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CO2/Riviercruiseschepen/"/>
    </mc:Choice>
  </mc:AlternateContent>
  <xr:revisionPtr revIDLastSave="433" documentId="8_{275CA2B5-AD0B-4A83-9CBE-1D62CAC6F671}" xr6:coauthVersionLast="47" xr6:coauthVersionMax="47" xr10:uidLastSave="{706D458D-FED8-4E36-B62B-4FF7F6294C47}"/>
  <bookViews>
    <workbookView xWindow="-110" yWindow="-110" windowWidth="34620" windowHeight="13900" xr2:uid="{0E751008-2196-9B40-996A-CC3DF018291B}"/>
  </bookViews>
  <sheets>
    <sheet name="CO2 Calculatie" sheetId="26" r:id="rId1"/>
    <sheet name="Emissiefactoren" sheetId="30" r:id="rId2"/>
    <sheet name="Uitleg" sheetId="29" r:id="rId3"/>
  </sheets>
  <definedNames>
    <definedName name="_xlnm.Print_Area" localSheetId="0">'CO2 Calculatie'!$A$1:$W$75</definedName>
    <definedName name="_xlnm.Print_Area" localSheetId="2">Uitleg!$A$1:$W$38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26" l="1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14" i="26"/>
  <c r="B13" i="26"/>
  <c r="P13" i="26"/>
  <c r="T70" i="26" l="1"/>
  <c r="Q70" i="26"/>
  <c r="Q69" i="26"/>
  <c r="P70" i="26"/>
  <c r="P69" i="26"/>
  <c r="P71" i="26" l="1"/>
  <c r="U70" i="26"/>
  <c r="U48" i="26" l="1"/>
  <c r="U49" i="26"/>
  <c r="P15" i="26"/>
  <c r="P16" i="26"/>
  <c r="P17" i="26"/>
  <c r="P18" i="26"/>
  <c r="P19" i="26"/>
  <c r="P20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AD13" i="26"/>
  <c r="AD37" i="26"/>
  <c r="AD38" i="26"/>
  <c r="AD39" i="26"/>
  <c r="AD40" i="26"/>
  <c r="AD41" i="26"/>
  <c r="AD42" i="26"/>
  <c r="AD43" i="26"/>
  <c r="AD44" i="26"/>
  <c r="AD45" i="26"/>
  <c r="AD46" i="26"/>
  <c r="AD47" i="26"/>
  <c r="AD48" i="26"/>
  <c r="AD49" i="26"/>
  <c r="AD50" i="26"/>
  <c r="AD51" i="26"/>
  <c r="AD52" i="26"/>
  <c r="AD53" i="26"/>
  <c r="AD54" i="26"/>
  <c r="AD55" i="26"/>
  <c r="AD56" i="26"/>
  <c r="AD57" i="26"/>
  <c r="AD58" i="26"/>
  <c r="AD59" i="26"/>
  <c r="AD60" i="26"/>
  <c r="AD61" i="26"/>
  <c r="AD62" i="26"/>
  <c r="AC37" i="26"/>
  <c r="AC38" i="26"/>
  <c r="AC39" i="26"/>
  <c r="AC40" i="26"/>
  <c r="AC41" i="26"/>
  <c r="AC42" i="26"/>
  <c r="AC43" i="26"/>
  <c r="AC44" i="26"/>
  <c r="AC45" i="26"/>
  <c r="AC46" i="26"/>
  <c r="AC47" i="26"/>
  <c r="AC48" i="26"/>
  <c r="AC49" i="26"/>
  <c r="AC50" i="26"/>
  <c r="AC51" i="26"/>
  <c r="AC52" i="26"/>
  <c r="AC53" i="26"/>
  <c r="AC54" i="26"/>
  <c r="AC55" i="26"/>
  <c r="AC56" i="26"/>
  <c r="AC57" i="26"/>
  <c r="AC58" i="26"/>
  <c r="AC59" i="26"/>
  <c r="AC60" i="26"/>
  <c r="AC61" i="26"/>
  <c r="AC62" i="26"/>
  <c r="AB37" i="26"/>
  <c r="AB38" i="26"/>
  <c r="AB39" i="26"/>
  <c r="AB40" i="26"/>
  <c r="AB41" i="26"/>
  <c r="AB42" i="26"/>
  <c r="AB43" i="26"/>
  <c r="AB44" i="26"/>
  <c r="AB45" i="26"/>
  <c r="AB46" i="26"/>
  <c r="AB47" i="26"/>
  <c r="AB48" i="26"/>
  <c r="AB49" i="26"/>
  <c r="AB50" i="26"/>
  <c r="AB51" i="26"/>
  <c r="AB52" i="26"/>
  <c r="AB53" i="26"/>
  <c r="AB54" i="26"/>
  <c r="AB55" i="26"/>
  <c r="AB56" i="26"/>
  <c r="AB57" i="26"/>
  <c r="AB58" i="26"/>
  <c r="AB59" i="26"/>
  <c r="AB60" i="26"/>
  <c r="AB61" i="26"/>
  <c r="AB62" i="26"/>
  <c r="AA37" i="26"/>
  <c r="AA38" i="26"/>
  <c r="AA39" i="26"/>
  <c r="AA40" i="26"/>
  <c r="AA41" i="26"/>
  <c r="AA42" i="26"/>
  <c r="AA43" i="26"/>
  <c r="AA44" i="26"/>
  <c r="AA45" i="26"/>
  <c r="AA46" i="26"/>
  <c r="AA47" i="26"/>
  <c r="AA48" i="26"/>
  <c r="AA49" i="26"/>
  <c r="AA50" i="26"/>
  <c r="AA51" i="26"/>
  <c r="AA52" i="26"/>
  <c r="AA53" i="26"/>
  <c r="AA54" i="26"/>
  <c r="AA55" i="26"/>
  <c r="AA56" i="26"/>
  <c r="AA57" i="26"/>
  <c r="AA58" i="26"/>
  <c r="AA59" i="26"/>
  <c r="AA60" i="26"/>
  <c r="AA61" i="26"/>
  <c r="AA62" i="26"/>
  <c r="H63" i="26"/>
  <c r="N63" i="26" s="1"/>
  <c r="H56" i="26"/>
  <c r="N56" i="26" s="1"/>
  <c r="H57" i="26"/>
  <c r="N57" i="26" s="1"/>
  <c r="H58" i="26"/>
  <c r="N58" i="26" s="1"/>
  <c r="H59" i="26"/>
  <c r="N59" i="26" s="1"/>
  <c r="U59" i="26" s="1"/>
  <c r="H60" i="26"/>
  <c r="N60" i="26" s="1"/>
  <c r="U60" i="26" s="1"/>
  <c r="H61" i="26"/>
  <c r="N61" i="26" s="1"/>
  <c r="U61" i="26" s="1"/>
  <c r="H62" i="26"/>
  <c r="N62" i="26" s="1"/>
  <c r="H45" i="26"/>
  <c r="N45" i="26" s="1"/>
  <c r="H46" i="26"/>
  <c r="N46" i="26" s="1"/>
  <c r="H47" i="26"/>
  <c r="N47" i="26" s="1"/>
  <c r="H48" i="26"/>
  <c r="N48" i="26" s="1"/>
  <c r="H49" i="26"/>
  <c r="N49" i="26" s="1"/>
  <c r="H50" i="26"/>
  <c r="N50" i="26" s="1"/>
  <c r="U50" i="26" s="1"/>
  <c r="H51" i="26"/>
  <c r="N51" i="26" s="1"/>
  <c r="U51" i="26" s="1"/>
  <c r="H52" i="26"/>
  <c r="N52" i="26" s="1"/>
  <c r="U52" i="26" s="1"/>
  <c r="H53" i="26"/>
  <c r="N53" i="26" s="1"/>
  <c r="H54" i="26"/>
  <c r="N54" i="26" s="1"/>
  <c r="H55" i="26"/>
  <c r="N55" i="26" s="1"/>
  <c r="H38" i="26"/>
  <c r="N38" i="26" s="1"/>
  <c r="H39" i="26"/>
  <c r="N39" i="26" s="1"/>
  <c r="H40" i="26"/>
  <c r="N40" i="26" s="1"/>
  <c r="H41" i="26"/>
  <c r="N41" i="26" s="1"/>
  <c r="H42" i="26"/>
  <c r="N42" i="26" s="1"/>
  <c r="H43" i="26"/>
  <c r="N43" i="26" s="1"/>
  <c r="H44" i="26"/>
  <c r="N44" i="26" s="1"/>
  <c r="H37" i="26"/>
  <c r="N37" i="26" s="1"/>
  <c r="U37" i="26" s="1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T37" i="26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T64" i="26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U45" i="26" s="1"/>
  <c r="P46" i="26"/>
  <c r="U46" i="26" s="1"/>
  <c r="P47" i="26"/>
  <c r="U47" i="26" s="1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14" i="26"/>
  <c r="X63" i="26"/>
  <c r="Y63" i="26"/>
  <c r="Z63" i="26"/>
  <c r="AA63" i="26"/>
  <c r="AB63" i="26"/>
  <c r="AC63" i="26"/>
  <c r="AD63" i="26"/>
  <c r="U58" i="26" l="1"/>
  <c r="U55" i="26"/>
  <c r="U57" i="26"/>
  <c r="U54" i="26"/>
  <c r="U44" i="26"/>
  <c r="U39" i="26"/>
  <c r="W39" i="26" s="1"/>
  <c r="U56" i="26"/>
  <c r="U53" i="26"/>
  <c r="W53" i="26" s="1"/>
  <c r="U43" i="26"/>
  <c r="W43" i="26" s="1"/>
  <c r="U38" i="26"/>
  <c r="V38" i="26" s="1"/>
  <c r="U62" i="26"/>
  <c r="V62" i="26" s="1"/>
  <c r="U42" i="26"/>
  <c r="W42" i="26" s="1"/>
  <c r="U41" i="26"/>
  <c r="W41" i="26" s="1"/>
  <c r="W55" i="26"/>
  <c r="U40" i="26"/>
  <c r="W40" i="26" s="1"/>
  <c r="W54" i="26"/>
  <c r="U63" i="26"/>
  <c r="V63" i="26" s="1"/>
  <c r="W57" i="26"/>
  <c r="W46" i="26"/>
  <c r="W45" i="26"/>
  <c r="W44" i="26"/>
  <c r="W58" i="26"/>
  <c r="W56" i="26"/>
  <c r="W52" i="26"/>
  <c r="V37" i="26"/>
  <c r="W37" i="26"/>
  <c r="V51" i="26"/>
  <c r="W51" i="26"/>
  <c r="V50" i="26"/>
  <c r="W50" i="26"/>
  <c r="V49" i="26"/>
  <c r="W49" i="26"/>
  <c r="V39" i="26"/>
  <c r="W61" i="26"/>
  <c r="V61" i="26"/>
  <c r="W60" i="26"/>
  <c r="V60" i="26"/>
  <c r="W48" i="26"/>
  <c r="V48" i="26"/>
  <c r="W59" i="26"/>
  <c r="V59" i="26"/>
  <c r="W47" i="26"/>
  <c r="V47" i="26"/>
  <c r="V58" i="26"/>
  <c r="V46" i="26"/>
  <c r="V57" i="26"/>
  <c r="V45" i="26"/>
  <c r="V56" i="26"/>
  <c r="V44" i="26"/>
  <c r="V55" i="26"/>
  <c r="V43" i="26"/>
  <c r="V54" i="26"/>
  <c r="V41" i="26"/>
  <c r="V52" i="26"/>
  <c r="V40" i="26"/>
  <c r="Q71" i="26"/>
  <c r="W63" i="26"/>
  <c r="W62" i="26" l="1"/>
  <c r="W38" i="26"/>
  <c r="V53" i="26"/>
  <c r="V42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64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4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4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4" i="26"/>
  <c r="AC13" i="26"/>
  <c r="AB13" i="26"/>
  <c r="AA13" i="26"/>
  <c r="F20" i="26"/>
  <c r="V65" i="26"/>
  <c r="H15" i="26"/>
  <c r="N15" i="26" s="1"/>
  <c r="U15" i="26" s="1"/>
  <c r="H16" i="26"/>
  <c r="N16" i="26" s="1"/>
  <c r="U16" i="26" s="1"/>
  <c r="H17" i="26"/>
  <c r="N17" i="26" s="1"/>
  <c r="U17" i="26" s="1"/>
  <c r="H18" i="26"/>
  <c r="N18" i="26" s="1"/>
  <c r="U18" i="26" s="1"/>
  <c r="N19" i="26"/>
  <c r="U19" i="26" s="1"/>
  <c r="N20" i="26"/>
  <c r="U20" i="26" s="1"/>
  <c r="N21" i="26"/>
  <c r="U21" i="26" s="1"/>
  <c r="N22" i="26"/>
  <c r="U22" i="26" s="1"/>
  <c r="N23" i="26"/>
  <c r="U23" i="26" s="1"/>
  <c r="H34" i="26"/>
  <c r="H35" i="26"/>
  <c r="H36" i="26"/>
  <c r="H64" i="26"/>
  <c r="T38" i="29"/>
  <c r="H38" i="29"/>
  <c r="N38" i="29" s="1"/>
  <c r="F38" i="29"/>
  <c r="T37" i="29"/>
  <c r="H37" i="29"/>
  <c r="N37" i="29" s="1"/>
  <c r="F37" i="29"/>
  <c r="T36" i="29"/>
  <c r="H36" i="29"/>
  <c r="N36" i="29" s="1"/>
  <c r="F36" i="29"/>
  <c r="T35" i="29"/>
  <c r="H35" i="29"/>
  <c r="N35" i="29" s="1"/>
  <c r="F35" i="29"/>
  <c r="T34" i="29"/>
  <c r="H34" i="29"/>
  <c r="N34" i="29" s="1"/>
  <c r="F34" i="29"/>
  <c r="T33" i="29"/>
  <c r="H33" i="29"/>
  <c r="N33" i="29" s="1"/>
  <c r="F33" i="29"/>
  <c r="T32" i="29"/>
  <c r="H32" i="29"/>
  <c r="N32" i="29" s="1"/>
  <c r="F32" i="29"/>
  <c r="T31" i="29"/>
  <c r="H31" i="29"/>
  <c r="N31" i="29" s="1"/>
  <c r="F31" i="29"/>
  <c r="T30" i="29"/>
  <c r="H30" i="29"/>
  <c r="N30" i="29" s="1"/>
  <c r="F30" i="29"/>
  <c r="T29" i="29"/>
  <c r="H29" i="29"/>
  <c r="N29" i="29" s="1"/>
  <c r="F29" i="29"/>
  <c r="T28" i="29"/>
  <c r="H28" i="29"/>
  <c r="N28" i="29" s="1"/>
  <c r="F28" i="29"/>
  <c r="T27" i="29"/>
  <c r="H27" i="29"/>
  <c r="N27" i="29" s="1"/>
  <c r="F27" i="29"/>
  <c r="T26" i="29"/>
  <c r="H26" i="29"/>
  <c r="N26" i="29" s="1"/>
  <c r="F26" i="29"/>
  <c r="T25" i="29"/>
  <c r="H25" i="29"/>
  <c r="N25" i="29" s="1"/>
  <c r="F25" i="29"/>
  <c r="T24" i="29"/>
  <c r="H24" i="29"/>
  <c r="N24" i="29" s="1"/>
  <c r="F24" i="29"/>
  <c r="T23" i="29"/>
  <c r="H23" i="29"/>
  <c r="N23" i="29" s="1"/>
  <c r="F23" i="29"/>
  <c r="T22" i="29"/>
  <c r="H22" i="29"/>
  <c r="N22" i="29" s="1"/>
  <c r="F22" i="29"/>
  <c r="T21" i="29"/>
  <c r="H21" i="29"/>
  <c r="N21" i="29" s="1"/>
  <c r="F21" i="29"/>
  <c r="T20" i="29"/>
  <c r="H20" i="29"/>
  <c r="N20" i="29" s="1"/>
  <c r="T19" i="29"/>
  <c r="H19" i="29"/>
  <c r="N19" i="29" s="1"/>
  <c r="F19" i="29"/>
  <c r="T18" i="29"/>
  <c r="H18" i="29"/>
  <c r="N18" i="29" s="1"/>
  <c r="F18" i="29"/>
  <c r="T17" i="29"/>
  <c r="H17" i="29"/>
  <c r="N17" i="29" s="1"/>
  <c r="F17" i="29"/>
  <c r="T16" i="29"/>
  <c r="H16" i="29"/>
  <c r="N16" i="29" s="1"/>
  <c r="F16" i="29"/>
  <c r="T15" i="29"/>
  <c r="H15" i="29"/>
  <c r="N15" i="29" s="1"/>
  <c r="F15" i="29"/>
  <c r="T14" i="29"/>
  <c r="H14" i="29"/>
  <c r="N14" i="29" s="1"/>
  <c r="F14" i="29"/>
  <c r="T13" i="29"/>
  <c r="N13" i="29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4" i="26"/>
  <c r="Z13" i="26"/>
  <c r="N13" i="26"/>
  <c r="U13" i="26" s="1"/>
  <c r="F15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64" i="26"/>
  <c r="H14" i="26"/>
  <c r="N14" i="26" s="1"/>
  <c r="U14" i="26" s="1"/>
  <c r="T69" i="26" s="1"/>
  <c r="U69" i="26" s="1"/>
  <c r="F14" i="26"/>
  <c r="R70" i="26"/>
  <c r="V70" i="26" s="1"/>
  <c r="U15" i="29" l="1"/>
  <c r="W15" i="29" s="1"/>
  <c r="W13" i="26"/>
  <c r="U14" i="29"/>
  <c r="W14" i="29" s="1"/>
  <c r="U16" i="29"/>
  <c r="W16" i="29" s="1"/>
  <c r="U13" i="29"/>
  <c r="W13" i="29" s="1"/>
  <c r="U18" i="29"/>
  <c r="V18" i="29" s="1"/>
  <c r="U17" i="29"/>
  <c r="V17" i="29" s="1"/>
  <c r="U19" i="29"/>
  <c r="W19" i="29" s="1"/>
  <c r="V15" i="29"/>
  <c r="U22" i="29"/>
  <c r="V22" i="29" s="1"/>
  <c r="U25" i="29"/>
  <c r="W25" i="29" s="1"/>
  <c r="U28" i="29"/>
  <c r="V28" i="29" s="1"/>
  <c r="U31" i="29"/>
  <c r="U34" i="29"/>
  <c r="V34" i="29" s="1"/>
  <c r="U37" i="29"/>
  <c r="W37" i="29" s="1"/>
  <c r="U21" i="29"/>
  <c r="W21" i="29" s="1"/>
  <c r="U24" i="29"/>
  <c r="V24" i="29" s="1"/>
  <c r="U27" i="29"/>
  <c r="W27" i="29" s="1"/>
  <c r="U30" i="29"/>
  <c r="W30" i="29" s="1"/>
  <c r="U33" i="29"/>
  <c r="V33" i="29" s="1"/>
  <c r="U36" i="29"/>
  <c r="W36" i="29" s="1"/>
  <c r="U20" i="29"/>
  <c r="V20" i="29" s="1"/>
  <c r="U23" i="29"/>
  <c r="V23" i="29" s="1"/>
  <c r="U26" i="29"/>
  <c r="W26" i="29" s="1"/>
  <c r="U29" i="29"/>
  <c r="V29" i="29" s="1"/>
  <c r="U32" i="29"/>
  <c r="V32" i="29" s="1"/>
  <c r="U35" i="29"/>
  <c r="V35" i="29" s="1"/>
  <c r="U38" i="29"/>
  <c r="W38" i="29" s="1"/>
  <c r="V14" i="29"/>
  <c r="W31" i="29"/>
  <c r="V31" i="29"/>
  <c r="W21" i="26"/>
  <c r="W22" i="26"/>
  <c r="W16" i="26"/>
  <c r="W15" i="26"/>
  <c r="W14" i="26"/>
  <c r="W19" i="26"/>
  <c r="W17" i="26"/>
  <c r="V20" i="26"/>
  <c r="W17" i="29" l="1"/>
  <c r="W18" i="29"/>
  <c r="W29" i="29"/>
  <c r="W35" i="29"/>
  <c r="W22" i="29"/>
  <c r="V38" i="29"/>
  <c r="W20" i="29"/>
  <c r="V36" i="29"/>
  <c r="W33" i="29"/>
  <c r="V30" i="29"/>
  <c r="V37" i="29"/>
  <c r="V16" i="29"/>
  <c r="W23" i="29"/>
  <c r="W34" i="29"/>
  <c r="V19" i="29"/>
  <c r="W24" i="29"/>
  <c r="W32" i="29"/>
  <c r="V21" i="29"/>
  <c r="V13" i="29"/>
  <c r="V25" i="29"/>
  <c r="V26" i="29"/>
  <c r="V27" i="29"/>
  <c r="W28" i="29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R71" i="26" l="1"/>
  <c r="S70" i="26" l="1"/>
  <c r="N71" i="26"/>
  <c r="N26" i="26"/>
  <c r="U26" i="26" s="1"/>
  <c r="N27" i="26"/>
  <c r="U27" i="26" s="1"/>
  <c r="N28" i="26"/>
  <c r="U28" i="26" s="1"/>
  <c r="N29" i="26"/>
  <c r="U29" i="26" s="1"/>
  <c r="N30" i="26"/>
  <c r="U30" i="26" s="1"/>
  <c r="N31" i="26"/>
  <c r="U31" i="26" s="1"/>
  <c r="N32" i="26"/>
  <c r="U32" i="26" s="1"/>
  <c r="N33" i="26"/>
  <c r="U33" i="26" s="1"/>
  <c r="N34" i="26"/>
  <c r="U34" i="26" s="1"/>
  <c r="N35" i="26"/>
  <c r="U35" i="26" s="1"/>
  <c r="N36" i="26"/>
  <c r="U36" i="26" s="1"/>
  <c r="N64" i="26"/>
  <c r="U64" i="26" s="1"/>
  <c r="N24" i="26"/>
  <c r="U24" i="26" s="1"/>
  <c r="N25" i="26"/>
  <c r="U25" i="26" s="1"/>
  <c r="S71" i="26" l="1"/>
  <c r="W70" i="26"/>
  <c r="V64" i="26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64" i="26"/>
  <c r="W27" i="26"/>
  <c r="W26" i="26"/>
  <c r="T71" i="26" l="1"/>
  <c r="V71" i="26" l="1"/>
  <c r="U71" i="26"/>
</calcChain>
</file>

<file path=xl/sharedStrings.xml><?xml version="1.0" encoding="utf-8"?>
<sst xmlns="http://schemas.openxmlformats.org/spreadsheetml/2006/main" count="318" uniqueCount="106">
  <si>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</si>
  <si>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</si>
  <si>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</si>
  <si>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</si>
  <si>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</si>
  <si>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</si>
  <si>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</si>
  <si>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</si>
  <si>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</si>
  <si>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</si>
  <si>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Lijst emissiefactoren | CO2 emissiefactoren</t>
  </si>
  <si>
    <t>Instrumenten | CO2 emissiefactoren</t>
  </si>
  <si>
    <t>D</t>
  </si>
  <si>
    <t>E</t>
  </si>
  <si>
    <t>Captain</t>
  </si>
  <si>
    <t>ENI</t>
  </si>
  <si>
    <t>*</t>
  </si>
  <si>
    <t>x km</t>
  </si>
  <si>
    <t>D x E</t>
  </si>
  <si>
    <t>A + B - C</t>
  </si>
  <si>
    <t>Kilometers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</si>
  <si>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Calculatie</t>
    </r>
  </si>
  <si>
    <t>Schip</t>
  </si>
  <si>
    <t>Periode</t>
  </si>
  <si>
    <t>Brandstof</t>
  </si>
  <si>
    <t>Reis</t>
  </si>
  <si>
    <t>Brandstof in liters</t>
  </si>
  <si>
    <t>Transportprestatie</t>
  </si>
  <si>
    <t>Datum</t>
  </si>
  <si>
    <t>Vertrek</t>
  </si>
  <si>
    <t>Aankomst</t>
  </si>
  <si>
    <t>Inhoud bunkers</t>
  </si>
  <si>
    <t>start reis</t>
  </si>
  <si>
    <t>Gebunkerd</t>
  </si>
  <si>
    <t>tijdens reis</t>
  </si>
  <si>
    <t>einde reis</t>
  </si>
  <si>
    <t xml:space="preserve">Verbruik </t>
  </si>
  <si>
    <t>leeg</t>
  </si>
  <si>
    <t xml:space="preserve"> geladen</t>
  </si>
  <si>
    <t>Tonnen</t>
  </si>
  <si>
    <t>Leeg</t>
  </si>
  <si>
    <t>Per</t>
  </si>
  <si>
    <t>reis</t>
  </si>
  <si>
    <t xml:space="preserve">Per </t>
  </si>
  <si>
    <t>ton-</t>
  </si>
  <si>
    <t>Geladen</t>
  </si>
  <si>
    <t>Vervoerde</t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</si>
  <si>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-emissie</t>
    </r>
  </si>
  <si>
    <t>Reizen</t>
  </si>
  <si>
    <t>SAMENVATTING</t>
  </si>
  <si>
    <t>ton (kg)</t>
  </si>
  <si>
    <t xml:space="preserve">vervoerde </t>
  </si>
  <si>
    <t>Dormagen</t>
  </si>
  <si>
    <t>OPMERKINGEN</t>
  </si>
  <si>
    <t xml:space="preserve">Afstand </t>
  </si>
  <si>
    <t xml:space="preserve">Vervoerde </t>
  </si>
  <si>
    <t xml:space="preserve">(km) </t>
  </si>
  <si>
    <t xml:space="preserve">(liters) </t>
  </si>
  <si>
    <t xml:space="preserve">kilometers </t>
  </si>
  <si>
    <t>&lt;&lt;Invullen&gt;&gt;</t>
  </si>
  <si>
    <t>&lt;&lt;Automatisch, behalve eerste&gt;&gt;</t>
  </si>
  <si>
    <t>&lt;&lt;Automatisch&gt;&gt;</t>
  </si>
  <si>
    <t xml:space="preserve">&lt;&lt;Selecteren&gt;&gt; </t>
  </si>
  <si>
    <t>F</t>
  </si>
  <si>
    <t>H</t>
  </si>
  <si>
    <t>N</t>
  </si>
  <si>
    <t>T</t>
  </si>
  <si>
    <t xml:space="preserve">kg </t>
  </si>
  <si>
    <t xml:space="preserve">kg/km </t>
  </si>
  <si>
    <r>
      <t>Voor</t>
    </r>
    <r>
      <rPr>
        <b/>
        <sz val="9"/>
        <color rgb="FF002060"/>
        <rFont val="Arial"/>
        <family val="2"/>
      </rPr>
      <t xml:space="preserve"> lege </t>
    </r>
    <r>
      <rPr>
        <sz val="9"/>
        <color rgb="FF002060"/>
        <rFont val="Arial"/>
        <family val="2"/>
      </rPr>
      <t>reizen: totale uitstoot in kg en per kilogram per kilometer</t>
    </r>
  </si>
  <si>
    <t>n.v.t.</t>
  </si>
  <si>
    <t>n.v.t</t>
  </si>
  <si>
    <t>Deze berekening is een eerste stap om het bewustzijn te vergroten. Het stellen van doelen kan een volgende stap zijn.</t>
  </si>
  <si>
    <t>XX</t>
  </si>
  <si>
    <t>Type</t>
  </si>
  <si>
    <t xml:space="preserve">(geladen = </t>
  </si>
  <si>
    <t>passagiers</t>
  </si>
  <si>
    <t>passagier</t>
  </si>
  <si>
    <t>(passkm)</t>
  </si>
  <si>
    <r>
      <t xml:space="preserve">Voor </t>
    </r>
    <r>
      <rPr>
        <b/>
        <sz val="9"/>
        <color rgb="FF002060"/>
        <rFont val="Arial"/>
        <family val="2"/>
      </rPr>
      <t xml:space="preserve">alle </t>
    </r>
    <r>
      <rPr>
        <sz val="9"/>
        <color rgb="FF002060"/>
        <rFont val="Arial"/>
        <family val="2"/>
      </rPr>
      <t xml:space="preserve">reizen (totaal): exclusief passagierkilometers, want je kunt de lege kilometers niet optellen bij de geladen kilometers en deze omzetten in passagierkilometers. Je krijgt dan: hoe meer lege kilometers, hoe lager de uitstoot per tkm. Dit kan niet de bedoeling zijn en werkt in feite leegvaart kilometers in de hand.  </t>
    </r>
  </si>
  <si>
    <t>personen</t>
  </si>
  <si>
    <t>Passagier-</t>
  </si>
  <si>
    <t>kg/passagier</t>
  </si>
  <si>
    <t>gr/passkm</t>
  </si>
  <si>
    <r>
      <t xml:space="preserve">Voor </t>
    </r>
    <r>
      <rPr>
        <b/>
        <sz val="9"/>
        <color rgb="FF002060"/>
        <rFont val="Arial"/>
        <family val="2"/>
      </rPr>
      <t>geladen</t>
    </r>
    <r>
      <rPr>
        <sz val="9"/>
        <color rgb="FF002060"/>
        <rFont val="Arial"/>
        <family val="2"/>
      </rPr>
      <t xml:space="preserve"> reizen: totale uitstoot in kg, per kilometer, per vervoerde ton, per passagierkilometer (passkm)</t>
    </r>
  </si>
  <si>
    <t>met passagiers (pax))</t>
  </si>
  <si>
    <t xml:space="preserve">passagier  </t>
  </si>
  <si>
    <t xml:space="preserve">  </t>
  </si>
  <si>
    <t>Emissiefactor</t>
  </si>
  <si>
    <t>Uitstoot</t>
  </si>
  <si>
    <t>in kg CO2</t>
  </si>
  <si>
    <t>per liter (ttw)</t>
  </si>
  <si>
    <t>kies de brandstof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</si>
  <si>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</si>
  <si>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</si>
  <si>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</si>
  <si>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</si>
  <si>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</si>
  <si>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</si>
  <si>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</si>
  <si>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</si>
  <si>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>Alle</t>
  </si>
  <si>
    <t>U</t>
  </si>
  <si>
    <t>V</t>
  </si>
  <si>
    <t>W</t>
  </si>
  <si>
    <t>&lt;&lt;Selecteren&gt;&gt;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</si>
</sst>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  <numFmt numFmtId="168" formatCode="#,##0.000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0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rgb="FF0070C2"/>
      </left>
      <right/>
      <top style="medium">
        <color rgb="FF0070C2"/>
      </top>
      <bottom/>
      <diagonal/>
    </border>
    <border>
      <left/>
      <right/>
      <top style="medium">
        <color rgb="FF0070C2"/>
      </top>
      <bottom/>
      <diagonal/>
    </border>
    <border>
      <left style="hair">
        <color rgb="FFB0BB17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 style="medium">
        <color rgb="FF0070C2"/>
      </left>
      <right/>
      <top/>
      <bottom style="thin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/>
      <right style="medium">
        <color rgb="FF0070C2"/>
      </right>
      <top/>
      <bottom/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/>
      <right style="medium">
        <color rgb="FF0070C2"/>
      </right>
      <top style="thin">
        <color indexed="64"/>
      </top>
      <bottom style="medium">
        <color rgb="FF0070C2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top"/>
    </xf>
    <xf numFmtId="166" fontId="32" fillId="24" borderId="0" xfId="44" applyNumberFormat="1" applyFont="1" applyFill="1" applyBorder="1" applyAlignment="1">
      <alignment horizontal="center" vertical="center"/>
    </xf>
    <xf numFmtId="165" fontId="32" fillId="24" borderId="0" xfId="44" applyNumberFormat="1" applyFont="1" applyFill="1" applyBorder="1" applyAlignment="1">
      <alignment horizontal="center" vertical="center"/>
    </xf>
    <xf numFmtId="165" fontId="32" fillId="24" borderId="0" xfId="44" applyNumberFormat="1" applyFont="1" applyFill="1" applyBorder="1" applyAlignment="1">
      <alignment horizontal="left" vertical="center" indent="2"/>
    </xf>
    <xf numFmtId="0" fontId="32" fillId="24" borderId="0" xfId="0" applyFont="1" applyFill="1" applyAlignment="1">
      <alignment horizontal="center" vertical="center"/>
    </xf>
    <xf numFmtId="165" fontId="32" fillId="25" borderId="0" xfId="44" applyNumberFormat="1" applyFont="1" applyFill="1" applyBorder="1" applyAlignment="1">
      <alignment horizontal="right" vertical="center"/>
    </xf>
    <xf numFmtId="165" fontId="32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5" fontId="32" fillId="24" borderId="45" xfId="44" applyNumberFormat="1" applyFont="1" applyFill="1" applyBorder="1" applyAlignment="1">
      <alignment horizontal="center" vertical="center"/>
    </xf>
    <xf numFmtId="165" fontId="32" fillId="24" borderId="46" xfId="44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right" vertical="top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5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6" fillId="24" borderId="52" xfId="0" applyFont="1" applyFill="1" applyBorder="1" applyAlignment="1">
      <alignment horizontal="right" vertical="center"/>
    </xf>
    <xf numFmtId="3" fontId="26" fillId="24" borderId="52" xfId="44" applyNumberFormat="1" applyFont="1" applyFill="1" applyBorder="1" applyAlignment="1">
      <alignment horizontal="right" vertical="center"/>
    </xf>
    <xf numFmtId="0" fontId="26" fillId="24" borderId="45" xfId="0" applyFont="1" applyFill="1" applyBorder="1" applyAlignment="1">
      <alignment horizontal="right" vertical="top"/>
    </xf>
    <xf numFmtId="0" fontId="26" fillId="24" borderId="53" xfId="0" applyFont="1" applyFill="1" applyBorder="1" applyAlignment="1">
      <alignment horizontal="right" vertical="top"/>
    </xf>
    <xf numFmtId="165" fontId="32" fillId="25" borderId="37" xfId="44" applyNumberFormat="1" applyFont="1" applyFill="1" applyBorder="1" applyAlignment="1">
      <alignment horizontal="right" vertical="center"/>
    </xf>
    <xf numFmtId="165" fontId="32" fillId="24" borderId="37" xfId="44" applyNumberFormat="1" applyFont="1" applyFill="1" applyBorder="1" applyAlignment="1">
      <alignment horizontal="right" vertical="center"/>
    </xf>
    <xf numFmtId="0" fontId="32" fillId="24" borderId="0" xfId="0" applyFont="1" applyFill="1" applyAlignment="1">
      <alignment vertical="center" wrapText="1"/>
    </xf>
    <xf numFmtId="0" fontId="32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0" fontId="32" fillId="24" borderId="0" xfId="0" applyFont="1" applyFill="1" applyAlignment="1">
      <alignment vertical="top" wrapText="1"/>
    </xf>
    <xf numFmtId="165" fontId="32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8" fillId="24" borderId="50" xfId="0" applyFont="1" applyFill="1" applyBorder="1" applyAlignment="1">
      <alignment horizontal="center" vertical="center"/>
    </xf>
    <xf numFmtId="0" fontId="38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5" fontId="32" fillId="24" borderId="37" xfId="44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right" vertical="top"/>
    </xf>
    <xf numFmtId="165" fontId="21" fillId="24" borderId="0" xfId="44" applyNumberFormat="1" applyFont="1" applyFill="1" applyAlignment="1">
      <alignment horizontal="center"/>
    </xf>
    <xf numFmtId="166" fontId="32" fillId="24" borderId="37" xfId="44" applyNumberFormat="1" applyFont="1" applyFill="1" applyBorder="1" applyAlignment="1">
      <alignment horizontal="center" vertical="center"/>
    </xf>
    <xf numFmtId="166" fontId="32" fillId="25" borderId="51" xfId="44" applyNumberFormat="1" applyFont="1" applyFill="1" applyBorder="1" applyAlignment="1">
      <alignment horizontal="right" vertical="center"/>
    </xf>
    <xf numFmtId="0" fontId="21" fillId="24" borderId="0" xfId="0" quotePrefix="1" applyFont="1" applyFill="1" applyAlignment="1">
      <alignment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top"/>
    </xf>
    <xf numFmtId="0" fontId="42" fillId="24" borderId="0" xfId="0" applyFont="1" applyFill="1" applyAlignment="1">
      <alignment horizontal="center" vertical="top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top"/>
    </xf>
    <xf numFmtId="0" fontId="42" fillId="24" borderId="0" xfId="0" applyFont="1" applyFill="1" applyAlignment="1">
      <alignment vertical="top"/>
    </xf>
    <xf numFmtId="49" fontId="26" fillId="24" borderId="58" xfId="0" applyNumberFormat="1" applyFont="1" applyFill="1" applyBorder="1" applyAlignment="1">
      <alignment horizontal="center" vertical="center"/>
    </xf>
    <xf numFmtId="49" fontId="26" fillId="24" borderId="59" xfId="0" applyNumberFormat="1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center"/>
    </xf>
    <xf numFmtId="49" fontId="32" fillId="24" borderId="59" xfId="0" applyNumberFormat="1" applyFont="1" applyFill="1" applyBorder="1" applyAlignment="1">
      <alignment horizontal="center" vertical="center"/>
    </xf>
    <xf numFmtId="49" fontId="32" fillId="24" borderId="60" xfId="0" applyNumberFormat="1" applyFont="1" applyFill="1" applyBorder="1" applyAlignment="1">
      <alignment horizontal="center" vertical="center"/>
    </xf>
    <xf numFmtId="0" fontId="32" fillId="26" borderId="61" xfId="0" applyFont="1" applyFill="1" applyBorder="1" applyAlignment="1">
      <alignment horizontal="center"/>
    </xf>
    <xf numFmtId="0" fontId="25" fillId="26" borderId="33" xfId="0" applyFont="1" applyFill="1" applyBorder="1" applyAlignment="1">
      <alignment horizontal="center" vertical="center"/>
    </xf>
    <xf numFmtId="0" fontId="25" fillId="26" borderId="51" xfId="0" applyFont="1" applyFill="1" applyBorder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9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167" fontId="37" fillId="26" borderId="17" xfId="44" applyNumberFormat="1" applyFont="1" applyFill="1" applyBorder="1" applyAlignment="1" applyProtection="1">
      <alignment horizontal="center" vertical="center"/>
      <protection hidden="1"/>
    </xf>
    <xf numFmtId="167" fontId="37" fillId="26" borderId="18" xfId="44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>
      <alignment horizontal="center" vertical="center"/>
    </xf>
    <xf numFmtId="3" fontId="21" fillId="26" borderId="54" xfId="0" applyNumberFormat="1" applyFont="1" applyFill="1" applyBorder="1" applyAlignment="1">
      <alignment horizontal="center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33" fillId="27" borderId="58" xfId="0" applyFont="1" applyFill="1" applyBorder="1" applyAlignment="1">
      <alignment horizontal="center"/>
    </xf>
    <xf numFmtId="0" fontId="32" fillId="27" borderId="63" xfId="0" applyFont="1" applyFill="1" applyBorder="1" applyAlignment="1">
      <alignment horizontal="center"/>
    </xf>
    <xf numFmtId="0" fontId="32" fillId="27" borderId="0" xfId="0" applyFont="1" applyFill="1" applyAlignment="1">
      <alignment horizontal="center"/>
    </xf>
    <xf numFmtId="0" fontId="28" fillId="27" borderId="59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9" xfId="0" applyFont="1" applyFill="1" applyBorder="1" applyAlignment="1">
      <alignment horizontal="center" vertical="center"/>
    </xf>
    <xf numFmtId="0" fontId="20" fillId="27" borderId="53" xfId="0" applyFont="1" applyFill="1" applyBorder="1" applyAlignment="1">
      <alignment horizontal="center" vertical="center"/>
    </xf>
    <xf numFmtId="0" fontId="38" fillId="27" borderId="38" xfId="0" applyFont="1" applyFill="1" applyBorder="1" applyAlignment="1">
      <alignment horizontal="center" vertical="center"/>
    </xf>
    <xf numFmtId="0" fontId="38" fillId="27" borderId="39" xfId="0" applyFont="1" applyFill="1" applyBorder="1" applyAlignment="1">
      <alignment horizontal="center" vertical="center"/>
    </xf>
    <xf numFmtId="0" fontId="39" fillId="27" borderId="48" xfId="0" applyFont="1" applyFill="1" applyBorder="1" applyAlignment="1">
      <alignment horizontal="center" vertical="center"/>
    </xf>
    <xf numFmtId="167" fontId="37" fillId="27" borderId="21" xfId="44" applyNumberFormat="1" applyFont="1" applyFill="1" applyBorder="1" applyAlignment="1" applyProtection="1">
      <alignment horizontal="center" vertical="center"/>
      <protection hidden="1"/>
    </xf>
    <xf numFmtId="167" fontId="37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7" fontId="37" fillId="27" borderId="20" xfId="44" applyNumberFormat="1" applyFont="1" applyFill="1" applyBorder="1" applyAlignment="1" applyProtection="1">
      <alignment horizontal="center" vertical="center"/>
      <protection hidden="1"/>
    </xf>
    <xf numFmtId="167" fontId="37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7" fontId="37" fillId="27" borderId="24" xfId="44" applyNumberFormat="1" applyFont="1" applyFill="1" applyBorder="1" applyAlignment="1" applyProtection="1">
      <alignment horizontal="center" vertical="center"/>
      <protection hidden="1"/>
    </xf>
    <xf numFmtId="167" fontId="37" fillId="27" borderId="25" xfId="44" applyNumberFormat="1" applyFont="1" applyFill="1" applyBorder="1" applyAlignment="1" applyProtection="1">
      <alignment horizontal="center" vertical="center"/>
      <protection hidden="1"/>
    </xf>
    <xf numFmtId="0" fontId="32" fillId="28" borderId="58" xfId="0" applyFont="1" applyFill="1" applyBorder="1" applyAlignment="1">
      <alignment vertical="center"/>
    </xf>
    <xf numFmtId="0" fontId="32" fillId="28" borderId="63" xfId="0" applyFont="1" applyFill="1" applyBorder="1" applyAlignment="1">
      <alignment vertical="center"/>
    </xf>
    <xf numFmtId="0" fontId="20" fillId="28" borderId="61" xfId="0" applyFont="1" applyFill="1" applyBorder="1" applyAlignment="1">
      <alignment horizontal="center" vertical="center"/>
    </xf>
    <xf numFmtId="0" fontId="20" fillId="28" borderId="59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60" xfId="0" applyFont="1" applyFill="1" applyBorder="1" applyAlignment="1">
      <alignment horizontal="center" vertical="center"/>
    </xf>
    <xf numFmtId="0" fontId="20" fillId="28" borderId="53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4" fontId="21" fillId="28" borderId="1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6" fillId="24" borderId="70" xfId="0" applyFont="1" applyFill="1" applyBorder="1" applyAlignment="1">
      <alignment horizontal="right"/>
    </xf>
    <xf numFmtId="0" fontId="26" fillId="24" borderId="71" xfId="0" applyFont="1" applyFill="1" applyBorder="1" applyAlignment="1">
      <alignment horizontal="right"/>
    </xf>
    <xf numFmtId="0" fontId="26" fillId="24" borderId="69" xfId="0" applyFont="1" applyFill="1" applyBorder="1" applyAlignment="1">
      <alignment horizontal="right"/>
    </xf>
    <xf numFmtId="3" fontId="26" fillId="24" borderId="76" xfId="44" applyNumberFormat="1" applyFont="1" applyFill="1" applyBorder="1" applyAlignment="1">
      <alignment horizontal="right" vertical="center"/>
    </xf>
    <xf numFmtId="166" fontId="32" fillId="25" borderId="77" xfId="44" applyNumberFormat="1" applyFont="1" applyFill="1" applyBorder="1" applyAlignment="1">
      <alignment horizontal="right" vertical="center"/>
    </xf>
    <xf numFmtId="166" fontId="32" fillId="24" borderId="78" xfId="44" applyNumberFormat="1" applyFont="1" applyFill="1" applyBorder="1" applyAlignment="1">
      <alignment horizontal="center" vertical="center"/>
    </xf>
    <xf numFmtId="165" fontId="32" fillId="24" borderId="80" xfId="44" applyNumberFormat="1" applyFont="1" applyFill="1" applyBorder="1" applyAlignment="1">
      <alignment horizontal="left" vertical="center"/>
    </xf>
    <xf numFmtId="165" fontId="32" fillId="24" borderId="79" xfId="44" applyNumberFormat="1" applyFont="1" applyFill="1" applyBorder="1" applyAlignment="1">
      <alignment horizontal="right" vertical="center"/>
    </xf>
    <xf numFmtId="165" fontId="32" fillId="24" borderId="81" xfId="44" applyNumberFormat="1" applyFont="1" applyFill="1" applyBorder="1" applyAlignment="1">
      <alignment horizontal="center" vertical="center"/>
    </xf>
    <xf numFmtId="166" fontId="32" fillId="24" borderId="81" xfId="44" applyNumberFormat="1" applyFont="1" applyFill="1" applyBorder="1" applyAlignment="1">
      <alignment horizontal="center" vertical="center"/>
    </xf>
    <xf numFmtId="166" fontId="32" fillId="25" borderId="82" xfId="44" applyNumberFormat="1" applyFont="1" applyFill="1" applyBorder="1" applyAlignment="1">
      <alignment horizontal="right" vertical="center"/>
    </xf>
    <xf numFmtId="0" fontId="39" fillId="27" borderId="57" xfId="0" applyFont="1" applyFill="1" applyBorder="1" applyAlignment="1">
      <alignment horizontal="center" vertical="center"/>
    </xf>
    <xf numFmtId="3" fontId="21" fillId="27" borderId="28" xfId="44" applyNumberFormat="1" applyFont="1" applyFill="1" applyBorder="1" applyAlignment="1">
      <alignment horizontal="center" vertical="center"/>
    </xf>
    <xf numFmtId="3" fontId="21" fillId="27" borderId="36" xfId="44" applyNumberFormat="1" applyFont="1" applyFill="1" applyBorder="1" applyAlignment="1">
      <alignment horizontal="center" vertical="center"/>
    </xf>
    <xf numFmtId="3" fontId="21" fillId="27" borderId="42" xfId="44" applyNumberFormat="1" applyFont="1" applyFill="1" applyBorder="1" applyAlignment="1">
      <alignment horizontal="center" vertical="center"/>
    </xf>
    <xf numFmtId="0" fontId="26" fillId="28" borderId="6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9" fillId="24" borderId="0" xfId="0" applyFont="1" applyFill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3" fontId="21" fillId="26" borderId="83" xfId="0" applyNumberFormat="1" applyFont="1" applyFill="1" applyBorder="1" applyAlignment="1">
      <alignment horizontal="center" vertical="center"/>
    </xf>
    <xf numFmtId="165" fontId="32" fillId="24" borderId="51" xfId="44" applyNumberFormat="1" applyFont="1" applyFill="1" applyBorder="1" applyAlignment="1">
      <alignment horizontal="left" vertical="center"/>
    </xf>
    <xf numFmtId="165" fontId="32" fillId="24" borderId="84" xfId="44" applyNumberFormat="1" applyFont="1" applyFill="1" applyBorder="1" applyAlignment="1">
      <alignment horizontal="left" vertical="center"/>
    </xf>
    <xf numFmtId="0" fontId="38" fillId="26" borderId="47" xfId="0" applyFont="1" applyFill="1" applyBorder="1" applyAlignment="1">
      <alignment horizontal="center" vertical="center"/>
    </xf>
    <xf numFmtId="0" fontId="38" fillId="27" borderId="49" xfId="0" applyFont="1" applyFill="1" applyBorder="1" applyAlignment="1">
      <alignment horizontal="center" vertical="center"/>
    </xf>
    <xf numFmtId="0" fontId="1" fillId="0" borderId="85" xfId="0" applyFont="1" applyBorder="1" applyAlignment="1">
      <alignment vertical="center" wrapText="1"/>
    </xf>
    <xf numFmtId="0" fontId="20" fillId="24" borderId="86" xfId="0" applyFont="1" applyFill="1" applyBorder="1" applyAlignment="1">
      <alignment horizontal="center" vertical="center"/>
    </xf>
    <xf numFmtId="0" fontId="33" fillId="27" borderId="64" xfId="0" applyFont="1" applyFill="1" applyBorder="1" applyAlignment="1">
      <alignment horizontal="center"/>
    </xf>
    <xf numFmtId="0" fontId="28" fillId="27" borderId="51" xfId="0" applyFont="1" applyFill="1" applyBorder="1" applyAlignment="1">
      <alignment horizontal="center" vertical="center"/>
    </xf>
    <xf numFmtId="0" fontId="20" fillId="27" borderId="51" xfId="0" applyFont="1" applyFill="1" applyBorder="1" applyAlignment="1">
      <alignment horizontal="center" vertical="center"/>
    </xf>
    <xf numFmtId="167" fontId="37" fillId="27" borderId="27" xfId="44" applyNumberFormat="1" applyFont="1" applyFill="1" applyBorder="1" applyAlignment="1" applyProtection="1">
      <alignment horizontal="center" vertical="center"/>
      <protection hidden="1"/>
    </xf>
    <xf numFmtId="167" fontId="37" fillId="27" borderId="18" xfId="44" applyNumberFormat="1" applyFont="1" applyFill="1" applyBorder="1" applyAlignment="1" applyProtection="1">
      <alignment horizontal="center" vertical="center"/>
      <protection hidden="1"/>
    </xf>
    <xf numFmtId="167" fontId="37" fillId="27" borderId="29" xfId="44" applyNumberFormat="1" applyFont="1" applyFill="1" applyBorder="1" applyAlignment="1" applyProtection="1">
      <alignment horizontal="center" vertical="center"/>
      <protection hidden="1"/>
    </xf>
    <xf numFmtId="0" fontId="32" fillId="26" borderId="0" xfId="0" applyFont="1" applyFill="1" applyAlignment="1">
      <alignment horizontal="center"/>
    </xf>
    <xf numFmtId="0" fontId="32" fillId="26" borderId="89" xfId="0" applyFont="1" applyFill="1" applyBorder="1" applyAlignment="1">
      <alignment horizontal="center"/>
    </xf>
    <xf numFmtId="0" fontId="20" fillId="26" borderId="90" xfId="0" applyFont="1" applyFill="1" applyBorder="1" applyAlignment="1">
      <alignment horizontal="center" vertical="center"/>
    </xf>
    <xf numFmtId="0" fontId="39" fillId="26" borderId="91" xfId="0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1" xfId="0" applyNumberFormat="1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165" fontId="32" fillId="24" borderId="51" xfId="44" applyNumberFormat="1" applyFont="1" applyFill="1" applyBorder="1" applyAlignment="1">
      <alignment horizontal="center" vertical="center"/>
    </xf>
    <xf numFmtId="165" fontId="32" fillId="24" borderId="84" xfId="44" applyNumberFormat="1" applyFont="1" applyFill="1" applyBorder="1" applyAlignment="1">
      <alignment horizontal="center" vertical="center"/>
    </xf>
    <xf numFmtId="0" fontId="22" fillId="24" borderId="0" xfId="43" applyFill="1" applyAlignment="1" applyProtection="1">
      <alignment horizontal="center"/>
      <protection hidden="1"/>
    </xf>
    <xf numFmtId="0" fontId="27" fillId="24" borderId="77" xfId="0" applyFont="1" applyFill="1" applyBorder="1" applyAlignment="1" applyProtection="1">
      <alignment horizontal="center" vertical="top" wrapText="1"/>
      <protection hidden="1"/>
    </xf>
    <xf numFmtId="3" fontId="21" fillId="27" borderId="31" xfId="44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37" fillId="26" borderId="35" xfId="44" applyNumberFormat="1" applyFont="1" applyFill="1" applyBorder="1" applyAlignment="1" applyProtection="1">
      <alignment horizontal="center" vertical="center"/>
      <protection hidden="1"/>
    </xf>
    <xf numFmtId="167" fontId="37" fillId="26" borderId="17" xfId="44" applyNumberFormat="1" applyFont="1" applyFill="1" applyBorder="1" applyAlignment="1" applyProtection="1">
      <alignment horizontal="center" vertical="center"/>
      <protection hidden="1"/>
    </xf>
    <xf numFmtId="167" fontId="37" fillId="26" borderId="18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0" fontId="27" fillId="25" borderId="0" xfId="0" applyFont="1" applyFill="1" applyAlignment="1">
      <alignment horizontal="left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67" fontId="37" fillId="26" borderId="19" xfId="44" applyNumberFormat="1" applyFont="1" applyFill="1" applyBorder="1" applyAlignment="1" applyProtection="1">
      <alignment horizontal="center" vertical="center"/>
      <protection hidden="1"/>
    </xf>
    <xf numFmtId="167" fontId="37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66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167" fontId="37" fillId="26" borderId="22" xfId="44" applyNumberFormat="1" applyFont="1" applyFill="1" applyBorder="1" applyAlignment="1" applyProtection="1">
      <alignment horizontal="center" vertical="center"/>
      <protection hidden="1"/>
    </xf>
    <xf numFmtId="0" fontId="25" fillId="26" borderId="66" xfId="0" applyFont="1" applyFill="1" applyBorder="1" applyAlignment="1">
      <alignment horizontal="center" vertical="center"/>
    </xf>
    <xf numFmtId="0" fontId="25" fillId="26" borderId="51" xfId="0" applyFont="1" applyFill="1" applyBorder="1" applyAlignment="1">
      <alignment horizontal="center" vertical="center"/>
    </xf>
    <xf numFmtId="0" fontId="32" fillId="26" borderId="32" xfId="0" applyFont="1" applyFill="1" applyBorder="1" applyAlignment="1">
      <alignment horizontal="center"/>
    </xf>
    <xf numFmtId="0" fontId="32" fillId="26" borderId="64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2" fillId="26" borderId="65" xfId="0" applyFont="1" applyFill="1" applyBorder="1" applyAlignment="1">
      <alignment horizontal="center"/>
    </xf>
    <xf numFmtId="0" fontId="20" fillId="26" borderId="67" xfId="0" applyFont="1" applyFill="1" applyBorder="1" applyAlignment="1">
      <alignment horizontal="center" vertical="center"/>
    </xf>
    <xf numFmtId="0" fontId="20" fillId="26" borderId="55" xfId="0" applyFont="1" applyFill="1" applyBorder="1" applyAlignment="1">
      <alignment horizontal="center" vertical="center"/>
    </xf>
    <xf numFmtId="0" fontId="20" fillId="24" borderId="87" xfId="0" applyFont="1" applyFill="1" applyBorder="1" applyAlignment="1">
      <alignment horizontal="center" vertical="center"/>
    </xf>
    <xf numFmtId="0" fontId="20" fillId="24" borderId="88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left" vertical="center" wrapText="1"/>
    </xf>
    <xf numFmtId="0" fontId="43" fillId="24" borderId="0" xfId="0" applyFont="1" applyFill="1" applyAlignment="1">
      <alignment horizontal="left" vertical="top"/>
    </xf>
    <xf numFmtId="167" fontId="37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54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0" fontId="26" fillId="24" borderId="72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26" fillId="24" borderId="74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8" xfId="0" applyFont="1" applyFill="1" applyBorder="1" applyAlignment="1">
      <alignment horizontal="center" vertical="center"/>
    </xf>
    <xf numFmtId="0" fontId="39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38" fillId="26" borderId="40" xfId="0" applyFont="1" applyFill="1" applyBorder="1" applyAlignment="1">
      <alignment horizontal="center" vertical="center"/>
    </xf>
    <xf numFmtId="0" fontId="38" fillId="26" borderId="49" xfId="0" applyFont="1" applyFill="1" applyBorder="1" applyAlignment="1">
      <alignment horizontal="center" vertical="center"/>
    </xf>
    <xf numFmtId="167" fontId="37" fillId="26" borderId="26" xfId="44" applyNumberFormat="1" applyFont="1" applyFill="1" applyBorder="1" applyAlignment="1" applyProtection="1">
      <alignment horizontal="center" vertical="center"/>
      <protection hidden="1"/>
    </xf>
    <xf numFmtId="167" fontId="37" fillId="26" borderId="29" xfId="44" applyNumberFormat="1" applyFont="1" applyFill="1" applyBorder="1" applyAlignment="1" applyProtection="1">
      <alignment horizontal="center" vertical="center"/>
      <protection hidden="1"/>
    </xf>
    <xf numFmtId="49" fontId="26" fillId="24" borderId="63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53" xfId="0" applyNumberFormat="1" applyFont="1" applyFill="1" applyBorder="1" applyAlignment="1">
      <alignment horizontal="center" vertical="center"/>
    </xf>
    <xf numFmtId="49" fontId="26" fillId="24" borderId="61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62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6" fillId="24" borderId="68" xfId="0" applyFont="1" applyFill="1" applyBorder="1" applyAlignment="1">
      <alignment horizontal="center" vertical="center"/>
    </xf>
    <xf numFmtId="0" fontId="26" fillId="24" borderId="75" xfId="0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top"/>
    </xf>
    <xf numFmtId="3" fontId="1" fillId="26" borderId="24" xfId="0" applyNumberFormat="1" applyFont="1" applyFill="1" applyBorder="1" applyAlignment="1">
      <alignment horizontal="center" vertical="center"/>
    </xf>
    <xf numFmtId="3" fontId="1" fillId="26" borderId="25" xfId="0" applyNumberFormat="1" applyFont="1" applyFill="1" applyBorder="1" applyAlignment="1">
      <alignment horizontal="center" vertical="center"/>
    </xf>
    <xf numFmtId="3" fontId="1" fillId="26" borderId="20" xfId="0" applyNumberFormat="1" applyFont="1" applyFill="1" applyBorder="1" applyAlignment="1">
      <alignment horizontal="center" vertical="center"/>
    </xf>
    <xf numFmtId="3" fontId="1" fillId="26" borderId="16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9" fillId="28" borderId="56" xfId="0" applyFont="1" applyFill="1" applyBorder="1" applyAlignment="1">
      <alignment horizontal="center" vertical="center"/>
    </xf>
    <xf numFmtId="0" fontId="39" fillId="28" borderId="57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2"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0ED8513-87BC-4552-93F1-6CBB9EDA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266700</xdr:rowOff>
    </xdr:from>
    <xdr:to>
      <xdr:col>4</xdr:col>
      <xdr:colOff>1257300</xdr:colOff>
      <xdr:row>16</xdr:row>
      <xdr:rowOff>212598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A47BCC01-EC93-446D-8EB5-42EEEB07B699}"/>
            </a:ext>
          </a:extLst>
        </xdr:cNvPr>
        <xdr:cNvSpPr/>
      </xdr:nvSpPr>
      <xdr:spPr>
        <a:xfrm>
          <a:off x="1628775" y="3838575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Selecteer 'geladen' of 'leeg'</a:t>
          </a:r>
        </a:p>
      </xdr:txBody>
    </xdr:sp>
    <xdr:clientData/>
  </xdr:twoCellAnchor>
  <xdr:twoCellAnchor>
    <xdr:from>
      <xdr:col>5</xdr:col>
      <xdr:colOff>19049</xdr:colOff>
      <xdr:row>16</xdr:row>
      <xdr:rowOff>209549</xdr:rowOff>
    </xdr:from>
    <xdr:to>
      <xdr:col>6</xdr:col>
      <xdr:colOff>9525</xdr:colOff>
      <xdr:row>20</xdr:row>
      <xdr:rowOff>114300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20324E88-265E-41E5-82C3-285646157BFF}"/>
            </a:ext>
          </a:extLst>
        </xdr:cNvPr>
        <xdr:cNvSpPr/>
      </xdr:nvSpPr>
      <xdr:spPr>
        <a:xfrm>
          <a:off x="2962274" y="4333874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Vertrek wordt automatisch gevuld door aankomst vorige reis, behalve bij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de eerste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5</xdr:row>
      <xdr:rowOff>104774</xdr:rowOff>
    </xdr:from>
    <xdr:to>
      <xdr:col>7</xdr:col>
      <xdr:colOff>514350</xdr:colOff>
      <xdr:row>7</xdr:row>
      <xdr:rowOff>133350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639954A5-7D39-4618-9B68-0AEC3FDC1FCD}"/>
            </a:ext>
          </a:extLst>
        </xdr:cNvPr>
        <xdr:cNvSpPr/>
      </xdr:nvSpPr>
      <xdr:spPr>
        <a:xfrm>
          <a:off x="4514850" y="1343024"/>
          <a:ext cx="1704975" cy="619126"/>
        </a:xfrm>
        <a:prstGeom prst="wedgeRectCallout">
          <a:avLst>
            <a:gd name="adj1" fmla="val 97661"/>
            <a:gd name="adj2" fmla="val -5121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vul A, B en C in en het verbruik wordt uitgerekend</a:t>
          </a:r>
        </a:p>
      </xdr:txBody>
    </xdr:sp>
    <xdr:clientData/>
  </xdr:twoCellAnchor>
  <xdr:twoCellAnchor>
    <xdr:from>
      <xdr:col>14</xdr:col>
      <xdr:colOff>298450</xdr:colOff>
      <xdr:row>4</xdr:row>
      <xdr:rowOff>136525</xdr:rowOff>
    </xdr:from>
    <xdr:to>
      <xdr:col>16</xdr:col>
      <xdr:colOff>349250</xdr:colOff>
      <xdr:row>6</xdr:row>
      <xdr:rowOff>117475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FC1FD68C-84C1-4B86-BF75-2C2ABBE1CB29}"/>
            </a:ext>
          </a:extLst>
        </xdr:cNvPr>
        <xdr:cNvSpPr/>
      </xdr:nvSpPr>
      <xdr:spPr>
        <a:xfrm>
          <a:off x="10534650" y="1152525"/>
          <a:ext cx="2241550" cy="488950"/>
        </a:xfrm>
        <a:prstGeom prst="wedgeRectCallout">
          <a:avLst>
            <a:gd name="adj1" fmla="val -40016"/>
            <a:gd name="adj2" fmla="val 17607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Kies brandstof. De emissiefactor verschijnt automatisch  </a:t>
          </a:r>
        </a:p>
      </xdr:txBody>
    </xdr:sp>
    <xdr:clientData/>
  </xdr:twoCellAnchor>
  <xdr:twoCellAnchor>
    <xdr:from>
      <xdr:col>16</xdr:col>
      <xdr:colOff>25401</xdr:colOff>
      <xdr:row>16</xdr:row>
      <xdr:rowOff>187325</xdr:rowOff>
    </xdr:from>
    <xdr:to>
      <xdr:col>19</xdr:col>
      <xdr:colOff>723901</xdr:colOff>
      <xdr:row>21</xdr:row>
      <xdr:rowOff>190500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C3377FD-D857-460D-9D35-87CA77A340AA}"/>
            </a:ext>
          </a:extLst>
        </xdr:cNvPr>
        <xdr:cNvSpPr/>
      </xdr:nvSpPr>
      <xdr:spPr>
        <a:xfrm>
          <a:off x="9788526" y="4311650"/>
          <a:ext cx="3041650" cy="138430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'geladen' kiest, wordt het veld 'kilometers leeg' grijs omdat het niet nodig is. </a:t>
          </a:r>
        </a:p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'leeg' kiest, worden de velden 'kilometers geladen', 'vervoerde passagiers' en 'passagiers x km' grijs omdat die dan niet meer relevant zijn. </a:t>
          </a:r>
        </a:p>
        <a:p>
          <a:pPr marL="0" indent="0" algn="ctr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228600</xdr:colOff>
      <xdr:row>2</xdr:row>
      <xdr:rowOff>219075</xdr:rowOff>
    </xdr:from>
    <xdr:to>
      <xdr:col>21</xdr:col>
      <xdr:colOff>485775</xdr:colOff>
      <xdr:row>5</xdr:row>
      <xdr:rowOff>88773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DA772D15-CDE1-4E41-8002-341F35E18F27}"/>
            </a:ext>
          </a:extLst>
        </xdr:cNvPr>
        <xdr:cNvSpPr/>
      </xdr:nvSpPr>
      <xdr:spPr>
        <a:xfrm>
          <a:off x="12334875" y="714375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Niets invullen, automatische berekeningen afhankelijk van 'geladen' of 'leeg'</a:t>
          </a:r>
        </a:p>
      </xdr:txBody>
    </xdr:sp>
    <xdr:clientData/>
  </xdr:twoCellAnchor>
  <xdr:twoCellAnchor>
    <xdr:from>
      <xdr:col>20</xdr:col>
      <xdr:colOff>31750</xdr:colOff>
      <xdr:row>13</xdr:row>
      <xdr:rowOff>149225</xdr:rowOff>
    </xdr:from>
    <xdr:to>
      <xdr:col>21</xdr:col>
      <xdr:colOff>85725</xdr:colOff>
      <xdr:row>15</xdr:row>
      <xdr:rowOff>228600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1577FA29-E3BA-4D7D-9CFE-277DB589BBE7}"/>
            </a:ext>
          </a:extLst>
        </xdr:cNvPr>
        <xdr:cNvSpPr/>
      </xdr:nvSpPr>
      <xdr:spPr>
        <a:xfrm>
          <a:off x="12919075" y="3444875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liters  x  emissie-factor</a:t>
          </a:r>
        </a:p>
      </xdr:txBody>
    </xdr:sp>
    <xdr:clientData/>
  </xdr:twoCellAnchor>
  <xdr:twoCellAnchor>
    <xdr:from>
      <xdr:col>20</xdr:col>
      <xdr:colOff>752475</xdr:colOff>
      <xdr:row>15</xdr:row>
      <xdr:rowOff>171450</xdr:rowOff>
    </xdr:from>
    <xdr:to>
      <xdr:col>22</xdr:col>
      <xdr:colOff>190500</xdr:colOff>
      <xdr:row>18</xdr:row>
      <xdr:rowOff>161925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6892A2EA-58B4-499B-AC6F-C0C231F5E1D7}"/>
            </a:ext>
          </a:extLst>
        </xdr:cNvPr>
        <xdr:cNvSpPr/>
      </xdr:nvSpPr>
      <xdr:spPr>
        <a:xfrm>
          <a:off x="13639800" y="4019550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vervoerde passagiers</a:t>
          </a:r>
        </a:p>
      </xdr:txBody>
    </xdr:sp>
    <xdr:clientData/>
  </xdr:twoCellAnchor>
  <xdr:twoCellAnchor>
    <xdr:from>
      <xdr:col>21</xdr:col>
      <xdr:colOff>600076</xdr:colOff>
      <xdr:row>20</xdr:row>
      <xdr:rowOff>85725</xdr:rowOff>
    </xdr:from>
    <xdr:to>
      <xdr:col>22</xdr:col>
      <xdr:colOff>619125</xdr:colOff>
      <xdr:row>23</xdr:row>
      <xdr:rowOff>161925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521E3492-D34A-4E8F-8DFA-8D92E9DE1FA9}"/>
            </a:ext>
          </a:extLst>
        </xdr:cNvPr>
        <xdr:cNvSpPr/>
      </xdr:nvSpPr>
      <xdr:spPr>
        <a:xfrm>
          <a:off x="14268451" y="5314950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passagier/kilometer</a:t>
          </a:r>
        </a:p>
      </xdr:txBody>
    </xdr:sp>
    <xdr:clientData/>
  </xdr:twoCellAnchor>
  <xdr:twoCellAnchor>
    <xdr:from>
      <xdr:col>7</xdr:col>
      <xdr:colOff>28576</xdr:colOff>
      <xdr:row>16</xdr:row>
      <xdr:rowOff>209549</xdr:rowOff>
    </xdr:from>
    <xdr:to>
      <xdr:col>9</xdr:col>
      <xdr:colOff>676275</xdr:colOff>
      <xdr:row>19</xdr:row>
      <xdr:rowOff>219074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AA7176E-5F35-4C8F-90E2-716240E05737}"/>
            </a:ext>
          </a:extLst>
        </xdr:cNvPr>
        <xdr:cNvSpPr/>
      </xdr:nvSpPr>
      <xdr:spPr>
        <a:xfrm>
          <a:off x="5734051" y="4333874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'Inhoud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bunkers start reis' wordt automatisch gevuld door 'inhoud bunkers einde reis'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209549</xdr:rowOff>
    </xdr:from>
    <xdr:to>
      <xdr:col>13</xdr:col>
      <xdr:colOff>904875</xdr:colOff>
      <xdr:row>17</xdr:row>
      <xdr:rowOff>247649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319B9B34-BCEE-46FA-A7B9-A78551C6F795}"/>
            </a:ext>
          </a:extLst>
        </xdr:cNvPr>
        <xdr:cNvSpPr/>
      </xdr:nvSpPr>
      <xdr:spPr>
        <a:xfrm>
          <a:off x="7848600" y="4333874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automatische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berekening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257175</xdr:colOff>
      <xdr:row>13</xdr:row>
      <xdr:rowOff>104775</xdr:rowOff>
    </xdr:from>
    <xdr:to>
      <xdr:col>6</xdr:col>
      <xdr:colOff>1000125</xdr:colOff>
      <xdr:row>14</xdr:row>
      <xdr:rowOff>95250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E77CBF2C-C630-4E62-B687-C2BA93658956}"/>
            </a:ext>
          </a:extLst>
        </xdr:cNvPr>
        <xdr:cNvSpPr/>
      </xdr:nvSpPr>
      <xdr:spPr>
        <a:xfrm>
          <a:off x="4581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11</xdr:col>
      <xdr:colOff>142875</xdr:colOff>
      <xdr:row>13</xdr:row>
      <xdr:rowOff>104775</xdr:rowOff>
    </xdr:from>
    <xdr:to>
      <xdr:col>11</xdr:col>
      <xdr:colOff>885825</xdr:colOff>
      <xdr:row>14</xdr:row>
      <xdr:rowOff>95250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F38C80D7-8825-4B3E-B4F0-7952BACAE919}"/>
            </a:ext>
          </a:extLst>
        </xdr:cNvPr>
        <xdr:cNvSpPr/>
      </xdr:nvSpPr>
      <xdr:spPr>
        <a:xfrm>
          <a:off x="7905750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9</xdr:col>
      <xdr:colOff>133350</xdr:colOff>
      <xdr:row>13</xdr:row>
      <xdr:rowOff>104775</xdr:rowOff>
    </xdr:from>
    <xdr:to>
      <xdr:col>9</xdr:col>
      <xdr:colOff>876300</xdr:colOff>
      <xdr:row>14</xdr:row>
      <xdr:rowOff>95250</xdr:rowOff>
    </xdr:to>
    <xdr:sp macro="" textlink="">
      <xdr:nvSpPr>
        <xdr:cNvPr id="18" name="Tekstballon: rechthoek 17">
          <a:extLst>
            <a:ext uri="{FF2B5EF4-FFF2-40B4-BE49-F238E27FC236}">
              <a16:creationId xmlns:a16="http://schemas.microsoft.com/office/drawing/2014/main" id="{E8BB3887-A74F-4817-A7E3-B59A781D939B}"/>
            </a:ext>
          </a:extLst>
        </xdr:cNvPr>
        <xdr:cNvSpPr/>
      </xdr:nvSpPr>
      <xdr:spPr>
        <a:xfrm>
          <a:off x="6867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2emissiefactoren.nl/lijst-emissiefactoren/" TargetMode="External"/><Relationship Id="rId1" Type="http://schemas.openxmlformats.org/officeDocument/2006/relationships/hyperlink" Target="https://www.co2emissiefactoren.nl/instrumenten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G86"/>
  <sheetViews>
    <sheetView showGridLines="0" showZeros="0" tabSelected="1" zoomScaleNormal="100" zoomScaleSheetLayoutView="100" workbookViewId="0"/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4" width="14.7265625" style="5" customWidth="1"/>
    <col min="15" max="15" width="16.6328125" style="5" bestFit="1" customWidth="1"/>
    <col min="16" max="16" width="14.6328125" style="5" customWidth="1"/>
    <col min="17" max="22" width="11.7265625" style="5" customWidth="1"/>
    <col min="23" max="23" width="11.7265625" style="6" customWidth="1"/>
    <col min="24" max="25" width="11.7265625" style="69" hidden="1" customWidth="1"/>
    <col min="26" max="26" width="15.7265625" style="69" hidden="1" customWidth="1"/>
    <col min="27" max="30" width="10.6328125" style="5" hidden="1" customWidth="1"/>
    <col min="31" max="31" width="10.6328125" style="6" hidden="1" customWidth="1"/>
    <col min="32" max="32" width="10.6328125" style="6" customWidth="1"/>
    <col min="33" max="16384" width="9.1796875" style="6"/>
  </cols>
  <sheetData>
    <row r="1" spans="1:33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33" ht="20.149999999999999" customHeight="1" x14ac:dyDescent="0.25">
      <c r="B2" s="200" t="s">
        <v>21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70"/>
      <c r="P2" s="79"/>
      <c r="Q2" s="4"/>
      <c r="R2" s="4"/>
      <c r="S2" s="4"/>
      <c r="T2" s="4"/>
      <c r="U2" s="4"/>
      <c r="V2" s="4"/>
      <c r="W2" s="3"/>
    </row>
    <row r="3" spans="1:33" ht="20.149999999999999" customHeight="1" x14ac:dyDescent="0.25">
      <c r="B3" s="207"/>
      <c r="C3" s="207"/>
      <c r="D3" s="207"/>
      <c r="E3" s="207"/>
      <c r="F3" s="207"/>
      <c r="G3" s="207"/>
      <c r="H3" s="207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3" s="7" customFormat="1" ht="20.149999999999999" customHeight="1" x14ac:dyDescent="0.25">
      <c r="A4" s="2"/>
      <c r="B4" s="208" t="s">
        <v>22</v>
      </c>
      <c r="C4" s="208" t="s">
        <v>2</v>
      </c>
      <c r="D4" s="15" t="s">
        <v>1</v>
      </c>
      <c r="E4" s="201"/>
      <c r="F4" s="201"/>
      <c r="G4" s="201"/>
      <c r="H4" s="16" t="s">
        <v>15</v>
      </c>
      <c r="I4" s="10" t="s">
        <v>1</v>
      </c>
      <c r="J4" s="182"/>
      <c r="K4" s="182"/>
      <c r="L4" s="182"/>
      <c r="M4" s="13"/>
      <c r="N4" s="13"/>
      <c r="O4" s="1"/>
      <c r="P4" s="1"/>
      <c r="Q4" s="1"/>
      <c r="R4" s="1"/>
      <c r="S4" s="1"/>
      <c r="T4" s="1"/>
      <c r="U4" s="2"/>
      <c r="V4" s="1"/>
      <c r="W4" s="2"/>
      <c r="X4" s="70"/>
      <c r="Y4" s="70"/>
      <c r="Z4" s="70"/>
      <c r="AA4" s="8"/>
      <c r="AB4" s="8"/>
      <c r="AC4" s="8"/>
      <c r="AD4" s="8"/>
    </row>
    <row r="5" spans="1:33" s="7" customFormat="1" ht="20.149999999999999" customHeight="1" x14ac:dyDescent="0.25">
      <c r="A5" s="2"/>
      <c r="B5" s="209" t="s">
        <v>23</v>
      </c>
      <c r="C5" s="209" t="s">
        <v>14</v>
      </c>
      <c r="D5" s="15" t="s">
        <v>1</v>
      </c>
      <c r="E5" s="210"/>
      <c r="F5" s="210"/>
      <c r="G5" s="210"/>
      <c r="H5" s="16" t="s">
        <v>0</v>
      </c>
      <c r="I5" s="10" t="s">
        <v>87</v>
      </c>
      <c r="J5" s="147"/>
      <c r="K5" s="147"/>
      <c r="L5" s="148"/>
      <c r="M5" s="2"/>
      <c r="N5" s="2"/>
      <c r="O5" s="1"/>
      <c r="P5" s="2"/>
      <c r="Q5" s="2"/>
      <c r="R5" s="68"/>
      <c r="S5" s="1"/>
      <c r="T5" s="1"/>
      <c r="U5" s="1"/>
      <c r="V5" s="1"/>
      <c r="W5" s="2"/>
      <c r="X5" s="70"/>
      <c r="Y5" s="70"/>
      <c r="Z5" s="70"/>
      <c r="AA5" s="8"/>
      <c r="AB5" s="8"/>
      <c r="AC5" s="8"/>
      <c r="AD5" s="8"/>
    </row>
    <row r="6" spans="1:33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70"/>
      <c r="Y6" s="70"/>
      <c r="Z6" s="70"/>
      <c r="AA6" s="8"/>
      <c r="AB6" s="8"/>
      <c r="AC6" s="8"/>
      <c r="AD6" s="8"/>
    </row>
    <row r="7" spans="1:33" s="9" customFormat="1" ht="27" customHeight="1" x14ac:dyDescent="0.25">
      <c r="A7" s="13"/>
      <c r="C7" s="10"/>
      <c r="D7" s="10"/>
      <c r="E7" s="185" t="s">
        <v>25</v>
      </c>
      <c r="F7" s="186"/>
      <c r="G7" s="187"/>
      <c r="H7" s="185" t="s">
        <v>26</v>
      </c>
      <c r="I7" s="186"/>
      <c r="J7" s="186"/>
      <c r="K7" s="186"/>
      <c r="L7" s="186"/>
      <c r="M7" s="186"/>
      <c r="N7" s="187"/>
      <c r="O7" s="185" t="s">
        <v>88</v>
      </c>
      <c r="P7" s="187"/>
      <c r="Q7" s="185" t="s">
        <v>27</v>
      </c>
      <c r="R7" s="186"/>
      <c r="S7" s="186"/>
      <c r="T7" s="186"/>
      <c r="U7" s="185" t="s">
        <v>8</v>
      </c>
      <c r="V7" s="186"/>
      <c r="W7" s="187"/>
      <c r="X7" s="71"/>
      <c r="Y7" s="71"/>
      <c r="Z7" s="71"/>
      <c r="AA7" s="176"/>
      <c r="AB7" s="176"/>
      <c r="AC7" s="176"/>
      <c r="AD7" s="176"/>
    </row>
    <row r="8" spans="1:33" s="8" customFormat="1" ht="15" customHeight="1" x14ac:dyDescent="0.25">
      <c r="A8" s="1"/>
      <c r="B8" s="17"/>
      <c r="C8" s="17"/>
      <c r="D8" s="17"/>
      <c r="E8" s="77" t="s">
        <v>0</v>
      </c>
      <c r="F8" s="234" t="s">
        <v>29</v>
      </c>
      <c r="G8" s="237" t="s">
        <v>30</v>
      </c>
      <c r="H8" s="195" t="s">
        <v>3</v>
      </c>
      <c r="I8" s="196"/>
      <c r="J8" s="212" t="s">
        <v>4</v>
      </c>
      <c r="K8" s="196"/>
      <c r="L8" s="212" t="s">
        <v>5</v>
      </c>
      <c r="M8" s="196"/>
      <c r="N8" s="82" t="s">
        <v>19</v>
      </c>
      <c r="O8" s="163"/>
      <c r="P8" s="164"/>
      <c r="Q8" s="157"/>
      <c r="R8" s="96" t="s">
        <v>12</v>
      </c>
      <c r="S8" s="96" t="s">
        <v>13</v>
      </c>
      <c r="T8" s="97" t="s">
        <v>18</v>
      </c>
      <c r="U8" s="114" t="s">
        <v>0</v>
      </c>
      <c r="V8" s="146" t="s">
        <v>41</v>
      </c>
      <c r="W8" s="116" t="s">
        <v>43</v>
      </c>
      <c r="X8" s="70"/>
      <c r="Y8" s="70"/>
      <c r="Z8" s="70"/>
    </row>
    <row r="9" spans="1:33" s="8" customFormat="1" ht="15" customHeight="1" x14ac:dyDescent="0.25">
      <c r="A9" s="1"/>
      <c r="B9" s="17"/>
      <c r="C9" s="17"/>
      <c r="D9" s="17"/>
      <c r="E9" s="78" t="s">
        <v>74</v>
      </c>
      <c r="F9" s="235"/>
      <c r="G9" s="238"/>
      <c r="H9" s="83"/>
      <c r="I9" s="84"/>
      <c r="J9" s="85"/>
      <c r="K9" s="84"/>
      <c r="L9" s="193"/>
      <c r="M9" s="194"/>
      <c r="N9" s="86"/>
      <c r="O9" s="85"/>
      <c r="P9" s="165" t="s">
        <v>89</v>
      </c>
      <c r="Q9" s="158"/>
      <c r="R9" s="99" t="s">
        <v>0</v>
      </c>
      <c r="S9" s="99"/>
      <c r="T9" s="100" t="s">
        <v>39</v>
      </c>
      <c r="U9" s="117" t="s">
        <v>41</v>
      </c>
      <c r="V9" s="118" t="s">
        <v>51</v>
      </c>
      <c r="W9" s="119" t="s">
        <v>44</v>
      </c>
      <c r="X9" s="70"/>
      <c r="Y9" s="70"/>
      <c r="Z9" s="70"/>
    </row>
    <row r="10" spans="1:33" s="7" customFormat="1" ht="15" customHeight="1" x14ac:dyDescent="0.25">
      <c r="A10" s="2"/>
      <c r="B10" s="17"/>
      <c r="C10" s="211"/>
      <c r="D10" s="211"/>
      <c r="E10" s="80" t="s">
        <v>75</v>
      </c>
      <c r="F10" s="235"/>
      <c r="G10" s="238"/>
      <c r="H10" s="197" t="s">
        <v>31</v>
      </c>
      <c r="I10" s="191"/>
      <c r="J10" s="190" t="s">
        <v>33</v>
      </c>
      <c r="K10" s="191"/>
      <c r="L10" s="190" t="s">
        <v>31</v>
      </c>
      <c r="M10" s="191"/>
      <c r="N10" s="87" t="s">
        <v>36</v>
      </c>
      <c r="O10" s="149"/>
      <c r="P10" s="165" t="s">
        <v>90</v>
      </c>
      <c r="Q10" s="159" t="s">
        <v>20</v>
      </c>
      <c r="R10" s="99" t="s">
        <v>20</v>
      </c>
      <c r="S10" s="99" t="s">
        <v>46</v>
      </c>
      <c r="T10" s="100" t="s">
        <v>17</v>
      </c>
      <c r="U10" s="117" t="s">
        <v>42</v>
      </c>
      <c r="V10" s="118" t="s">
        <v>86</v>
      </c>
      <c r="W10" s="119" t="s">
        <v>77</v>
      </c>
      <c r="X10" s="70"/>
      <c r="Y10" s="70"/>
      <c r="Z10" s="70"/>
      <c r="AA10" s="8"/>
      <c r="AB10" s="8"/>
      <c r="AC10" s="8"/>
      <c r="AD10" s="8"/>
    </row>
    <row r="11" spans="1:33" s="19" customFormat="1" ht="15" customHeight="1" thickBot="1" x14ac:dyDescent="0.3">
      <c r="A11" s="18"/>
      <c r="B11" s="17" t="s">
        <v>0</v>
      </c>
      <c r="C11" s="206" t="s">
        <v>0</v>
      </c>
      <c r="D11" s="206"/>
      <c r="E11" s="81" t="s">
        <v>85</v>
      </c>
      <c r="F11" s="236"/>
      <c r="G11" s="239"/>
      <c r="H11" s="197" t="s">
        <v>32</v>
      </c>
      <c r="I11" s="191"/>
      <c r="J11" s="213" t="s">
        <v>34</v>
      </c>
      <c r="K11" s="214"/>
      <c r="L11" s="190" t="s">
        <v>35</v>
      </c>
      <c r="M11" s="191"/>
      <c r="N11" s="87" t="s">
        <v>34</v>
      </c>
      <c r="O11" s="149" t="s">
        <v>24</v>
      </c>
      <c r="P11" s="165" t="s">
        <v>91</v>
      </c>
      <c r="Q11" s="159" t="s">
        <v>37</v>
      </c>
      <c r="R11" s="99" t="s">
        <v>38</v>
      </c>
      <c r="S11" s="102" t="s">
        <v>76</v>
      </c>
      <c r="T11" s="100" t="s">
        <v>78</v>
      </c>
      <c r="U11" s="120" t="s">
        <v>6</v>
      </c>
      <c r="V11" s="121" t="s">
        <v>6</v>
      </c>
      <c r="W11" s="119" t="s">
        <v>7</v>
      </c>
      <c r="X11" s="72"/>
      <c r="Y11" s="72"/>
      <c r="Z11" s="72"/>
      <c r="AA11" s="72"/>
      <c r="AB11" s="72"/>
      <c r="AC11" s="72"/>
      <c r="AD11" s="72"/>
      <c r="AE11" s="75"/>
      <c r="AF11" s="75"/>
      <c r="AG11" s="75"/>
    </row>
    <row r="12" spans="1:33" s="58" customFormat="1" ht="29.25" customHeight="1" thickBot="1" x14ac:dyDescent="0.3">
      <c r="B12" s="156" t="s">
        <v>9</v>
      </c>
      <c r="C12" s="215" t="s">
        <v>28</v>
      </c>
      <c r="D12" s="216"/>
      <c r="E12" s="61" t="s">
        <v>62</v>
      </c>
      <c r="F12" s="62" t="s">
        <v>60</v>
      </c>
      <c r="G12" s="60" t="s">
        <v>59</v>
      </c>
      <c r="H12" s="228" t="s">
        <v>60</v>
      </c>
      <c r="I12" s="229"/>
      <c r="J12" s="230" t="s">
        <v>59</v>
      </c>
      <c r="K12" s="231"/>
      <c r="L12" s="230" t="s">
        <v>59</v>
      </c>
      <c r="M12" s="231"/>
      <c r="N12" s="88" t="s">
        <v>61</v>
      </c>
      <c r="O12" s="153" t="s">
        <v>105</v>
      </c>
      <c r="P12" s="166" t="s">
        <v>61</v>
      </c>
      <c r="Q12" s="154" t="s">
        <v>59</v>
      </c>
      <c r="R12" s="104" t="s">
        <v>59</v>
      </c>
      <c r="S12" s="104" t="s">
        <v>59</v>
      </c>
      <c r="T12" s="105" t="s">
        <v>61</v>
      </c>
      <c r="U12" s="225" t="s">
        <v>61</v>
      </c>
      <c r="V12" s="226"/>
      <c r="W12" s="227"/>
      <c r="X12" s="73" t="s">
        <v>63</v>
      </c>
      <c r="Y12" s="73" t="s">
        <v>64</v>
      </c>
      <c r="Z12" s="73" t="s">
        <v>65</v>
      </c>
      <c r="AA12" s="73" t="s">
        <v>66</v>
      </c>
      <c r="AB12" s="73" t="s">
        <v>102</v>
      </c>
      <c r="AC12" s="73" t="s">
        <v>103</v>
      </c>
      <c r="AD12" s="73" t="s">
        <v>104</v>
      </c>
      <c r="AE12" s="76"/>
      <c r="AF12" s="76"/>
      <c r="AG12" s="76"/>
    </row>
    <row r="13" spans="1:33" s="7" customFormat="1" ht="22" customHeight="1" x14ac:dyDescent="0.25">
      <c r="A13" s="2"/>
      <c r="B13" s="25">
        <f>ROW(B13)-ROW($B$13)+1</f>
        <v>1</v>
      </c>
      <c r="C13" s="202"/>
      <c r="D13" s="203"/>
      <c r="E13" s="20"/>
      <c r="F13" s="23" t="s">
        <v>73</v>
      </c>
      <c r="G13" s="26"/>
      <c r="H13" s="198">
        <v>0</v>
      </c>
      <c r="I13" s="199"/>
      <c r="J13" s="188">
        <v>0</v>
      </c>
      <c r="K13" s="189"/>
      <c r="L13" s="192">
        <v>0</v>
      </c>
      <c r="M13" s="192"/>
      <c r="N13" s="89">
        <f t="shared" ref="N13:N64" si="0">H13+J13-L13</f>
        <v>0</v>
      </c>
      <c r="O13" s="150" t="s">
        <v>92</v>
      </c>
      <c r="P13" s="167">
        <f>VLOOKUP(O13,Emissiefactoren!$A$1:$B$9,2,FALSE)</f>
        <v>0</v>
      </c>
      <c r="Q13" s="160"/>
      <c r="R13" s="107">
        <v>0</v>
      </c>
      <c r="S13" s="107">
        <v>0</v>
      </c>
      <c r="T13" s="108">
        <f>R13*S13</f>
        <v>0</v>
      </c>
      <c r="U13" s="122">
        <f>N13*P13</f>
        <v>0</v>
      </c>
      <c r="V13" s="123" t="str">
        <f t="shared" ref="V13:V24" si="1">IFERROR((U13/S13)," ")</f>
        <v xml:space="preserve"> </v>
      </c>
      <c r="W13" s="124" t="str">
        <f t="shared" ref="W13:W24" si="2">IFERROR((U13/T13)*1000, "  ")</f>
        <v xml:space="preserve">  </v>
      </c>
      <c r="X13" s="70" t="b">
        <f t="shared" ref="X13:X64" si="3">_xlfn.ISFORMULA(F13)</f>
        <v>0</v>
      </c>
      <c r="Y13" s="70" t="b">
        <f t="shared" ref="Y13:Y64" si="4">_xlfn.ISFORMULA(H13)</f>
        <v>0</v>
      </c>
      <c r="Z13" s="70" t="b">
        <f>_xlfn.ISFORMULA(N13)</f>
        <v>1</v>
      </c>
      <c r="AA13" s="70" t="b">
        <f>_xlfn.ISFORMULA(T13)</f>
        <v>1</v>
      </c>
      <c r="AB13" s="70" t="b">
        <f>_xlfn.ISFORMULA(U13)</f>
        <v>1</v>
      </c>
      <c r="AC13" s="70" t="b">
        <f>_xlfn.ISFORMULA(V13)</f>
        <v>1</v>
      </c>
      <c r="AD13" s="70" t="b">
        <f t="shared" ref="AD13:AD64" si="5">_xlfn.ISFORMULA(W13)</f>
        <v>1</v>
      </c>
      <c r="AE13" s="74"/>
      <c r="AF13" s="74"/>
      <c r="AG13" s="74"/>
    </row>
    <row r="14" spans="1:33" s="7" customFormat="1" ht="22" customHeight="1" x14ac:dyDescent="0.25">
      <c r="A14" s="2"/>
      <c r="B14" s="25">
        <f>ROW(B14)-ROW($B$13)+1</f>
        <v>2</v>
      </c>
      <c r="C14" s="204"/>
      <c r="D14" s="205"/>
      <c r="E14" s="21"/>
      <c r="F14" s="24">
        <f t="shared" ref="F14:F63" si="6">G13</f>
        <v>0</v>
      </c>
      <c r="G14" s="35"/>
      <c r="H14" s="180">
        <f>L13</f>
        <v>0</v>
      </c>
      <c r="I14" s="181"/>
      <c r="J14" s="178">
        <v>0</v>
      </c>
      <c r="K14" s="179"/>
      <c r="L14" s="177">
        <v>0</v>
      </c>
      <c r="M14" s="177"/>
      <c r="N14" s="92">
        <f t="shared" si="0"/>
        <v>0</v>
      </c>
      <c r="O14" s="150" t="s">
        <v>92</v>
      </c>
      <c r="P14" s="168">
        <f>VLOOKUP(O14,Emissiefactoren!$A$1:$B$9,2,FALSE)</f>
        <v>0</v>
      </c>
      <c r="Q14" s="161">
        <v>0</v>
      </c>
      <c r="R14" s="110"/>
      <c r="S14" s="110"/>
      <c r="T14" s="111">
        <f t="shared" ref="T14:T64" si="7">R14*S14</f>
        <v>0</v>
      </c>
      <c r="U14" s="122">
        <f>N14*P14</f>
        <v>0</v>
      </c>
      <c r="V14" s="126" t="str">
        <f t="shared" si="1"/>
        <v xml:space="preserve"> </v>
      </c>
      <c r="W14" s="127" t="str">
        <f t="shared" si="2"/>
        <v xml:space="preserve">  </v>
      </c>
      <c r="X14" s="70" t="b">
        <f t="shared" si="3"/>
        <v>1</v>
      </c>
      <c r="Y14" s="70" t="b">
        <f t="shared" si="4"/>
        <v>1</v>
      </c>
      <c r="Z14" s="70" t="b">
        <f t="shared" ref="Z14:Z64" si="8">_xlfn.ISFORMULA(N14)</f>
        <v>1</v>
      </c>
      <c r="AA14" s="70" t="b">
        <f t="shared" ref="AA14:AA64" si="9">_xlfn.ISFORMULA(T14)</f>
        <v>1</v>
      </c>
      <c r="AB14" s="70" t="b">
        <f t="shared" ref="AB14:AB64" si="10">_xlfn.ISFORMULA(U14)</f>
        <v>1</v>
      </c>
      <c r="AC14" s="70" t="b">
        <f t="shared" ref="AC14:AC64" si="11">_xlfn.ISFORMULA(V14)</f>
        <v>1</v>
      </c>
      <c r="AD14" s="70" t="b">
        <f t="shared" si="5"/>
        <v>1</v>
      </c>
      <c r="AE14" s="74"/>
      <c r="AF14" s="74"/>
      <c r="AG14" s="74"/>
    </row>
    <row r="15" spans="1:33" s="7" customFormat="1" ht="22" customHeight="1" x14ac:dyDescent="0.25">
      <c r="A15" s="2"/>
      <c r="B15" s="25">
        <f t="shared" ref="B15:B64" si="12">ROW(B15)-ROW($B$13)+1</f>
        <v>3</v>
      </c>
      <c r="C15" s="183"/>
      <c r="D15" s="184"/>
      <c r="E15" s="21"/>
      <c r="F15" s="24">
        <f t="shared" si="6"/>
        <v>0</v>
      </c>
      <c r="G15" s="35"/>
      <c r="H15" s="180">
        <f t="shared" ref="H15:H36" si="13">L14</f>
        <v>0</v>
      </c>
      <c r="I15" s="181"/>
      <c r="J15" s="178"/>
      <c r="K15" s="179"/>
      <c r="L15" s="177"/>
      <c r="M15" s="177"/>
      <c r="N15" s="92">
        <f t="shared" si="0"/>
        <v>0</v>
      </c>
      <c r="O15" s="150" t="s">
        <v>92</v>
      </c>
      <c r="P15" s="168">
        <f>VLOOKUP(O15,Emissiefactoren!$A$1:$B$9,2,FALSE)</f>
        <v>0</v>
      </c>
      <c r="Q15" s="161"/>
      <c r="R15" s="110"/>
      <c r="S15" s="110"/>
      <c r="T15" s="111">
        <f t="shared" si="7"/>
        <v>0</v>
      </c>
      <c r="U15" s="122">
        <f t="shared" ref="U15:U63" si="14">N15*P15</f>
        <v>0</v>
      </c>
      <c r="V15" s="126" t="str">
        <f t="shared" si="1"/>
        <v xml:space="preserve"> </v>
      </c>
      <c r="W15" s="127" t="str">
        <f t="shared" si="2"/>
        <v xml:space="preserve">  </v>
      </c>
      <c r="X15" s="70" t="b">
        <f t="shared" si="3"/>
        <v>1</v>
      </c>
      <c r="Y15" s="70" t="b">
        <f t="shared" si="4"/>
        <v>1</v>
      </c>
      <c r="Z15" s="70" t="b">
        <f t="shared" si="8"/>
        <v>1</v>
      </c>
      <c r="AA15" s="70" t="b">
        <f t="shared" si="9"/>
        <v>1</v>
      </c>
      <c r="AB15" s="70" t="b">
        <f t="shared" si="10"/>
        <v>1</v>
      </c>
      <c r="AC15" s="70" t="b">
        <f t="shared" si="11"/>
        <v>1</v>
      </c>
      <c r="AD15" s="70" t="b">
        <f t="shared" si="5"/>
        <v>1</v>
      </c>
      <c r="AE15" s="74"/>
      <c r="AF15" s="74"/>
      <c r="AG15" s="74"/>
    </row>
    <row r="16" spans="1:33" s="7" customFormat="1" ht="22" customHeight="1" x14ac:dyDescent="0.25">
      <c r="A16" s="2"/>
      <c r="B16" s="25">
        <f t="shared" si="12"/>
        <v>4</v>
      </c>
      <c r="C16" s="183"/>
      <c r="D16" s="184"/>
      <c r="E16" s="21"/>
      <c r="F16" s="24">
        <f t="shared" si="6"/>
        <v>0</v>
      </c>
      <c r="G16" s="35"/>
      <c r="H16" s="180">
        <f t="shared" si="13"/>
        <v>0</v>
      </c>
      <c r="I16" s="181"/>
      <c r="J16" s="178"/>
      <c r="K16" s="179"/>
      <c r="L16" s="177"/>
      <c r="M16" s="177"/>
      <c r="N16" s="92">
        <f t="shared" si="0"/>
        <v>0</v>
      </c>
      <c r="O16" s="150" t="s">
        <v>92</v>
      </c>
      <c r="P16" s="168">
        <f>VLOOKUP(O16,Emissiefactoren!$A$1:$B$9,2,FALSE)</f>
        <v>0</v>
      </c>
      <c r="Q16" s="161"/>
      <c r="R16" s="110"/>
      <c r="S16" s="110"/>
      <c r="T16" s="111">
        <f t="shared" si="7"/>
        <v>0</v>
      </c>
      <c r="U16" s="122">
        <f t="shared" si="14"/>
        <v>0</v>
      </c>
      <c r="V16" s="126" t="str">
        <f t="shared" si="1"/>
        <v xml:space="preserve"> </v>
      </c>
      <c r="W16" s="127" t="str">
        <f t="shared" si="2"/>
        <v xml:space="preserve">  </v>
      </c>
      <c r="X16" s="70" t="b">
        <f t="shared" si="3"/>
        <v>1</v>
      </c>
      <c r="Y16" s="70" t="b">
        <f t="shared" si="4"/>
        <v>1</v>
      </c>
      <c r="Z16" s="70" t="b">
        <f t="shared" si="8"/>
        <v>1</v>
      </c>
      <c r="AA16" s="70" t="b">
        <f t="shared" si="9"/>
        <v>1</v>
      </c>
      <c r="AB16" s="70" t="b">
        <f t="shared" si="10"/>
        <v>1</v>
      </c>
      <c r="AC16" s="70" t="b">
        <f t="shared" si="11"/>
        <v>1</v>
      </c>
      <c r="AD16" s="70" t="b">
        <f t="shared" si="5"/>
        <v>1</v>
      </c>
      <c r="AE16" s="74"/>
      <c r="AF16" s="74"/>
      <c r="AG16" s="74"/>
    </row>
    <row r="17" spans="1:33" s="7" customFormat="1" ht="22" customHeight="1" x14ac:dyDescent="0.25">
      <c r="A17" s="2"/>
      <c r="B17" s="25">
        <f t="shared" si="12"/>
        <v>5</v>
      </c>
      <c r="C17" s="183"/>
      <c r="D17" s="184"/>
      <c r="E17" s="21"/>
      <c r="F17" s="24">
        <f t="shared" si="6"/>
        <v>0</v>
      </c>
      <c r="G17" s="35"/>
      <c r="H17" s="180">
        <f t="shared" si="13"/>
        <v>0</v>
      </c>
      <c r="I17" s="181"/>
      <c r="J17" s="178"/>
      <c r="K17" s="179"/>
      <c r="L17" s="177"/>
      <c r="M17" s="177"/>
      <c r="N17" s="92">
        <f t="shared" si="0"/>
        <v>0</v>
      </c>
      <c r="O17" s="150" t="s">
        <v>92</v>
      </c>
      <c r="P17" s="168">
        <f>VLOOKUP(O17,Emissiefactoren!$A$1:$B$9,2,FALSE)</f>
        <v>0</v>
      </c>
      <c r="Q17" s="161"/>
      <c r="R17" s="110"/>
      <c r="S17" s="110"/>
      <c r="T17" s="111">
        <f t="shared" si="7"/>
        <v>0</v>
      </c>
      <c r="U17" s="122">
        <f t="shared" si="14"/>
        <v>0</v>
      </c>
      <c r="V17" s="126" t="str">
        <f t="shared" si="1"/>
        <v xml:space="preserve"> </v>
      </c>
      <c r="W17" s="127" t="str">
        <f t="shared" si="2"/>
        <v xml:space="preserve">  </v>
      </c>
      <c r="X17" s="70" t="b">
        <f t="shared" si="3"/>
        <v>1</v>
      </c>
      <c r="Y17" s="70" t="b">
        <f t="shared" si="4"/>
        <v>1</v>
      </c>
      <c r="Z17" s="70" t="b">
        <f t="shared" si="8"/>
        <v>1</v>
      </c>
      <c r="AA17" s="70" t="b">
        <f t="shared" si="9"/>
        <v>1</v>
      </c>
      <c r="AB17" s="70" t="b">
        <f t="shared" si="10"/>
        <v>1</v>
      </c>
      <c r="AC17" s="70" t="b">
        <f t="shared" si="11"/>
        <v>1</v>
      </c>
      <c r="AD17" s="70" t="b">
        <f t="shared" si="5"/>
        <v>1</v>
      </c>
      <c r="AE17" s="74"/>
      <c r="AF17" s="74"/>
      <c r="AG17" s="74"/>
    </row>
    <row r="18" spans="1:33" s="7" customFormat="1" ht="22" customHeight="1" x14ac:dyDescent="0.25">
      <c r="A18" s="2"/>
      <c r="B18" s="25">
        <f t="shared" si="12"/>
        <v>6</v>
      </c>
      <c r="C18" s="183"/>
      <c r="D18" s="184"/>
      <c r="E18" s="21"/>
      <c r="F18" s="24">
        <f t="shared" si="6"/>
        <v>0</v>
      </c>
      <c r="G18" s="35"/>
      <c r="H18" s="180">
        <f t="shared" si="13"/>
        <v>0</v>
      </c>
      <c r="I18" s="181"/>
      <c r="J18" s="178"/>
      <c r="K18" s="179"/>
      <c r="L18" s="177"/>
      <c r="M18" s="177"/>
      <c r="N18" s="92">
        <f t="shared" si="0"/>
        <v>0</v>
      </c>
      <c r="O18" s="150" t="s">
        <v>92</v>
      </c>
      <c r="P18" s="168">
        <f>VLOOKUP(O18,Emissiefactoren!$A$1:$B$9,2,FALSE)</f>
        <v>0</v>
      </c>
      <c r="Q18" s="161"/>
      <c r="R18" s="110"/>
      <c r="S18" s="110"/>
      <c r="T18" s="111">
        <f t="shared" si="7"/>
        <v>0</v>
      </c>
      <c r="U18" s="122">
        <f t="shared" si="14"/>
        <v>0</v>
      </c>
      <c r="V18" s="126" t="str">
        <f t="shared" si="1"/>
        <v xml:space="preserve"> </v>
      </c>
      <c r="W18" s="127" t="str">
        <f t="shared" si="2"/>
        <v xml:space="preserve">  </v>
      </c>
      <c r="X18" s="70" t="b">
        <f t="shared" si="3"/>
        <v>1</v>
      </c>
      <c r="Y18" s="70" t="b">
        <f t="shared" si="4"/>
        <v>1</v>
      </c>
      <c r="Z18" s="70" t="b">
        <f t="shared" si="8"/>
        <v>1</v>
      </c>
      <c r="AA18" s="70" t="b">
        <f t="shared" si="9"/>
        <v>1</v>
      </c>
      <c r="AB18" s="70" t="b">
        <f t="shared" si="10"/>
        <v>1</v>
      </c>
      <c r="AC18" s="70" t="b">
        <f t="shared" si="11"/>
        <v>1</v>
      </c>
      <c r="AD18" s="70" t="b">
        <f t="shared" si="5"/>
        <v>1</v>
      </c>
      <c r="AE18" s="74"/>
      <c r="AF18" s="74"/>
      <c r="AG18" s="74"/>
    </row>
    <row r="19" spans="1:33" s="7" customFormat="1" ht="22" customHeight="1" x14ac:dyDescent="0.25">
      <c r="A19" s="2"/>
      <c r="B19" s="25">
        <f t="shared" si="12"/>
        <v>7</v>
      </c>
      <c r="C19" s="183"/>
      <c r="D19" s="184"/>
      <c r="E19" s="21"/>
      <c r="F19" s="24">
        <f t="shared" si="6"/>
        <v>0</v>
      </c>
      <c r="G19" s="35"/>
      <c r="H19" s="180">
        <f t="shared" ref="H19:H33" si="15">L18</f>
        <v>0</v>
      </c>
      <c r="I19" s="181"/>
      <c r="J19" s="178"/>
      <c r="K19" s="179"/>
      <c r="L19" s="177"/>
      <c r="M19" s="177"/>
      <c r="N19" s="92">
        <f t="shared" si="0"/>
        <v>0</v>
      </c>
      <c r="O19" s="150" t="s">
        <v>92</v>
      </c>
      <c r="P19" s="168">
        <f>VLOOKUP(O19,Emissiefactoren!$A$1:$B$9,2,FALSE)</f>
        <v>0</v>
      </c>
      <c r="Q19" s="161"/>
      <c r="R19" s="110"/>
      <c r="S19" s="110"/>
      <c r="T19" s="111">
        <f t="shared" si="7"/>
        <v>0</v>
      </c>
      <c r="U19" s="122">
        <f t="shared" si="14"/>
        <v>0</v>
      </c>
      <c r="V19" s="126" t="str">
        <f t="shared" si="1"/>
        <v xml:space="preserve"> </v>
      </c>
      <c r="W19" s="127" t="str">
        <f t="shared" si="2"/>
        <v xml:space="preserve">  </v>
      </c>
      <c r="X19" s="70" t="b">
        <f t="shared" si="3"/>
        <v>1</v>
      </c>
      <c r="Y19" s="70" t="b">
        <f t="shared" si="4"/>
        <v>1</v>
      </c>
      <c r="Z19" s="70" t="b">
        <f t="shared" si="8"/>
        <v>1</v>
      </c>
      <c r="AA19" s="70" t="b">
        <f t="shared" si="9"/>
        <v>1</v>
      </c>
      <c r="AB19" s="70" t="b">
        <f t="shared" si="10"/>
        <v>1</v>
      </c>
      <c r="AC19" s="70" t="b">
        <f t="shared" si="11"/>
        <v>1</v>
      </c>
      <c r="AD19" s="70" t="b">
        <f t="shared" si="5"/>
        <v>1</v>
      </c>
      <c r="AE19" s="74"/>
      <c r="AF19" s="74"/>
      <c r="AG19" s="74"/>
    </row>
    <row r="20" spans="1:33" s="7" customFormat="1" ht="22" customHeight="1" x14ac:dyDescent="0.25">
      <c r="A20" s="2"/>
      <c r="B20" s="25">
        <f t="shared" si="12"/>
        <v>8</v>
      </c>
      <c r="C20" s="183"/>
      <c r="D20" s="184"/>
      <c r="E20" s="21"/>
      <c r="F20" s="24">
        <f t="shared" si="6"/>
        <v>0</v>
      </c>
      <c r="G20" s="35"/>
      <c r="H20" s="180">
        <f t="shared" si="15"/>
        <v>0</v>
      </c>
      <c r="I20" s="181"/>
      <c r="J20" s="178"/>
      <c r="K20" s="179"/>
      <c r="L20" s="177"/>
      <c r="M20" s="177"/>
      <c r="N20" s="92">
        <f t="shared" si="0"/>
        <v>0</v>
      </c>
      <c r="O20" s="150" t="s">
        <v>92</v>
      </c>
      <c r="P20" s="168">
        <f>VLOOKUP(O20,Emissiefactoren!$A$1:$B$9,2,FALSE)</f>
        <v>0</v>
      </c>
      <c r="Q20" s="161"/>
      <c r="R20" s="110"/>
      <c r="S20" s="110"/>
      <c r="T20" s="111">
        <f t="shared" si="7"/>
        <v>0</v>
      </c>
      <c r="U20" s="122">
        <f t="shared" si="14"/>
        <v>0</v>
      </c>
      <c r="V20" s="126" t="str">
        <f t="shared" si="1"/>
        <v xml:space="preserve"> </v>
      </c>
      <c r="W20" s="127" t="str">
        <f t="shared" si="2"/>
        <v xml:space="preserve">  </v>
      </c>
      <c r="X20" s="70" t="b">
        <f t="shared" si="3"/>
        <v>1</v>
      </c>
      <c r="Y20" s="70" t="b">
        <f t="shared" si="4"/>
        <v>1</v>
      </c>
      <c r="Z20" s="70" t="b">
        <f t="shared" si="8"/>
        <v>1</v>
      </c>
      <c r="AA20" s="70" t="b">
        <f t="shared" si="9"/>
        <v>1</v>
      </c>
      <c r="AB20" s="70" t="b">
        <f t="shared" si="10"/>
        <v>1</v>
      </c>
      <c r="AC20" s="70" t="b">
        <f t="shared" si="11"/>
        <v>1</v>
      </c>
      <c r="AD20" s="70" t="b">
        <f t="shared" si="5"/>
        <v>1</v>
      </c>
      <c r="AE20" s="74"/>
      <c r="AF20" s="74"/>
      <c r="AG20" s="74"/>
    </row>
    <row r="21" spans="1:33" s="7" customFormat="1" ht="22" customHeight="1" x14ac:dyDescent="0.25">
      <c r="A21" s="2"/>
      <c r="B21" s="25">
        <f t="shared" si="12"/>
        <v>9</v>
      </c>
      <c r="C21" s="183"/>
      <c r="D21" s="184"/>
      <c r="E21" s="21"/>
      <c r="F21" s="24">
        <f t="shared" si="6"/>
        <v>0</v>
      </c>
      <c r="G21" s="35"/>
      <c r="H21" s="180">
        <f t="shared" si="15"/>
        <v>0</v>
      </c>
      <c r="I21" s="181"/>
      <c r="J21" s="178"/>
      <c r="K21" s="179"/>
      <c r="L21" s="177"/>
      <c r="M21" s="177"/>
      <c r="N21" s="92">
        <f t="shared" si="0"/>
        <v>0</v>
      </c>
      <c r="O21" s="150" t="s">
        <v>92</v>
      </c>
      <c r="P21" s="168">
        <f>VLOOKUP(O21,Emissiefactoren!$A$1:$B$9,2,FALSE)</f>
        <v>0</v>
      </c>
      <c r="Q21" s="161"/>
      <c r="R21" s="110"/>
      <c r="S21" s="110"/>
      <c r="T21" s="111">
        <f t="shared" si="7"/>
        <v>0</v>
      </c>
      <c r="U21" s="122">
        <f t="shared" si="14"/>
        <v>0</v>
      </c>
      <c r="V21" s="126" t="str">
        <f t="shared" si="1"/>
        <v xml:space="preserve"> </v>
      </c>
      <c r="W21" s="127" t="str">
        <f t="shared" si="2"/>
        <v xml:space="preserve">  </v>
      </c>
      <c r="X21" s="70" t="b">
        <f t="shared" si="3"/>
        <v>1</v>
      </c>
      <c r="Y21" s="70" t="b">
        <f t="shared" si="4"/>
        <v>1</v>
      </c>
      <c r="Z21" s="70" t="b">
        <f t="shared" si="8"/>
        <v>1</v>
      </c>
      <c r="AA21" s="70" t="b">
        <f t="shared" si="9"/>
        <v>1</v>
      </c>
      <c r="AB21" s="70" t="b">
        <f t="shared" si="10"/>
        <v>1</v>
      </c>
      <c r="AC21" s="70" t="b">
        <f t="shared" si="11"/>
        <v>1</v>
      </c>
      <c r="AD21" s="70" t="b">
        <f t="shared" si="5"/>
        <v>1</v>
      </c>
      <c r="AE21" s="74"/>
      <c r="AF21" s="74"/>
      <c r="AG21" s="74"/>
    </row>
    <row r="22" spans="1:33" s="7" customFormat="1" ht="22" customHeight="1" x14ac:dyDescent="0.25">
      <c r="A22" s="2"/>
      <c r="B22" s="25">
        <f t="shared" si="12"/>
        <v>10</v>
      </c>
      <c r="C22" s="183"/>
      <c r="D22" s="184"/>
      <c r="E22" s="21"/>
      <c r="F22" s="24">
        <f t="shared" si="6"/>
        <v>0</v>
      </c>
      <c r="G22" s="35"/>
      <c r="H22" s="180">
        <f t="shared" si="15"/>
        <v>0</v>
      </c>
      <c r="I22" s="181"/>
      <c r="J22" s="178"/>
      <c r="K22" s="179"/>
      <c r="L22" s="177"/>
      <c r="M22" s="177"/>
      <c r="N22" s="92">
        <f t="shared" si="0"/>
        <v>0</v>
      </c>
      <c r="O22" s="150" t="s">
        <v>92</v>
      </c>
      <c r="P22" s="168">
        <f>VLOOKUP(O22,Emissiefactoren!$A$1:$B$9,2,FALSE)</f>
        <v>0</v>
      </c>
      <c r="Q22" s="161"/>
      <c r="R22" s="110"/>
      <c r="S22" s="110"/>
      <c r="T22" s="111">
        <f t="shared" si="7"/>
        <v>0</v>
      </c>
      <c r="U22" s="122">
        <f t="shared" si="14"/>
        <v>0</v>
      </c>
      <c r="V22" s="126" t="str">
        <f t="shared" si="1"/>
        <v xml:space="preserve"> </v>
      </c>
      <c r="W22" s="127" t="str">
        <f t="shared" si="2"/>
        <v xml:space="preserve">  </v>
      </c>
      <c r="X22" s="70" t="b">
        <f t="shared" si="3"/>
        <v>1</v>
      </c>
      <c r="Y22" s="70" t="b">
        <f t="shared" si="4"/>
        <v>1</v>
      </c>
      <c r="Z22" s="70" t="b">
        <f t="shared" si="8"/>
        <v>1</v>
      </c>
      <c r="AA22" s="70" t="b">
        <f t="shared" si="9"/>
        <v>1</v>
      </c>
      <c r="AB22" s="70" t="b">
        <f t="shared" si="10"/>
        <v>1</v>
      </c>
      <c r="AC22" s="70" t="b">
        <f t="shared" si="11"/>
        <v>1</v>
      </c>
      <c r="AD22" s="70" t="b">
        <f t="shared" si="5"/>
        <v>1</v>
      </c>
      <c r="AE22" s="74"/>
      <c r="AF22" s="74"/>
      <c r="AG22" s="74"/>
    </row>
    <row r="23" spans="1:33" s="7" customFormat="1" ht="22" customHeight="1" x14ac:dyDescent="0.25">
      <c r="A23" s="2"/>
      <c r="B23" s="25">
        <f t="shared" si="12"/>
        <v>11</v>
      </c>
      <c r="C23" s="183"/>
      <c r="D23" s="184"/>
      <c r="E23" s="21"/>
      <c r="F23" s="24">
        <f t="shared" si="6"/>
        <v>0</v>
      </c>
      <c r="G23" s="35"/>
      <c r="H23" s="180">
        <f t="shared" si="15"/>
        <v>0</v>
      </c>
      <c r="I23" s="181"/>
      <c r="J23" s="178"/>
      <c r="K23" s="179"/>
      <c r="L23" s="177"/>
      <c r="M23" s="177"/>
      <c r="N23" s="92">
        <f t="shared" si="0"/>
        <v>0</v>
      </c>
      <c r="O23" s="150" t="s">
        <v>92</v>
      </c>
      <c r="P23" s="168">
        <f>VLOOKUP(O23,Emissiefactoren!$A$1:$B$9,2,FALSE)</f>
        <v>0</v>
      </c>
      <c r="Q23" s="161"/>
      <c r="R23" s="110"/>
      <c r="S23" s="110"/>
      <c r="T23" s="111">
        <f t="shared" si="7"/>
        <v>0</v>
      </c>
      <c r="U23" s="122">
        <f t="shared" si="14"/>
        <v>0</v>
      </c>
      <c r="V23" s="126" t="str">
        <f t="shared" si="1"/>
        <v xml:space="preserve"> </v>
      </c>
      <c r="W23" s="127" t="str">
        <f t="shared" si="2"/>
        <v xml:space="preserve">  </v>
      </c>
      <c r="X23" s="70" t="b">
        <f t="shared" si="3"/>
        <v>1</v>
      </c>
      <c r="Y23" s="70" t="b">
        <f t="shared" si="4"/>
        <v>1</v>
      </c>
      <c r="Z23" s="70" t="b">
        <f t="shared" si="8"/>
        <v>1</v>
      </c>
      <c r="AA23" s="70" t="b">
        <f t="shared" si="9"/>
        <v>1</v>
      </c>
      <c r="AB23" s="70" t="b">
        <f t="shared" si="10"/>
        <v>1</v>
      </c>
      <c r="AC23" s="70" t="b">
        <f t="shared" si="11"/>
        <v>1</v>
      </c>
      <c r="AD23" s="70" t="b">
        <f t="shared" si="5"/>
        <v>1</v>
      </c>
      <c r="AE23" s="74"/>
      <c r="AF23" s="74"/>
      <c r="AG23" s="74"/>
    </row>
    <row r="24" spans="1:33" s="7" customFormat="1" ht="22" customHeight="1" x14ac:dyDescent="0.25">
      <c r="A24" s="2"/>
      <c r="B24" s="25">
        <f t="shared" si="12"/>
        <v>12</v>
      </c>
      <c r="C24" s="183"/>
      <c r="D24" s="184"/>
      <c r="E24" s="21"/>
      <c r="F24" s="24">
        <f t="shared" si="6"/>
        <v>0</v>
      </c>
      <c r="G24" s="35"/>
      <c r="H24" s="180">
        <f t="shared" si="15"/>
        <v>0</v>
      </c>
      <c r="I24" s="181"/>
      <c r="J24" s="178"/>
      <c r="K24" s="179"/>
      <c r="L24" s="177"/>
      <c r="M24" s="177"/>
      <c r="N24" s="92">
        <f t="shared" si="0"/>
        <v>0</v>
      </c>
      <c r="O24" s="150" t="s">
        <v>92</v>
      </c>
      <c r="P24" s="168">
        <f>VLOOKUP(O24,Emissiefactoren!$A$1:$B$9,2,FALSE)</f>
        <v>0</v>
      </c>
      <c r="Q24" s="161"/>
      <c r="R24" s="110"/>
      <c r="S24" s="110"/>
      <c r="T24" s="111">
        <f t="shared" si="7"/>
        <v>0</v>
      </c>
      <c r="U24" s="122">
        <f t="shared" si="14"/>
        <v>0</v>
      </c>
      <c r="V24" s="126" t="str">
        <f t="shared" si="1"/>
        <v xml:space="preserve"> </v>
      </c>
      <c r="W24" s="127" t="str">
        <f t="shared" si="2"/>
        <v xml:space="preserve">  </v>
      </c>
      <c r="X24" s="70" t="b">
        <f t="shared" si="3"/>
        <v>1</v>
      </c>
      <c r="Y24" s="70" t="b">
        <f t="shared" si="4"/>
        <v>1</v>
      </c>
      <c r="Z24" s="70" t="b">
        <f t="shared" si="8"/>
        <v>1</v>
      </c>
      <c r="AA24" s="70" t="b">
        <f t="shared" si="9"/>
        <v>1</v>
      </c>
      <c r="AB24" s="70" t="b">
        <f t="shared" si="10"/>
        <v>1</v>
      </c>
      <c r="AC24" s="70" t="b">
        <f t="shared" si="11"/>
        <v>1</v>
      </c>
      <c r="AD24" s="70" t="b">
        <f t="shared" si="5"/>
        <v>1</v>
      </c>
      <c r="AE24" s="74"/>
      <c r="AF24" s="74"/>
      <c r="AG24" s="74"/>
    </row>
    <row r="25" spans="1:33" s="7" customFormat="1" ht="22" customHeight="1" x14ac:dyDescent="0.25">
      <c r="A25" s="2"/>
      <c r="B25" s="25">
        <f t="shared" si="12"/>
        <v>13</v>
      </c>
      <c r="C25" s="183"/>
      <c r="D25" s="184"/>
      <c r="E25" s="21"/>
      <c r="F25" s="24">
        <f t="shared" si="6"/>
        <v>0</v>
      </c>
      <c r="G25" s="35"/>
      <c r="H25" s="180">
        <f t="shared" si="15"/>
        <v>0</v>
      </c>
      <c r="I25" s="181"/>
      <c r="J25" s="178"/>
      <c r="K25" s="179"/>
      <c r="L25" s="177"/>
      <c r="M25" s="177"/>
      <c r="N25" s="92">
        <f t="shared" si="0"/>
        <v>0</v>
      </c>
      <c r="O25" s="150" t="s">
        <v>92</v>
      </c>
      <c r="P25" s="168">
        <f>VLOOKUP(O25,Emissiefactoren!$A$1:$B$9,2,FALSE)</f>
        <v>0</v>
      </c>
      <c r="Q25" s="161"/>
      <c r="R25" s="110"/>
      <c r="S25" s="110"/>
      <c r="T25" s="111">
        <f t="shared" si="7"/>
        <v>0</v>
      </c>
      <c r="U25" s="122">
        <f t="shared" si="14"/>
        <v>0</v>
      </c>
      <c r="V25" s="126" t="str">
        <f t="shared" ref="V25:V65" si="16">IFERROR((U25/S25)," ")</f>
        <v xml:space="preserve"> </v>
      </c>
      <c r="W25" s="127" t="str">
        <f>IFERROR((U25/T25)*1000, "  ")</f>
        <v xml:space="preserve">  </v>
      </c>
      <c r="X25" s="70" t="b">
        <f t="shared" si="3"/>
        <v>1</v>
      </c>
      <c r="Y25" s="70" t="b">
        <f t="shared" si="4"/>
        <v>1</v>
      </c>
      <c r="Z25" s="70" t="b">
        <f t="shared" si="8"/>
        <v>1</v>
      </c>
      <c r="AA25" s="70" t="b">
        <f t="shared" si="9"/>
        <v>1</v>
      </c>
      <c r="AB25" s="70" t="b">
        <f t="shared" si="10"/>
        <v>1</v>
      </c>
      <c r="AC25" s="70" t="b">
        <f t="shared" si="11"/>
        <v>1</v>
      </c>
      <c r="AD25" s="70" t="b">
        <f t="shared" si="5"/>
        <v>1</v>
      </c>
      <c r="AE25" s="74"/>
      <c r="AF25" s="74"/>
      <c r="AG25" s="74"/>
    </row>
    <row r="26" spans="1:33" s="7" customFormat="1" ht="22" customHeight="1" x14ac:dyDescent="0.25">
      <c r="A26" s="2"/>
      <c r="B26" s="25">
        <f t="shared" si="12"/>
        <v>14</v>
      </c>
      <c r="C26" s="183"/>
      <c r="D26" s="184"/>
      <c r="E26" s="21"/>
      <c r="F26" s="24">
        <f t="shared" si="6"/>
        <v>0</v>
      </c>
      <c r="G26" s="35"/>
      <c r="H26" s="180">
        <f t="shared" si="15"/>
        <v>0</v>
      </c>
      <c r="I26" s="181"/>
      <c r="J26" s="178"/>
      <c r="K26" s="179"/>
      <c r="L26" s="177"/>
      <c r="M26" s="177"/>
      <c r="N26" s="92">
        <f t="shared" si="0"/>
        <v>0</v>
      </c>
      <c r="O26" s="150" t="s">
        <v>92</v>
      </c>
      <c r="P26" s="168">
        <f>VLOOKUP(O26,Emissiefactoren!$A$1:$B$9,2,FALSE)</f>
        <v>0</v>
      </c>
      <c r="Q26" s="161"/>
      <c r="R26" s="110"/>
      <c r="S26" s="110"/>
      <c r="T26" s="111">
        <f t="shared" si="7"/>
        <v>0</v>
      </c>
      <c r="U26" s="122">
        <f t="shared" si="14"/>
        <v>0</v>
      </c>
      <c r="V26" s="126" t="str">
        <f t="shared" si="16"/>
        <v xml:space="preserve"> </v>
      </c>
      <c r="W26" s="127" t="str">
        <f t="shared" ref="W26:W64" si="17">IFERROR((U26/T26)*1000, "  ")</f>
        <v xml:space="preserve">  </v>
      </c>
      <c r="X26" s="70" t="b">
        <f t="shared" si="3"/>
        <v>1</v>
      </c>
      <c r="Y26" s="70" t="b">
        <f t="shared" si="4"/>
        <v>1</v>
      </c>
      <c r="Z26" s="70" t="b">
        <f t="shared" si="8"/>
        <v>1</v>
      </c>
      <c r="AA26" s="70" t="b">
        <f t="shared" si="9"/>
        <v>1</v>
      </c>
      <c r="AB26" s="70" t="b">
        <f t="shared" si="10"/>
        <v>1</v>
      </c>
      <c r="AC26" s="70" t="b">
        <f t="shared" si="11"/>
        <v>1</v>
      </c>
      <c r="AD26" s="70" t="b">
        <f t="shared" si="5"/>
        <v>1</v>
      </c>
      <c r="AE26" s="74"/>
      <c r="AF26" s="74"/>
      <c r="AG26" s="74"/>
    </row>
    <row r="27" spans="1:33" s="7" customFormat="1" ht="22" customHeight="1" x14ac:dyDescent="0.25">
      <c r="A27" s="2"/>
      <c r="B27" s="25">
        <f t="shared" si="12"/>
        <v>15</v>
      </c>
      <c r="C27" s="183"/>
      <c r="D27" s="184"/>
      <c r="E27" s="21"/>
      <c r="F27" s="24">
        <f t="shared" si="6"/>
        <v>0</v>
      </c>
      <c r="G27" s="35"/>
      <c r="H27" s="180">
        <f t="shared" si="15"/>
        <v>0</v>
      </c>
      <c r="I27" s="181"/>
      <c r="J27" s="178"/>
      <c r="K27" s="179"/>
      <c r="L27" s="177"/>
      <c r="M27" s="177"/>
      <c r="N27" s="92">
        <f t="shared" si="0"/>
        <v>0</v>
      </c>
      <c r="O27" s="150" t="s">
        <v>92</v>
      </c>
      <c r="P27" s="168">
        <f>VLOOKUP(O27,Emissiefactoren!$A$1:$B$9,2,FALSE)</f>
        <v>0</v>
      </c>
      <c r="Q27" s="161"/>
      <c r="R27" s="110"/>
      <c r="S27" s="110"/>
      <c r="T27" s="111">
        <f t="shared" si="7"/>
        <v>0</v>
      </c>
      <c r="U27" s="122">
        <f t="shared" si="14"/>
        <v>0</v>
      </c>
      <c r="V27" s="126" t="str">
        <f t="shared" si="16"/>
        <v xml:space="preserve"> </v>
      </c>
      <c r="W27" s="127" t="str">
        <f t="shared" si="17"/>
        <v xml:space="preserve">  </v>
      </c>
      <c r="X27" s="70" t="b">
        <f t="shared" si="3"/>
        <v>1</v>
      </c>
      <c r="Y27" s="70" t="b">
        <f t="shared" si="4"/>
        <v>1</v>
      </c>
      <c r="Z27" s="70" t="b">
        <f t="shared" si="8"/>
        <v>1</v>
      </c>
      <c r="AA27" s="70" t="b">
        <f t="shared" si="9"/>
        <v>1</v>
      </c>
      <c r="AB27" s="70" t="b">
        <f t="shared" si="10"/>
        <v>1</v>
      </c>
      <c r="AC27" s="70" t="b">
        <f t="shared" si="11"/>
        <v>1</v>
      </c>
      <c r="AD27" s="70" t="b">
        <f t="shared" si="5"/>
        <v>1</v>
      </c>
      <c r="AE27" s="74"/>
      <c r="AF27" s="74"/>
      <c r="AG27" s="74"/>
    </row>
    <row r="28" spans="1:33" s="7" customFormat="1" ht="22" customHeight="1" x14ac:dyDescent="0.25">
      <c r="A28" s="2"/>
      <c r="B28" s="25">
        <f t="shared" si="12"/>
        <v>16</v>
      </c>
      <c r="C28" s="183"/>
      <c r="D28" s="184"/>
      <c r="E28" s="21"/>
      <c r="F28" s="24">
        <f t="shared" si="6"/>
        <v>0</v>
      </c>
      <c r="G28" s="35"/>
      <c r="H28" s="180">
        <f t="shared" si="15"/>
        <v>0</v>
      </c>
      <c r="I28" s="181"/>
      <c r="J28" s="178"/>
      <c r="K28" s="179"/>
      <c r="L28" s="177"/>
      <c r="M28" s="177"/>
      <c r="N28" s="92">
        <f t="shared" si="0"/>
        <v>0</v>
      </c>
      <c r="O28" s="150" t="s">
        <v>92</v>
      </c>
      <c r="P28" s="168">
        <f>VLOOKUP(O28,Emissiefactoren!$A$1:$B$9,2,FALSE)</f>
        <v>0</v>
      </c>
      <c r="Q28" s="161"/>
      <c r="R28" s="110"/>
      <c r="S28" s="110"/>
      <c r="T28" s="111">
        <f t="shared" si="7"/>
        <v>0</v>
      </c>
      <c r="U28" s="122">
        <f t="shared" si="14"/>
        <v>0</v>
      </c>
      <c r="V28" s="126" t="str">
        <f t="shared" si="16"/>
        <v xml:space="preserve"> </v>
      </c>
      <c r="W28" s="127" t="str">
        <f t="shared" si="17"/>
        <v xml:space="preserve">  </v>
      </c>
      <c r="X28" s="70" t="b">
        <f t="shared" si="3"/>
        <v>1</v>
      </c>
      <c r="Y28" s="70" t="b">
        <f t="shared" si="4"/>
        <v>1</v>
      </c>
      <c r="Z28" s="70" t="b">
        <f t="shared" si="8"/>
        <v>1</v>
      </c>
      <c r="AA28" s="70" t="b">
        <f t="shared" si="9"/>
        <v>1</v>
      </c>
      <c r="AB28" s="70" t="b">
        <f t="shared" si="10"/>
        <v>1</v>
      </c>
      <c r="AC28" s="70" t="b">
        <f t="shared" si="11"/>
        <v>1</v>
      </c>
      <c r="AD28" s="70" t="b">
        <f t="shared" si="5"/>
        <v>1</v>
      </c>
      <c r="AE28" s="74"/>
      <c r="AF28" s="74"/>
      <c r="AG28" s="74"/>
    </row>
    <row r="29" spans="1:33" s="7" customFormat="1" ht="22" customHeight="1" x14ac:dyDescent="0.25">
      <c r="A29" s="2"/>
      <c r="B29" s="25">
        <f t="shared" si="12"/>
        <v>17</v>
      </c>
      <c r="C29" s="183"/>
      <c r="D29" s="184"/>
      <c r="E29" s="21"/>
      <c r="F29" s="24">
        <f t="shared" si="6"/>
        <v>0</v>
      </c>
      <c r="G29" s="35"/>
      <c r="H29" s="180">
        <f t="shared" si="15"/>
        <v>0</v>
      </c>
      <c r="I29" s="181"/>
      <c r="J29" s="178"/>
      <c r="K29" s="179"/>
      <c r="L29" s="177"/>
      <c r="M29" s="177"/>
      <c r="N29" s="92">
        <f t="shared" si="0"/>
        <v>0</v>
      </c>
      <c r="O29" s="150" t="s">
        <v>92</v>
      </c>
      <c r="P29" s="168">
        <f>VLOOKUP(O29,Emissiefactoren!$A$1:$B$9,2,FALSE)</f>
        <v>0</v>
      </c>
      <c r="Q29" s="161"/>
      <c r="R29" s="110"/>
      <c r="S29" s="110"/>
      <c r="T29" s="111">
        <f t="shared" si="7"/>
        <v>0</v>
      </c>
      <c r="U29" s="122">
        <f t="shared" si="14"/>
        <v>0</v>
      </c>
      <c r="V29" s="126" t="str">
        <f t="shared" si="16"/>
        <v xml:space="preserve"> </v>
      </c>
      <c r="W29" s="127" t="str">
        <f t="shared" si="17"/>
        <v xml:space="preserve">  </v>
      </c>
      <c r="X29" s="70" t="b">
        <f t="shared" si="3"/>
        <v>1</v>
      </c>
      <c r="Y29" s="70" t="b">
        <f t="shared" si="4"/>
        <v>1</v>
      </c>
      <c r="Z29" s="70" t="b">
        <f t="shared" si="8"/>
        <v>1</v>
      </c>
      <c r="AA29" s="70" t="b">
        <f t="shared" si="9"/>
        <v>1</v>
      </c>
      <c r="AB29" s="70" t="b">
        <f t="shared" si="10"/>
        <v>1</v>
      </c>
      <c r="AC29" s="70" t="b">
        <f t="shared" si="11"/>
        <v>1</v>
      </c>
      <c r="AD29" s="70" t="b">
        <f t="shared" si="5"/>
        <v>1</v>
      </c>
      <c r="AE29" s="74"/>
      <c r="AF29" s="74"/>
      <c r="AG29" s="74"/>
    </row>
    <row r="30" spans="1:33" s="7" customFormat="1" ht="22" customHeight="1" x14ac:dyDescent="0.25">
      <c r="A30" s="2"/>
      <c r="B30" s="25">
        <f t="shared" si="12"/>
        <v>18</v>
      </c>
      <c r="C30" s="183"/>
      <c r="D30" s="184"/>
      <c r="E30" s="21"/>
      <c r="F30" s="24">
        <f t="shared" si="6"/>
        <v>0</v>
      </c>
      <c r="G30" s="35"/>
      <c r="H30" s="180">
        <f t="shared" si="15"/>
        <v>0</v>
      </c>
      <c r="I30" s="181"/>
      <c r="J30" s="178"/>
      <c r="K30" s="179"/>
      <c r="L30" s="177"/>
      <c r="M30" s="177"/>
      <c r="N30" s="92">
        <f t="shared" si="0"/>
        <v>0</v>
      </c>
      <c r="O30" s="150" t="s">
        <v>92</v>
      </c>
      <c r="P30" s="168">
        <f>VLOOKUP(O30,Emissiefactoren!$A$1:$B$9,2,FALSE)</f>
        <v>0</v>
      </c>
      <c r="Q30" s="161"/>
      <c r="R30" s="110"/>
      <c r="S30" s="110"/>
      <c r="T30" s="111">
        <f t="shared" si="7"/>
        <v>0</v>
      </c>
      <c r="U30" s="122">
        <f t="shared" si="14"/>
        <v>0</v>
      </c>
      <c r="V30" s="126" t="str">
        <f t="shared" si="16"/>
        <v xml:space="preserve"> </v>
      </c>
      <c r="W30" s="127" t="str">
        <f t="shared" si="17"/>
        <v xml:space="preserve">  </v>
      </c>
      <c r="X30" s="70" t="b">
        <f t="shared" si="3"/>
        <v>1</v>
      </c>
      <c r="Y30" s="70" t="b">
        <f t="shared" si="4"/>
        <v>1</v>
      </c>
      <c r="Z30" s="70" t="b">
        <f t="shared" si="8"/>
        <v>1</v>
      </c>
      <c r="AA30" s="70" t="b">
        <f t="shared" si="9"/>
        <v>1</v>
      </c>
      <c r="AB30" s="70" t="b">
        <f t="shared" si="10"/>
        <v>1</v>
      </c>
      <c r="AC30" s="70" t="b">
        <f t="shared" si="11"/>
        <v>1</v>
      </c>
      <c r="AD30" s="70" t="b">
        <f t="shared" si="5"/>
        <v>1</v>
      </c>
      <c r="AE30" s="74"/>
      <c r="AF30" s="74"/>
      <c r="AG30" s="74"/>
    </row>
    <row r="31" spans="1:33" s="7" customFormat="1" ht="22" customHeight="1" x14ac:dyDescent="0.25">
      <c r="A31" s="2"/>
      <c r="B31" s="25">
        <f t="shared" si="12"/>
        <v>19</v>
      </c>
      <c r="C31" s="183"/>
      <c r="D31" s="184"/>
      <c r="E31" s="21"/>
      <c r="F31" s="24">
        <f t="shared" si="6"/>
        <v>0</v>
      </c>
      <c r="G31" s="35"/>
      <c r="H31" s="180">
        <f t="shared" si="15"/>
        <v>0</v>
      </c>
      <c r="I31" s="181"/>
      <c r="J31" s="178"/>
      <c r="K31" s="179"/>
      <c r="L31" s="177"/>
      <c r="M31" s="177"/>
      <c r="N31" s="92">
        <f t="shared" si="0"/>
        <v>0</v>
      </c>
      <c r="O31" s="150" t="s">
        <v>92</v>
      </c>
      <c r="P31" s="168">
        <f>VLOOKUP(O31,Emissiefactoren!$A$1:$B$9,2,FALSE)</f>
        <v>0</v>
      </c>
      <c r="Q31" s="161"/>
      <c r="R31" s="110"/>
      <c r="S31" s="110"/>
      <c r="T31" s="111">
        <f t="shared" si="7"/>
        <v>0</v>
      </c>
      <c r="U31" s="122">
        <f t="shared" si="14"/>
        <v>0</v>
      </c>
      <c r="V31" s="126" t="str">
        <f t="shared" si="16"/>
        <v xml:space="preserve"> </v>
      </c>
      <c r="W31" s="127" t="str">
        <f t="shared" si="17"/>
        <v xml:space="preserve">  </v>
      </c>
      <c r="X31" s="70" t="b">
        <f t="shared" si="3"/>
        <v>1</v>
      </c>
      <c r="Y31" s="70" t="b">
        <f t="shared" si="4"/>
        <v>1</v>
      </c>
      <c r="Z31" s="70" t="b">
        <f t="shared" si="8"/>
        <v>1</v>
      </c>
      <c r="AA31" s="70" t="b">
        <f t="shared" si="9"/>
        <v>1</v>
      </c>
      <c r="AB31" s="70" t="b">
        <f t="shared" si="10"/>
        <v>1</v>
      </c>
      <c r="AC31" s="70" t="b">
        <f t="shared" si="11"/>
        <v>1</v>
      </c>
      <c r="AD31" s="70" t="b">
        <f t="shared" si="5"/>
        <v>1</v>
      </c>
      <c r="AE31" s="74"/>
      <c r="AF31" s="74"/>
      <c r="AG31" s="74"/>
    </row>
    <row r="32" spans="1:33" s="7" customFormat="1" ht="22" customHeight="1" x14ac:dyDescent="0.25">
      <c r="A32" s="2"/>
      <c r="B32" s="25">
        <f t="shared" si="12"/>
        <v>20</v>
      </c>
      <c r="C32" s="183"/>
      <c r="D32" s="184"/>
      <c r="E32" s="21"/>
      <c r="F32" s="24">
        <f t="shared" si="6"/>
        <v>0</v>
      </c>
      <c r="G32" s="35"/>
      <c r="H32" s="180">
        <f t="shared" si="15"/>
        <v>0</v>
      </c>
      <c r="I32" s="181"/>
      <c r="J32" s="178"/>
      <c r="K32" s="179"/>
      <c r="L32" s="177"/>
      <c r="M32" s="177"/>
      <c r="N32" s="92">
        <f t="shared" si="0"/>
        <v>0</v>
      </c>
      <c r="O32" s="150" t="s">
        <v>92</v>
      </c>
      <c r="P32" s="168">
        <f>VLOOKUP(O32,Emissiefactoren!$A$1:$B$9,2,FALSE)</f>
        <v>0</v>
      </c>
      <c r="Q32" s="161"/>
      <c r="R32" s="110"/>
      <c r="S32" s="110"/>
      <c r="T32" s="111">
        <f t="shared" si="7"/>
        <v>0</v>
      </c>
      <c r="U32" s="122">
        <f t="shared" si="14"/>
        <v>0</v>
      </c>
      <c r="V32" s="126" t="str">
        <f t="shared" si="16"/>
        <v xml:space="preserve"> </v>
      </c>
      <c r="W32" s="127" t="str">
        <f t="shared" si="17"/>
        <v xml:space="preserve">  </v>
      </c>
      <c r="X32" s="70" t="b">
        <f t="shared" si="3"/>
        <v>1</v>
      </c>
      <c r="Y32" s="70" t="b">
        <f t="shared" si="4"/>
        <v>1</v>
      </c>
      <c r="Z32" s="70" t="b">
        <f t="shared" si="8"/>
        <v>1</v>
      </c>
      <c r="AA32" s="70" t="b">
        <f t="shared" si="9"/>
        <v>1</v>
      </c>
      <c r="AB32" s="70" t="b">
        <f t="shared" si="10"/>
        <v>1</v>
      </c>
      <c r="AC32" s="70" t="b">
        <f t="shared" si="11"/>
        <v>1</v>
      </c>
      <c r="AD32" s="70" t="b">
        <f t="shared" si="5"/>
        <v>1</v>
      </c>
      <c r="AE32" s="74"/>
      <c r="AF32" s="74"/>
      <c r="AG32" s="74"/>
    </row>
    <row r="33" spans="1:33" s="7" customFormat="1" ht="22" customHeight="1" x14ac:dyDescent="0.25">
      <c r="A33" s="2"/>
      <c r="B33" s="25">
        <f t="shared" si="12"/>
        <v>21</v>
      </c>
      <c r="C33" s="183"/>
      <c r="D33" s="184"/>
      <c r="E33" s="21"/>
      <c r="F33" s="24">
        <f t="shared" si="6"/>
        <v>0</v>
      </c>
      <c r="G33" s="35"/>
      <c r="H33" s="180">
        <f t="shared" si="15"/>
        <v>0</v>
      </c>
      <c r="I33" s="181"/>
      <c r="J33" s="178"/>
      <c r="K33" s="179"/>
      <c r="L33" s="177"/>
      <c r="M33" s="177"/>
      <c r="N33" s="92">
        <f t="shared" si="0"/>
        <v>0</v>
      </c>
      <c r="O33" s="150" t="s">
        <v>92</v>
      </c>
      <c r="P33" s="168">
        <f>VLOOKUP(O33,Emissiefactoren!$A$1:$B$9,2,FALSE)</f>
        <v>0</v>
      </c>
      <c r="Q33" s="161"/>
      <c r="R33" s="110"/>
      <c r="S33" s="110"/>
      <c r="T33" s="111">
        <f t="shared" si="7"/>
        <v>0</v>
      </c>
      <c r="U33" s="122">
        <f t="shared" si="14"/>
        <v>0</v>
      </c>
      <c r="V33" s="126" t="str">
        <f t="shared" si="16"/>
        <v xml:space="preserve"> </v>
      </c>
      <c r="W33" s="127" t="str">
        <f t="shared" si="17"/>
        <v xml:space="preserve">  </v>
      </c>
      <c r="X33" s="70" t="b">
        <f t="shared" si="3"/>
        <v>1</v>
      </c>
      <c r="Y33" s="70" t="b">
        <f t="shared" si="4"/>
        <v>1</v>
      </c>
      <c r="Z33" s="70" t="b">
        <f t="shared" si="8"/>
        <v>1</v>
      </c>
      <c r="AA33" s="70" t="b">
        <f t="shared" si="9"/>
        <v>1</v>
      </c>
      <c r="AB33" s="70" t="b">
        <f t="shared" si="10"/>
        <v>1</v>
      </c>
      <c r="AC33" s="70" t="b">
        <f t="shared" si="11"/>
        <v>1</v>
      </c>
      <c r="AD33" s="70" t="b">
        <f t="shared" si="5"/>
        <v>1</v>
      </c>
      <c r="AE33" s="74"/>
      <c r="AF33" s="74"/>
      <c r="AG33" s="74"/>
    </row>
    <row r="34" spans="1:33" s="7" customFormat="1" ht="22" customHeight="1" x14ac:dyDescent="0.25">
      <c r="A34" s="2"/>
      <c r="B34" s="25">
        <f t="shared" si="12"/>
        <v>22</v>
      </c>
      <c r="C34" s="183"/>
      <c r="D34" s="184"/>
      <c r="E34" s="21"/>
      <c r="F34" s="24">
        <f t="shared" si="6"/>
        <v>0</v>
      </c>
      <c r="G34" s="35"/>
      <c r="H34" s="180">
        <f t="shared" si="13"/>
        <v>0</v>
      </c>
      <c r="I34" s="181"/>
      <c r="J34" s="178"/>
      <c r="K34" s="179"/>
      <c r="L34" s="177"/>
      <c r="M34" s="177"/>
      <c r="N34" s="92">
        <f t="shared" si="0"/>
        <v>0</v>
      </c>
      <c r="O34" s="150" t="s">
        <v>92</v>
      </c>
      <c r="P34" s="168">
        <f>VLOOKUP(O34,Emissiefactoren!$A$1:$B$9,2,FALSE)</f>
        <v>0</v>
      </c>
      <c r="Q34" s="161"/>
      <c r="R34" s="110"/>
      <c r="S34" s="110"/>
      <c r="T34" s="111">
        <f t="shared" si="7"/>
        <v>0</v>
      </c>
      <c r="U34" s="122">
        <f t="shared" si="14"/>
        <v>0</v>
      </c>
      <c r="V34" s="126" t="str">
        <f>IFERROR((U34/S34)," ")</f>
        <v xml:space="preserve"> </v>
      </c>
      <c r="W34" s="127" t="str">
        <f t="shared" si="17"/>
        <v xml:space="preserve">  </v>
      </c>
      <c r="X34" s="70" t="b">
        <f t="shared" si="3"/>
        <v>1</v>
      </c>
      <c r="Y34" s="70" t="b">
        <f t="shared" si="4"/>
        <v>1</v>
      </c>
      <c r="Z34" s="70" t="b">
        <f t="shared" si="8"/>
        <v>1</v>
      </c>
      <c r="AA34" s="70" t="b">
        <f t="shared" si="9"/>
        <v>1</v>
      </c>
      <c r="AB34" s="70" t="b">
        <f t="shared" si="10"/>
        <v>1</v>
      </c>
      <c r="AC34" s="70" t="b">
        <f t="shared" si="11"/>
        <v>1</v>
      </c>
      <c r="AD34" s="70" t="b">
        <f t="shared" si="5"/>
        <v>1</v>
      </c>
      <c r="AE34" s="74"/>
      <c r="AF34" s="74"/>
      <c r="AG34" s="74"/>
    </row>
    <row r="35" spans="1:33" s="7" customFormat="1" ht="22" customHeight="1" x14ac:dyDescent="0.25">
      <c r="A35" s="2"/>
      <c r="B35" s="25">
        <f t="shared" si="12"/>
        <v>23</v>
      </c>
      <c r="C35" s="183"/>
      <c r="D35" s="184"/>
      <c r="E35" s="21"/>
      <c r="F35" s="24">
        <f t="shared" si="6"/>
        <v>0</v>
      </c>
      <c r="G35" s="35"/>
      <c r="H35" s="180">
        <f t="shared" si="13"/>
        <v>0</v>
      </c>
      <c r="I35" s="181"/>
      <c r="J35" s="178"/>
      <c r="K35" s="179"/>
      <c r="L35" s="177"/>
      <c r="M35" s="177"/>
      <c r="N35" s="92">
        <f t="shared" si="0"/>
        <v>0</v>
      </c>
      <c r="O35" s="150" t="s">
        <v>92</v>
      </c>
      <c r="P35" s="168">
        <f>VLOOKUP(O35,Emissiefactoren!$A$1:$B$9,2,FALSE)</f>
        <v>0</v>
      </c>
      <c r="Q35" s="161"/>
      <c r="R35" s="110"/>
      <c r="S35" s="110"/>
      <c r="T35" s="111">
        <f t="shared" si="7"/>
        <v>0</v>
      </c>
      <c r="U35" s="122">
        <f t="shared" si="14"/>
        <v>0</v>
      </c>
      <c r="V35" s="126" t="str">
        <f t="shared" si="16"/>
        <v xml:space="preserve"> </v>
      </c>
      <c r="W35" s="127" t="str">
        <f t="shared" si="17"/>
        <v xml:space="preserve">  </v>
      </c>
      <c r="X35" s="70" t="b">
        <f t="shared" si="3"/>
        <v>1</v>
      </c>
      <c r="Y35" s="70" t="b">
        <f t="shared" si="4"/>
        <v>1</v>
      </c>
      <c r="Z35" s="70" t="b">
        <f t="shared" si="8"/>
        <v>1</v>
      </c>
      <c r="AA35" s="70" t="b">
        <f t="shared" si="9"/>
        <v>1</v>
      </c>
      <c r="AB35" s="70" t="b">
        <f t="shared" si="10"/>
        <v>1</v>
      </c>
      <c r="AC35" s="70" t="b">
        <f t="shared" si="11"/>
        <v>1</v>
      </c>
      <c r="AD35" s="70" t="b">
        <f t="shared" si="5"/>
        <v>1</v>
      </c>
      <c r="AE35" s="74"/>
      <c r="AF35" s="74"/>
      <c r="AG35" s="74"/>
    </row>
    <row r="36" spans="1:33" s="7" customFormat="1" ht="22" customHeight="1" x14ac:dyDescent="0.25">
      <c r="A36" s="2"/>
      <c r="B36" s="25">
        <f t="shared" si="12"/>
        <v>24</v>
      </c>
      <c r="C36" s="183"/>
      <c r="D36" s="184"/>
      <c r="E36" s="21"/>
      <c r="F36" s="24">
        <f t="shared" si="6"/>
        <v>0</v>
      </c>
      <c r="G36" s="35"/>
      <c r="H36" s="180">
        <f t="shared" si="13"/>
        <v>0</v>
      </c>
      <c r="I36" s="181"/>
      <c r="J36" s="178"/>
      <c r="K36" s="179"/>
      <c r="L36" s="177"/>
      <c r="M36" s="177"/>
      <c r="N36" s="92">
        <f t="shared" si="0"/>
        <v>0</v>
      </c>
      <c r="O36" s="150" t="s">
        <v>92</v>
      </c>
      <c r="P36" s="168">
        <f>VLOOKUP(O36,Emissiefactoren!$A$1:$B$9,2,FALSE)</f>
        <v>0</v>
      </c>
      <c r="Q36" s="161"/>
      <c r="R36" s="110"/>
      <c r="S36" s="110"/>
      <c r="T36" s="111">
        <f t="shared" si="7"/>
        <v>0</v>
      </c>
      <c r="U36" s="122">
        <f t="shared" si="14"/>
        <v>0</v>
      </c>
      <c r="V36" s="126" t="str">
        <f t="shared" si="16"/>
        <v xml:space="preserve"> </v>
      </c>
      <c r="W36" s="127" t="str">
        <f t="shared" si="17"/>
        <v xml:space="preserve">  </v>
      </c>
      <c r="X36" s="70" t="b">
        <f t="shared" si="3"/>
        <v>1</v>
      </c>
      <c r="Y36" s="70" t="b">
        <f t="shared" si="4"/>
        <v>1</v>
      </c>
      <c r="Z36" s="70" t="b">
        <f t="shared" si="8"/>
        <v>1</v>
      </c>
      <c r="AA36" s="70" t="b">
        <f t="shared" si="9"/>
        <v>1</v>
      </c>
      <c r="AB36" s="70" t="b">
        <f t="shared" si="10"/>
        <v>1</v>
      </c>
      <c r="AC36" s="70" t="b">
        <f t="shared" si="11"/>
        <v>1</v>
      </c>
      <c r="AD36" s="70" t="b">
        <f t="shared" si="5"/>
        <v>1</v>
      </c>
      <c r="AE36" s="74"/>
      <c r="AF36" s="74"/>
      <c r="AG36" s="74"/>
    </row>
    <row r="37" spans="1:33" s="7" customFormat="1" ht="22" customHeight="1" x14ac:dyDescent="0.25">
      <c r="A37" s="2"/>
      <c r="B37" s="25">
        <f t="shared" si="12"/>
        <v>25</v>
      </c>
      <c r="C37" s="183"/>
      <c r="D37" s="184"/>
      <c r="E37" s="21"/>
      <c r="F37" s="24">
        <f t="shared" si="6"/>
        <v>0</v>
      </c>
      <c r="G37" s="35"/>
      <c r="H37" s="180">
        <f t="shared" ref="H37:H38" si="18">L36</f>
        <v>0</v>
      </c>
      <c r="I37" s="181"/>
      <c r="J37" s="90"/>
      <c r="K37" s="91"/>
      <c r="L37" s="177"/>
      <c r="M37" s="177"/>
      <c r="N37" s="92">
        <f t="shared" si="0"/>
        <v>0</v>
      </c>
      <c r="O37" s="150" t="s">
        <v>92</v>
      </c>
      <c r="P37" s="168">
        <f>VLOOKUP(O37,Emissiefactoren!$A$1:$B$9,2,FALSE)</f>
        <v>0</v>
      </c>
      <c r="Q37" s="161"/>
      <c r="R37" s="110"/>
      <c r="S37" s="110"/>
      <c r="T37" s="111">
        <f t="shared" si="7"/>
        <v>0</v>
      </c>
      <c r="U37" s="122">
        <f t="shared" si="14"/>
        <v>0</v>
      </c>
      <c r="V37" s="126" t="str">
        <f t="shared" si="16"/>
        <v xml:space="preserve"> </v>
      </c>
      <c r="W37" s="127" t="str">
        <f t="shared" si="17"/>
        <v xml:space="preserve">  </v>
      </c>
      <c r="X37" s="70"/>
      <c r="Y37" s="70"/>
      <c r="Z37" s="70"/>
      <c r="AA37" s="70" t="b">
        <f t="shared" si="9"/>
        <v>1</v>
      </c>
      <c r="AB37" s="70" t="b">
        <f t="shared" si="10"/>
        <v>1</v>
      </c>
      <c r="AC37" s="70" t="b">
        <f t="shared" si="11"/>
        <v>1</v>
      </c>
      <c r="AD37" s="70" t="b">
        <f t="shared" si="5"/>
        <v>1</v>
      </c>
      <c r="AE37" s="74"/>
      <c r="AF37" s="74"/>
      <c r="AG37" s="74"/>
    </row>
    <row r="38" spans="1:33" s="7" customFormat="1" ht="22" customHeight="1" x14ac:dyDescent="0.25">
      <c r="A38" s="2"/>
      <c r="B38" s="25">
        <f t="shared" si="12"/>
        <v>26</v>
      </c>
      <c r="C38" s="183"/>
      <c r="D38" s="184"/>
      <c r="E38" s="21"/>
      <c r="F38" s="24">
        <f t="shared" si="6"/>
        <v>0</v>
      </c>
      <c r="G38" s="35"/>
      <c r="H38" s="180">
        <f t="shared" si="18"/>
        <v>0</v>
      </c>
      <c r="I38" s="181"/>
      <c r="J38" s="90"/>
      <c r="K38" s="91"/>
      <c r="L38" s="177"/>
      <c r="M38" s="177"/>
      <c r="N38" s="92">
        <f t="shared" si="0"/>
        <v>0</v>
      </c>
      <c r="O38" s="150" t="s">
        <v>92</v>
      </c>
      <c r="P38" s="168">
        <f>VLOOKUP(O38,Emissiefactoren!$A$1:$B$9,2,FALSE)</f>
        <v>0</v>
      </c>
      <c r="Q38" s="161"/>
      <c r="R38" s="110"/>
      <c r="S38" s="110"/>
      <c r="T38" s="111">
        <f t="shared" si="7"/>
        <v>0</v>
      </c>
      <c r="U38" s="122">
        <f t="shared" si="14"/>
        <v>0</v>
      </c>
      <c r="V38" s="126" t="str">
        <f t="shared" si="16"/>
        <v xml:space="preserve"> </v>
      </c>
      <c r="W38" s="127" t="str">
        <f t="shared" si="17"/>
        <v xml:space="preserve">  </v>
      </c>
      <c r="X38" s="70"/>
      <c r="Y38" s="70"/>
      <c r="Z38" s="70"/>
      <c r="AA38" s="70" t="b">
        <f t="shared" si="9"/>
        <v>1</v>
      </c>
      <c r="AB38" s="70" t="b">
        <f t="shared" si="10"/>
        <v>1</v>
      </c>
      <c r="AC38" s="70" t="b">
        <f t="shared" si="11"/>
        <v>1</v>
      </c>
      <c r="AD38" s="70" t="b">
        <f t="shared" si="5"/>
        <v>1</v>
      </c>
      <c r="AE38" s="74"/>
      <c r="AF38" s="74"/>
      <c r="AG38" s="74"/>
    </row>
    <row r="39" spans="1:33" s="7" customFormat="1" ht="22" customHeight="1" x14ac:dyDescent="0.25">
      <c r="A39" s="2"/>
      <c r="B39" s="25">
        <f t="shared" si="12"/>
        <v>27</v>
      </c>
      <c r="C39" s="183"/>
      <c r="D39" s="184"/>
      <c r="E39" s="21"/>
      <c r="F39" s="24">
        <f t="shared" si="6"/>
        <v>0</v>
      </c>
      <c r="G39" s="35"/>
      <c r="H39" s="180">
        <f t="shared" ref="H39:H47" si="19">L38</f>
        <v>0</v>
      </c>
      <c r="I39" s="181"/>
      <c r="J39" s="90"/>
      <c r="K39" s="91"/>
      <c r="L39" s="177"/>
      <c r="M39" s="177"/>
      <c r="N39" s="92">
        <f t="shared" si="0"/>
        <v>0</v>
      </c>
      <c r="O39" s="150" t="s">
        <v>92</v>
      </c>
      <c r="P39" s="168">
        <f>VLOOKUP(O39,Emissiefactoren!$A$1:$B$9,2,FALSE)</f>
        <v>0</v>
      </c>
      <c r="Q39" s="161"/>
      <c r="R39" s="110"/>
      <c r="S39" s="110"/>
      <c r="T39" s="111">
        <f t="shared" si="7"/>
        <v>0</v>
      </c>
      <c r="U39" s="122">
        <f t="shared" si="14"/>
        <v>0</v>
      </c>
      <c r="V39" s="126" t="str">
        <f t="shared" si="16"/>
        <v xml:space="preserve"> </v>
      </c>
      <c r="W39" s="127" t="str">
        <f t="shared" si="17"/>
        <v xml:space="preserve">  </v>
      </c>
      <c r="X39" s="70"/>
      <c r="Y39" s="70"/>
      <c r="Z39" s="70"/>
      <c r="AA39" s="70" t="b">
        <f t="shared" si="9"/>
        <v>1</v>
      </c>
      <c r="AB39" s="70" t="b">
        <f t="shared" si="10"/>
        <v>1</v>
      </c>
      <c r="AC39" s="70" t="b">
        <f t="shared" si="11"/>
        <v>1</v>
      </c>
      <c r="AD39" s="70" t="b">
        <f t="shared" si="5"/>
        <v>1</v>
      </c>
      <c r="AE39" s="74"/>
      <c r="AF39" s="74"/>
      <c r="AG39" s="74"/>
    </row>
    <row r="40" spans="1:33" s="7" customFormat="1" ht="22" customHeight="1" x14ac:dyDescent="0.25">
      <c r="A40" s="2"/>
      <c r="B40" s="25">
        <f t="shared" si="12"/>
        <v>28</v>
      </c>
      <c r="C40" s="183"/>
      <c r="D40" s="184"/>
      <c r="E40" s="21"/>
      <c r="F40" s="24">
        <f t="shared" si="6"/>
        <v>0</v>
      </c>
      <c r="G40" s="35"/>
      <c r="H40" s="180">
        <f t="shared" si="19"/>
        <v>0</v>
      </c>
      <c r="I40" s="181"/>
      <c r="J40" s="90"/>
      <c r="K40" s="91"/>
      <c r="L40" s="177"/>
      <c r="M40" s="177"/>
      <c r="N40" s="92">
        <f t="shared" si="0"/>
        <v>0</v>
      </c>
      <c r="O40" s="150" t="s">
        <v>92</v>
      </c>
      <c r="P40" s="168">
        <f>VLOOKUP(O40,Emissiefactoren!$A$1:$B$9,2,FALSE)</f>
        <v>0</v>
      </c>
      <c r="Q40" s="161"/>
      <c r="R40" s="110"/>
      <c r="S40" s="110"/>
      <c r="T40" s="111">
        <f t="shared" si="7"/>
        <v>0</v>
      </c>
      <c r="U40" s="122">
        <f t="shared" si="14"/>
        <v>0</v>
      </c>
      <c r="V40" s="126" t="str">
        <f t="shared" si="16"/>
        <v xml:space="preserve"> </v>
      </c>
      <c r="W40" s="127" t="str">
        <f t="shared" si="17"/>
        <v xml:space="preserve">  </v>
      </c>
      <c r="X40" s="70"/>
      <c r="Y40" s="70"/>
      <c r="Z40" s="70"/>
      <c r="AA40" s="70" t="b">
        <f t="shared" si="9"/>
        <v>1</v>
      </c>
      <c r="AB40" s="70" t="b">
        <f t="shared" si="10"/>
        <v>1</v>
      </c>
      <c r="AC40" s="70" t="b">
        <f t="shared" si="11"/>
        <v>1</v>
      </c>
      <c r="AD40" s="70" t="b">
        <f t="shared" si="5"/>
        <v>1</v>
      </c>
      <c r="AE40" s="74"/>
      <c r="AF40" s="74"/>
      <c r="AG40" s="74"/>
    </row>
    <row r="41" spans="1:33" s="7" customFormat="1" ht="22" customHeight="1" x14ac:dyDescent="0.25">
      <c r="A41" s="2"/>
      <c r="B41" s="25">
        <f t="shared" si="12"/>
        <v>29</v>
      </c>
      <c r="C41" s="183"/>
      <c r="D41" s="184"/>
      <c r="E41" s="21"/>
      <c r="F41" s="24">
        <f t="shared" si="6"/>
        <v>0</v>
      </c>
      <c r="G41" s="35"/>
      <c r="H41" s="180">
        <f t="shared" si="19"/>
        <v>0</v>
      </c>
      <c r="I41" s="181"/>
      <c r="J41" s="90"/>
      <c r="K41" s="91"/>
      <c r="L41" s="177"/>
      <c r="M41" s="177"/>
      <c r="N41" s="92">
        <f t="shared" si="0"/>
        <v>0</v>
      </c>
      <c r="O41" s="150" t="s">
        <v>92</v>
      </c>
      <c r="P41" s="168">
        <f>VLOOKUP(O41,Emissiefactoren!$A$1:$B$9,2,FALSE)</f>
        <v>0</v>
      </c>
      <c r="Q41" s="161"/>
      <c r="R41" s="110"/>
      <c r="S41" s="110"/>
      <c r="T41" s="111">
        <f t="shared" si="7"/>
        <v>0</v>
      </c>
      <c r="U41" s="122">
        <f t="shared" si="14"/>
        <v>0</v>
      </c>
      <c r="V41" s="126" t="str">
        <f t="shared" si="16"/>
        <v xml:space="preserve"> </v>
      </c>
      <c r="W41" s="127" t="str">
        <f t="shared" si="17"/>
        <v xml:space="preserve">  </v>
      </c>
      <c r="X41" s="70"/>
      <c r="Y41" s="70"/>
      <c r="Z41" s="70"/>
      <c r="AA41" s="70" t="b">
        <f t="shared" si="9"/>
        <v>1</v>
      </c>
      <c r="AB41" s="70" t="b">
        <f t="shared" si="10"/>
        <v>1</v>
      </c>
      <c r="AC41" s="70" t="b">
        <f t="shared" si="11"/>
        <v>1</v>
      </c>
      <c r="AD41" s="70" t="b">
        <f t="shared" si="5"/>
        <v>1</v>
      </c>
      <c r="AE41" s="74"/>
      <c r="AF41" s="74"/>
      <c r="AG41" s="74"/>
    </row>
    <row r="42" spans="1:33" s="7" customFormat="1" ht="22" customHeight="1" x14ac:dyDescent="0.25">
      <c r="A42" s="2"/>
      <c r="B42" s="25">
        <f t="shared" si="12"/>
        <v>30</v>
      </c>
      <c r="C42" s="183"/>
      <c r="D42" s="184"/>
      <c r="E42" s="21"/>
      <c r="F42" s="24">
        <f t="shared" si="6"/>
        <v>0</v>
      </c>
      <c r="G42" s="35"/>
      <c r="H42" s="180">
        <f t="shared" si="19"/>
        <v>0</v>
      </c>
      <c r="I42" s="181"/>
      <c r="J42" s="90"/>
      <c r="K42" s="91"/>
      <c r="L42" s="177"/>
      <c r="M42" s="177"/>
      <c r="N42" s="92">
        <f t="shared" si="0"/>
        <v>0</v>
      </c>
      <c r="O42" s="150" t="s">
        <v>92</v>
      </c>
      <c r="P42" s="168">
        <f>VLOOKUP(O42,Emissiefactoren!$A$1:$B$9,2,FALSE)</f>
        <v>0</v>
      </c>
      <c r="Q42" s="161"/>
      <c r="R42" s="110"/>
      <c r="S42" s="110"/>
      <c r="T42" s="111">
        <f t="shared" si="7"/>
        <v>0</v>
      </c>
      <c r="U42" s="122">
        <f t="shared" si="14"/>
        <v>0</v>
      </c>
      <c r="V42" s="126" t="str">
        <f t="shared" si="16"/>
        <v xml:space="preserve"> </v>
      </c>
      <c r="W42" s="127" t="str">
        <f t="shared" si="17"/>
        <v xml:space="preserve">  </v>
      </c>
      <c r="X42" s="70"/>
      <c r="Y42" s="70"/>
      <c r="Z42" s="70"/>
      <c r="AA42" s="70" t="b">
        <f t="shared" si="9"/>
        <v>1</v>
      </c>
      <c r="AB42" s="70" t="b">
        <f t="shared" si="10"/>
        <v>1</v>
      </c>
      <c r="AC42" s="70" t="b">
        <f t="shared" si="11"/>
        <v>1</v>
      </c>
      <c r="AD42" s="70" t="b">
        <f t="shared" si="5"/>
        <v>1</v>
      </c>
      <c r="AE42" s="74"/>
      <c r="AF42" s="74"/>
      <c r="AG42" s="74"/>
    </row>
    <row r="43" spans="1:33" s="7" customFormat="1" ht="22" customHeight="1" x14ac:dyDescent="0.25">
      <c r="A43" s="2"/>
      <c r="B43" s="25">
        <f t="shared" si="12"/>
        <v>31</v>
      </c>
      <c r="C43" s="183"/>
      <c r="D43" s="184"/>
      <c r="E43" s="21"/>
      <c r="F43" s="24">
        <f t="shared" si="6"/>
        <v>0</v>
      </c>
      <c r="G43" s="35"/>
      <c r="H43" s="180">
        <f t="shared" si="19"/>
        <v>0</v>
      </c>
      <c r="I43" s="181"/>
      <c r="J43" s="90"/>
      <c r="K43" s="91"/>
      <c r="L43" s="177"/>
      <c r="M43" s="177"/>
      <c r="N43" s="92">
        <f t="shared" si="0"/>
        <v>0</v>
      </c>
      <c r="O43" s="150" t="s">
        <v>92</v>
      </c>
      <c r="P43" s="168">
        <f>VLOOKUP(O43,Emissiefactoren!$A$1:$B$9,2,FALSE)</f>
        <v>0</v>
      </c>
      <c r="Q43" s="161"/>
      <c r="R43" s="110"/>
      <c r="S43" s="110"/>
      <c r="T43" s="111">
        <f t="shared" si="7"/>
        <v>0</v>
      </c>
      <c r="U43" s="122">
        <f t="shared" si="14"/>
        <v>0</v>
      </c>
      <c r="V43" s="126" t="str">
        <f t="shared" si="16"/>
        <v xml:space="preserve"> </v>
      </c>
      <c r="W43" s="127" t="str">
        <f t="shared" si="17"/>
        <v xml:space="preserve">  </v>
      </c>
      <c r="X43" s="70"/>
      <c r="Y43" s="70"/>
      <c r="Z43" s="70"/>
      <c r="AA43" s="70" t="b">
        <f t="shared" si="9"/>
        <v>1</v>
      </c>
      <c r="AB43" s="70" t="b">
        <f t="shared" si="10"/>
        <v>1</v>
      </c>
      <c r="AC43" s="70" t="b">
        <f t="shared" si="11"/>
        <v>1</v>
      </c>
      <c r="AD43" s="70" t="b">
        <f t="shared" si="5"/>
        <v>1</v>
      </c>
      <c r="AE43" s="74"/>
      <c r="AF43" s="74"/>
      <c r="AG43" s="74"/>
    </row>
    <row r="44" spans="1:33" s="7" customFormat="1" ht="22" customHeight="1" x14ac:dyDescent="0.25">
      <c r="A44" s="2"/>
      <c r="B44" s="25">
        <f t="shared" si="12"/>
        <v>32</v>
      </c>
      <c r="C44" s="183"/>
      <c r="D44" s="184"/>
      <c r="E44" s="21"/>
      <c r="F44" s="24">
        <f t="shared" si="6"/>
        <v>0</v>
      </c>
      <c r="G44" s="35"/>
      <c r="H44" s="180">
        <f t="shared" si="19"/>
        <v>0</v>
      </c>
      <c r="I44" s="181"/>
      <c r="J44" s="90"/>
      <c r="K44" s="91"/>
      <c r="L44" s="177"/>
      <c r="M44" s="177"/>
      <c r="N44" s="92">
        <f t="shared" si="0"/>
        <v>0</v>
      </c>
      <c r="O44" s="150" t="s">
        <v>92</v>
      </c>
      <c r="P44" s="168">
        <f>VLOOKUP(O44,Emissiefactoren!$A$1:$B$9,2,FALSE)</f>
        <v>0</v>
      </c>
      <c r="Q44" s="161"/>
      <c r="R44" s="110"/>
      <c r="S44" s="110"/>
      <c r="T44" s="111">
        <f t="shared" si="7"/>
        <v>0</v>
      </c>
      <c r="U44" s="122">
        <f t="shared" si="14"/>
        <v>0</v>
      </c>
      <c r="V44" s="126" t="str">
        <f t="shared" si="16"/>
        <v xml:space="preserve"> </v>
      </c>
      <c r="W44" s="127" t="str">
        <f t="shared" si="17"/>
        <v xml:space="preserve">  </v>
      </c>
      <c r="X44" s="70"/>
      <c r="Y44" s="70"/>
      <c r="Z44" s="70"/>
      <c r="AA44" s="70" t="b">
        <f t="shared" si="9"/>
        <v>1</v>
      </c>
      <c r="AB44" s="70" t="b">
        <f t="shared" si="10"/>
        <v>1</v>
      </c>
      <c r="AC44" s="70" t="b">
        <f t="shared" si="11"/>
        <v>1</v>
      </c>
      <c r="AD44" s="70" t="b">
        <f t="shared" si="5"/>
        <v>1</v>
      </c>
      <c r="AE44" s="74"/>
      <c r="AF44" s="74"/>
      <c r="AG44" s="74"/>
    </row>
    <row r="45" spans="1:33" s="7" customFormat="1" ht="22" customHeight="1" x14ac:dyDescent="0.25">
      <c r="A45" s="2"/>
      <c r="B45" s="25">
        <f t="shared" si="12"/>
        <v>33</v>
      </c>
      <c r="C45" s="183"/>
      <c r="D45" s="184"/>
      <c r="E45" s="21"/>
      <c r="F45" s="24">
        <f t="shared" si="6"/>
        <v>0</v>
      </c>
      <c r="G45" s="35"/>
      <c r="H45" s="180">
        <f t="shared" si="19"/>
        <v>0</v>
      </c>
      <c r="I45" s="181"/>
      <c r="J45" s="90"/>
      <c r="K45" s="91"/>
      <c r="L45" s="177"/>
      <c r="M45" s="177"/>
      <c r="N45" s="92">
        <f t="shared" si="0"/>
        <v>0</v>
      </c>
      <c r="O45" s="150" t="s">
        <v>92</v>
      </c>
      <c r="P45" s="168">
        <f>VLOOKUP(O45,Emissiefactoren!$A$1:$B$9,2,FALSE)</f>
        <v>0</v>
      </c>
      <c r="Q45" s="161"/>
      <c r="R45" s="110"/>
      <c r="S45" s="110"/>
      <c r="T45" s="111">
        <f t="shared" si="7"/>
        <v>0</v>
      </c>
      <c r="U45" s="122">
        <f t="shared" si="14"/>
        <v>0</v>
      </c>
      <c r="V45" s="126" t="str">
        <f t="shared" si="16"/>
        <v xml:space="preserve"> </v>
      </c>
      <c r="W45" s="127" t="str">
        <f t="shared" si="17"/>
        <v xml:space="preserve">  </v>
      </c>
      <c r="X45" s="70"/>
      <c r="Y45" s="70"/>
      <c r="Z45" s="70"/>
      <c r="AA45" s="70" t="b">
        <f t="shared" si="9"/>
        <v>1</v>
      </c>
      <c r="AB45" s="70" t="b">
        <f t="shared" si="10"/>
        <v>1</v>
      </c>
      <c r="AC45" s="70" t="b">
        <f t="shared" si="11"/>
        <v>1</v>
      </c>
      <c r="AD45" s="70" t="b">
        <f t="shared" si="5"/>
        <v>1</v>
      </c>
      <c r="AE45" s="74"/>
      <c r="AF45" s="74"/>
      <c r="AG45" s="74"/>
    </row>
    <row r="46" spans="1:33" s="7" customFormat="1" ht="22" customHeight="1" x14ac:dyDescent="0.25">
      <c r="A46" s="2"/>
      <c r="B46" s="25">
        <f t="shared" si="12"/>
        <v>34</v>
      </c>
      <c r="C46" s="183"/>
      <c r="D46" s="184"/>
      <c r="E46" s="21"/>
      <c r="F46" s="24">
        <f t="shared" si="6"/>
        <v>0</v>
      </c>
      <c r="G46" s="35"/>
      <c r="H46" s="180">
        <f t="shared" si="19"/>
        <v>0</v>
      </c>
      <c r="I46" s="181"/>
      <c r="J46" s="90"/>
      <c r="K46" s="91"/>
      <c r="L46" s="177"/>
      <c r="M46" s="177"/>
      <c r="N46" s="92">
        <f t="shared" si="0"/>
        <v>0</v>
      </c>
      <c r="O46" s="150" t="s">
        <v>92</v>
      </c>
      <c r="P46" s="168">
        <f>VLOOKUP(O46,Emissiefactoren!$A$1:$B$9,2,FALSE)</f>
        <v>0</v>
      </c>
      <c r="Q46" s="161"/>
      <c r="R46" s="110"/>
      <c r="S46" s="110"/>
      <c r="T46" s="111">
        <f t="shared" si="7"/>
        <v>0</v>
      </c>
      <c r="U46" s="122">
        <f t="shared" si="14"/>
        <v>0</v>
      </c>
      <c r="V46" s="126" t="str">
        <f t="shared" si="16"/>
        <v xml:space="preserve"> </v>
      </c>
      <c r="W46" s="127" t="str">
        <f t="shared" si="17"/>
        <v xml:space="preserve">  </v>
      </c>
      <c r="X46" s="70"/>
      <c r="Y46" s="70"/>
      <c r="Z46" s="70"/>
      <c r="AA46" s="70" t="b">
        <f t="shared" si="9"/>
        <v>1</v>
      </c>
      <c r="AB46" s="70" t="b">
        <f t="shared" si="10"/>
        <v>1</v>
      </c>
      <c r="AC46" s="70" t="b">
        <f t="shared" si="11"/>
        <v>1</v>
      </c>
      <c r="AD46" s="70" t="b">
        <f t="shared" si="5"/>
        <v>1</v>
      </c>
      <c r="AE46" s="74"/>
      <c r="AF46" s="74"/>
      <c r="AG46" s="74"/>
    </row>
    <row r="47" spans="1:33" s="7" customFormat="1" ht="22" customHeight="1" x14ac:dyDescent="0.25">
      <c r="A47" s="2"/>
      <c r="B47" s="25">
        <f t="shared" si="12"/>
        <v>35</v>
      </c>
      <c r="C47" s="183"/>
      <c r="D47" s="184"/>
      <c r="E47" s="21"/>
      <c r="F47" s="24">
        <f t="shared" si="6"/>
        <v>0</v>
      </c>
      <c r="G47" s="35"/>
      <c r="H47" s="180">
        <f t="shared" si="19"/>
        <v>0</v>
      </c>
      <c r="I47" s="181"/>
      <c r="J47" s="90"/>
      <c r="K47" s="91"/>
      <c r="L47" s="177"/>
      <c r="M47" s="177"/>
      <c r="N47" s="92">
        <f t="shared" si="0"/>
        <v>0</v>
      </c>
      <c r="O47" s="150" t="s">
        <v>92</v>
      </c>
      <c r="P47" s="168">
        <f>VLOOKUP(O47,Emissiefactoren!$A$1:$B$9,2,FALSE)</f>
        <v>0</v>
      </c>
      <c r="Q47" s="161"/>
      <c r="R47" s="110"/>
      <c r="S47" s="110"/>
      <c r="T47" s="111">
        <f t="shared" si="7"/>
        <v>0</v>
      </c>
      <c r="U47" s="122">
        <f t="shared" si="14"/>
        <v>0</v>
      </c>
      <c r="V47" s="126" t="str">
        <f t="shared" si="16"/>
        <v xml:space="preserve"> </v>
      </c>
      <c r="W47" s="127" t="str">
        <f t="shared" si="17"/>
        <v xml:space="preserve">  </v>
      </c>
      <c r="X47" s="70"/>
      <c r="Y47" s="70"/>
      <c r="Z47" s="70"/>
      <c r="AA47" s="70" t="b">
        <f t="shared" si="9"/>
        <v>1</v>
      </c>
      <c r="AB47" s="70" t="b">
        <f t="shared" si="10"/>
        <v>1</v>
      </c>
      <c r="AC47" s="70" t="b">
        <f t="shared" si="11"/>
        <v>1</v>
      </c>
      <c r="AD47" s="70" t="b">
        <f t="shared" si="5"/>
        <v>1</v>
      </c>
      <c r="AE47" s="74"/>
      <c r="AF47" s="74"/>
      <c r="AG47" s="74"/>
    </row>
    <row r="48" spans="1:33" s="7" customFormat="1" ht="22" customHeight="1" x14ac:dyDescent="0.25">
      <c r="A48" s="2"/>
      <c r="B48" s="25">
        <f t="shared" si="12"/>
        <v>36</v>
      </c>
      <c r="C48" s="183"/>
      <c r="D48" s="184"/>
      <c r="E48" s="21"/>
      <c r="F48" s="24">
        <f t="shared" si="6"/>
        <v>0</v>
      </c>
      <c r="G48" s="35"/>
      <c r="H48" s="180">
        <f t="shared" ref="H48:H63" si="20">L47</f>
        <v>0</v>
      </c>
      <c r="I48" s="181"/>
      <c r="J48" s="90"/>
      <c r="K48" s="91"/>
      <c r="L48" s="177"/>
      <c r="M48" s="177"/>
      <c r="N48" s="92">
        <f t="shared" si="0"/>
        <v>0</v>
      </c>
      <c r="O48" s="150" t="s">
        <v>92</v>
      </c>
      <c r="P48" s="168">
        <f>VLOOKUP(O48,Emissiefactoren!$A$1:$B$9,2,FALSE)</f>
        <v>0</v>
      </c>
      <c r="Q48" s="161"/>
      <c r="R48" s="110"/>
      <c r="S48" s="110"/>
      <c r="T48" s="111">
        <f t="shared" si="7"/>
        <v>0</v>
      </c>
      <c r="U48" s="122">
        <f t="shared" si="14"/>
        <v>0</v>
      </c>
      <c r="V48" s="126" t="str">
        <f t="shared" si="16"/>
        <v xml:space="preserve"> </v>
      </c>
      <c r="W48" s="127" t="str">
        <f t="shared" si="17"/>
        <v xml:space="preserve">  </v>
      </c>
      <c r="X48" s="70"/>
      <c r="Y48" s="70"/>
      <c r="Z48" s="70"/>
      <c r="AA48" s="70" t="b">
        <f t="shared" si="9"/>
        <v>1</v>
      </c>
      <c r="AB48" s="70" t="b">
        <f t="shared" si="10"/>
        <v>1</v>
      </c>
      <c r="AC48" s="70" t="b">
        <f t="shared" si="11"/>
        <v>1</v>
      </c>
      <c r="AD48" s="70" t="b">
        <f t="shared" si="5"/>
        <v>1</v>
      </c>
      <c r="AE48" s="74"/>
      <c r="AF48" s="74"/>
      <c r="AG48" s="74"/>
    </row>
    <row r="49" spans="1:33" s="7" customFormat="1" ht="22" customHeight="1" x14ac:dyDescent="0.25">
      <c r="A49" s="2"/>
      <c r="B49" s="25">
        <f t="shared" si="12"/>
        <v>37</v>
      </c>
      <c r="C49" s="183"/>
      <c r="D49" s="184"/>
      <c r="E49" s="21"/>
      <c r="F49" s="24">
        <f t="shared" si="6"/>
        <v>0</v>
      </c>
      <c r="G49" s="35"/>
      <c r="H49" s="180">
        <f t="shared" si="20"/>
        <v>0</v>
      </c>
      <c r="I49" s="181"/>
      <c r="J49" s="90"/>
      <c r="K49" s="91"/>
      <c r="L49" s="177"/>
      <c r="M49" s="177"/>
      <c r="N49" s="92">
        <f t="shared" si="0"/>
        <v>0</v>
      </c>
      <c r="O49" s="150" t="s">
        <v>92</v>
      </c>
      <c r="P49" s="168">
        <f>VLOOKUP(O49,Emissiefactoren!$A$1:$B$9,2,FALSE)</f>
        <v>0</v>
      </c>
      <c r="Q49" s="161"/>
      <c r="R49" s="110"/>
      <c r="S49" s="110"/>
      <c r="T49" s="111">
        <f t="shared" si="7"/>
        <v>0</v>
      </c>
      <c r="U49" s="122">
        <f t="shared" si="14"/>
        <v>0</v>
      </c>
      <c r="V49" s="126" t="str">
        <f t="shared" si="16"/>
        <v xml:space="preserve"> </v>
      </c>
      <c r="W49" s="127" t="str">
        <f t="shared" si="17"/>
        <v xml:space="preserve">  </v>
      </c>
      <c r="X49" s="70"/>
      <c r="Y49" s="70"/>
      <c r="Z49" s="70"/>
      <c r="AA49" s="70" t="b">
        <f t="shared" si="9"/>
        <v>1</v>
      </c>
      <c r="AB49" s="70" t="b">
        <f t="shared" si="10"/>
        <v>1</v>
      </c>
      <c r="AC49" s="70" t="b">
        <f t="shared" si="11"/>
        <v>1</v>
      </c>
      <c r="AD49" s="70" t="b">
        <f t="shared" si="5"/>
        <v>1</v>
      </c>
      <c r="AE49" s="74"/>
      <c r="AF49" s="74"/>
      <c r="AG49" s="74"/>
    </row>
    <row r="50" spans="1:33" s="7" customFormat="1" ht="22" customHeight="1" x14ac:dyDescent="0.25">
      <c r="A50" s="2"/>
      <c r="B50" s="25">
        <f t="shared" si="12"/>
        <v>38</v>
      </c>
      <c r="C50" s="183"/>
      <c r="D50" s="184"/>
      <c r="E50" s="21"/>
      <c r="F50" s="24">
        <f t="shared" si="6"/>
        <v>0</v>
      </c>
      <c r="G50" s="35"/>
      <c r="H50" s="180">
        <f t="shared" si="20"/>
        <v>0</v>
      </c>
      <c r="I50" s="181"/>
      <c r="J50" s="90"/>
      <c r="K50" s="91"/>
      <c r="L50" s="177"/>
      <c r="M50" s="177"/>
      <c r="N50" s="92">
        <f t="shared" si="0"/>
        <v>0</v>
      </c>
      <c r="O50" s="150" t="s">
        <v>92</v>
      </c>
      <c r="P50" s="168">
        <f>VLOOKUP(O50,Emissiefactoren!$A$1:$B$9,2,FALSE)</f>
        <v>0</v>
      </c>
      <c r="Q50" s="161"/>
      <c r="R50" s="110"/>
      <c r="S50" s="110"/>
      <c r="T50" s="111">
        <f t="shared" si="7"/>
        <v>0</v>
      </c>
      <c r="U50" s="122">
        <f t="shared" si="14"/>
        <v>0</v>
      </c>
      <c r="V50" s="126" t="str">
        <f t="shared" si="16"/>
        <v xml:space="preserve"> </v>
      </c>
      <c r="W50" s="127" t="str">
        <f t="shared" si="17"/>
        <v xml:space="preserve">  </v>
      </c>
      <c r="X50" s="70"/>
      <c r="Y50" s="70"/>
      <c r="Z50" s="70"/>
      <c r="AA50" s="70" t="b">
        <f t="shared" si="9"/>
        <v>1</v>
      </c>
      <c r="AB50" s="70" t="b">
        <f t="shared" si="10"/>
        <v>1</v>
      </c>
      <c r="AC50" s="70" t="b">
        <f t="shared" si="11"/>
        <v>1</v>
      </c>
      <c r="AD50" s="70" t="b">
        <f t="shared" si="5"/>
        <v>1</v>
      </c>
      <c r="AE50" s="74"/>
      <c r="AF50" s="74"/>
      <c r="AG50" s="74"/>
    </row>
    <row r="51" spans="1:33" s="7" customFormat="1" ht="22" customHeight="1" x14ac:dyDescent="0.25">
      <c r="A51" s="2"/>
      <c r="B51" s="25">
        <f t="shared" si="12"/>
        <v>39</v>
      </c>
      <c r="C51" s="183"/>
      <c r="D51" s="184"/>
      <c r="E51" s="21"/>
      <c r="F51" s="24">
        <f t="shared" si="6"/>
        <v>0</v>
      </c>
      <c r="G51" s="35"/>
      <c r="H51" s="180">
        <f t="shared" si="20"/>
        <v>0</v>
      </c>
      <c r="I51" s="181"/>
      <c r="J51" s="90"/>
      <c r="K51" s="91"/>
      <c r="L51" s="177"/>
      <c r="M51" s="177"/>
      <c r="N51" s="92">
        <f t="shared" si="0"/>
        <v>0</v>
      </c>
      <c r="O51" s="150" t="s">
        <v>92</v>
      </c>
      <c r="P51" s="168">
        <f>VLOOKUP(O51,Emissiefactoren!$A$1:$B$9,2,FALSE)</f>
        <v>0</v>
      </c>
      <c r="Q51" s="161"/>
      <c r="R51" s="110"/>
      <c r="S51" s="110"/>
      <c r="T51" s="111">
        <f t="shared" si="7"/>
        <v>0</v>
      </c>
      <c r="U51" s="122">
        <f t="shared" si="14"/>
        <v>0</v>
      </c>
      <c r="V51" s="126" t="str">
        <f t="shared" si="16"/>
        <v xml:space="preserve"> </v>
      </c>
      <c r="W51" s="127" t="str">
        <f t="shared" si="17"/>
        <v xml:space="preserve">  </v>
      </c>
      <c r="X51" s="70"/>
      <c r="Y51" s="70"/>
      <c r="Z51" s="70"/>
      <c r="AA51" s="70" t="b">
        <f t="shared" si="9"/>
        <v>1</v>
      </c>
      <c r="AB51" s="70" t="b">
        <f t="shared" si="10"/>
        <v>1</v>
      </c>
      <c r="AC51" s="70" t="b">
        <f t="shared" si="11"/>
        <v>1</v>
      </c>
      <c r="AD51" s="70" t="b">
        <f t="shared" si="5"/>
        <v>1</v>
      </c>
      <c r="AE51" s="74"/>
      <c r="AF51" s="74"/>
      <c r="AG51" s="74"/>
    </row>
    <row r="52" spans="1:33" s="7" customFormat="1" ht="22" customHeight="1" x14ac:dyDescent="0.25">
      <c r="A52" s="2"/>
      <c r="B52" s="25">
        <f t="shared" si="12"/>
        <v>40</v>
      </c>
      <c r="C52" s="183"/>
      <c r="D52" s="184"/>
      <c r="E52" s="21"/>
      <c r="F52" s="24">
        <f t="shared" si="6"/>
        <v>0</v>
      </c>
      <c r="G52" s="35"/>
      <c r="H52" s="180">
        <f t="shared" si="20"/>
        <v>0</v>
      </c>
      <c r="I52" s="181"/>
      <c r="J52" s="90"/>
      <c r="K52" s="91"/>
      <c r="L52" s="177"/>
      <c r="M52" s="177"/>
      <c r="N52" s="92">
        <f t="shared" si="0"/>
        <v>0</v>
      </c>
      <c r="O52" s="150" t="s">
        <v>92</v>
      </c>
      <c r="P52" s="168">
        <f>VLOOKUP(O52,Emissiefactoren!$A$1:$B$9,2,FALSE)</f>
        <v>0</v>
      </c>
      <c r="Q52" s="161"/>
      <c r="R52" s="110"/>
      <c r="S52" s="110"/>
      <c r="T52" s="111">
        <f t="shared" si="7"/>
        <v>0</v>
      </c>
      <c r="U52" s="122">
        <f t="shared" si="14"/>
        <v>0</v>
      </c>
      <c r="V52" s="126" t="str">
        <f t="shared" si="16"/>
        <v xml:space="preserve"> </v>
      </c>
      <c r="W52" s="127" t="str">
        <f t="shared" si="17"/>
        <v xml:space="preserve">  </v>
      </c>
      <c r="X52" s="70"/>
      <c r="Y52" s="70"/>
      <c r="Z52" s="70"/>
      <c r="AA52" s="70" t="b">
        <f t="shared" si="9"/>
        <v>1</v>
      </c>
      <c r="AB52" s="70" t="b">
        <f t="shared" si="10"/>
        <v>1</v>
      </c>
      <c r="AC52" s="70" t="b">
        <f t="shared" si="11"/>
        <v>1</v>
      </c>
      <c r="AD52" s="70" t="b">
        <f t="shared" si="5"/>
        <v>1</v>
      </c>
      <c r="AE52" s="74"/>
      <c r="AF52" s="74"/>
      <c r="AG52" s="74"/>
    </row>
    <row r="53" spans="1:33" s="7" customFormat="1" ht="22" customHeight="1" x14ac:dyDescent="0.25">
      <c r="A53" s="2"/>
      <c r="B53" s="25">
        <f t="shared" si="12"/>
        <v>41</v>
      </c>
      <c r="C53" s="183"/>
      <c r="D53" s="184"/>
      <c r="E53" s="21"/>
      <c r="F53" s="24">
        <f t="shared" si="6"/>
        <v>0</v>
      </c>
      <c r="G53" s="35"/>
      <c r="H53" s="180">
        <f t="shared" si="20"/>
        <v>0</v>
      </c>
      <c r="I53" s="181"/>
      <c r="J53" s="90"/>
      <c r="K53" s="91"/>
      <c r="L53" s="177"/>
      <c r="M53" s="177"/>
      <c r="N53" s="92">
        <f t="shared" si="0"/>
        <v>0</v>
      </c>
      <c r="O53" s="150" t="s">
        <v>92</v>
      </c>
      <c r="P53" s="168">
        <f>VLOOKUP(O53,Emissiefactoren!$A$1:$B$9,2,FALSE)</f>
        <v>0</v>
      </c>
      <c r="Q53" s="161"/>
      <c r="R53" s="110"/>
      <c r="S53" s="110"/>
      <c r="T53" s="111">
        <f t="shared" si="7"/>
        <v>0</v>
      </c>
      <c r="U53" s="122">
        <f t="shared" si="14"/>
        <v>0</v>
      </c>
      <c r="V53" s="126" t="str">
        <f t="shared" si="16"/>
        <v xml:space="preserve"> </v>
      </c>
      <c r="W53" s="127" t="str">
        <f t="shared" si="17"/>
        <v xml:space="preserve">  </v>
      </c>
      <c r="X53" s="70"/>
      <c r="Y53" s="70"/>
      <c r="Z53" s="70"/>
      <c r="AA53" s="70" t="b">
        <f t="shared" si="9"/>
        <v>1</v>
      </c>
      <c r="AB53" s="70" t="b">
        <f t="shared" si="10"/>
        <v>1</v>
      </c>
      <c r="AC53" s="70" t="b">
        <f t="shared" si="11"/>
        <v>1</v>
      </c>
      <c r="AD53" s="70" t="b">
        <f t="shared" si="5"/>
        <v>1</v>
      </c>
      <c r="AE53" s="74"/>
      <c r="AF53" s="74"/>
      <c r="AG53" s="74"/>
    </row>
    <row r="54" spans="1:33" s="7" customFormat="1" ht="22" customHeight="1" x14ac:dyDescent="0.25">
      <c r="A54" s="2"/>
      <c r="B54" s="25">
        <f t="shared" si="12"/>
        <v>42</v>
      </c>
      <c r="C54" s="183"/>
      <c r="D54" s="184"/>
      <c r="E54" s="21"/>
      <c r="F54" s="24">
        <f t="shared" si="6"/>
        <v>0</v>
      </c>
      <c r="G54" s="35"/>
      <c r="H54" s="180">
        <f t="shared" si="20"/>
        <v>0</v>
      </c>
      <c r="I54" s="181"/>
      <c r="J54" s="90"/>
      <c r="K54" s="91"/>
      <c r="L54" s="177"/>
      <c r="M54" s="177"/>
      <c r="N54" s="92">
        <f t="shared" si="0"/>
        <v>0</v>
      </c>
      <c r="O54" s="150" t="s">
        <v>92</v>
      </c>
      <c r="P54" s="168">
        <f>VLOOKUP(O54,Emissiefactoren!$A$1:$B$9,2,FALSE)</f>
        <v>0</v>
      </c>
      <c r="Q54" s="161"/>
      <c r="R54" s="110"/>
      <c r="S54" s="110"/>
      <c r="T54" s="111">
        <f t="shared" si="7"/>
        <v>0</v>
      </c>
      <c r="U54" s="122">
        <f t="shared" si="14"/>
        <v>0</v>
      </c>
      <c r="V54" s="126" t="str">
        <f t="shared" si="16"/>
        <v xml:space="preserve"> </v>
      </c>
      <c r="W54" s="127" t="str">
        <f t="shared" si="17"/>
        <v xml:space="preserve">  </v>
      </c>
      <c r="X54" s="70"/>
      <c r="Y54" s="70"/>
      <c r="Z54" s="70"/>
      <c r="AA54" s="70" t="b">
        <f t="shared" si="9"/>
        <v>1</v>
      </c>
      <c r="AB54" s="70" t="b">
        <f t="shared" si="10"/>
        <v>1</v>
      </c>
      <c r="AC54" s="70" t="b">
        <f t="shared" si="11"/>
        <v>1</v>
      </c>
      <c r="AD54" s="70" t="b">
        <f t="shared" si="5"/>
        <v>1</v>
      </c>
      <c r="AE54" s="74"/>
      <c r="AF54" s="74"/>
      <c r="AG54" s="74"/>
    </row>
    <row r="55" spans="1:33" s="7" customFormat="1" ht="22" customHeight="1" x14ac:dyDescent="0.25">
      <c r="A55" s="2"/>
      <c r="B55" s="25">
        <f t="shared" si="12"/>
        <v>43</v>
      </c>
      <c r="C55" s="183"/>
      <c r="D55" s="184"/>
      <c r="E55" s="21"/>
      <c r="F55" s="24">
        <f t="shared" si="6"/>
        <v>0</v>
      </c>
      <c r="G55" s="35"/>
      <c r="H55" s="180">
        <f t="shared" si="20"/>
        <v>0</v>
      </c>
      <c r="I55" s="181"/>
      <c r="J55" s="90"/>
      <c r="K55" s="91"/>
      <c r="L55" s="177"/>
      <c r="M55" s="177"/>
      <c r="N55" s="92">
        <f t="shared" si="0"/>
        <v>0</v>
      </c>
      <c r="O55" s="150" t="s">
        <v>92</v>
      </c>
      <c r="P55" s="168">
        <f>VLOOKUP(O55,Emissiefactoren!$A$1:$B$9,2,FALSE)</f>
        <v>0</v>
      </c>
      <c r="Q55" s="161"/>
      <c r="R55" s="110"/>
      <c r="S55" s="110"/>
      <c r="T55" s="111">
        <f t="shared" si="7"/>
        <v>0</v>
      </c>
      <c r="U55" s="122">
        <f t="shared" si="14"/>
        <v>0</v>
      </c>
      <c r="V55" s="126" t="str">
        <f t="shared" si="16"/>
        <v xml:space="preserve"> </v>
      </c>
      <c r="W55" s="127" t="str">
        <f t="shared" si="17"/>
        <v xml:space="preserve">  </v>
      </c>
      <c r="X55" s="70"/>
      <c r="Y55" s="70"/>
      <c r="Z55" s="70"/>
      <c r="AA55" s="70" t="b">
        <f t="shared" si="9"/>
        <v>1</v>
      </c>
      <c r="AB55" s="70" t="b">
        <f t="shared" si="10"/>
        <v>1</v>
      </c>
      <c r="AC55" s="70" t="b">
        <f t="shared" si="11"/>
        <v>1</v>
      </c>
      <c r="AD55" s="70" t="b">
        <f t="shared" si="5"/>
        <v>1</v>
      </c>
      <c r="AE55" s="74"/>
      <c r="AF55" s="74"/>
      <c r="AG55" s="74"/>
    </row>
    <row r="56" spans="1:33" s="7" customFormat="1" ht="22" customHeight="1" x14ac:dyDescent="0.25">
      <c r="A56" s="2"/>
      <c r="B56" s="25">
        <f t="shared" si="12"/>
        <v>44</v>
      </c>
      <c r="C56" s="183"/>
      <c r="D56" s="184"/>
      <c r="E56" s="21"/>
      <c r="F56" s="24">
        <f t="shared" si="6"/>
        <v>0</v>
      </c>
      <c r="G56" s="35"/>
      <c r="H56" s="180">
        <f t="shared" si="20"/>
        <v>0</v>
      </c>
      <c r="I56" s="181"/>
      <c r="J56" s="90"/>
      <c r="K56" s="91"/>
      <c r="L56" s="177"/>
      <c r="M56" s="177"/>
      <c r="N56" s="92">
        <f t="shared" si="0"/>
        <v>0</v>
      </c>
      <c r="O56" s="150" t="s">
        <v>92</v>
      </c>
      <c r="P56" s="168">
        <f>VLOOKUP(O56,Emissiefactoren!$A$1:$B$9,2,FALSE)</f>
        <v>0</v>
      </c>
      <c r="Q56" s="161"/>
      <c r="R56" s="110"/>
      <c r="S56" s="110"/>
      <c r="T56" s="111">
        <f t="shared" si="7"/>
        <v>0</v>
      </c>
      <c r="U56" s="122">
        <f t="shared" si="14"/>
        <v>0</v>
      </c>
      <c r="V56" s="126" t="str">
        <f t="shared" si="16"/>
        <v xml:space="preserve"> </v>
      </c>
      <c r="W56" s="127" t="str">
        <f t="shared" si="17"/>
        <v xml:space="preserve">  </v>
      </c>
      <c r="X56" s="70"/>
      <c r="Y56" s="70"/>
      <c r="Z56" s="70"/>
      <c r="AA56" s="70" t="b">
        <f t="shared" si="9"/>
        <v>1</v>
      </c>
      <c r="AB56" s="70" t="b">
        <f t="shared" si="10"/>
        <v>1</v>
      </c>
      <c r="AC56" s="70" t="b">
        <f t="shared" si="11"/>
        <v>1</v>
      </c>
      <c r="AD56" s="70" t="b">
        <f t="shared" si="5"/>
        <v>1</v>
      </c>
      <c r="AE56" s="74"/>
      <c r="AF56" s="74"/>
      <c r="AG56" s="74"/>
    </row>
    <row r="57" spans="1:33" s="7" customFormat="1" ht="22" customHeight="1" x14ac:dyDescent="0.25">
      <c r="A57" s="2"/>
      <c r="B57" s="25">
        <f t="shared" si="12"/>
        <v>45</v>
      </c>
      <c r="C57" s="183"/>
      <c r="D57" s="184"/>
      <c r="E57" s="21"/>
      <c r="F57" s="24">
        <f t="shared" si="6"/>
        <v>0</v>
      </c>
      <c r="G57" s="35"/>
      <c r="H57" s="180">
        <f t="shared" si="20"/>
        <v>0</v>
      </c>
      <c r="I57" s="181"/>
      <c r="J57" s="90"/>
      <c r="K57" s="91"/>
      <c r="L57" s="177"/>
      <c r="M57" s="177"/>
      <c r="N57" s="92">
        <f t="shared" si="0"/>
        <v>0</v>
      </c>
      <c r="O57" s="150" t="s">
        <v>92</v>
      </c>
      <c r="P57" s="168">
        <f>VLOOKUP(O57,Emissiefactoren!$A$1:$B$9,2,FALSE)</f>
        <v>0</v>
      </c>
      <c r="Q57" s="161"/>
      <c r="R57" s="110"/>
      <c r="S57" s="110"/>
      <c r="T57" s="111">
        <f t="shared" si="7"/>
        <v>0</v>
      </c>
      <c r="U57" s="122">
        <f t="shared" si="14"/>
        <v>0</v>
      </c>
      <c r="V57" s="126" t="str">
        <f t="shared" si="16"/>
        <v xml:space="preserve"> </v>
      </c>
      <c r="W57" s="127" t="str">
        <f t="shared" si="17"/>
        <v xml:space="preserve">  </v>
      </c>
      <c r="X57" s="70"/>
      <c r="Y57" s="70"/>
      <c r="Z57" s="70"/>
      <c r="AA57" s="70" t="b">
        <f t="shared" si="9"/>
        <v>1</v>
      </c>
      <c r="AB57" s="70" t="b">
        <f t="shared" si="10"/>
        <v>1</v>
      </c>
      <c r="AC57" s="70" t="b">
        <f t="shared" si="11"/>
        <v>1</v>
      </c>
      <c r="AD57" s="70" t="b">
        <f t="shared" si="5"/>
        <v>1</v>
      </c>
      <c r="AE57" s="74"/>
      <c r="AF57" s="74"/>
      <c r="AG57" s="74"/>
    </row>
    <row r="58" spans="1:33" s="7" customFormat="1" ht="22" customHeight="1" x14ac:dyDescent="0.25">
      <c r="A58" s="2"/>
      <c r="B58" s="25">
        <f t="shared" si="12"/>
        <v>46</v>
      </c>
      <c r="C58" s="183"/>
      <c r="D58" s="184"/>
      <c r="E58" s="21"/>
      <c r="F58" s="24">
        <f t="shared" si="6"/>
        <v>0</v>
      </c>
      <c r="G58" s="35"/>
      <c r="H58" s="180">
        <f t="shared" si="20"/>
        <v>0</v>
      </c>
      <c r="I58" s="181"/>
      <c r="J58" s="90"/>
      <c r="K58" s="91"/>
      <c r="L58" s="177"/>
      <c r="M58" s="177"/>
      <c r="N58" s="92">
        <f t="shared" si="0"/>
        <v>0</v>
      </c>
      <c r="O58" s="150" t="s">
        <v>92</v>
      </c>
      <c r="P58" s="168">
        <f>VLOOKUP(O58,Emissiefactoren!$A$1:$B$9,2,FALSE)</f>
        <v>0</v>
      </c>
      <c r="Q58" s="161"/>
      <c r="R58" s="110"/>
      <c r="S58" s="110"/>
      <c r="T58" s="111">
        <f t="shared" si="7"/>
        <v>0</v>
      </c>
      <c r="U58" s="122">
        <f t="shared" si="14"/>
        <v>0</v>
      </c>
      <c r="V58" s="126" t="str">
        <f t="shared" si="16"/>
        <v xml:space="preserve"> </v>
      </c>
      <c r="W58" s="127" t="str">
        <f t="shared" si="17"/>
        <v xml:space="preserve">  </v>
      </c>
      <c r="X58" s="70"/>
      <c r="Y58" s="70"/>
      <c r="Z58" s="70"/>
      <c r="AA58" s="70" t="b">
        <f t="shared" si="9"/>
        <v>1</v>
      </c>
      <c r="AB58" s="70" t="b">
        <f t="shared" si="10"/>
        <v>1</v>
      </c>
      <c r="AC58" s="70" t="b">
        <f t="shared" si="11"/>
        <v>1</v>
      </c>
      <c r="AD58" s="70" t="b">
        <f t="shared" si="5"/>
        <v>1</v>
      </c>
      <c r="AE58" s="74"/>
      <c r="AF58" s="74"/>
      <c r="AG58" s="74"/>
    </row>
    <row r="59" spans="1:33" s="7" customFormat="1" ht="22" customHeight="1" x14ac:dyDescent="0.25">
      <c r="A59" s="2"/>
      <c r="B59" s="25">
        <f t="shared" si="12"/>
        <v>47</v>
      </c>
      <c r="C59" s="183"/>
      <c r="D59" s="184"/>
      <c r="E59" s="21"/>
      <c r="F59" s="24">
        <f t="shared" si="6"/>
        <v>0</v>
      </c>
      <c r="G59" s="35"/>
      <c r="H59" s="180">
        <f t="shared" si="20"/>
        <v>0</v>
      </c>
      <c r="I59" s="181"/>
      <c r="J59" s="90"/>
      <c r="K59" s="91"/>
      <c r="L59" s="177"/>
      <c r="M59" s="177"/>
      <c r="N59" s="92">
        <f t="shared" si="0"/>
        <v>0</v>
      </c>
      <c r="O59" s="150" t="s">
        <v>92</v>
      </c>
      <c r="P59" s="168">
        <f>VLOOKUP(O59,Emissiefactoren!$A$1:$B$9,2,FALSE)</f>
        <v>0</v>
      </c>
      <c r="Q59" s="161"/>
      <c r="R59" s="110"/>
      <c r="S59" s="110"/>
      <c r="T59" s="111">
        <f t="shared" si="7"/>
        <v>0</v>
      </c>
      <c r="U59" s="122">
        <f t="shared" si="14"/>
        <v>0</v>
      </c>
      <c r="V59" s="126" t="str">
        <f t="shared" si="16"/>
        <v xml:space="preserve"> </v>
      </c>
      <c r="W59" s="127" t="str">
        <f t="shared" si="17"/>
        <v xml:space="preserve">  </v>
      </c>
      <c r="X59" s="70"/>
      <c r="Y59" s="70"/>
      <c r="Z59" s="70"/>
      <c r="AA59" s="70" t="b">
        <f t="shared" si="9"/>
        <v>1</v>
      </c>
      <c r="AB59" s="70" t="b">
        <f t="shared" si="10"/>
        <v>1</v>
      </c>
      <c r="AC59" s="70" t="b">
        <f t="shared" si="11"/>
        <v>1</v>
      </c>
      <c r="AD59" s="70" t="b">
        <f t="shared" si="5"/>
        <v>1</v>
      </c>
      <c r="AE59" s="74"/>
      <c r="AF59" s="74"/>
      <c r="AG59" s="74"/>
    </row>
    <row r="60" spans="1:33" s="7" customFormat="1" ht="22" customHeight="1" x14ac:dyDescent="0.25">
      <c r="A60" s="2"/>
      <c r="B60" s="25">
        <f t="shared" si="12"/>
        <v>48</v>
      </c>
      <c r="C60" s="183"/>
      <c r="D60" s="184"/>
      <c r="E60" s="21"/>
      <c r="F60" s="24">
        <f t="shared" si="6"/>
        <v>0</v>
      </c>
      <c r="G60" s="35"/>
      <c r="H60" s="180">
        <f t="shared" si="20"/>
        <v>0</v>
      </c>
      <c r="I60" s="181"/>
      <c r="J60" s="90"/>
      <c r="K60" s="91"/>
      <c r="L60" s="177"/>
      <c r="M60" s="177"/>
      <c r="N60" s="92">
        <f t="shared" si="0"/>
        <v>0</v>
      </c>
      <c r="O60" s="150" t="s">
        <v>92</v>
      </c>
      <c r="P60" s="168">
        <f>VLOOKUP(O60,Emissiefactoren!$A$1:$B$9,2,FALSE)</f>
        <v>0</v>
      </c>
      <c r="Q60" s="161"/>
      <c r="R60" s="110"/>
      <c r="S60" s="110"/>
      <c r="T60" s="111">
        <f t="shared" si="7"/>
        <v>0</v>
      </c>
      <c r="U60" s="122">
        <f t="shared" si="14"/>
        <v>0</v>
      </c>
      <c r="V60" s="126" t="str">
        <f t="shared" si="16"/>
        <v xml:space="preserve"> </v>
      </c>
      <c r="W60" s="127" t="str">
        <f t="shared" si="17"/>
        <v xml:space="preserve">  </v>
      </c>
      <c r="X60" s="70"/>
      <c r="Y60" s="70"/>
      <c r="Z60" s="70"/>
      <c r="AA60" s="70" t="b">
        <f t="shared" si="9"/>
        <v>1</v>
      </c>
      <c r="AB60" s="70" t="b">
        <f t="shared" si="10"/>
        <v>1</v>
      </c>
      <c r="AC60" s="70" t="b">
        <f t="shared" si="11"/>
        <v>1</v>
      </c>
      <c r="AD60" s="70" t="b">
        <f t="shared" si="5"/>
        <v>1</v>
      </c>
      <c r="AE60" s="74"/>
      <c r="AF60" s="74"/>
      <c r="AG60" s="74"/>
    </row>
    <row r="61" spans="1:33" s="7" customFormat="1" ht="22" customHeight="1" x14ac:dyDescent="0.25">
      <c r="A61" s="2"/>
      <c r="B61" s="25">
        <f t="shared" si="12"/>
        <v>49</v>
      </c>
      <c r="C61" s="183"/>
      <c r="D61" s="184"/>
      <c r="E61" s="21"/>
      <c r="F61" s="24">
        <f t="shared" si="6"/>
        <v>0</v>
      </c>
      <c r="G61" s="35"/>
      <c r="H61" s="180">
        <f t="shared" si="20"/>
        <v>0</v>
      </c>
      <c r="I61" s="181"/>
      <c r="J61" s="90"/>
      <c r="K61" s="91"/>
      <c r="L61" s="177"/>
      <c r="M61" s="177"/>
      <c r="N61" s="92">
        <f t="shared" si="0"/>
        <v>0</v>
      </c>
      <c r="O61" s="150" t="s">
        <v>92</v>
      </c>
      <c r="P61" s="168">
        <f>VLOOKUP(O61,Emissiefactoren!$A$1:$B$9,2,FALSE)</f>
        <v>0</v>
      </c>
      <c r="Q61" s="161"/>
      <c r="R61" s="110"/>
      <c r="S61" s="110"/>
      <c r="T61" s="111">
        <f t="shared" si="7"/>
        <v>0</v>
      </c>
      <c r="U61" s="122">
        <f t="shared" si="14"/>
        <v>0</v>
      </c>
      <c r="V61" s="126" t="str">
        <f t="shared" si="16"/>
        <v xml:space="preserve"> </v>
      </c>
      <c r="W61" s="127" t="str">
        <f t="shared" si="17"/>
        <v xml:space="preserve">  </v>
      </c>
      <c r="X61" s="70"/>
      <c r="Y61" s="70"/>
      <c r="Z61" s="70"/>
      <c r="AA61" s="70" t="b">
        <f t="shared" si="9"/>
        <v>1</v>
      </c>
      <c r="AB61" s="70" t="b">
        <f t="shared" si="10"/>
        <v>1</v>
      </c>
      <c r="AC61" s="70" t="b">
        <f t="shared" si="11"/>
        <v>1</v>
      </c>
      <c r="AD61" s="70" t="b">
        <f t="shared" si="5"/>
        <v>1</v>
      </c>
      <c r="AE61" s="74"/>
      <c r="AF61" s="74"/>
      <c r="AG61" s="74"/>
    </row>
    <row r="62" spans="1:33" s="7" customFormat="1" ht="22" customHeight="1" x14ac:dyDescent="0.25">
      <c r="A62" s="2"/>
      <c r="B62" s="25">
        <f t="shared" si="12"/>
        <v>50</v>
      </c>
      <c r="C62" s="183"/>
      <c r="D62" s="184"/>
      <c r="E62" s="21"/>
      <c r="F62" s="24">
        <f t="shared" si="6"/>
        <v>0</v>
      </c>
      <c r="G62" s="35"/>
      <c r="H62" s="180">
        <f t="shared" si="20"/>
        <v>0</v>
      </c>
      <c r="I62" s="181"/>
      <c r="J62" s="90"/>
      <c r="K62" s="91"/>
      <c r="L62" s="177"/>
      <c r="M62" s="177"/>
      <c r="N62" s="92">
        <f t="shared" si="0"/>
        <v>0</v>
      </c>
      <c r="O62" s="150" t="s">
        <v>92</v>
      </c>
      <c r="P62" s="168">
        <f>VLOOKUP(O62,Emissiefactoren!$A$1:$B$9,2,FALSE)</f>
        <v>0</v>
      </c>
      <c r="Q62" s="161"/>
      <c r="R62" s="110"/>
      <c r="S62" s="110"/>
      <c r="T62" s="111">
        <f t="shared" si="7"/>
        <v>0</v>
      </c>
      <c r="U62" s="122">
        <f t="shared" si="14"/>
        <v>0</v>
      </c>
      <c r="V62" s="126" t="str">
        <f t="shared" si="16"/>
        <v xml:space="preserve"> </v>
      </c>
      <c r="W62" s="127" t="str">
        <f t="shared" si="17"/>
        <v xml:space="preserve">  </v>
      </c>
      <c r="X62" s="70"/>
      <c r="Y62" s="70"/>
      <c r="Z62" s="70"/>
      <c r="AA62" s="70" t="b">
        <f t="shared" si="9"/>
        <v>1</v>
      </c>
      <c r="AB62" s="70" t="b">
        <f t="shared" si="10"/>
        <v>1</v>
      </c>
      <c r="AC62" s="70" t="b">
        <f t="shared" si="11"/>
        <v>1</v>
      </c>
      <c r="AD62" s="70" t="b">
        <f t="shared" si="5"/>
        <v>1</v>
      </c>
      <c r="AE62" s="74"/>
      <c r="AF62" s="74"/>
      <c r="AG62" s="74"/>
    </row>
    <row r="63" spans="1:33" s="7" customFormat="1" ht="22" customHeight="1" x14ac:dyDescent="0.25">
      <c r="A63" s="2"/>
      <c r="B63" s="25">
        <f t="shared" si="12"/>
        <v>51</v>
      </c>
      <c r="C63" s="204"/>
      <c r="D63" s="205"/>
      <c r="E63" s="21"/>
      <c r="F63" s="24">
        <f t="shared" si="6"/>
        <v>0</v>
      </c>
      <c r="G63" s="35"/>
      <c r="H63" s="180">
        <f t="shared" si="20"/>
        <v>0</v>
      </c>
      <c r="I63" s="181"/>
      <c r="J63" s="178"/>
      <c r="K63" s="179"/>
      <c r="L63" s="178"/>
      <c r="M63" s="179"/>
      <c r="N63" s="92">
        <f t="shared" si="0"/>
        <v>0</v>
      </c>
      <c r="O63" s="150" t="s">
        <v>92</v>
      </c>
      <c r="P63" s="168">
        <f>VLOOKUP(O63,Emissiefactoren!$A$1:$B$9,2,FALSE)</f>
        <v>0</v>
      </c>
      <c r="Q63" s="161"/>
      <c r="R63" s="110"/>
      <c r="S63" s="110"/>
      <c r="T63" s="111">
        <f t="shared" si="7"/>
        <v>0</v>
      </c>
      <c r="U63" s="122">
        <f t="shared" si="14"/>
        <v>0</v>
      </c>
      <c r="V63" s="126" t="str">
        <f t="shared" si="16"/>
        <v xml:space="preserve"> </v>
      </c>
      <c r="W63" s="127" t="str">
        <f t="shared" si="17"/>
        <v xml:space="preserve">  </v>
      </c>
      <c r="X63" s="70" t="b">
        <f t="shared" si="3"/>
        <v>1</v>
      </c>
      <c r="Y63" s="70" t="b">
        <f t="shared" si="4"/>
        <v>1</v>
      </c>
      <c r="Z63" s="70" t="b">
        <f t="shared" si="8"/>
        <v>1</v>
      </c>
      <c r="AA63" s="70" t="b">
        <f t="shared" si="9"/>
        <v>1</v>
      </c>
      <c r="AB63" s="70" t="b">
        <f t="shared" si="10"/>
        <v>1</v>
      </c>
      <c r="AC63" s="70" t="b">
        <f t="shared" si="11"/>
        <v>1</v>
      </c>
      <c r="AD63" s="70" t="b">
        <f t="shared" si="5"/>
        <v>1</v>
      </c>
      <c r="AE63" s="74"/>
      <c r="AF63" s="74"/>
      <c r="AG63" s="74"/>
    </row>
    <row r="64" spans="1:33" s="7" customFormat="1" ht="22" customHeight="1" thickBot="1" x14ac:dyDescent="0.3">
      <c r="A64" s="2"/>
      <c r="B64" s="22">
        <f t="shared" si="12"/>
        <v>52</v>
      </c>
      <c r="C64" s="240"/>
      <c r="D64" s="241"/>
      <c r="E64" s="22"/>
      <c r="F64" s="34">
        <f>G63</f>
        <v>0</v>
      </c>
      <c r="G64" s="36"/>
      <c r="H64" s="220">
        <f>L63</f>
        <v>0</v>
      </c>
      <c r="I64" s="221"/>
      <c r="J64" s="232"/>
      <c r="K64" s="233"/>
      <c r="L64" s="219"/>
      <c r="M64" s="219"/>
      <c r="N64" s="94">
        <f t="shared" si="0"/>
        <v>0</v>
      </c>
      <c r="O64" s="93" t="s">
        <v>92</v>
      </c>
      <c r="P64" s="169">
        <f>VLOOKUP(O64,Emissiefactoren!$A$1:$B$9,2,FALSE)</f>
        <v>0</v>
      </c>
      <c r="Q64" s="162"/>
      <c r="R64" s="113"/>
      <c r="S64" s="113"/>
      <c r="T64" s="175">
        <f t="shared" si="7"/>
        <v>0</v>
      </c>
      <c r="U64" s="128">
        <f>N64*P64</f>
        <v>0</v>
      </c>
      <c r="V64" s="129" t="str">
        <f t="shared" si="16"/>
        <v xml:space="preserve"> </v>
      </c>
      <c r="W64" s="130" t="str">
        <f t="shared" si="17"/>
        <v xml:space="preserve">  </v>
      </c>
      <c r="X64" s="70" t="b">
        <f t="shared" si="3"/>
        <v>1</v>
      </c>
      <c r="Y64" s="70" t="b">
        <f t="shared" si="4"/>
        <v>1</v>
      </c>
      <c r="Z64" s="70" t="b">
        <f t="shared" si="8"/>
        <v>1</v>
      </c>
      <c r="AA64" s="70" t="b">
        <f t="shared" si="9"/>
        <v>1</v>
      </c>
      <c r="AB64" s="70" t="b">
        <f t="shared" si="10"/>
        <v>1</v>
      </c>
      <c r="AC64" s="70" t="b">
        <f t="shared" si="11"/>
        <v>1</v>
      </c>
      <c r="AD64" s="70" t="b">
        <f t="shared" si="5"/>
        <v>1</v>
      </c>
      <c r="AE64" s="74"/>
      <c r="AF64" s="74"/>
      <c r="AG64" s="74"/>
    </row>
    <row r="65" spans="1:26" ht="20.149999999999999" customHeight="1" x14ac:dyDescent="0.25">
      <c r="A65" s="3" t="s">
        <v>0</v>
      </c>
      <c r="B65" s="3"/>
      <c r="C65" s="244"/>
      <c r="D65" s="244"/>
      <c r="E65" s="244"/>
      <c r="F65" s="2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65"/>
      <c r="U65" s="4"/>
      <c r="V65" s="4" t="str">
        <f t="shared" si="16"/>
        <v xml:space="preserve"> </v>
      </c>
      <c r="W65" s="3" t="s">
        <v>0</v>
      </c>
      <c r="Z65" s="69" t="s">
        <v>0</v>
      </c>
    </row>
    <row r="66" spans="1:26" ht="20.149999999999999" customHeight="1" thickBot="1" x14ac:dyDescent="0.3">
      <c r="B66" s="3"/>
      <c r="C66" s="218" t="s">
        <v>53</v>
      </c>
      <c r="D66" s="218"/>
      <c r="E66" s="218"/>
      <c r="F66" s="27"/>
      <c r="G66" s="14"/>
      <c r="H66" s="14"/>
      <c r="I66" s="14"/>
      <c r="J66" s="14"/>
      <c r="N66" s="4"/>
      <c r="O66" s="218" t="s">
        <v>49</v>
      </c>
      <c r="P66" s="218"/>
      <c r="Q66" s="218"/>
      <c r="R66" s="4"/>
      <c r="S66" s="4"/>
      <c r="T66" s="4"/>
      <c r="U66" s="12"/>
      <c r="V66" s="4"/>
      <c r="W66" s="3"/>
    </row>
    <row r="67" spans="1:26" ht="20.149999999999999" customHeight="1" x14ac:dyDescent="0.25">
      <c r="B67" s="55" t="s">
        <v>16</v>
      </c>
      <c r="C67" s="217" t="s">
        <v>69</v>
      </c>
      <c r="D67" s="217"/>
      <c r="E67" s="217"/>
      <c r="F67" s="217"/>
      <c r="G67" s="217"/>
      <c r="H67" s="217"/>
      <c r="I67" s="217"/>
      <c r="J67" s="56"/>
      <c r="K67" s="40"/>
      <c r="L67" s="40"/>
      <c r="M67" s="40"/>
      <c r="N67" s="40" t="s">
        <v>0</v>
      </c>
      <c r="O67" s="242" t="s">
        <v>48</v>
      </c>
      <c r="P67" s="131" t="s">
        <v>54</v>
      </c>
      <c r="Q67" s="132" t="s">
        <v>36</v>
      </c>
      <c r="R67" s="132" t="s">
        <v>55</v>
      </c>
      <c r="S67" s="133" t="s">
        <v>81</v>
      </c>
      <c r="T67" s="222" t="s">
        <v>47</v>
      </c>
      <c r="U67" s="223"/>
      <c r="V67" s="223"/>
      <c r="W67" s="224"/>
    </row>
    <row r="68" spans="1:26" ht="20.149999999999999" customHeight="1" x14ac:dyDescent="0.25">
      <c r="B68" s="55" t="s">
        <v>16</v>
      </c>
      <c r="C68" s="217" t="s">
        <v>84</v>
      </c>
      <c r="D68" s="217"/>
      <c r="E68" s="217"/>
      <c r="F68" s="217"/>
      <c r="G68" s="217"/>
      <c r="H68" s="217"/>
      <c r="I68" s="54"/>
      <c r="J68" s="56"/>
      <c r="K68" s="40"/>
      <c r="L68" s="40"/>
      <c r="M68" s="40"/>
      <c r="N68" s="40" t="s">
        <v>0</v>
      </c>
      <c r="O68" s="243"/>
      <c r="P68" s="49" t="s">
        <v>56</v>
      </c>
      <c r="Q68" s="50" t="s">
        <v>57</v>
      </c>
      <c r="R68" s="50" t="s">
        <v>80</v>
      </c>
      <c r="S68" s="39" t="s">
        <v>58</v>
      </c>
      <c r="T68" s="47" t="s">
        <v>67</v>
      </c>
      <c r="U68" s="48" t="s">
        <v>68</v>
      </c>
      <c r="V68" s="48" t="s">
        <v>82</v>
      </c>
      <c r="W68" s="134" t="s">
        <v>83</v>
      </c>
    </row>
    <row r="69" spans="1:26" ht="20.149999999999999" customHeight="1" x14ac:dyDescent="0.25">
      <c r="B69" s="64" t="s">
        <v>16</v>
      </c>
      <c r="C69" s="217" t="s">
        <v>79</v>
      </c>
      <c r="D69" s="217"/>
      <c r="E69" s="217"/>
      <c r="F69" s="217"/>
      <c r="G69" s="217"/>
      <c r="H69" s="217"/>
      <c r="I69" s="54"/>
      <c r="J69" s="56"/>
      <c r="K69" s="40" t="s">
        <v>0</v>
      </c>
      <c r="L69" s="40"/>
      <c r="M69" s="40"/>
      <c r="N69" s="174"/>
      <c r="O69" s="171" t="s">
        <v>40</v>
      </c>
      <c r="P69" s="151">
        <f>SUMIFS(Q13:Q64,$E$13:$E$64,"Leeg")</f>
        <v>0</v>
      </c>
      <c r="Q69" s="63">
        <f>SUMIFS(N13:N64,$E$13:$E$64,"Leeg")</f>
        <v>0</v>
      </c>
      <c r="R69" s="51" t="s">
        <v>70</v>
      </c>
      <c r="S69" s="32" t="s">
        <v>71</v>
      </c>
      <c r="T69" s="38">
        <f>SUMIFS(U13:U64,$E$13:$E$64,"leeg")</f>
        <v>0</v>
      </c>
      <c r="U69" s="66" t="str">
        <f>IFERROR((T69/P69)," ")</f>
        <v xml:space="preserve"> </v>
      </c>
      <c r="V69" s="67" t="s">
        <v>70</v>
      </c>
      <c r="W69" s="135" t="s">
        <v>71</v>
      </c>
    </row>
    <row r="70" spans="1:26" ht="20.149999999999999" customHeight="1" x14ac:dyDescent="0.25">
      <c r="B70" s="55"/>
      <c r="C70" s="217"/>
      <c r="D70" s="217"/>
      <c r="E70" s="217"/>
      <c r="F70" s="217"/>
      <c r="G70" s="217"/>
      <c r="H70" s="217"/>
      <c r="I70" s="54"/>
      <c r="J70" s="56"/>
      <c r="K70" s="40" t="s">
        <v>0</v>
      </c>
      <c r="L70" s="40"/>
      <c r="M70" s="40"/>
      <c r="N70" s="174"/>
      <c r="O70" s="171" t="s">
        <v>45</v>
      </c>
      <c r="P70" s="151">
        <f>SUMIFS(R13:R64,$E$13:$E$64,"Geladen")</f>
        <v>0</v>
      </c>
      <c r="Q70" s="63">
        <f>SUMIFS(N13:N64,$E$13:$E$64,"Geladen")</f>
        <v>0</v>
      </c>
      <c r="R70" s="52">
        <f>SUMIFS(S13:S64,E13:E64,"Geladen")</f>
        <v>0</v>
      </c>
      <c r="S70" s="33">
        <f>SUMIFS(T13:T64,E13:E64,"Geladen")</f>
        <v>0</v>
      </c>
      <c r="T70" s="37">
        <f>SUMIFS(U13:U64,$E$13:$E$64,"geladen")</f>
        <v>0</v>
      </c>
      <c r="U70" s="66" t="str">
        <f>IFERROR((T70/P70)," ")</f>
        <v xml:space="preserve"> </v>
      </c>
      <c r="V70" s="66" t="str">
        <f>IFERROR((T70/R70)," ")</f>
        <v xml:space="preserve"> </v>
      </c>
      <c r="W70" s="136" t="str">
        <f>IFERROR((T70/S70)*1000," ")</f>
        <v xml:space="preserve"> </v>
      </c>
    </row>
    <row r="71" spans="1:26" ht="20.149999999999999" customHeight="1" thickBot="1" x14ac:dyDescent="0.3">
      <c r="B71" s="55" t="s">
        <v>16</v>
      </c>
      <c r="C71" s="217" t="s">
        <v>72</v>
      </c>
      <c r="D71" s="217"/>
      <c r="E71" s="217"/>
      <c r="F71" s="217"/>
      <c r="G71" s="217"/>
      <c r="H71" s="217"/>
      <c r="I71" s="53"/>
      <c r="J71" s="56"/>
      <c r="K71" s="40" t="s">
        <v>0</v>
      </c>
      <c r="L71" s="40"/>
      <c r="M71" s="40"/>
      <c r="N71" s="174">
        <f>SUM(N69,N70)</f>
        <v>0</v>
      </c>
      <c r="O71" s="172" t="s">
        <v>101</v>
      </c>
      <c r="P71" s="152">
        <f>SUM(P69:P70)</f>
        <v>0</v>
      </c>
      <c r="Q71" s="137">
        <f>SUM(Q69:Q70)</f>
        <v>0</v>
      </c>
      <c r="R71" s="137">
        <f>SUM(R69,R70)</f>
        <v>0</v>
      </c>
      <c r="S71" s="138">
        <f>SUM(S69,S70)</f>
        <v>0</v>
      </c>
      <c r="T71" s="139">
        <f>SUM(T69:T70)</f>
        <v>0</v>
      </c>
      <c r="U71" s="140" t="str">
        <f>IFERROR((T71/N71)," ")</f>
        <v xml:space="preserve"> </v>
      </c>
      <c r="V71" s="140" t="str">
        <f>IFERROR((T71/R71)," ")</f>
        <v xml:space="preserve"> </v>
      </c>
      <c r="W71" s="141" t="s">
        <v>70</v>
      </c>
    </row>
    <row r="72" spans="1:26" ht="20.149999999999999" customHeight="1" x14ac:dyDescent="0.25">
      <c r="B72" s="3"/>
      <c r="C72" s="217"/>
      <c r="D72" s="217"/>
      <c r="E72" s="217"/>
      <c r="F72" s="217"/>
      <c r="G72" s="217"/>
      <c r="H72" s="217"/>
      <c r="I72" s="53"/>
      <c r="J72" s="56"/>
      <c r="K72" s="31"/>
      <c r="L72" s="31"/>
      <c r="M72" s="31"/>
      <c r="N72" s="30"/>
      <c r="O72" s="29"/>
      <c r="P72" s="30"/>
      <c r="Q72" s="30"/>
      <c r="R72" s="30"/>
      <c r="S72" s="33"/>
      <c r="T72" s="29"/>
      <c r="U72" s="28"/>
      <c r="V72" s="43"/>
      <c r="W72" s="57"/>
    </row>
    <row r="73" spans="1:26" ht="18" customHeight="1" x14ac:dyDescent="0.25">
      <c r="A73" s="41"/>
      <c r="B73" s="42"/>
      <c r="C73" s="46" t="s">
        <v>10</v>
      </c>
      <c r="D73" s="46"/>
      <c r="E73" s="46"/>
      <c r="F73" s="46"/>
      <c r="G73" s="46"/>
      <c r="H73" s="43"/>
      <c r="I73" s="43"/>
      <c r="J73" s="43"/>
      <c r="K73" s="43"/>
      <c r="L73" s="46"/>
      <c r="M73" s="46"/>
      <c r="N73" s="46"/>
      <c r="O73" s="173"/>
      <c r="P73" s="46"/>
      <c r="Q73" s="46"/>
      <c r="R73" s="46"/>
      <c r="S73" s="43"/>
      <c r="T73" s="44"/>
      <c r="W73" s="5"/>
    </row>
    <row r="74" spans="1:26" x14ac:dyDescent="0.25">
      <c r="A74" s="41"/>
      <c r="B74" s="42"/>
      <c r="C74" s="45" t="s">
        <v>11</v>
      </c>
      <c r="D74" s="45"/>
      <c r="E74" s="45"/>
      <c r="F74" s="45"/>
      <c r="G74" s="45"/>
      <c r="H74" s="43"/>
      <c r="I74" s="43"/>
      <c r="J74" s="43"/>
      <c r="K74" s="43"/>
      <c r="L74" s="45"/>
      <c r="M74" s="45"/>
      <c r="N74" s="45"/>
      <c r="O74" s="173"/>
      <c r="P74" s="45"/>
      <c r="Q74" s="45"/>
      <c r="R74" s="45"/>
      <c r="S74" s="6"/>
      <c r="T74" s="6"/>
      <c r="U74" s="43"/>
      <c r="V74" s="43"/>
      <c r="W74" s="42"/>
    </row>
    <row r="75" spans="1:26" x14ac:dyDescent="0.25">
      <c r="A75" s="41"/>
      <c r="B75" s="42"/>
      <c r="H75" s="43"/>
      <c r="I75" s="43"/>
      <c r="J75" s="43"/>
      <c r="K75" s="43"/>
      <c r="S75" s="6"/>
      <c r="T75" s="6"/>
      <c r="U75" s="43"/>
      <c r="V75" s="43"/>
      <c r="W75" s="42"/>
    </row>
    <row r="76" spans="1:26" ht="12.75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26" ht="12.75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26" ht="12.75" customHeight="1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26" ht="14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26" ht="14" x14ac:dyDescent="0.25">
      <c r="B80" s="40"/>
      <c r="C80" s="40" t="s"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ht="14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ht="14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ht="14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ht="14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ht="14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ht="14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</sheetData>
  <sheetProtection algorithmName="SHA-512" hashValue="cOdeqwU2Hjsw/NvEaCpNSVmBdOmTV3/mAzd0pLIvLbptgA/bd2tGGHA5hqOHxFMr2afrXOsvxSx0quu21NSJ5w==" saltValue="SppNvo1l3GHKf0hChDuj1Q==" spinCount="100000" sheet="1" objects="1" scenarios="1"/>
  <protectedRanges>
    <protectedRange sqref="O13:O64" name="Brandstoflijst"/>
    <protectedRange sqref="Q13:S64" name="transportprestatie"/>
    <protectedRange sqref="H13 J13:M64" name="Brandstof"/>
    <protectedRange sqref="G13:G64 C13:E64" name="DatumReis"/>
    <protectedRange sqref="E4:G5" name="kop1"/>
    <protectedRange sqref="J4:P5" name="kop2"/>
    <protectedRange sqref="F13" name="vertrek"/>
  </protectedRanges>
  <mergeCells count="222">
    <mergeCell ref="H62:I62"/>
    <mergeCell ref="O67:O68"/>
    <mergeCell ref="C68:H68"/>
    <mergeCell ref="C65:E65"/>
    <mergeCell ref="C66:E6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L55:M55"/>
    <mergeCell ref="L56:M56"/>
    <mergeCell ref="L57:M57"/>
    <mergeCell ref="L58:M58"/>
    <mergeCell ref="L59:M59"/>
    <mergeCell ref="L60:M60"/>
    <mergeCell ref="L61:M61"/>
    <mergeCell ref="L62:M62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C57:D57"/>
    <mergeCell ref="C58:D58"/>
    <mergeCell ref="C59:D59"/>
    <mergeCell ref="C60:D60"/>
    <mergeCell ref="C61:D61"/>
    <mergeCell ref="C62:D62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F8:F11"/>
    <mergeCell ref="G8:G11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H33:I33"/>
    <mergeCell ref="C20:D20"/>
    <mergeCell ref="C21:D21"/>
    <mergeCell ref="C37:D37"/>
    <mergeCell ref="C38:D38"/>
    <mergeCell ref="T67:W67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J19:K19"/>
    <mergeCell ref="J17:K17"/>
    <mergeCell ref="J18:K18"/>
    <mergeCell ref="J64:K64"/>
    <mergeCell ref="H19:I19"/>
    <mergeCell ref="H17:I17"/>
    <mergeCell ref="H18:I18"/>
    <mergeCell ref="H25:I25"/>
    <mergeCell ref="H26:I26"/>
    <mergeCell ref="J33:K33"/>
    <mergeCell ref="C69:H70"/>
    <mergeCell ref="C71:H72"/>
    <mergeCell ref="O66:Q66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L63:M63"/>
    <mergeCell ref="L64:M64"/>
    <mergeCell ref="H63:I63"/>
    <mergeCell ref="H64:I64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L8:M8"/>
    <mergeCell ref="L17:M17"/>
    <mergeCell ref="L18:M18"/>
    <mergeCell ref="C12:D12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L35:M35"/>
    <mergeCell ref="L36:M36"/>
    <mergeCell ref="J63:K63"/>
    <mergeCell ref="L34:M34"/>
    <mergeCell ref="J25:K25"/>
    <mergeCell ref="J26:K26"/>
    <mergeCell ref="H32:I32"/>
    <mergeCell ref="J4:L4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H23:I23"/>
    <mergeCell ref="J24:K24"/>
    <mergeCell ref="H24:I24"/>
  </mergeCells>
  <conditionalFormatting sqref="E13:F64 G14:G63">
    <cfRule type="cellIs" dxfId="51" priority="31" operator="equal">
      <formula>0</formula>
    </cfRule>
  </conditionalFormatting>
  <conditionalFormatting sqref="F1:F8 F79 F85:F1048576">
    <cfRule type="cellIs" dxfId="50" priority="32" operator="equal">
      <formula>0</formula>
    </cfRule>
  </conditionalFormatting>
  <conditionalFormatting sqref="F12">
    <cfRule type="cellIs" dxfId="49" priority="11" operator="equal">
      <formula>0</formula>
    </cfRule>
  </conditionalFormatting>
  <conditionalFormatting sqref="H12">
    <cfRule type="cellIs" dxfId="48" priority="12" operator="equal">
      <formula>0</formula>
    </cfRule>
  </conditionalFormatting>
  <conditionalFormatting sqref="N5:P5">
    <cfRule type="cellIs" dxfId="47" priority="9" operator="equal">
      <formula>0</formula>
    </cfRule>
  </conditionalFormatting>
  <conditionalFormatting sqref="N13:P64">
    <cfRule type="cellIs" dxfId="46" priority="70" operator="equal">
      <formula>0</formula>
    </cfRule>
    <cfRule type="cellIs" dxfId="45" priority="71" operator="equal">
      <formula>0</formula>
    </cfRule>
  </conditionalFormatting>
  <conditionalFormatting sqref="N14:P64">
    <cfRule type="cellIs" dxfId="44" priority="8" operator="equal">
      <formula>FALSE</formula>
    </cfRule>
  </conditionalFormatting>
  <conditionalFormatting sqref="O13:O64">
    <cfRule type="cellIs" dxfId="43" priority="2" operator="equal">
      <formula>"kies de brandstof"</formula>
    </cfRule>
    <cfRule type="cellIs" dxfId="42" priority="4" operator="equal">
      <formula>FALSE</formula>
    </cfRule>
  </conditionalFormatting>
  <conditionalFormatting sqref="O4:Q4">
    <cfRule type="cellIs" dxfId="41" priority="1" operator="equal">
      <formula>0</formula>
    </cfRule>
  </conditionalFormatting>
  <conditionalFormatting sqref="O69:Q71 N72:Q72">
    <cfRule type="cellIs" dxfId="40" priority="34" operator="equal">
      <formula>0</formula>
    </cfRule>
    <cfRule type="cellIs" dxfId="39" priority="35" operator="equal">
      <formula>0</formula>
    </cfRule>
  </conditionalFormatting>
  <conditionalFormatting sqref="Q13:Q64">
    <cfRule type="cellIs" dxfId="38" priority="22" operator="equal">
      <formula>0</formula>
    </cfRule>
    <cfRule type="expression" dxfId="37" priority="23" stopIfTrue="1">
      <formula>$E13="Geladen"</formula>
    </cfRule>
    <cfRule type="cellIs" dxfId="36" priority="24" operator="equal">
      <formula>FALSE</formula>
    </cfRule>
    <cfRule type="cellIs" dxfId="35" priority="25" stopIfTrue="1" operator="equal">
      <formula>0</formula>
    </cfRule>
  </conditionalFormatting>
  <conditionalFormatting sqref="Q64">
    <cfRule type="cellIs" dxfId="34" priority="21" operator="equal">
      <formula>FALSE</formula>
    </cfRule>
  </conditionalFormatting>
  <conditionalFormatting sqref="R13:T64">
    <cfRule type="expression" dxfId="33" priority="13">
      <formula>$E13="Leeg"</formula>
    </cfRule>
    <cfRule type="cellIs" dxfId="32" priority="15" operator="equal">
      <formula>FALSE</formula>
    </cfRule>
    <cfRule type="cellIs" dxfId="31" priority="20" stopIfTrue="1" operator="equal">
      <formula>0</formula>
    </cfRule>
  </conditionalFormatting>
  <conditionalFormatting sqref="U13:U64">
    <cfRule type="cellIs" dxfId="30" priority="59" operator="equal">
      <formula>0</formula>
    </cfRule>
  </conditionalFormatting>
  <conditionalFormatting sqref="V13:W64">
    <cfRule type="expression" dxfId="29" priority="54">
      <formula>$E13="Leeg"</formula>
    </cfRule>
  </conditionalFormatting>
  <conditionalFormatting sqref="X1:Z1048576">
    <cfRule type="cellIs" dxfId="28" priority="10" operator="equal">
      <formula>FALSE</formula>
    </cfRule>
  </conditionalFormatting>
  <dataValidations count="4">
    <dataValidation type="custom" allowBlank="1" showInputMessage="1" showErrorMessage="1" errorTitle="Let op" error="Bij &quot;Type&quot; is Empty ingevuld. Daarom hoeft deze niet ingevuld te worden. " sqref="V13:W64" xr:uid="{49C5FA64-F331-4C92-A58B-45E88B717566}">
      <formula1>$E13="Leeg"</formula1>
    </dataValidation>
    <dataValidation type="list" allowBlank="1" showInputMessage="1" showErrorMessage="1" sqref="E13:E64" xr:uid="{02EA7791-D333-49F5-AD3C-F754CACE42F9}">
      <formula1>"Leeg,Geladen"</formula1>
    </dataValidation>
    <dataValidation type="custom" allowBlank="1" showInputMessage="1" showErrorMessage="1" errorTitle="Let op" error="Bij 'Type' is 'Geladen' ingevuld. Daarom hoeft deze kolom niet ingevuld te worden. " sqref="Q13:Q64" xr:uid="{22C69023-8854-4B99-9757-F4290241F6EA}">
      <formula1>$E13="Leeg"</formula1>
    </dataValidation>
    <dataValidation type="custom" allowBlank="1" showInputMessage="1" showErrorMessage="1" errorTitle="Let op" error="Bij 'Type' is 'Leeg' ingevuld. Daarom hoeft deze kolom niet ingevuld te worden. " sqref="R13:T64" xr:uid="{76B415C9-A2A8-2A43-B849-DDC16743EADD}">
      <formula1>$E13="Geladen"</formula1>
    </dataValidation>
  </dataValidations>
  <hyperlinks>
    <hyperlink ref="C74" r:id="rId1" display="https://www.co2emissiefactoren.nl/instrumenten/" xr:uid="{D8388A76-EE19-4EB7-A407-4AB34D354FDF}"/>
    <hyperlink ref="C73" r:id="rId2" display="https://www.co2emissiefactoren.nl/lijst-emissiefactoren/" xr:uid="{76243971-F91A-44E3-9071-7C7822BAE6D7}"/>
  </hyperlinks>
  <pageMargins left="0.23622047244094491" right="0.23622047244094491" top="0.39370078740157483" bottom="0.74803149606299213" header="0.31496062992125984" footer="0.31496062992125984"/>
  <pageSetup paperSize="9" scale="56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DC0511-1496-46E3-A050-23555B42ACD2}">
          <x14:formula1>
            <xm:f>Emissiefactoren!$A$1:$A$9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E46D-8504-4EDD-8EB8-B540E41F356F}">
  <dimension ref="A1:B9"/>
  <sheetViews>
    <sheetView showGridLines="0" workbookViewId="0">
      <selection activeCell="J19" sqref="J19"/>
    </sheetView>
  </sheetViews>
  <sheetFormatPr defaultRowHeight="12.5" x14ac:dyDescent="0.25"/>
  <cols>
    <col min="1" max="1" width="21.6328125" customWidth="1"/>
    <col min="2" max="2" width="5.36328125" bestFit="1" customWidth="1"/>
  </cols>
  <sheetData>
    <row r="1" spans="1:2" ht="15" customHeight="1" thickBot="1" x14ac:dyDescent="0.3">
      <c r="A1" s="155" t="s">
        <v>92</v>
      </c>
      <c r="B1" s="155">
        <v>0</v>
      </c>
    </row>
    <row r="2" spans="1:2" ht="15" customHeight="1" thickBot="1" x14ac:dyDescent="0.3">
      <c r="A2" s="155" t="s">
        <v>93</v>
      </c>
      <c r="B2" s="155">
        <v>2.6520000000000001</v>
      </c>
    </row>
    <row r="3" spans="1:2" ht="15" customHeight="1" thickBot="1" x14ac:dyDescent="0.3">
      <c r="A3" s="155" t="s">
        <v>94</v>
      </c>
      <c r="B3" s="155">
        <v>2.468</v>
      </c>
    </row>
    <row r="4" spans="1:2" ht="15" customHeight="1" thickBot="1" x14ac:dyDescent="0.3">
      <c r="A4" s="155" t="s">
        <v>95</v>
      </c>
      <c r="B4" s="155">
        <v>3.2000000000000001E-2</v>
      </c>
    </row>
    <row r="5" spans="1:2" ht="15" customHeight="1" thickBot="1" x14ac:dyDescent="0.3">
      <c r="A5" s="155" t="s">
        <v>96</v>
      </c>
      <c r="B5" s="155">
        <v>3.1E-2</v>
      </c>
    </row>
    <row r="6" spans="1:2" ht="15" customHeight="1" thickBot="1" x14ac:dyDescent="0.3">
      <c r="A6" s="155" t="s">
        <v>97</v>
      </c>
      <c r="B6" s="155">
        <v>2.4649999999999999</v>
      </c>
    </row>
    <row r="7" spans="1:2" ht="15" customHeight="1" thickBot="1" x14ac:dyDescent="0.3">
      <c r="A7" s="155" t="s">
        <v>98</v>
      </c>
      <c r="B7" s="155">
        <v>2.1280000000000001</v>
      </c>
    </row>
    <row r="8" spans="1:2" ht="15" customHeight="1" thickBot="1" x14ac:dyDescent="0.3">
      <c r="A8" s="155" t="s">
        <v>99</v>
      </c>
      <c r="B8" s="155">
        <v>2.9449999999999998</v>
      </c>
    </row>
    <row r="9" spans="1:2" ht="15" customHeight="1" thickBot="1" x14ac:dyDescent="0.3">
      <c r="A9" s="155" t="s">
        <v>100</v>
      </c>
      <c r="B9" s="155">
        <v>0.17599999999999999</v>
      </c>
    </row>
  </sheetData>
  <sheetProtection algorithmName="SHA-512" hashValue="Pa8+e6F3Gi4ChlXdJx4MmWJ7aJb9ez+OgUX3/MdrTEgXpBBvIsJy0Ls4gYYQbeeeWgtPR+JzuAXFHrYQfXz4tQ==" saltValue="me5zfAK2QMXpZ6xVDEhGk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AD5-0D34-4907-B8CF-4ED19AEE9DE4}">
  <sheetPr>
    <pageSetUpPr fitToPage="1"/>
  </sheetPr>
  <dimension ref="A1:W60"/>
  <sheetViews>
    <sheetView showGridLines="0" showZeros="0" topLeftCell="C1" zoomScaleNormal="100" zoomScaleSheetLayoutView="100" workbookViewId="0">
      <selection activeCell="F22" sqref="F22"/>
    </sheetView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2" width="13.7265625" style="5" customWidth="1"/>
    <col min="13" max="13" width="1.54296875" style="5" bestFit="1" customWidth="1"/>
    <col min="14" max="14" width="14.7265625" style="5" customWidth="1"/>
    <col min="15" max="15" width="16.6328125" style="5" bestFit="1" customWidth="1"/>
    <col min="16" max="16" width="14.7265625" style="5" customWidth="1"/>
    <col min="17" max="22" width="11.7265625" style="5" customWidth="1"/>
    <col min="23" max="23" width="11.7265625" style="6" customWidth="1"/>
    <col min="24" max="16384" width="9.1796875" style="6"/>
  </cols>
  <sheetData>
    <row r="1" spans="1:23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23" ht="20.149999999999999" customHeight="1" x14ac:dyDescent="0.25">
      <c r="B2" s="200" t="s">
        <v>21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70"/>
      <c r="P2" s="79"/>
      <c r="Q2" s="4"/>
      <c r="R2" s="4"/>
      <c r="S2" s="4"/>
      <c r="T2" s="4"/>
      <c r="U2" s="4"/>
      <c r="V2" s="4"/>
      <c r="W2" s="3"/>
    </row>
    <row r="3" spans="1:23" ht="20.149999999999999" customHeight="1" x14ac:dyDescent="0.25">
      <c r="B3" s="207"/>
      <c r="C3" s="207"/>
      <c r="D3" s="207"/>
      <c r="E3" s="207"/>
      <c r="F3" s="207"/>
      <c r="G3" s="207"/>
      <c r="H3" s="207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23" s="7" customFormat="1" ht="20.149999999999999" customHeight="1" x14ac:dyDescent="0.25">
      <c r="A4" s="2"/>
      <c r="B4" s="208" t="s">
        <v>22</v>
      </c>
      <c r="C4" s="208" t="s">
        <v>2</v>
      </c>
      <c r="D4" s="15" t="s">
        <v>1</v>
      </c>
      <c r="E4" s="201" t="s">
        <v>0</v>
      </c>
      <c r="F4" s="201"/>
      <c r="G4" s="201"/>
      <c r="H4" s="16" t="s">
        <v>15</v>
      </c>
      <c r="I4" s="10" t="s">
        <v>1</v>
      </c>
      <c r="J4" s="182" t="s">
        <v>0</v>
      </c>
      <c r="K4" s="182"/>
      <c r="L4" s="182"/>
      <c r="M4" s="182"/>
      <c r="N4" s="182"/>
      <c r="O4" s="1"/>
      <c r="P4" s="1"/>
      <c r="Q4" s="2"/>
      <c r="R4" s="1"/>
      <c r="S4" s="1"/>
      <c r="T4" s="1"/>
      <c r="U4" s="2"/>
      <c r="V4" s="1"/>
      <c r="W4" s="2"/>
    </row>
    <row r="5" spans="1:23" s="7" customFormat="1" ht="20.149999999999999" customHeight="1" x14ac:dyDescent="0.25">
      <c r="A5" s="2"/>
      <c r="B5" s="209" t="s">
        <v>23</v>
      </c>
      <c r="C5" s="209" t="s">
        <v>14</v>
      </c>
      <c r="D5" s="15" t="s">
        <v>1</v>
      </c>
      <c r="E5" s="210" t="s">
        <v>0</v>
      </c>
      <c r="F5" s="210"/>
      <c r="G5" s="210"/>
      <c r="H5" s="170" t="s">
        <v>0</v>
      </c>
      <c r="I5" s="170" t="s">
        <v>0</v>
      </c>
      <c r="J5" s="170"/>
      <c r="K5" s="147" t="s">
        <v>0</v>
      </c>
      <c r="L5" s="148"/>
      <c r="M5" s="68" t="s">
        <v>0</v>
      </c>
      <c r="N5" s="68"/>
      <c r="O5" s="1"/>
      <c r="P5" s="2"/>
      <c r="R5" s="1"/>
      <c r="S5" s="1"/>
      <c r="T5" s="1"/>
      <c r="U5" s="1"/>
      <c r="V5" s="1"/>
      <c r="W5" s="2"/>
    </row>
    <row r="6" spans="1:23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s="9" customFormat="1" ht="27" customHeight="1" x14ac:dyDescent="0.25">
      <c r="A7" s="13"/>
      <c r="C7" s="10"/>
      <c r="D7" s="10"/>
      <c r="E7" s="185" t="s">
        <v>25</v>
      </c>
      <c r="F7" s="186"/>
      <c r="G7" s="187"/>
      <c r="H7" s="185" t="s">
        <v>26</v>
      </c>
      <c r="I7" s="186"/>
      <c r="J7" s="186"/>
      <c r="K7" s="186"/>
      <c r="L7" s="186"/>
      <c r="M7" s="186"/>
      <c r="N7" s="187"/>
      <c r="O7" s="185" t="s">
        <v>88</v>
      </c>
      <c r="P7" s="187"/>
      <c r="Q7" s="185" t="s">
        <v>27</v>
      </c>
      <c r="R7" s="186"/>
      <c r="S7" s="186"/>
      <c r="T7" s="187"/>
      <c r="U7" s="185" t="s">
        <v>8</v>
      </c>
      <c r="V7" s="186"/>
      <c r="W7" s="187"/>
    </row>
    <row r="8" spans="1:23" s="8" customFormat="1" ht="15" customHeight="1" x14ac:dyDescent="0.25">
      <c r="A8" s="1"/>
      <c r="B8" s="17"/>
      <c r="C8" s="17"/>
      <c r="D8" s="17"/>
      <c r="E8" s="77" t="s">
        <v>0</v>
      </c>
      <c r="F8" s="234" t="s">
        <v>29</v>
      </c>
      <c r="G8" s="237" t="s">
        <v>30</v>
      </c>
      <c r="H8" s="195" t="s">
        <v>3</v>
      </c>
      <c r="I8" s="196"/>
      <c r="J8" s="212" t="s">
        <v>4</v>
      </c>
      <c r="K8" s="196"/>
      <c r="L8" s="212" t="s">
        <v>5</v>
      </c>
      <c r="M8" s="196"/>
      <c r="N8" s="82" t="s">
        <v>19</v>
      </c>
      <c r="O8" s="163"/>
      <c r="P8" s="164"/>
      <c r="Q8" s="95"/>
      <c r="R8" s="96" t="s">
        <v>12</v>
      </c>
      <c r="S8" s="96" t="s">
        <v>13</v>
      </c>
      <c r="T8" s="97" t="s">
        <v>18</v>
      </c>
      <c r="U8" s="114" t="s">
        <v>0</v>
      </c>
      <c r="V8" s="115"/>
      <c r="W8" s="116" t="s">
        <v>43</v>
      </c>
    </row>
    <row r="9" spans="1:23" s="8" customFormat="1" ht="15" customHeight="1" x14ac:dyDescent="0.25">
      <c r="A9" s="1"/>
      <c r="B9" s="17"/>
      <c r="C9" s="17"/>
      <c r="D9" s="17"/>
      <c r="E9" s="78" t="s">
        <v>74</v>
      </c>
      <c r="F9" s="235"/>
      <c r="G9" s="238"/>
      <c r="H9" s="83"/>
      <c r="I9" s="84"/>
      <c r="J9" s="85"/>
      <c r="K9" s="84"/>
      <c r="L9" s="193"/>
      <c r="M9" s="194"/>
      <c r="N9" s="86"/>
      <c r="O9" s="85"/>
      <c r="P9" s="165" t="s">
        <v>89</v>
      </c>
      <c r="Q9" s="98"/>
      <c r="R9" s="99" t="s">
        <v>0</v>
      </c>
      <c r="S9" s="99"/>
      <c r="T9" s="100" t="s">
        <v>39</v>
      </c>
      <c r="U9" s="117" t="s">
        <v>41</v>
      </c>
      <c r="V9" s="118" t="s">
        <v>41</v>
      </c>
      <c r="W9" s="119" t="s">
        <v>44</v>
      </c>
    </row>
    <row r="10" spans="1:23" s="7" customFormat="1" ht="14" x14ac:dyDescent="0.25">
      <c r="A10" s="2"/>
      <c r="B10" s="17"/>
      <c r="C10" s="211"/>
      <c r="D10" s="211"/>
      <c r="E10" s="80" t="s">
        <v>75</v>
      </c>
      <c r="F10" s="235"/>
      <c r="G10" s="238"/>
      <c r="H10" s="197" t="s">
        <v>31</v>
      </c>
      <c r="I10" s="191"/>
      <c r="J10" s="190" t="s">
        <v>33</v>
      </c>
      <c r="K10" s="191"/>
      <c r="L10" s="190" t="s">
        <v>31</v>
      </c>
      <c r="M10" s="191"/>
      <c r="N10" s="87" t="s">
        <v>36</v>
      </c>
      <c r="O10" s="149"/>
      <c r="P10" s="165" t="s">
        <v>90</v>
      </c>
      <c r="Q10" s="101" t="s">
        <v>20</v>
      </c>
      <c r="R10" s="99" t="s">
        <v>20</v>
      </c>
      <c r="S10" s="99" t="s">
        <v>46</v>
      </c>
      <c r="T10" s="100" t="s">
        <v>17</v>
      </c>
      <c r="U10" s="117" t="s">
        <v>42</v>
      </c>
      <c r="V10" s="118" t="s">
        <v>51</v>
      </c>
      <c r="W10" s="119" t="s">
        <v>77</v>
      </c>
    </row>
    <row r="11" spans="1:23" s="19" customFormat="1" ht="20.149999999999999" customHeight="1" thickBot="1" x14ac:dyDescent="0.3">
      <c r="A11" s="18"/>
      <c r="B11" s="17" t="s">
        <v>0</v>
      </c>
      <c r="C11" s="206" t="s">
        <v>0</v>
      </c>
      <c r="D11" s="206"/>
      <c r="E11" s="81" t="s">
        <v>85</v>
      </c>
      <c r="F11" s="236"/>
      <c r="G11" s="239"/>
      <c r="H11" s="197" t="s">
        <v>32</v>
      </c>
      <c r="I11" s="191"/>
      <c r="J11" s="213" t="s">
        <v>34</v>
      </c>
      <c r="K11" s="214"/>
      <c r="L11" s="190" t="s">
        <v>35</v>
      </c>
      <c r="M11" s="191"/>
      <c r="N11" s="87" t="s">
        <v>34</v>
      </c>
      <c r="O11" s="149" t="s">
        <v>24</v>
      </c>
      <c r="P11" s="165" t="s">
        <v>91</v>
      </c>
      <c r="Q11" s="101" t="s">
        <v>37</v>
      </c>
      <c r="R11" s="99" t="s">
        <v>38</v>
      </c>
      <c r="S11" s="102" t="s">
        <v>76</v>
      </c>
      <c r="T11" s="100" t="s">
        <v>78</v>
      </c>
      <c r="U11" s="120" t="s">
        <v>6</v>
      </c>
      <c r="V11" s="121" t="s">
        <v>50</v>
      </c>
      <c r="W11" s="119" t="s">
        <v>7</v>
      </c>
    </row>
    <row r="12" spans="1:23" s="58" customFormat="1" ht="29.25" customHeight="1" thickBot="1" x14ac:dyDescent="0.3">
      <c r="B12" s="59" t="s">
        <v>9</v>
      </c>
      <c r="C12" s="249" t="s">
        <v>28</v>
      </c>
      <c r="D12" s="249"/>
      <c r="E12" s="61" t="s">
        <v>62</v>
      </c>
      <c r="F12" s="62" t="s">
        <v>60</v>
      </c>
      <c r="G12" s="60" t="s">
        <v>59</v>
      </c>
      <c r="H12" s="228" t="s">
        <v>60</v>
      </c>
      <c r="I12" s="229"/>
      <c r="J12" s="250" t="s">
        <v>59</v>
      </c>
      <c r="K12" s="231"/>
      <c r="L12" s="230" t="s">
        <v>59</v>
      </c>
      <c r="M12" s="231"/>
      <c r="N12" s="88" t="s">
        <v>61</v>
      </c>
      <c r="O12" s="153" t="s">
        <v>59</v>
      </c>
      <c r="P12" s="166" t="s">
        <v>61</v>
      </c>
      <c r="Q12" s="103" t="s">
        <v>59</v>
      </c>
      <c r="R12" s="104" t="s">
        <v>59</v>
      </c>
      <c r="S12" s="104" t="s">
        <v>59</v>
      </c>
      <c r="T12" s="142" t="s">
        <v>61</v>
      </c>
      <c r="U12" s="251" t="s">
        <v>61</v>
      </c>
      <c r="V12" s="226"/>
      <c r="W12" s="252"/>
    </row>
    <row r="13" spans="1:23" s="7" customFormat="1" ht="22" customHeight="1" x14ac:dyDescent="0.25">
      <c r="A13" s="2"/>
      <c r="B13" s="25">
        <v>1</v>
      </c>
      <c r="C13" s="202"/>
      <c r="D13" s="203"/>
      <c r="E13" s="20" t="s">
        <v>45</v>
      </c>
      <c r="F13" s="23" t="s">
        <v>52</v>
      </c>
      <c r="G13" s="26"/>
      <c r="H13" s="198"/>
      <c r="I13" s="199"/>
      <c r="J13" s="192"/>
      <c r="K13" s="192"/>
      <c r="L13" s="192"/>
      <c r="M13" s="192"/>
      <c r="N13" s="89">
        <f>H13+J13-L13</f>
        <v>0</v>
      </c>
      <c r="O13" s="150" t="s">
        <v>92</v>
      </c>
      <c r="P13" s="167">
        <f>VLOOKUP(O13,Emissiefactoren!$A$1:$B$9,2,FALSE)</f>
        <v>0</v>
      </c>
      <c r="Q13" s="106"/>
      <c r="R13" s="107"/>
      <c r="S13" s="107"/>
      <c r="T13" s="143">
        <f>R13*S13</f>
        <v>0</v>
      </c>
      <c r="U13" s="122">
        <f t="shared" ref="U13:U36" si="0">N13*$L$5</f>
        <v>0</v>
      </c>
      <c r="V13" s="123" t="str">
        <f t="shared" ref="V13:V38" si="1">IFERROR((U13/S13)," ")</f>
        <v xml:space="preserve"> </v>
      </c>
      <c r="W13" s="124" t="str">
        <f t="shared" ref="W13:W24" si="2">IFERROR((U13/T13)*1000, "  ")</f>
        <v xml:space="preserve">  </v>
      </c>
    </row>
    <row r="14" spans="1:23" s="7" customFormat="1" ht="22" customHeight="1" x14ac:dyDescent="0.25">
      <c r="A14" s="2"/>
      <c r="B14" s="25">
        <v>2</v>
      </c>
      <c r="C14" s="204"/>
      <c r="D14" s="205"/>
      <c r="E14" s="21" t="s">
        <v>40</v>
      </c>
      <c r="F14" s="24">
        <f t="shared" ref="F14:F38" si="3">G13</f>
        <v>0</v>
      </c>
      <c r="G14" s="35"/>
      <c r="H14" s="180">
        <f>L13</f>
        <v>0</v>
      </c>
      <c r="I14" s="181"/>
      <c r="J14" s="177"/>
      <c r="K14" s="177"/>
      <c r="L14" s="177"/>
      <c r="M14" s="177"/>
      <c r="N14" s="92">
        <f>H14+J14-L14</f>
        <v>0</v>
      </c>
      <c r="O14" s="150" t="s">
        <v>92</v>
      </c>
      <c r="P14" s="168">
        <f>VLOOKUP(O14,Emissiefactoren!$A$1:$B$9,2,FALSE)</f>
        <v>0</v>
      </c>
      <c r="Q14" s="109"/>
      <c r="R14" s="110"/>
      <c r="S14" s="110"/>
      <c r="T14" s="144">
        <f t="shared" ref="T14:T38" si="4">R14*S14</f>
        <v>0</v>
      </c>
      <c r="U14" s="125">
        <f t="shared" si="0"/>
        <v>0</v>
      </c>
      <c r="V14" s="126" t="str">
        <f t="shared" si="1"/>
        <v xml:space="preserve"> </v>
      </c>
      <c r="W14" s="127" t="str">
        <f t="shared" si="2"/>
        <v xml:space="preserve">  </v>
      </c>
    </row>
    <row r="15" spans="1:23" s="7" customFormat="1" ht="22" customHeight="1" x14ac:dyDescent="0.25">
      <c r="A15" s="2"/>
      <c r="B15" s="21">
        <v>3</v>
      </c>
      <c r="C15" s="183"/>
      <c r="D15" s="184"/>
      <c r="E15" s="21"/>
      <c r="F15" s="24">
        <f t="shared" si="3"/>
        <v>0</v>
      </c>
      <c r="G15" s="35"/>
      <c r="H15" s="247">
        <f t="shared" ref="H15:H38" si="5">L14</f>
        <v>0</v>
      </c>
      <c r="I15" s="248"/>
      <c r="J15" s="177"/>
      <c r="K15" s="177"/>
      <c r="L15" s="177"/>
      <c r="M15" s="177"/>
      <c r="N15" s="92">
        <f t="shared" ref="N15:N38" si="6">H15+J15-L15</f>
        <v>0</v>
      </c>
      <c r="O15" s="150" t="s">
        <v>92</v>
      </c>
      <c r="P15" s="168">
        <f>VLOOKUP(O15,Emissiefactoren!$A$1:$B$9,2,FALSE)</f>
        <v>0</v>
      </c>
      <c r="Q15" s="109"/>
      <c r="R15" s="110"/>
      <c r="S15" s="110"/>
      <c r="T15" s="144">
        <f t="shared" si="4"/>
        <v>0</v>
      </c>
      <c r="U15" s="125">
        <f t="shared" si="0"/>
        <v>0</v>
      </c>
      <c r="V15" s="126" t="str">
        <f t="shared" si="1"/>
        <v xml:space="preserve"> </v>
      </c>
      <c r="W15" s="127" t="str">
        <f t="shared" si="2"/>
        <v xml:space="preserve">  </v>
      </c>
    </row>
    <row r="16" spans="1:23" s="7" customFormat="1" ht="22" customHeight="1" x14ac:dyDescent="0.25">
      <c r="A16" s="2"/>
      <c r="B16" s="21">
        <v>4</v>
      </c>
      <c r="C16" s="183"/>
      <c r="D16" s="184"/>
      <c r="E16" s="21"/>
      <c r="F16" s="24">
        <f t="shared" si="3"/>
        <v>0</v>
      </c>
      <c r="G16" s="35"/>
      <c r="H16" s="247">
        <f t="shared" si="5"/>
        <v>0</v>
      </c>
      <c r="I16" s="248"/>
      <c r="J16" s="177"/>
      <c r="K16" s="177"/>
      <c r="L16" s="177"/>
      <c r="M16" s="177"/>
      <c r="N16" s="92">
        <f t="shared" si="6"/>
        <v>0</v>
      </c>
      <c r="O16" s="150" t="s">
        <v>92</v>
      </c>
      <c r="P16" s="168">
        <f>VLOOKUP(O16,Emissiefactoren!$A$1:$B$9,2,FALSE)</f>
        <v>0</v>
      </c>
      <c r="Q16" s="109"/>
      <c r="R16" s="110"/>
      <c r="S16" s="110"/>
      <c r="T16" s="144">
        <f t="shared" si="4"/>
        <v>0</v>
      </c>
      <c r="U16" s="125">
        <f t="shared" si="0"/>
        <v>0</v>
      </c>
      <c r="V16" s="126" t="str">
        <f t="shared" si="1"/>
        <v xml:space="preserve"> </v>
      </c>
      <c r="W16" s="127" t="str">
        <f t="shared" si="2"/>
        <v xml:space="preserve">  </v>
      </c>
    </row>
    <row r="17" spans="1:23" s="7" customFormat="1" ht="22" customHeight="1" x14ac:dyDescent="0.25">
      <c r="A17" s="2"/>
      <c r="B17" s="21">
        <v>5</v>
      </c>
      <c r="C17" s="183"/>
      <c r="D17" s="184"/>
      <c r="E17" s="21"/>
      <c r="F17" s="24">
        <f t="shared" si="3"/>
        <v>0</v>
      </c>
      <c r="G17" s="35"/>
      <c r="H17" s="247">
        <f t="shared" si="5"/>
        <v>0</v>
      </c>
      <c r="I17" s="248"/>
      <c r="J17" s="177"/>
      <c r="K17" s="177"/>
      <c r="L17" s="177"/>
      <c r="M17" s="177"/>
      <c r="N17" s="92">
        <f t="shared" si="6"/>
        <v>0</v>
      </c>
      <c r="O17" s="150" t="s">
        <v>92</v>
      </c>
      <c r="P17" s="168">
        <f>VLOOKUP(O17,Emissiefactoren!$A$1:$B$9,2,FALSE)</f>
        <v>0</v>
      </c>
      <c r="Q17" s="109"/>
      <c r="R17" s="110"/>
      <c r="S17" s="110"/>
      <c r="T17" s="144">
        <f t="shared" si="4"/>
        <v>0</v>
      </c>
      <c r="U17" s="125">
        <f t="shared" si="0"/>
        <v>0</v>
      </c>
      <c r="V17" s="126" t="str">
        <f t="shared" si="1"/>
        <v xml:space="preserve"> </v>
      </c>
      <c r="W17" s="127" t="str">
        <f t="shared" si="2"/>
        <v xml:space="preserve">  </v>
      </c>
    </row>
    <row r="18" spans="1:23" s="7" customFormat="1" ht="22" customHeight="1" x14ac:dyDescent="0.25">
      <c r="A18" s="2"/>
      <c r="B18" s="21">
        <v>6</v>
      </c>
      <c r="C18" s="183"/>
      <c r="D18" s="184"/>
      <c r="E18" s="21"/>
      <c r="F18" s="24">
        <f t="shared" si="3"/>
        <v>0</v>
      </c>
      <c r="G18" s="35"/>
      <c r="H18" s="247">
        <f t="shared" si="5"/>
        <v>0</v>
      </c>
      <c r="I18" s="248"/>
      <c r="J18" s="177"/>
      <c r="K18" s="177"/>
      <c r="L18" s="177"/>
      <c r="M18" s="177"/>
      <c r="N18" s="92">
        <f t="shared" si="6"/>
        <v>0</v>
      </c>
      <c r="O18" s="150" t="s">
        <v>92</v>
      </c>
      <c r="P18" s="168">
        <f>VLOOKUP(O18,Emissiefactoren!$A$1:$B$9,2,FALSE)</f>
        <v>0</v>
      </c>
      <c r="Q18" s="109"/>
      <c r="R18" s="110"/>
      <c r="S18" s="110"/>
      <c r="T18" s="144">
        <f t="shared" si="4"/>
        <v>0</v>
      </c>
      <c r="U18" s="125">
        <f t="shared" si="0"/>
        <v>0</v>
      </c>
      <c r="V18" s="126" t="str">
        <f t="shared" si="1"/>
        <v xml:space="preserve"> </v>
      </c>
      <c r="W18" s="127" t="str">
        <f t="shared" si="2"/>
        <v xml:space="preserve">  </v>
      </c>
    </row>
    <row r="19" spans="1:23" s="7" customFormat="1" ht="22" customHeight="1" x14ac:dyDescent="0.25">
      <c r="A19" s="2"/>
      <c r="B19" s="21">
        <v>7</v>
      </c>
      <c r="C19" s="183"/>
      <c r="D19" s="184"/>
      <c r="E19" s="21"/>
      <c r="F19" s="24">
        <f t="shared" si="3"/>
        <v>0</v>
      </c>
      <c r="G19" s="35"/>
      <c r="H19" s="247">
        <f t="shared" si="5"/>
        <v>0</v>
      </c>
      <c r="I19" s="248"/>
      <c r="J19" s="177"/>
      <c r="K19" s="177"/>
      <c r="L19" s="177"/>
      <c r="M19" s="177"/>
      <c r="N19" s="92">
        <f t="shared" si="6"/>
        <v>0</v>
      </c>
      <c r="O19" s="150" t="s">
        <v>92</v>
      </c>
      <c r="P19" s="168">
        <f>VLOOKUP(O19,Emissiefactoren!$A$1:$B$9,2,FALSE)</f>
        <v>0</v>
      </c>
      <c r="Q19" s="109"/>
      <c r="R19" s="110"/>
      <c r="S19" s="110"/>
      <c r="T19" s="144">
        <f t="shared" si="4"/>
        <v>0</v>
      </c>
      <c r="U19" s="125">
        <f t="shared" si="0"/>
        <v>0</v>
      </c>
      <c r="V19" s="126" t="str">
        <f t="shared" si="1"/>
        <v xml:space="preserve"> </v>
      </c>
      <c r="W19" s="127" t="str">
        <f t="shared" si="2"/>
        <v xml:space="preserve">  </v>
      </c>
    </row>
    <row r="20" spans="1:23" s="7" customFormat="1" ht="22" customHeight="1" x14ac:dyDescent="0.25">
      <c r="A20" s="2"/>
      <c r="B20" s="21">
        <v>8</v>
      </c>
      <c r="C20" s="183"/>
      <c r="D20" s="184"/>
      <c r="E20" s="21"/>
      <c r="F20" s="24" t="s">
        <v>0</v>
      </c>
      <c r="G20" s="35"/>
      <c r="H20" s="247">
        <f t="shared" si="5"/>
        <v>0</v>
      </c>
      <c r="I20" s="248"/>
      <c r="J20" s="177"/>
      <c r="K20" s="177"/>
      <c r="L20" s="177"/>
      <c r="M20" s="177"/>
      <c r="N20" s="92">
        <f t="shared" si="6"/>
        <v>0</v>
      </c>
      <c r="O20" s="150" t="s">
        <v>92</v>
      </c>
      <c r="P20" s="168">
        <f>VLOOKUP(O20,Emissiefactoren!$A$1:$B$9,2,FALSE)</f>
        <v>0</v>
      </c>
      <c r="Q20" s="109"/>
      <c r="R20" s="110"/>
      <c r="S20" s="110"/>
      <c r="T20" s="144">
        <f t="shared" si="4"/>
        <v>0</v>
      </c>
      <c r="U20" s="125">
        <f t="shared" si="0"/>
        <v>0</v>
      </c>
      <c r="V20" s="126" t="str">
        <f t="shared" si="1"/>
        <v xml:space="preserve"> </v>
      </c>
      <c r="W20" s="127" t="str">
        <f t="shared" si="2"/>
        <v xml:space="preserve">  </v>
      </c>
    </row>
    <row r="21" spans="1:23" s="7" customFormat="1" ht="22" customHeight="1" x14ac:dyDescent="0.25">
      <c r="A21" s="2"/>
      <c r="B21" s="21">
        <v>9</v>
      </c>
      <c r="C21" s="183"/>
      <c r="D21" s="184"/>
      <c r="E21" s="21"/>
      <c r="F21" s="24">
        <f t="shared" si="3"/>
        <v>0</v>
      </c>
      <c r="G21" s="35"/>
      <c r="H21" s="247">
        <f t="shared" si="5"/>
        <v>0</v>
      </c>
      <c r="I21" s="248"/>
      <c r="J21" s="177"/>
      <c r="K21" s="177"/>
      <c r="L21" s="177"/>
      <c r="M21" s="177"/>
      <c r="N21" s="92">
        <f t="shared" si="6"/>
        <v>0</v>
      </c>
      <c r="O21" s="150" t="s">
        <v>92</v>
      </c>
      <c r="P21" s="168">
        <f>VLOOKUP(O21,Emissiefactoren!$A$1:$B$9,2,FALSE)</f>
        <v>0</v>
      </c>
      <c r="Q21" s="109"/>
      <c r="R21" s="110"/>
      <c r="S21" s="110"/>
      <c r="T21" s="144">
        <f t="shared" si="4"/>
        <v>0</v>
      </c>
      <c r="U21" s="125">
        <f t="shared" si="0"/>
        <v>0</v>
      </c>
      <c r="V21" s="126" t="str">
        <f t="shared" si="1"/>
        <v xml:space="preserve"> </v>
      </c>
      <c r="W21" s="127" t="str">
        <f t="shared" si="2"/>
        <v xml:space="preserve">  </v>
      </c>
    </row>
    <row r="22" spans="1:23" s="7" customFormat="1" ht="22" customHeight="1" x14ac:dyDescent="0.25">
      <c r="A22" s="2"/>
      <c r="B22" s="21">
        <v>10</v>
      </c>
      <c r="C22" s="183"/>
      <c r="D22" s="184"/>
      <c r="E22" s="21"/>
      <c r="F22" s="24">
        <f t="shared" si="3"/>
        <v>0</v>
      </c>
      <c r="G22" s="35"/>
      <c r="H22" s="247">
        <f t="shared" si="5"/>
        <v>0</v>
      </c>
      <c r="I22" s="248"/>
      <c r="J22" s="177"/>
      <c r="K22" s="177"/>
      <c r="L22" s="177"/>
      <c r="M22" s="177"/>
      <c r="N22" s="92">
        <f t="shared" si="6"/>
        <v>0</v>
      </c>
      <c r="O22" s="150" t="s">
        <v>92</v>
      </c>
      <c r="P22" s="168">
        <f>VLOOKUP(O22,Emissiefactoren!$A$1:$B$9,2,FALSE)</f>
        <v>0</v>
      </c>
      <c r="Q22" s="109"/>
      <c r="R22" s="110"/>
      <c r="S22" s="110"/>
      <c r="T22" s="144">
        <f t="shared" si="4"/>
        <v>0</v>
      </c>
      <c r="U22" s="125">
        <f t="shared" si="0"/>
        <v>0</v>
      </c>
      <c r="V22" s="126" t="str">
        <f t="shared" si="1"/>
        <v xml:space="preserve"> </v>
      </c>
      <c r="W22" s="127" t="str">
        <f t="shared" si="2"/>
        <v xml:space="preserve">  </v>
      </c>
    </row>
    <row r="23" spans="1:23" s="7" customFormat="1" ht="22" customHeight="1" x14ac:dyDescent="0.25">
      <c r="A23" s="2"/>
      <c r="B23" s="21">
        <v>11</v>
      </c>
      <c r="C23" s="183"/>
      <c r="D23" s="184"/>
      <c r="E23" s="21"/>
      <c r="F23" s="24">
        <f t="shared" si="3"/>
        <v>0</v>
      </c>
      <c r="G23" s="35"/>
      <c r="H23" s="247">
        <f t="shared" si="5"/>
        <v>0</v>
      </c>
      <c r="I23" s="248"/>
      <c r="J23" s="177"/>
      <c r="K23" s="177"/>
      <c r="L23" s="177"/>
      <c r="M23" s="177"/>
      <c r="N23" s="92">
        <f t="shared" si="6"/>
        <v>0</v>
      </c>
      <c r="O23" s="150" t="s">
        <v>92</v>
      </c>
      <c r="P23" s="168">
        <f>VLOOKUP(O23,Emissiefactoren!$A$1:$B$9,2,FALSE)</f>
        <v>0</v>
      </c>
      <c r="Q23" s="109"/>
      <c r="R23" s="110"/>
      <c r="S23" s="110"/>
      <c r="T23" s="144">
        <f t="shared" si="4"/>
        <v>0</v>
      </c>
      <c r="U23" s="125">
        <f t="shared" si="0"/>
        <v>0</v>
      </c>
      <c r="V23" s="126" t="str">
        <f t="shared" si="1"/>
        <v xml:space="preserve"> </v>
      </c>
      <c r="W23" s="127" t="str">
        <f t="shared" si="2"/>
        <v xml:space="preserve">  </v>
      </c>
    </row>
    <row r="24" spans="1:23" s="7" customFormat="1" ht="22" customHeight="1" x14ac:dyDescent="0.25">
      <c r="A24" s="2"/>
      <c r="B24" s="21">
        <v>12</v>
      </c>
      <c r="C24" s="183"/>
      <c r="D24" s="184"/>
      <c r="E24" s="21"/>
      <c r="F24" s="24">
        <f t="shared" si="3"/>
        <v>0</v>
      </c>
      <c r="G24" s="35"/>
      <c r="H24" s="247">
        <f t="shared" si="5"/>
        <v>0</v>
      </c>
      <c r="I24" s="248"/>
      <c r="J24" s="177"/>
      <c r="K24" s="177"/>
      <c r="L24" s="177"/>
      <c r="M24" s="177"/>
      <c r="N24" s="92">
        <f t="shared" si="6"/>
        <v>0</v>
      </c>
      <c r="O24" s="150" t="s">
        <v>92</v>
      </c>
      <c r="P24" s="168">
        <f>VLOOKUP(O24,Emissiefactoren!$A$1:$B$9,2,FALSE)</f>
        <v>0</v>
      </c>
      <c r="Q24" s="109"/>
      <c r="R24" s="110"/>
      <c r="S24" s="110"/>
      <c r="T24" s="144">
        <f t="shared" si="4"/>
        <v>0</v>
      </c>
      <c r="U24" s="125">
        <f t="shared" si="0"/>
        <v>0</v>
      </c>
      <c r="V24" s="126" t="str">
        <f t="shared" si="1"/>
        <v xml:space="preserve"> </v>
      </c>
      <c r="W24" s="127" t="str">
        <f t="shared" si="2"/>
        <v xml:space="preserve">  </v>
      </c>
    </row>
    <row r="25" spans="1:23" s="7" customFormat="1" ht="22" customHeight="1" x14ac:dyDescent="0.25">
      <c r="A25" s="2"/>
      <c r="B25" s="21">
        <v>13</v>
      </c>
      <c r="C25" s="183"/>
      <c r="D25" s="184"/>
      <c r="E25" s="21"/>
      <c r="F25" s="24">
        <f t="shared" si="3"/>
        <v>0</v>
      </c>
      <c r="G25" s="35"/>
      <c r="H25" s="247">
        <f t="shared" si="5"/>
        <v>0</v>
      </c>
      <c r="I25" s="248"/>
      <c r="J25" s="177"/>
      <c r="K25" s="177"/>
      <c r="L25" s="177"/>
      <c r="M25" s="177"/>
      <c r="N25" s="92">
        <f t="shared" si="6"/>
        <v>0</v>
      </c>
      <c r="O25" s="150" t="s">
        <v>92</v>
      </c>
      <c r="P25" s="168">
        <f>VLOOKUP(O25,Emissiefactoren!$A$1:$B$9,2,FALSE)</f>
        <v>0</v>
      </c>
      <c r="Q25" s="109"/>
      <c r="R25" s="110"/>
      <c r="S25" s="110"/>
      <c r="T25" s="144">
        <f t="shared" si="4"/>
        <v>0</v>
      </c>
      <c r="U25" s="125">
        <f t="shared" si="0"/>
        <v>0</v>
      </c>
      <c r="V25" s="126" t="str">
        <f t="shared" si="1"/>
        <v xml:space="preserve"> </v>
      </c>
      <c r="W25" s="127" t="str">
        <f>IFERROR((U25/T25)*1000, "  ")</f>
        <v xml:space="preserve">  </v>
      </c>
    </row>
    <row r="26" spans="1:23" s="7" customFormat="1" ht="22" customHeight="1" x14ac:dyDescent="0.25">
      <c r="A26" s="2"/>
      <c r="B26" s="21">
        <v>14</v>
      </c>
      <c r="C26" s="183"/>
      <c r="D26" s="184"/>
      <c r="E26" s="21"/>
      <c r="F26" s="24">
        <f t="shared" si="3"/>
        <v>0</v>
      </c>
      <c r="G26" s="35"/>
      <c r="H26" s="247">
        <f t="shared" si="5"/>
        <v>0</v>
      </c>
      <c r="I26" s="248"/>
      <c r="J26" s="177"/>
      <c r="K26" s="177"/>
      <c r="L26" s="177"/>
      <c r="M26" s="177"/>
      <c r="N26" s="92">
        <f t="shared" si="6"/>
        <v>0</v>
      </c>
      <c r="O26" s="150" t="s">
        <v>92</v>
      </c>
      <c r="P26" s="168">
        <f>VLOOKUP(O26,Emissiefactoren!$A$1:$B$9,2,FALSE)</f>
        <v>0</v>
      </c>
      <c r="Q26" s="109"/>
      <c r="R26" s="110"/>
      <c r="S26" s="110"/>
      <c r="T26" s="144">
        <f t="shared" si="4"/>
        <v>0</v>
      </c>
      <c r="U26" s="125">
        <f t="shared" si="0"/>
        <v>0</v>
      </c>
      <c r="V26" s="126" t="str">
        <f t="shared" si="1"/>
        <v xml:space="preserve"> </v>
      </c>
      <c r="W26" s="127" t="str">
        <f t="shared" ref="W26:W38" si="7">IFERROR((U26/T26)*1000, "  ")</f>
        <v xml:space="preserve">  </v>
      </c>
    </row>
    <row r="27" spans="1:23" s="7" customFormat="1" ht="22" customHeight="1" x14ac:dyDescent="0.25">
      <c r="A27" s="2"/>
      <c r="B27" s="21">
        <v>15</v>
      </c>
      <c r="C27" s="183"/>
      <c r="D27" s="184"/>
      <c r="E27" s="21"/>
      <c r="F27" s="24">
        <f t="shared" si="3"/>
        <v>0</v>
      </c>
      <c r="G27" s="35"/>
      <c r="H27" s="247">
        <f t="shared" si="5"/>
        <v>0</v>
      </c>
      <c r="I27" s="248"/>
      <c r="J27" s="177"/>
      <c r="K27" s="177"/>
      <c r="L27" s="177"/>
      <c r="M27" s="177"/>
      <c r="N27" s="92">
        <f t="shared" si="6"/>
        <v>0</v>
      </c>
      <c r="O27" s="150" t="s">
        <v>92</v>
      </c>
      <c r="P27" s="168">
        <f>VLOOKUP(O27,Emissiefactoren!$A$1:$B$9,2,FALSE)</f>
        <v>0</v>
      </c>
      <c r="Q27" s="109"/>
      <c r="R27" s="110"/>
      <c r="S27" s="110"/>
      <c r="T27" s="144">
        <f t="shared" si="4"/>
        <v>0</v>
      </c>
      <c r="U27" s="125">
        <f t="shared" si="0"/>
        <v>0</v>
      </c>
      <c r="V27" s="126" t="str">
        <f t="shared" si="1"/>
        <v xml:space="preserve"> </v>
      </c>
      <c r="W27" s="127" t="str">
        <f t="shared" si="7"/>
        <v xml:space="preserve">  </v>
      </c>
    </row>
    <row r="28" spans="1:23" s="7" customFormat="1" ht="22" customHeight="1" x14ac:dyDescent="0.25">
      <c r="A28" s="2"/>
      <c r="B28" s="21">
        <v>16</v>
      </c>
      <c r="C28" s="183"/>
      <c r="D28" s="184"/>
      <c r="E28" s="21"/>
      <c r="F28" s="24">
        <f t="shared" si="3"/>
        <v>0</v>
      </c>
      <c r="G28" s="35"/>
      <c r="H28" s="247">
        <f t="shared" si="5"/>
        <v>0</v>
      </c>
      <c r="I28" s="248"/>
      <c r="J28" s="177"/>
      <c r="K28" s="177"/>
      <c r="L28" s="177"/>
      <c r="M28" s="177"/>
      <c r="N28" s="92">
        <f t="shared" si="6"/>
        <v>0</v>
      </c>
      <c r="O28" s="150" t="s">
        <v>92</v>
      </c>
      <c r="P28" s="168">
        <f>VLOOKUP(O28,Emissiefactoren!$A$1:$B$9,2,FALSE)</f>
        <v>0</v>
      </c>
      <c r="Q28" s="109"/>
      <c r="R28" s="110"/>
      <c r="S28" s="110"/>
      <c r="T28" s="144">
        <f t="shared" si="4"/>
        <v>0</v>
      </c>
      <c r="U28" s="125">
        <f t="shared" si="0"/>
        <v>0</v>
      </c>
      <c r="V28" s="126" t="str">
        <f t="shared" si="1"/>
        <v xml:space="preserve"> </v>
      </c>
      <c r="W28" s="127" t="str">
        <f t="shared" si="7"/>
        <v xml:space="preserve">  </v>
      </c>
    </row>
    <row r="29" spans="1:23" s="7" customFormat="1" ht="22" customHeight="1" x14ac:dyDescent="0.25">
      <c r="A29" s="2"/>
      <c r="B29" s="21">
        <v>17</v>
      </c>
      <c r="C29" s="183"/>
      <c r="D29" s="184"/>
      <c r="E29" s="21"/>
      <c r="F29" s="24">
        <f t="shared" si="3"/>
        <v>0</v>
      </c>
      <c r="G29" s="35"/>
      <c r="H29" s="247">
        <f t="shared" si="5"/>
        <v>0</v>
      </c>
      <c r="I29" s="248"/>
      <c r="J29" s="177"/>
      <c r="K29" s="177"/>
      <c r="L29" s="177"/>
      <c r="M29" s="177"/>
      <c r="N29" s="92">
        <f t="shared" si="6"/>
        <v>0</v>
      </c>
      <c r="O29" s="150" t="s">
        <v>92</v>
      </c>
      <c r="P29" s="168">
        <f>VLOOKUP(O29,Emissiefactoren!$A$1:$B$9,2,FALSE)</f>
        <v>0</v>
      </c>
      <c r="Q29" s="109"/>
      <c r="R29" s="110"/>
      <c r="S29" s="110"/>
      <c r="T29" s="144">
        <f t="shared" si="4"/>
        <v>0</v>
      </c>
      <c r="U29" s="125">
        <f t="shared" si="0"/>
        <v>0</v>
      </c>
      <c r="V29" s="126" t="str">
        <f t="shared" si="1"/>
        <v xml:space="preserve"> </v>
      </c>
      <c r="W29" s="127" t="str">
        <f t="shared" si="7"/>
        <v xml:space="preserve">  </v>
      </c>
    </row>
    <row r="30" spans="1:23" s="7" customFormat="1" ht="22" customHeight="1" x14ac:dyDescent="0.25">
      <c r="A30" s="2"/>
      <c r="B30" s="21">
        <v>18</v>
      </c>
      <c r="C30" s="183"/>
      <c r="D30" s="184"/>
      <c r="E30" s="21"/>
      <c r="F30" s="24">
        <f t="shared" si="3"/>
        <v>0</v>
      </c>
      <c r="G30" s="35"/>
      <c r="H30" s="247">
        <f t="shared" si="5"/>
        <v>0</v>
      </c>
      <c r="I30" s="248"/>
      <c r="J30" s="177"/>
      <c r="K30" s="177"/>
      <c r="L30" s="177"/>
      <c r="M30" s="177"/>
      <c r="N30" s="92">
        <f t="shared" si="6"/>
        <v>0</v>
      </c>
      <c r="O30" s="150" t="s">
        <v>92</v>
      </c>
      <c r="P30" s="168">
        <f>VLOOKUP(O30,Emissiefactoren!$A$1:$B$9,2,FALSE)</f>
        <v>0</v>
      </c>
      <c r="Q30" s="109"/>
      <c r="R30" s="110"/>
      <c r="S30" s="110"/>
      <c r="T30" s="144">
        <f t="shared" si="4"/>
        <v>0</v>
      </c>
      <c r="U30" s="125">
        <f t="shared" si="0"/>
        <v>0</v>
      </c>
      <c r="V30" s="126" t="str">
        <f t="shared" si="1"/>
        <v xml:space="preserve"> </v>
      </c>
      <c r="W30" s="127" t="str">
        <f t="shared" si="7"/>
        <v xml:space="preserve">  </v>
      </c>
    </row>
    <row r="31" spans="1:23" s="7" customFormat="1" ht="22" customHeight="1" x14ac:dyDescent="0.25">
      <c r="A31" s="2"/>
      <c r="B31" s="21">
        <v>19</v>
      </c>
      <c r="C31" s="183"/>
      <c r="D31" s="184"/>
      <c r="E31" s="21"/>
      <c r="F31" s="24">
        <f t="shared" si="3"/>
        <v>0</v>
      </c>
      <c r="G31" s="35"/>
      <c r="H31" s="247">
        <f t="shared" si="5"/>
        <v>0</v>
      </c>
      <c r="I31" s="248"/>
      <c r="J31" s="177"/>
      <c r="K31" s="177"/>
      <c r="L31" s="177"/>
      <c r="M31" s="177"/>
      <c r="N31" s="92">
        <f t="shared" si="6"/>
        <v>0</v>
      </c>
      <c r="O31" s="150" t="s">
        <v>92</v>
      </c>
      <c r="P31" s="168">
        <f>VLOOKUP(O31,Emissiefactoren!$A$1:$B$9,2,FALSE)</f>
        <v>0</v>
      </c>
      <c r="Q31" s="109"/>
      <c r="R31" s="110"/>
      <c r="S31" s="110"/>
      <c r="T31" s="144">
        <f t="shared" si="4"/>
        <v>0</v>
      </c>
      <c r="U31" s="125">
        <f t="shared" si="0"/>
        <v>0</v>
      </c>
      <c r="V31" s="126" t="str">
        <f t="shared" si="1"/>
        <v xml:space="preserve"> </v>
      </c>
      <c r="W31" s="127" t="str">
        <f t="shared" si="7"/>
        <v xml:space="preserve">  </v>
      </c>
    </row>
    <row r="32" spans="1:23" s="7" customFormat="1" ht="22" customHeight="1" x14ac:dyDescent="0.25">
      <c r="A32" s="2"/>
      <c r="B32" s="21">
        <v>20</v>
      </c>
      <c r="C32" s="183"/>
      <c r="D32" s="184"/>
      <c r="E32" s="21"/>
      <c r="F32" s="24">
        <f t="shared" si="3"/>
        <v>0</v>
      </c>
      <c r="G32" s="35"/>
      <c r="H32" s="247">
        <f t="shared" si="5"/>
        <v>0</v>
      </c>
      <c r="I32" s="248"/>
      <c r="J32" s="177"/>
      <c r="K32" s="177"/>
      <c r="L32" s="177"/>
      <c r="M32" s="177"/>
      <c r="N32" s="92">
        <f t="shared" si="6"/>
        <v>0</v>
      </c>
      <c r="O32" s="150" t="s">
        <v>92</v>
      </c>
      <c r="P32" s="168">
        <f>VLOOKUP(O32,Emissiefactoren!$A$1:$B$9,2,FALSE)</f>
        <v>0</v>
      </c>
      <c r="Q32" s="109"/>
      <c r="R32" s="110"/>
      <c r="S32" s="110"/>
      <c r="T32" s="144">
        <f t="shared" si="4"/>
        <v>0</v>
      </c>
      <c r="U32" s="125">
        <f t="shared" si="0"/>
        <v>0</v>
      </c>
      <c r="V32" s="126" t="str">
        <f t="shared" si="1"/>
        <v xml:space="preserve"> </v>
      </c>
      <c r="W32" s="127" t="str">
        <f t="shared" si="7"/>
        <v xml:space="preserve">  </v>
      </c>
    </row>
    <row r="33" spans="1:23" s="7" customFormat="1" ht="22" customHeight="1" x14ac:dyDescent="0.25">
      <c r="A33" s="2"/>
      <c r="B33" s="21">
        <v>21</v>
      </c>
      <c r="C33" s="183"/>
      <c r="D33" s="184"/>
      <c r="E33" s="21"/>
      <c r="F33" s="24">
        <f t="shared" si="3"/>
        <v>0</v>
      </c>
      <c r="G33" s="35"/>
      <c r="H33" s="247">
        <f t="shared" si="5"/>
        <v>0</v>
      </c>
      <c r="I33" s="248"/>
      <c r="J33" s="177"/>
      <c r="K33" s="177"/>
      <c r="L33" s="177"/>
      <c r="M33" s="177"/>
      <c r="N33" s="92">
        <f t="shared" si="6"/>
        <v>0</v>
      </c>
      <c r="O33" s="150" t="s">
        <v>92</v>
      </c>
      <c r="P33" s="168">
        <f>VLOOKUP(O33,Emissiefactoren!$A$1:$B$9,2,FALSE)</f>
        <v>0</v>
      </c>
      <c r="Q33" s="109"/>
      <c r="R33" s="110"/>
      <c r="S33" s="110"/>
      <c r="T33" s="144">
        <f t="shared" si="4"/>
        <v>0</v>
      </c>
      <c r="U33" s="125">
        <f t="shared" si="0"/>
        <v>0</v>
      </c>
      <c r="V33" s="126" t="str">
        <f t="shared" si="1"/>
        <v xml:space="preserve"> </v>
      </c>
      <c r="W33" s="127" t="str">
        <f t="shared" si="7"/>
        <v xml:space="preserve">  </v>
      </c>
    </row>
    <row r="34" spans="1:23" s="7" customFormat="1" ht="22" customHeight="1" x14ac:dyDescent="0.25">
      <c r="A34" s="2"/>
      <c r="B34" s="21">
        <v>22</v>
      </c>
      <c r="C34" s="183"/>
      <c r="D34" s="184"/>
      <c r="E34" s="21"/>
      <c r="F34" s="24">
        <f t="shared" si="3"/>
        <v>0</v>
      </c>
      <c r="G34" s="35"/>
      <c r="H34" s="247">
        <f t="shared" si="5"/>
        <v>0</v>
      </c>
      <c r="I34" s="248"/>
      <c r="J34" s="177"/>
      <c r="K34" s="177"/>
      <c r="L34" s="177"/>
      <c r="M34" s="177"/>
      <c r="N34" s="92">
        <f t="shared" si="6"/>
        <v>0</v>
      </c>
      <c r="O34" s="150" t="s">
        <v>92</v>
      </c>
      <c r="P34" s="168">
        <f>VLOOKUP(O34,Emissiefactoren!$A$1:$B$9,2,FALSE)</f>
        <v>0</v>
      </c>
      <c r="Q34" s="109"/>
      <c r="R34" s="110"/>
      <c r="S34" s="110"/>
      <c r="T34" s="144">
        <f t="shared" si="4"/>
        <v>0</v>
      </c>
      <c r="U34" s="125">
        <f t="shared" si="0"/>
        <v>0</v>
      </c>
      <c r="V34" s="126" t="str">
        <f>IFERROR((U34/S34)," ")</f>
        <v xml:space="preserve"> </v>
      </c>
      <c r="W34" s="127" t="str">
        <f t="shared" si="7"/>
        <v xml:space="preserve">  </v>
      </c>
    </row>
    <row r="35" spans="1:23" s="7" customFormat="1" ht="22" customHeight="1" x14ac:dyDescent="0.25">
      <c r="A35" s="2"/>
      <c r="B35" s="21">
        <v>23</v>
      </c>
      <c r="C35" s="183"/>
      <c r="D35" s="184"/>
      <c r="E35" s="21"/>
      <c r="F35" s="24">
        <f t="shared" si="3"/>
        <v>0</v>
      </c>
      <c r="G35" s="35"/>
      <c r="H35" s="247">
        <f t="shared" si="5"/>
        <v>0</v>
      </c>
      <c r="I35" s="248"/>
      <c r="J35" s="177"/>
      <c r="K35" s="177"/>
      <c r="L35" s="177"/>
      <c r="M35" s="177"/>
      <c r="N35" s="92">
        <f t="shared" si="6"/>
        <v>0</v>
      </c>
      <c r="O35" s="150" t="s">
        <v>92</v>
      </c>
      <c r="P35" s="168">
        <f>VLOOKUP(O35,Emissiefactoren!$A$1:$B$9,2,FALSE)</f>
        <v>0</v>
      </c>
      <c r="Q35" s="109"/>
      <c r="R35" s="110"/>
      <c r="S35" s="110"/>
      <c r="T35" s="144">
        <f t="shared" si="4"/>
        <v>0</v>
      </c>
      <c r="U35" s="125">
        <f t="shared" si="0"/>
        <v>0</v>
      </c>
      <c r="V35" s="126" t="str">
        <f t="shared" si="1"/>
        <v xml:space="preserve"> </v>
      </c>
      <c r="W35" s="127" t="str">
        <f t="shared" si="7"/>
        <v xml:space="preserve">  </v>
      </c>
    </row>
    <row r="36" spans="1:23" s="7" customFormat="1" ht="22" customHeight="1" x14ac:dyDescent="0.25">
      <c r="A36" s="2"/>
      <c r="B36" s="21">
        <v>24</v>
      </c>
      <c r="C36" s="183"/>
      <c r="D36" s="184"/>
      <c r="E36" s="21"/>
      <c r="F36" s="24">
        <f t="shared" si="3"/>
        <v>0</v>
      </c>
      <c r="G36" s="35"/>
      <c r="H36" s="247">
        <f t="shared" si="5"/>
        <v>0</v>
      </c>
      <c r="I36" s="248"/>
      <c r="J36" s="177"/>
      <c r="K36" s="177"/>
      <c r="L36" s="177"/>
      <c r="M36" s="177"/>
      <c r="N36" s="92">
        <f t="shared" si="6"/>
        <v>0</v>
      </c>
      <c r="O36" s="150" t="s">
        <v>92</v>
      </c>
      <c r="P36" s="168">
        <f>VLOOKUP(O36,Emissiefactoren!$A$1:$B$9,2,FALSE)</f>
        <v>0</v>
      </c>
      <c r="Q36" s="109"/>
      <c r="R36" s="110"/>
      <c r="S36" s="110"/>
      <c r="T36" s="144">
        <f t="shared" si="4"/>
        <v>0</v>
      </c>
      <c r="U36" s="125">
        <f t="shared" si="0"/>
        <v>0</v>
      </c>
      <c r="V36" s="126" t="str">
        <f t="shared" si="1"/>
        <v xml:space="preserve"> </v>
      </c>
      <c r="W36" s="127" t="str">
        <f t="shared" si="7"/>
        <v xml:space="preserve">  </v>
      </c>
    </row>
    <row r="37" spans="1:23" s="7" customFormat="1" ht="22" customHeight="1" x14ac:dyDescent="0.25">
      <c r="A37" s="2"/>
      <c r="B37" s="21">
        <v>25</v>
      </c>
      <c r="C37" s="183"/>
      <c r="D37" s="184"/>
      <c r="E37" s="21"/>
      <c r="F37" s="24">
        <f t="shared" si="3"/>
        <v>0</v>
      </c>
      <c r="G37" s="35"/>
      <c r="H37" s="247">
        <f t="shared" si="5"/>
        <v>0</v>
      </c>
      <c r="I37" s="248"/>
      <c r="J37" s="177"/>
      <c r="K37" s="177"/>
      <c r="L37" s="177"/>
      <c r="M37" s="177"/>
      <c r="N37" s="92">
        <f t="shared" si="6"/>
        <v>0</v>
      </c>
      <c r="O37" s="150" t="s">
        <v>92</v>
      </c>
      <c r="P37" s="168">
        <f>VLOOKUP(O37,Emissiefactoren!$A$1:$B$9,2,FALSE)</f>
        <v>0</v>
      </c>
      <c r="Q37" s="109"/>
      <c r="R37" s="110"/>
      <c r="S37" s="110"/>
      <c r="T37" s="144">
        <f t="shared" si="4"/>
        <v>0</v>
      </c>
      <c r="U37" s="125">
        <f>N37*$L$5</f>
        <v>0</v>
      </c>
      <c r="V37" s="126" t="str">
        <f t="shared" si="1"/>
        <v xml:space="preserve"> </v>
      </c>
      <c r="W37" s="127" t="str">
        <f t="shared" si="7"/>
        <v xml:space="preserve">  </v>
      </c>
    </row>
    <row r="38" spans="1:23" s="7" customFormat="1" ht="22" customHeight="1" thickBot="1" x14ac:dyDescent="0.3">
      <c r="A38" s="2"/>
      <c r="B38" s="22">
        <v>26</v>
      </c>
      <c r="C38" s="240"/>
      <c r="D38" s="241"/>
      <c r="E38" s="22"/>
      <c r="F38" s="34">
        <f t="shared" si="3"/>
        <v>0</v>
      </c>
      <c r="G38" s="36"/>
      <c r="H38" s="245">
        <f t="shared" si="5"/>
        <v>0</v>
      </c>
      <c r="I38" s="246"/>
      <c r="J38" s="219"/>
      <c r="K38" s="219"/>
      <c r="L38" s="219"/>
      <c r="M38" s="219"/>
      <c r="N38" s="94">
        <f t="shared" si="6"/>
        <v>0</v>
      </c>
      <c r="O38" s="93" t="s">
        <v>92</v>
      </c>
      <c r="P38" s="169">
        <f>VLOOKUP(O38,Emissiefactoren!$A$1:$B$9,2,FALSE)</f>
        <v>0</v>
      </c>
      <c r="Q38" s="112"/>
      <c r="R38" s="113"/>
      <c r="S38" s="113"/>
      <c r="T38" s="145">
        <f t="shared" si="4"/>
        <v>0</v>
      </c>
      <c r="U38" s="128">
        <f>N38*$L$5</f>
        <v>0</v>
      </c>
      <c r="V38" s="129" t="str">
        <f t="shared" si="1"/>
        <v xml:space="preserve"> </v>
      </c>
      <c r="W38" s="130" t="str">
        <f t="shared" si="7"/>
        <v xml:space="preserve">  </v>
      </c>
    </row>
    <row r="39" spans="1:23" x14ac:dyDescent="0.25">
      <c r="O39" s="4"/>
      <c r="P39" s="4"/>
    </row>
    <row r="48" spans="1:23" x14ac:dyDescent="0.25">
      <c r="O48" s="173"/>
      <c r="P48" s="45"/>
    </row>
    <row r="50" spans="15:16" ht="14" x14ac:dyDescent="0.25">
      <c r="O50" s="40"/>
      <c r="P50" s="40"/>
    </row>
    <row r="51" spans="15:16" ht="14" x14ac:dyDescent="0.25">
      <c r="O51" s="40"/>
      <c r="P51" s="40"/>
    </row>
    <row r="52" spans="15:16" ht="14" x14ac:dyDescent="0.25">
      <c r="O52" s="40"/>
      <c r="P52" s="40"/>
    </row>
    <row r="53" spans="15:16" ht="14" x14ac:dyDescent="0.25">
      <c r="O53" s="40"/>
      <c r="P53" s="40"/>
    </row>
    <row r="54" spans="15:16" ht="14" x14ac:dyDescent="0.25">
      <c r="O54" s="40"/>
      <c r="P54" s="40"/>
    </row>
    <row r="55" spans="15:16" ht="14" x14ac:dyDescent="0.25">
      <c r="O55" s="40"/>
      <c r="P55" s="40"/>
    </row>
    <row r="56" spans="15:16" ht="14" x14ac:dyDescent="0.25">
      <c r="O56" s="40"/>
      <c r="P56" s="40"/>
    </row>
    <row r="57" spans="15:16" ht="14" x14ac:dyDescent="0.25">
      <c r="O57" s="40"/>
      <c r="P57" s="40"/>
    </row>
    <row r="58" spans="15:16" ht="14" x14ac:dyDescent="0.25">
      <c r="O58" s="40"/>
      <c r="P58" s="40"/>
    </row>
    <row r="59" spans="15:16" ht="14" x14ac:dyDescent="0.25">
      <c r="O59" s="40"/>
      <c r="P59" s="40"/>
    </row>
    <row r="60" spans="15:16" ht="14" x14ac:dyDescent="0.25">
      <c r="O60" s="40"/>
      <c r="P60" s="40"/>
    </row>
  </sheetData>
  <sheetProtection algorithmName="SHA-512" hashValue="CsufLKBTbpFH8z2Ty+MXZVf5zOcG/YHc8y7MVWv1JI2SAhUps0hFwMl4xwEwNxCgYOTg3u7he6tdhwgHGCgXYQ==" saltValue="zLjhDmQilmtKerWfmaA3MA==" spinCount="100000" sheet="1" objects="1" scenarios="1"/>
  <protectedRanges>
    <protectedRange sqref="J13:K38" name="gebunkerd_eindstand"/>
    <protectedRange sqref="Q13:Q38" name="transportprestatie"/>
    <protectedRange sqref="R13:R38" name="transportprestatie_2"/>
    <protectedRange sqref="S13:S38" name="transportprestatie_3"/>
    <protectedRange sqref="O4:P5" name="kop2"/>
  </protectedRanges>
  <mergeCells count="135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Q7:T7"/>
    <mergeCell ref="U7:W7"/>
    <mergeCell ref="F8:F11"/>
    <mergeCell ref="G8:G11"/>
    <mergeCell ref="H8:I8"/>
    <mergeCell ref="J8:K8"/>
    <mergeCell ref="L8:M8"/>
    <mergeCell ref="U12:W12"/>
    <mergeCell ref="L9:M9"/>
    <mergeCell ref="O7:P7"/>
    <mergeCell ref="C10:D10"/>
    <mergeCell ref="H10:I10"/>
    <mergeCell ref="J10:K10"/>
    <mergeCell ref="L10:M10"/>
    <mergeCell ref="C11:D11"/>
    <mergeCell ref="H11:I11"/>
    <mergeCell ref="J11:K11"/>
    <mergeCell ref="L11:M11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8:D38"/>
    <mergeCell ref="H38:I38"/>
    <mergeCell ref="J38:K38"/>
    <mergeCell ref="L38:M38"/>
    <mergeCell ref="C36:D36"/>
    <mergeCell ref="H36:I36"/>
    <mergeCell ref="J36:K36"/>
    <mergeCell ref="L36:M36"/>
    <mergeCell ref="C37:D37"/>
    <mergeCell ref="H37:I37"/>
    <mergeCell ref="J37:K37"/>
    <mergeCell ref="L37:M37"/>
  </mergeCells>
  <conditionalFormatting sqref="E13:F38 F39:F1048576">
    <cfRule type="cellIs" dxfId="27" priority="27" operator="equal">
      <formula>0</formula>
    </cfRule>
  </conditionalFormatting>
  <conditionalFormatting sqref="F1:F8">
    <cfRule type="cellIs" dxfId="26" priority="10" operator="equal">
      <formula>0</formula>
    </cfRule>
  </conditionalFormatting>
  <conditionalFormatting sqref="F12">
    <cfRule type="cellIs" dxfId="25" priority="11" operator="equal">
      <formula>0</formula>
    </cfRule>
  </conditionalFormatting>
  <conditionalFormatting sqref="G14:G37">
    <cfRule type="cellIs" dxfId="24" priority="26" operator="equal">
      <formula>0</formula>
    </cfRule>
  </conditionalFormatting>
  <conditionalFormatting sqref="H12">
    <cfRule type="cellIs" dxfId="23" priority="12" operator="equal">
      <formula>0</formula>
    </cfRule>
  </conditionalFormatting>
  <conditionalFormatting sqref="H15:H38">
    <cfRule type="cellIs" dxfId="22" priority="39" operator="equal">
      <formula>0</formula>
    </cfRule>
    <cfRule type="cellIs" dxfId="21" priority="40" operator="equal">
      <formula>0</formula>
    </cfRule>
  </conditionalFormatting>
  <conditionalFormatting sqref="N13:P38">
    <cfRule type="cellIs" dxfId="20" priority="8" operator="equal">
      <formula>0</formula>
    </cfRule>
    <cfRule type="cellIs" dxfId="19" priority="9" operator="equal">
      <formula>0</formula>
    </cfRule>
  </conditionalFormatting>
  <conditionalFormatting sqref="O13:O38">
    <cfRule type="cellIs" dxfId="18" priority="2" operator="equal">
      <formula>"kies de brandstof"</formula>
    </cfRule>
    <cfRule type="cellIs" dxfId="17" priority="3" operator="equal">
      <formula>FALSE</formula>
    </cfRule>
  </conditionalFormatting>
  <conditionalFormatting sqref="O4:P5">
    <cfRule type="cellIs" dxfId="16" priority="1" operator="equal">
      <formula>0</formula>
    </cfRule>
  </conditionalFormatting>
  <conditionalFormatting sqref="O14:P38">
    <cfRule type="cellIs" dxfId="15" priority="4" operator="equal">
      <formula>FALSE</formula>
    </cfRule>
  </conditionalFormatting>
  <conditionalFormatting sqref="O43:P46">
    <cfRule type="cellIs" dxfId="14" priority="6" operator="equal">
      <formula>0</formula>
    </cfRule>
    <cfRule type="cellIs" dxfId="13" priority="7" operator="equal">
      <formula>0</formula>
    </cfRule>
  </conditionalFormatting>
  <conditionalFormatting sqref="Q13:Q38">
    <cfRule type="cellIs" dxfId="12" priority="22" operator="equal">
      <formula>0</formula>
    </cfRule>
    <cfRule type="expression" dxfId="11" priority="23" stopIfTrue="1">
      <formula>$E13="Geladen"</formula>
    </cfRule>
    <cfRule type="cellIs" dxfId="10" priority="24" operator="equal">
      <formula>FALSE</formula>
    </cfRule>
    <cfRule type="cellIs" dxfId="9" priority="25" stopIfTrue="1" operator="equal">
      <formula>0</formula>
    </cfRule>
  </conditionalFormatting>
  <conditionalFormatting sqref="Q38">
    <cfRule type="cellIs" dxfId="8" priority="21" operator="equal">
      <formula>FALSE</formula>
    </cfRule>
  </conditionalFormatting>
  <conditionalFormatting sqref="R14 R27">
    <cfRule type="cellIs" dxfId="7" priority="20" stopIfTrue="1" operator="equal">
      <formula>0</formula>
    </cfRule>
  </conditionalFormatting>
  <conditionalFormatting sqref="R13:S38">
    <cfRule type="cellIs" dxfId="6" priority="14" stopIfTrue="1" operator="equal">
      <formula>0</formula>
    </cfRule>
  </conditionalFormatting>
  <conditionalFormatting sqref="R13:T38">
    <cfRule type="expression" dxfId="5" priority="13">
      <formula>$E13="Leeg"</formula>
    </cfRule>
    <cfRule type="cellIs" dxfId="4" priority="15" operator="equal">
      <formula>FALSE</formula>
    </cfRule>
  </conditionalFormatting>
  <conditionalFormatting sqref="S14:S38">
    <cfRule type="cellIs" dxfId="3" priority="16" stopIfTrue="1" operator="equal">
      <formula>0</formula>
    </cfRule>
  </conditionalFormatting>
  <conditionalFormatting sqref="T13:T38">
    <cfRule type="cellIs" dxfId="2" priority="38" stopIfTrue="1" operator="equal">
      <formula>0</formula>
    </cfRule>
  </conditionalFormatting>
  <conditionalFormatting sqref="U13:U38">
    <cfRule type="cellIs" dxfId="1" priority="37" operator="equal">
      <formula>0</formula>
    </cfRule>
  </conditionalFormatting>
  <conditionalFormatting sqref="V13:W38">
    <cfRule type="expression" dxfId="0" priority="35">
      <formula>$E13="Leeg"</formula>
    </cfRule>
  </conditionalFormatting>
  <dataValidations count="4">
    <dataValidation type="custom" allowBlank="1" showInputMessage="1" showErrorMessage="1" errorTitle="Let op" error="Bij 'Type' is 'Leeg' ingevuld. Daarom hoeft deze kolom niet ingevuld te worden. " sqref="R13:T38" xr:uid="{1F3ADCB6-B26E-46DE-8D87-BA57371E1312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8" xr:uid="{0C907371-0F68-4E51-A324-91EC1E3901F8}">
      <formula1>$E13="Leeg"</formula1>
    </dataValidation>
    <dataValidation type="list" allowBlank="1" showInputMessage="1" showErrorMessage="1" sqref="E13:E38" xr:uid="{216CBD17-D254-4DAB-8439-242739A544E8}">
      <formula1>"Leeg,Geladen"</formula1>
    </dataValidation>
    <dataValidation type="custom" allowBlank="1" showInputMessage="1" showErrorMessage="1" errorTitle="Let op" error="Bij &quot;Type&quot; is Empty ingevuld. Daarom hoeft deze niet ingevuld te worden. " sqref="V13:W38" xr:uid="{E0B09EDE-61B2-4462-BFD7-C6B5FD3656B2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4F3C65-87D8-4C43-B42E-9DECBDC1194B}">
          <x14:formula1>
            <xm:f>Emissiefactoren!$A$1:$A$9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CO2 Calculatie</vt:lpstr>
      <vt:lpstr>Emissiefactoren</vt:lpstr>
      <vt:lpstr>Uitleg</vt:lpstr>
      <vt:lpstr>'CO2 Calculatie'!Afdrukbereik</vt:lpstr>
      <vt:lpstr>Uitleg!Afdrukbereik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 Struijk</cp:lastModifiedBy>
  <cp:lastPrinted>2025-02-16T17:39:38Z</cp:lastPrinted>
  <dcterms:created xsi:type="dcterms:W3CDTF">2013-09-28T18:24:44Z</dcterms:created>
  <dcterms:modified xsi:type="dcterms:W3CDTF">2025-02-16T19:29:46Z</dcterms:modified>
</cp:coreProperties>
</file>