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N:\Quality\Master BGA documents\Master Copies\00 AA Launch files\220501 Launch TNK BBU LNG TCH UCC LPG GCC OSS ROR 2022\"/>
    </mc:Choice>
  </mc:AlternateContent>
  <xr:revisionPtr revIDLastSave="0" documentId="13_ncr:1_{E675D9C9-4A16-4C2B-8375-781F324FEE59}" xr6:coauthVersionLast="47" xr6:coauthVersionMax="47" xr10:uidLastSave="{00000000-0000-0000-0000-000000000000}"/>
  <bookViews>
    <workbookView xWindow="-120" yWindow="-120" windowWidth="25440" windowHeight="15390" tabRatio="945" xr2:uid="{00000000-000D-0000-FFFF-FFFF00000000}"/>
  </bookViews>
  <sheets>
    <sheet name="Checklist - Basic Ship GCC" sheetId="18" r:id="rId1"/>
    <sheet name="Checklist - Ranking Ship GCC" sheetId="19" r:id="rId2"/>
    <sheet name="Ship - Total Score Review" sheetId="29" r:id="rId3"/>
    <sheet name="NOx Data Sheet" sheetId="37" r:id="rId4"/>
    <sheet name="Ship - CO2 - GloMEEP" sheetId="32" r:id="rId5"/>
  </sheets>
  <definedNames>
    <definedName name="_xlnm.Print_Area" localSheetId="0">'Checklist - Basic Ship GCC'!$A$1:$V$107</definedName>
    <definedName name="_xlnm.Print_Area" localSheetId="1">'Checklist - Ranking Ship GCC'!$A$1:$X$681</definedName>
    <definedName name="_xlnm.Print_Area" localSheetId="3">'NOx Data Sheet'!$A$1:$M$77</definedName>
    <definedName name="_xlnm.Print_Area" localSheetId="4">'Ship - CO2 - GloMEEP'!$A$1:$E$74</definedName>
    <definedName name="_xlnm.Print_Area" localSheetId="2">'Ship - Total Score Review'!$A$1:$X$85</definedName>
    <definedName name="_xlnm.Print_Titles" localSheetId="0">'Checklist - Basic Ship GCC'!$1:$3</definedName>
    <definedName name="_xlnm.Print_Titles" localSheetId="1">'Checklist - Ranking Ship GCC'!$1:$3</definedName>
    <definedName name="_xlnm.Print_Titles" localSheetId="3">'NOx Data Sheet'!$1:$14</definedName>
    <definedName name="_xlnm.Print_Titles" localSheetId="4">'Ship - CO2 - GloMEEP'!$1:$1</definedName>
    <definedName name="_xlnm.Print_Titles" localSheetId="2">'Ship - Total Score Review'!$1:$3</definedName>
    <definedName name="PropulsionImprovements" localSheetId="4">'Ship - CO2 - GloMEEP'!$D$29</definedName>
    <definedName name="Z_FD0AFB41_F344_11D7_B106_0008C7076B3B_.wvu.PrintArea" localSheetId="0" hidden="1">'Checklist - Basic Ship GCC'!$A$2:$T$107</definedName>
    <definedName name="Z_FD0AFB41_F344_11D7_B106_0008C7076B3B_.wvu.PrintArea" localSheetId="1" hidden="1">'Checklist - Ranking Ship GCC'!$A$2:$V$681</definedName>
    <definedName name="Z_FD0AFB41_F344_11D7_B106_0008C7076B3B_.wvu.PrintArea" localSheetId="2" hidden="1">'Ship - Total Score Review'!$A$2:$V$74</definedName>
  </definedNames>
  <calcPr calcId="191029"/>
  <customWorkbookViews>
    <customWorkbookView name="Green Award - Persoonlijke weergave" guid="{FD0AFB41-F344-11D7-B106-0008C7076B3B}" mergeInterval="0" personalView="1" maximized="1" windowWidth="1020" windowHeight="623" tabRatio="821" activeSheetId="17"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523" i="19" l="1"/>
  <c r="W463" i="19"/>
  <c r="W462" i="19"/>
  <c r="W461" i="19"/>
  <c r="W460" i="19"/>
  <c r="W459" i="19"/>
  <c r="W457" i="19"/>
  <c r="W456" i="19"/>
  <c r="W455" i="19"/>
  <c r="T304" i="19"/>
  <c r="T301" i="19"/>
  <c r="T299" i="19"/>
  <c r="T298" i="19"/>
  <c r="W353" i="19"/>
  <c r="G1" i="37"/>
  <c r="D1" i="37"/>
  <c r="A1" i="37"/>
  <c r="J76" i="37"/>
  <c r="I76" i="37"/>
  <c r="I75" i="37"/>
  <c r="G75" i="37"/>
  <c r="G76" i="37" s="1"/>
  <c r="N73" i="37"/>
  <c r="K73" i="37"/>
  <c r="K75" i="37" s="1"/>
  <c r="I73" i="37"/>
  <c r="G73" i="37"/>
  <c r="J69" i="37"/>
  <c r="K68" i="37"/>
  <c r="N66" i="37"/>
  <c r="K66" i="37"/>
  <c r="I66" i="37"/>
  <c r="I68" i="37" s="1"/>
  <c r="I69" i="37" s="1"/>
  <c r="G66" i="37"/>
  <c r="G68" i="37" s="1"/>
  <c r="G69" i="37" s="1"/>
  <c r="J62" i="37"/>
  <c r="K61" i="37"/>
  <c r="I61" i="37"/>
  <c r="I62" i="37" s="1"/>
  <c r="G61" i="37"/>
  <c r="G62" i="37" s="1"/>
  <c r="N59" i="37"/>
  <c r="K59" i="37"/>
  <c r="I59" i="37"/>
  <c r="G59" i="37"/>
  <c r="J55" i="37"/>
  <c r="I55" i="37"/>
  <c r="H55" i="37"/>
  <c r="K54" i="37"/>
  <c r="I54" i="37"/>
  <c r="G54" i="37"/>
  <c r="G55" i="37" s="1"/>
  <c r="N52" i="37"/>
  <c r="K52" i="37"/>
  <c r="I52" i="37"/>
  <c r="G52" i="37"/>
  <c r="J48" i="37"/>
  <c r="I48" i="37"/>
  <c r="H48" i="37"/>
  <c r="I47" i="37"/>
  <c r="G47" i="37"/>
  <c r="G48" i="37" s="1"/>
  <c r="N45" i="37"/>
  <c r="K45" i="37"/>
  <c r="K47" i="37" s="1"/>
  <c r="I45" i="37"/>
  <c r="G45" i="37"/>
  <c r="J41" i="37"/>
  <c r="H41" i="37"/>
  <c r="G41" i="37"/>
  <c r="G40" i="37"/>
  <c r="N38" i="37"/>
  <c r="K38" i="37"/>
  <c r="K40" i="37" s="1"/>
  <c r="I38" i="37"/>
  <c r="I40" i="37" s="1"/>
  <c r="I41" i="37" s="1"/>
  <c r="G38" i="37"/>
  <c r="J34" i="37"/>
  <c r="H34" i="37"/>
  <c r="K33" i="37"/>
  <c r="N31" i="37"/>
  <c r="K31" i="37"/>
  <c r="I31" i="37"/>
  <c r="I33" i="37" s="1"/>
  <c r="I34" i="37" s="1"/>
  <c r="G31" i="37"/>
  <c r="G33" i="37" s="1"/>
  <c r="G34" i="37" s="1"/>
  <c r="J27" i="37"/>
  <c r="H27" i="37"/>
  <c r="K26" i="37"/>
  <c r="I26" i="37"/>
  <c r="I27" i="37" s="1"/>
  <c r="N24" i="37"/>
  <c r="K24" i="37"/>
  <c r="I24" i="37"/>
  <c r="G24" i="37"/>
  <c r="G26" i="37" s="1"/>
  <c r="G27" i="37" s="1"/>
  <c r="J20" i="37"/>
  <c r="H20" i="37"/>
  <c r="K19" i="37"/>
  <c r="I19" i="37"/>
  <c r="I20" i="37" s="1"/>
  <c r="G19" i="37"/>
  <c r="G20" i="37" s="1"/>
  <c r="N17" i="37"/>
  <c r="K17" i="37"/>
  <c r="I17" i="37"/>
  <c r="G17" i="37"/>
  <c r="L12" i="37"/>
  <c r="K12" i="37"/>
  <c r="J12" i="37"/>
  <c r="I12" i="37"/>
  <c r="H12" i="37"/>
  <c r="G11" i="37"/>
  <c r="G12" i="37" s="1"/>
  <c r="F129" i="19" l="1"/>
  <c r="V127" i="19"/>
  <c r="W127" i="19"/>
  <c r="V515" i="19" l="1"/>
  <c r="V512" i="19"/>
  <c r="U518" i="19"/>
  <c r="U517" i="19"/>
  <c r="U516" i="19"/>
  <c r="U515" i="19"/>
  <c r="W529" i="19"/>
  <c r="Q37" i="29" l="1"/>
  <c r="C37" i="29"/>
  <c r="B37" i="29"/>
  <c r="V258" i="19"/>
  <c r="N37" i="29" s="1"/>
  <c r="W257" i="19"/>
  <c r="U257" i="19"/>
  <c r="W256" i="19"/>
  <c r="U256" i="19"/>
  <c r="W255" i="19"/>
  <c r="U255" i="19"/>
  <c r="W254" i="19"/>
  <c r="U254" i="19"/>
  <c r="U258" i="19" l="1"/>
  <c r="K37" i="29" s="1"/>
  <c r="AB37" i="29"/>
  <c r="F468" i="19"/>
  <c r="U466" i="19"/>
  <c r="T466" i="19"/>
  <c r="W466" i="19" s="1"/>
  <c r="W465" i="19"/>
  <c r="V465" i="19"/>
  <c r="U465" i="19"/>
  <c r="V463" i="19"/>
  <c r="U463" i="19"/>
  <c r="V462" i="19"/>
  <c r="U462" i="19"/>
  <c r="V461" i="19"/>
  <c r="U461" i="19"/>
  <c r="V460" i="19"/>
  <c r="U460" i="19"/>
  <c r="V459" i="19"/>
  <c r="U459" i="19"/>
  <c r="U457" i="19"/>
  <c r="T457" i="19"/>
  <c r="V457" i="19" s="1"/>
  <c r="U456" i="19"/>
  <c r="T456" i="19"/>
  <c r="V455" i="19"/>
  <c r="U455" i="19"/>
  <c r="U467" i="19" l="1"/>
  <c r="V456" i="19"/>
  <c r="V466" i="19"/>
  <c r="V467" i="19" l="1"/>
  <c r="W278" i="19" l="1"/>
  <c r="U677" i="19" l="1"/>
  <c r="W677" i="19"/>
  <c r="U673" i="19"/>
  <c r="W673" i="19"/>
  <c r="C24" i="29" l="1"/>
  <c r="B24" i="29"/>
  <c r="V668" i="19" l="1"/>
  <c r="W667" i="19"/>
  <c r="U667" i="19"/>
  <c r="W666" i="19"/>
  <c r="U666" i="19"/>
  <c r="W664" i="19"/>
  <c r="U664" i="19"/>
  <c r="W663" i="19"/>
  <c r="U663" i="19"/>
  <c r="W662" i="19"/>
  <c r="U662" i="19"/>
  <c r="W660" i="19"/>
  <c r="U660" i="19"/>
  <c r="W659" i="19"/>
  <c r="U659" i="19"/>
  <c r="V481" i="19"/>
  <c r="W480" i="19"/>
  <c r="U480" i="19"/>
  <c r="W479" i="19"/>
  <c r="U479" i="19"/>
  <c r="W478" i="19"/>
  <c r="U478" i="19"/>
  <c r="W477" i="19"/>
  <c r="U477" i="19"/>
  <c r="Q44" i="29"/>
  <c r="C44" i="29"/>
  <c r="B44" i="29"/>
  <c r="U429" i="19"/>
  <c r="T429" i="19"/>
  <c r="V429" i="19" s="1"/>
  <c r="U427" i="19"/>
  <c r="T427" i="19"/>
  <c r="W427" i="19" s="1"/>
  <c r="W425" i="19"/>
  <c r="V425" i="19"/>
  <c r="U425" i="19"/>
  <c r="W423" i="19"/>
  <c r="V423" i="19"/>
  <c r="U423" i="19"/>
  <c r="U308" i="19"/>
  <c r="T308" i="19"/>
  <c r="W308" i="19" s="1"/>
  <c r="W290" i="19"/>
  <c r="U290" i="19"/>
  <c r="W288" i="19"/>
  <c r="U288" i="19"/>
  <c r="W287" i="19"/>
  <c r="U287" i="19"/>
  <c r="W286" i="19"/>
  <c r="U286" i="19"/>
  <c r="W285" i="19"/>
  <c r="U285" i="19"/>
  <c r="W284" i="19"/>
  <c r="U284" i="19"/>
  <c r="W283" i="19"/>
  <c r="U283" i="19"/>
  <c r="W281" i="19"/>
  <c r="U281" i="19"/>
  <c r="W280" i="19"/>
  <c r="U280" i="19"/>
  <c r="U278" i="19"/>
  <c r="W276" i="19"/>
  <c r="U276" i="19"/>
  <c r="W275" i="19"/>
  <c r="U275" i="19"/>
  <c r="W273" i="19"/>
  <c r="U273" i="19"/>
  <c r="W272" i="19"/>
  <c r="U272" i="19"/>
  <c r="W271" i="19"/>
  <c r="V271" i="19"/>
  <c r="U271" i="19"/>
  <c r="W270" i="19"/>
  <c r="V270" i="19"/>
  <c r="U270" i="19"/>
  <c r="W269" i="19"/>
  <c r="U269" i="19"/>
  <c r="W266" i="19"/>
  <c r="U266" i="19"/>
  <c r="W265" i="19"/>
  <c r="U265" i="19"/>
  <c r="W264" i="19"/>
  <c r="U264" i="19"/>
  <c r="W263" i="19"/>
  <c r="V263" i="19"/>
  <c r="U263" i="19"/>
  <c r="W262" i="19"/>
  <c r="U262" i="19"/>
  <c r="V173" i="19"/>
  <c r="W172" i="19"/>
  <c r="U172" i="19"/>
  <c r="W170" i="19"/>
  <c r="U170" i="19"/>
  <c r="W169" i="19"/>
  <c r="U169" i="19"/>
  <c r="W167" i="19"/>
  <c r="U167" i="19"/>
  <c r="W165" i="19"/>
  <c r="U165" i="19"/>
  <c r="W163" i="19"/>
  <c r="U163" i="19"/>
  <c r="V58" i="19"/>
  <c r="W57" i="19"/>
  <c r="U57" i="19"/>
  <c r="W56" i="19"/>
  <c r="U56" i="19"/>
  <c r="W55" i="19"/>
  <c r="U55" i="19"/>
  <c r="W54" i="19"/>
  <c r="U54" i="19"/>
  <c r="W53" i="19"/>
  <c r="U53" i="19"/>
  <c r="W52" i="19"/>
  <c r="U52" i="19"/>
  <c r="V308" i="19" l="1"/>
  <c r="U668" i="19"/>
  <c r="W429" i="19"/>
  <c r="U481" i="19"/>
  <c r="U430" i="19"/>
  <c r="K44" i="29" s="1"/>
  <c r="V291" i="19"/>
  <c r="U291" i="19"/>
  <c r="V427" i="19"/>
  <c r="V430" i="19" s="1"/>
  <c r="N44" i="29" s="1"/>
  <c r="AB44" i="29" s="1"/>
  <c r="U173" i="19"/>
  <c r="U58" i="19"/>
  <c r="F159" i="19" l="1"/>
  <c r="Q24" i="29" s="1"/>
  <c r="U157" i="19"/>
  <c r="T157" i="19"/>
  <c r="V157" i="19" s="1"/>
  <c r="U156" i="19"/>
  <c r="T156" i="19"/>
  <c r="V156" i="19" s="1"/>
  <c r="U155" i="19"/>
  <c r="T155" i="19"/>
  <c r="W155" i="19" s="1"/>
  <c r="U154" i="19"/>
  <c r="T154" i="19"/>
  <c r="V154" i="19" s="1"/>
  <c r="U153" i="19"/>
  <c r="T153" i="19"/>
  <c r="V153" i="19" s="1"/>
  <c r="W152" i="19"/>
  <c r="V152" i="19"/>
  <c r="U152" i="19"/>
  <c r="V680" i="19"/>
  <c r="W679" i="19"/>
  <c r="U679" i="19"/>
  <c r="W678" i="19"/>
  <c r="U678" i="19"/>
  <c r="W676" i="19"/>
  <c r="U676" i="19"/>
  <c r="W675" i="19"/>
  <c r="U675" i="19"/>
  <c r="W674" i="19"/>
  <c r="U674" i="19"/>
  <c r="W672" i="19"/>
  <c r="U672" i="19"/>
  <c r="W157" i="19" l="1"/>
  <c r="W154" i="19"/>
  <c r="U158" i="19"/>
  <c r="K24" i="29" s="1"/>
  <c r="U680" i="19"/>
  <c r="W153" i="19"/>
  <c r="W156" i="19"/>
  <c r="V155" i="19"/>
  <c r="V158" i="19" s="1"/>
  <c r="N24" i="29" s="1"/>
  <c r="AB24" i="29" s="1"/>
  <c r="V523" i="19" l="1"/>
  <c r="Q57" i="29" l="1"/>
  <c r="C57" i="29"/>
  <c r="B57" i="29"/>
  <c r="Q56" i="29"/>
  <c r="C56" i="29"/>
  <c r="B56" i="29"/>
  <c r="C55" i="29"/>
  <c r="B55" i="29"/>
  <c r="Q54" i="29"/>
  <c r="C54" i="29"/>
  <c r="B54" i="29"/>
  <c r="Q49" i="29"/>
  <c r="C49" i="29"/>
  <c r="B49" i="29"/>
  <c r="Q46" i="29"/>
  <c r="C46" i="29"/>
  <c r="B46" i="29"/>
  <c r="C43" i="29"/>
  <c r="B43" i="29"/>
  <c r="Q42" i="29"/>
  <c r="C42" i="29"/>
  <c r="B42" i="29"/>
  <c r="C40" i="29"/>
  <c r="B40" i="29"/>
  <c r="C39" i="29"/>
  <c r="B39" i="29"/>
  <c r="Q14" i="29"/>
  <c r="C14" i="29"/>
  <c r="B14" i="29"/>
  <c r="Q9" i="29"/>
  <c r="C9" i="29"/>
  <c r="B9" i="29"/>
  <c r="W412" i="19" l="1"/>
  <c r="W413" i="19"/>
  <c r="W411" i="19"/>
  <c r="W403" i="19"/>
  <c r="W404" i="19"/>
  <c r="W405" i="19"/>
  <c r="W406" i="19"/>
  <c r="W407" i="19"/>
  <c r="W402" i="19"/>
  <c r="W394" i="19"/>
  <c r="W395" i="19"/>
  <c r="W396" i="19"/>
  <c r="W397" i="19"/>
  <c r="W398" i="19"/>
  <c r="W393" i="19"/>
  <c r="W381" i="19"/>
  <c r="W382" i="19"/>
  <c r="W383" i="19"/>
  <c r="W384" i="19"/>
  <c r="W385" i="19"/>
  <c r="W386" i="19"/>
  <c r="W387" i="19"/>
  <c r="W388" i="19"/>
  <c r="W380" i="19"/>
  <c r="W369" i="19"/>
  <c r="W370" i="19"/>
  <c r="W371" i="19"/>
  <c r="W372" i="19"/>
  <c r="W373" i="19"/>
  <c r="W374" i="19"/>
  <c r="W375" i="19"/>
  <c r="W376" i="19"/>
  <c r="W368" i="19"/>
  <c r="W361" i="19"/>
  <c r="W362" i="19"/>
  <c r="W363" i="19"/>
  <c r="W364" i="19"/>
  <c r="W360" i="19"/>
  <c r="V544" i="19" l="1"/>
  <c r="N57" i="29" s="1"/>
  <c r="W543" i="19"/>
  <c r="U543" i="19"/>
  <c r="W542" i="19"/>
  <c r="U542" i="19"/>
  <c r="V539" i="19"/>
  <c r="N56" i="29" s="1"/>
  <c r="W538" i="19"/>
  <c r="U538" i="19"/>
  <c r="W537" i="19"/>
  <c r="U537" i="19"/>
  <c r="W536" i="19"/>
  <c r="U536" i="19"/>
  <c r="W535" i="19"/>
  <c r="U535" i="19"/>
  <c r="W534" i="19"/>
  <c r="U534" i="19"/>
  <c r="W533" i="19"/>
  <c r="U533" i="19"/>
  <c r="U529" i="19"/>
  <c r="U527" i="19"/>
  <c r="T527" i="19"/>
  <c r="W526" i="19"/>
  <c r="U526" i="19"/>
  <c r="W525" i="19"/>
  <c r="U525" i="19"/>
  <c r="W524" i="19"/>
  <c r="U524" i="19"/>
  <c r="W523" i="19"/>
  <c r="U523" i="19"/>
  <c r="W521" i="19"/>
  <c r="U521" i="19"/>
  <c r="W520" i="19"/>
  <c r="U520" i="19"/>
  <c r="T518" i="19"/>
  <c r="T517" i="19"/>
  <c r="V517" i="19" s="1"/>
  <c r="T516" i="19"/>
  <c r="V516" i="19" s="1"/>
  <c r="W515" i="19"/>
  <c r="U513" i="19"/>
  <c r="T513" i="19"/>
  <c r="W512" i="19"/>
  <c r="U512" i="19"/>
  <c r="V508" i="19"/>
  <c r="N54" i="29" s="1"/>
  <c r="W507" i="19"/>
  <c r="U507" i="19"/>
  <c r="W506" i="19"/>
  <c r="U506" i="19"/>
  <c r="V474" i="19"/>
  <c r="N49" i="29" s="1"/>
  <c r="W473" i="19"/>
  <c r="U473" i="19"/>
  <c r="W472" i="19"/>
  <c r="U472" i="19"/>
  <c r="W471" i="19"/>
  <c r="U471" i="19"/>
  <c r="W470" i="19"/>
  <c r="U470" i="19"/>
  <c r="W445" i="19"/>
  <c r="U445" i="19"/>
  <c r="U443" i="19"/>
  <c r="T443" i="19"/>
  <c r="W443" i="19" s="1"/>
  <c r="U442" i="19"/>
  <c r="T442" i="19"/>
  <c r="W442" i="19" s="1"/>
  <c r="U441" i="19"/>
  <c r="T441" i="19"/>
  <c r="V441" i="19" s="1"/>
  <c r="W440" i="19"/>
  <c r="V440" i="19"/>
  <c r="U440" i="19"/>
  <c r="F419" i="19"/>
  <c r="Q43" i="29" s="1"/>
  <c r="W417" i="19"/>
  <c r="V417" i="19"/>
  <c r="U417" i="19"/>
  <c r="W415" i="19"/>
  <c r="W414" i="19"/>
  <c r="W409" i="19"/>
  <c r="U409" i="19"/>
  <c r="W408" i="19"/>
  <c r="W400" i="19"/>
  <c r="U400" i="19"/>
  <c r="W399" i="19"/>
  <c r="W391" i="19"/>
  <c r="U391" i="19"/>
  <c r="W389" i="19"/>
  <c r="W378" i="19"/>
  <c r="U378" i="19"/>
  <c r="W377" i="19"/>
  <c r="W366" i="19"/>
  <c r="U366" i="19"/>
  <c r="W358" i="19"/>
  <c r="V358" i="19"/>
  <c r="U358" i="19"/>
  <c r="W355" i="19"/>
  <c r="V355" i="19"/>
  <c r="U355" i="19"/>
  <c r="W354" i="19"/>
  <c r="V353" i="19"/>
  <c r="U353" i="19"/>
  <c r="W352" i="19"/>
  <c r="V352" i="19"/>
  <c r="U352" i="19"/>
  <c r="V348" i="19"/>
  <c r="N42" i="29" s="1"/>
  <c r="W347" i="19"/>
  <c r="U347" i="19"/>
  <c r="W346" i="19"/>
  <c r="U346" i="19"/>
  <c r="W345" i="19"/>
  <c r="U345" i="19"/>
  <c r="U331" i="19"/>
  <c r="U330" i="19"/>
  <c r="T330" i="19"/>
  <c r="F333" i="19" s="1"/>
  <c r="Q40" i="29" s="1"/>
  <c r="U329" i="19"/>
  <c r="T329" i="19"/>
  <c r="V329" i="19" s="1"/>
  <c r="U328" i="19"/>
  <c r="T328" i="19"/>
  <c r="V328" i="19" s="1"/>
  <c r="U327" i="19"/>
  <c r="T327" i="19"/>
  <c r="V327" i="19" s="1"/>
  <c r="U326" i="19"/>
  <c r="T326" i="19"/>
  <c r="V326" i="19" s="1"/>
  <c r="W325" i="19"/>
  <c r="V325" i="19"/>
  <c r="U325" i="19"/>
  <c r="W322" i="19"/>
  <c r="V322" i="19"/>
  <c r="U322" i="19"/>
  <c r="W320" i="19"/>
  <c r="V320" i="19"/>
  <c r="U320" i="19"/>
  <c r="F317" i="19"/>
  <c r="Q39" i="29" s="1"/>
  <c r="W315" i="19"/>
  <c r="V315" i="19"/>
  <c r="U315" i="19"/>
  <c r="U313" i="19"/>
  <c r="T313" i="19"/>
  <c r="W313" i="19" s="1"/>
  <c r="U312" i="19"/>
  <c r="T312" i="19"/>
  <c r="W312" i="19" s="1"/>
  <c r="W311" i="19"/>
  <c r="V311" i="19"/>
  <c r="U311" i="19"/>
  <c r="W306" i="19"/>
  <c r="V306" i="19"/>
  <c r="U306" i="19"/>
  <c r="W305" i="19"/>
  <c r="V305" i="19"/>
  <c r="U305" i="19"/>
  <c r="W304" i="19"/>
  <c r="V304" i="19"/>
  <c r="U304" i="19"/>
  <c r="W303" i="19"/>
  <c r="V303" i="19"/>
  <c r="U303" i="19"/>
  <c r="W302" i="19"/>
  <c r="V302" i="19"/>
  <c r="U302" i="19"/>
  <c r="W301" i="19"/>
  <c r="V301" i="19"/>
  <c r="U301" i="19"/>
  <c r="U299" i="19"/>
  <c r="V299" i="19"/>
  <c r="W298" i="19"/>
  <c r="V298" i="19"/>
  <c r="U298" i="19"/>
  <c r="W295" i="19"/>
  <c r="V295" i="19"/>
  <c r="U295" i="19"/>
  <c r="W90" i="19"/>
  <c r="V90" i="19"/>
  <c r="V91" i="19" s="1"/>
  <c r="N14" i="29" s="1"/>
  <c r="AB14" i="29" s="1"/>
  <c r="U90" i="19"/>
  <c r="W89" i="19"/>
  <c r="U89" i="19"/>
  <c r="W87" i="19"/>
  <c r="U87" i="19"/>
  <c r="W86" i="19"/>
  <c r="U86" i="19"/>
  <c r="W83" i="19"/>
  <c r="U83" i="19"/>
  <c r="W82" i="19"/>
  <c r="U82" i="19"/>
  <c r="W81" i="19"/>
  <c r="U81" i="19"/>
  <c r="W80" i="19"/>
  <c r="U80" i="19"/>
  <c r="V39" i="19"/>
  <c r="N9" i="29" s="1"/>
  <c r="AB9" i="29" s="1"/>
  <c r="W38" i="19"/>
  <c r="U38" i="19"/>
  <c r="W37" i="19"/>
  <c r="U37" i="19"/>
  <c r="W513" i="19" l="1"/>
  <c r="V513" i="19"/>
  <c r="W527" i="19"/>
  <c r="V527" i="19"/>
  <c r="W518" i="19"/>
  <c r="V518" i="19"/>
  <c r="W517" i="19"/>
  <c r="U508" i="19"/>
  <c r="K54" i="29" s="1"/>
  <c r="W516" i="19"/>
  <c r="U539" i="19"/>
  <c r="K56" i="29" s="1"/>
  <c r="U474" i="19"/>
  <c r="K49" i="29" s="1"/>
  <c r="U544" i="19"/>
  <c r="K57" i="29" s="1"/>
  <c r="W328" i="19"/>
  <c r="F531" i="19"/>
  <c r="Q55" i="29" s="1"/>
  <c r="W330" i="19"/>
  <c r="W329" i="19"/>
  <c r="V442" i="19"/>
  <c r="U446" i="19"/>
  <c r="K46" i="29" s="1"/>
  <c r="W441" i="19"/>
  <c r="V443" i="19"/>
  <c r="W299" i="19"/>
  <c r="V312" i="19"/>
  <c r="U348" i="19"/>
  <c r="K42" i="29" s="1"/>
  <c r="U332" i="19"/>
  <c r="K40" i="29" s="1"/>
  <c r="U418" i="19"/>
  <c r="K43" i="29" s="1"/>
  <c r="V418" i="19"/>
  <c r="N43" i="29" s="1"/>
  <c r="U91" i="19"/>
  <c r="K14" i="29" s="1"/>
  <c r="W327" i="19"/>
  <c r="U316" i="19"/>
  <c r="K39" i="29" s="1"/>
  <c r="W326" i="19"/>
  <c r="U39" i="19"/>
  <c r="K9" i="29" s="1"/>
  <c r="V330" i="19"/>
  <c r="V313" i="19"/>
  <c r="T331" i="19"/>
  <c r="D5" i="32"/>
  <c r="D4" i="32"/>
  <c r="D3" i="32"/>
  <c r="V316" i="19" l="1"/>
  <c r="N39" i="29" s="1"/>
  <c r="U530" i="19"/>
  <c r="K55" i="29" s="1"/>
  <c r="V530" i="19"/>
  <c r="N55" i="29" s="1"/>
  <c r="V446" i="19"/>
  <c r="N46" i="29" s="1"/>
  <c r="W331" i="19"/>
  <c r="V331" i="19"/>
  <c r="V332" i="19" s="1"/>
  <c r="N40" i="29" s="1"/>
  <c r="Q11" i="29" l="1"/>
  <c r="C11" i="29"/>
  <c r="B11" i="29"/>
  <c r="N11" i="29"/>
  <c r="Q7" i="29"/>
  <c r="V28" i="19"/>
  <c r="N7" i="29" s="1"/>
  <c r="W27" i="19"/>
  <c r="U27" i="19"/>
  <c r="W26" i="19"/>
  <c r="U26" i="19"/>
  <c r="W25" i="19"/>
  <c r="U25" i="19"/>
  <c r="W24" i="19"/>
  <c r="U24" i="19"/>
  <c r="K11" i="29" l="1"/>
  <c r="AB11" i="29"/>
  <c r="U28" i="19"/>
  <c r="K7" i="29" s="1"/>
  <c r="U89" i="18"/>
  <c r="U88" i="18"/>
  <c r="U87" i="18"/>
  <c r="U86" i="18"/>
  <c r="F124" i="19" l="1"/>
  <c r="V122" i="19"/>
  <c r="V121" i="19"/>
  <c r="V120" i="19"/>
  <c r="V119" i="19"/>
  <c r="V118" i="19"/>
  <c r="V117" i="19"/>
  <c r="V116" i="19"/>
  <c r="Q25" i="29" l="1"/>
  <c r="F113" i="19" l="1"/>
  <c r="V111" i="19"/>
  <c r="V110" i="19"/>
  <c r="W449" i="19" l="1"/>
  <c r="W450" i="19"/>
  <c r="F72" i="19" l="1"/>
  <c r="V62" i="19" l="1"/>
  <c r="W62" i="19"/>
  <c r="W435" i="19" l="1"/>
  <c r="V140" i="19"/>
  <c r="W213" i="19"/>
  <c r="V490" i="19" l="1"/>
  <c r="W489" i="19"/>
  <c r="U489" i="19"/>
  <c r="W488" i="19"/>
  <c r="U488" i="19"/>
  <c r="W487" i="19"/>
  <c r="U487" i="19"/>
  <c r="W486" i="19"/>
  <c r="U486" i="19"/>
  <c r="W485" i="19"/>
  <c r="U485" i="19"/>
  <c r="Q66" i="29" l="1"/>
  <c r="C66" i="29"/>
  <c r="B66" i="29"/>
  <c r="B65" i="29"/>
  <c r="Q65" i="29"/>
  <c r="C65" i="29"/>
  <c r="W619" i="19"/>
  <c r="U619" i="19"/>
  <c r="W618" i="19"/>
  <c r="U618" i="19"/>
  <c r="W617" i="19"/>
  <c r="U617" i="19"/>
  <c r="W616" i="19"/>
  <c r="U616" i="19"/>
  <c r="W615" i="19"/>
  <c r="U615" i="19"/>
  <c r="W623" i="19"/>
  <c r="U623" i="19"/>
  <c r="W622" i="19"/>
  <c r="U622" i="19"/>
  <c r="W621" i="19"/>
  <c r="U621" i="19"/>
  <c r="W620" i="19"/>
  <c r="U620" i="19"/>
  <c r="V624" i="19"/>
  <c r="N66" i="29" s="1"/>
  <c r="W614" i="19"/>
  <c r="U614" i="19"/>
  <c r="U554" i="19"/>
  <c r="U552" i="19"/>
  <c r="U550" i="19"/>
  <c r="U548" i="19"/>
  <c r="W549" i="19"/>
  <c r="W554" i="19"/>
  <c r="W553" i="19"/>
  <c r="W552" i="19"/>
  <c r="W551" i="19"/>
  <c r="W550" i="19"/>
  <c r="W548" i="19"/>
  <c r="V556" i="19"/>
  <c r="W555" i="19"/>
  <c r="U555" i="19"/>
  <c r="U553" i="19"/>
  <c r="U551" i="19"/>
  <c r="U549" i="19"/>
  <c r="U624" i="19" l="1"/>
  <c r="K66" i="29" s="1"/>
  <c r="V213" i="19"/>
  <c r="V214" i="19" s="1"/>
  <c r="U205" i="19"/>
  <c r="W205" i="19"/>
  <c r="W206" i="19"/>
  <c r="U206" i="19"/>
  <c r="V197" i="19"/>
  <c r="W191" i="19"/>
  <c r="W193" i="19"/>
  <c r="W196" i="19"/>
  <c r="W195" i="19"/>
  <c r="W194" i="19"/>
  <c r="U193" i="19"/>
  <c r="U196" i="19"/>
  <c r="U195" i="19"/>
  <c r="U194" i="19"/>
  <c r="U191" i="19"/>
  <c r="U71" i="18" l="1"/>
  <c r="U66" i="18"/>
  <c r="W652" i="19" l="1"/>
  <c r="U652" i="19"/>
  <c r="B47" i="29" l="1"/>
  <c r="Q47" i="29"/>
  <c r="C47" i="29"/>
  <c r="B25" i="29"/>
  <c r="C25" i="29"/>
  <c r="B18" i="29"/>
  <c r="Q18" i="29"/>
  <c r="C18" i="29"/>
  <c r="Q17" i="29"/>
  <c r="C17" i="29"/>
  <c r="B17" i="29"/>
  <c r="B13" i="29"/>
  <c r="B12" i="29"/>
  <c r="Q13" i="29"/>
  <c r="Q12" i="29"/>
  <c r="C13" i="29"/>
  <c r="C12" i="29"/>
  <c r="B10" i="29"/>
  <c r="C10" i="29"/>
  <c r="Q10" i="29"/>
  <c r="V178" i="19" l="1"/>
  <c r="N25" i="29" s="1"/>
  <c r="AB25" i="29" s="1"/>
  <c r="W177" i="19"/>
  <c r="U177" i="19"/>
  <c r="W176" i="19"/>
  <c r="U176" i="19"/>
  <c r="U178" i="19" l="1"/>
  <c r="K25" i="29" s="1"/>
  <c r="U341" i="19"/>
  <c r="U339" i="19"/>
  <c r="U337" i="19"/>
  <c r="U336" i="19"/>
  <c r="U335" i="19"/>
  <c r="U449" i="19" l="1"/>
  <c r="W102" i="19" l="1"/>
  <c r="U102" i="19"/>
  <c r="W101" i="19"/>
  <c r="U101" i="19"/>
  <c r="W100" i="19"/>
  <c r="V100" i="19"/>
  <c r="V106" i="19" s="1"/>
  <c r="U100" i="19"/>
  <c r="U435" i="19" l="1"/>
  <c r="U434" i="19" s="1"/>
  <c r="U433" i="19" s="1"/>
  <c r="W434" i="19"/>
  <c r="W433" i="19"/>
  <c r="V451" i="19" l="1"/>
  <c r="N47" i="29" s="1"/>
  <c r="AB47" i="29" s="1"/>
  <c r="U450" i="19"/>
  <c r="U451" i="19" s="1"/>
  <c r="K47" i="29" s="1"/>
  <c r="AB46" i="29"/>
  <c r="U127" i="19" l="1"/>
  <c r="W126" i="19"/>
  <c r="U126" i="19"/>
  <c r="V123" i="19" l="1"/>
  <c r="N18" i="29" s="1"/>
  <c r="W122" i="19"/>
  <c r="U122" i="19"/>
  <c r="W121" i="19"/>
  <c r="U121" i="19"/>
  <c r="W120" i="19"/>
  <c r="U120" i="19"/>
  <c r="W119" i="19"/>
  <c r="U119" i="19"/>
  <c r="W118" i="19"/>
  <c r="U118" i="19"/>
  <c r="W117" i="19"/>
  <c r="U117" i="19"/>
  <c r="W116" i="19"/>
  <c r="U116" i="19"/>
  <c r="U123" i="19" l="1"/>
  <c r="K18" i="29" s="1"/>
  <c r="AB18" i="29"/>
  <c r="W111" i="19"/>
  <c r="W110" i="19"/>
  <c r="V112" i="19" l="1"/>
  <c r="N17" i="29" s="1"/>
  <c r="U111" i="19"/>
  <c r="U110" i="19"/>
  <c r="W105" i="19"/>
  <c r="U105" i="19"/>
  <c r="W104" i="19"/>
  <c r="U104" i="19"/>
  <c r="W103" i="19"/>
  <c r="U103" i="19"/>
  <c r="W99" i="19"/>
  <c r="U99" i="19"/>
  <c r="W98" i="19"/>
  <c r="U98" i="19"/>
  <c r="W97" i="19"/>
  <c r="U97" i="19"/>
  <c r="W96" i="19"/>
  <c r="U96" i="19"/>
  <c r="W95" i="19"/>
  <c r="U95" i="19"/>
  <c r="U84" i="18"/>
  <c r="U83" i="18"/>
  <c r="U82" i="18"/>
  <c r="U81" i="18"/>
  <c r="U79" i="18"/>
  <c r="U78" i="18"/>
  <c r="U77" i="18"/>
  <c r="U112" i="19" l="1"/>
  <c r="K17" i="29" s="1"/>
  <c r="AB17" i="29" s="1"/>
  <c r="V655" i="19" l="1"/>
  <c r="W654" i="19"/>
  <c r="U654" i="19"/>
  <c r="W653" i="19"/>
  <c r="U653" i="19"/>
  <c r="W651" i="19"/>
  <c r="U651" i="19"/>
  <c r="W650" i="19"/>
  <c r="U650" i="19"/>
  <c r="V647" i="19"/>
  <c r="W646" i="19"/>
  <c r="U646" i="19"/>
  <c r="W645" i="19"/>
  <c r="U645" i="19"/>
  <c r="W644" i="19"/>
  <c r="U644" i="19"/>
  <c r="W643" i="19"/>
  <c r="U643" i="19"/>
  <c r="W642" i="19"/>
  <c r="U642" i="19"/>
  <c r="W641" i="19"/>
  <c r="U641" i="19"/>
  <c r="W640" i="19"/>
  <c r="U640" i="19"/>
  <c r="W639" i="19"/>
  <c r="U639" i="19"/>
  <c r="W638" i="19"/>
  <c r="U638" i="19"/>
  <c r="W637" i="19"/>
  <c r="U637" i="19"/>
  <c r="W633" i="19"/>
  <c r="U633" i="19"/>
  <c r="W632" i="19"/>
  <c r="U632" i="19"/>
  <c r="W631" i="19"/>
  <c r="U631" i="19"/>
  <c r="W630" i="19"/>
  <c r="U630" i="19"/>
  <c r="W629" i="19"/>
  <c r="U629" i="19"/>
  <c r="W628" i="19"/>
  <c r="U628" i="19"/>
  <c r="U107" i="18" l="1"/>
  <c r="U106" i="18"/>
  <c r="V76" i="19" l="1"/>
  <c r="N13" i="29" s="1"/>
  <c r="W75" i="19"/>
  <c r="U75" i="19"/>
  <c r="W74" i="19"/>
  <c r="U74" i="19"/>
  <c r="V71" i="19"/>
  <c r="N12" i="29" s="1"/>
  <c r="AB12" i="29" s="1"/>
  <c r="W70" i="19"/>
  <c r="U70" i="19"/>
  <c r="W69" i="19"/>
  <c r="U69" i="19"/>
  <c r="W68" i="19"/>
  <c r="U68" i="19"/>
  <c r="W67" i="19"/>
  <c r="U67" i="19"/>
  <c r="W66" i="19"/>
  <c r="U66" i="19"/>
  <c r="W65" i="19"/>
  <c r="W64" i="19"/>
  <c r="U64" i="19"/>
  <c r="W63" i="19"/>
  <c r="U63" i="19"/>
  <c r="U62" i="19"/>
  <c r="U93" i="18"/>
  <c r="U92" i="18"/>
  <c r="U76" i="19" l="1"/>
  <c r="K13" i="29" s="1"/>
  <c r="U71" i="19"/>
  <c r="K12" i="29" s="1"/>
  <c r="V16" i="19"/>
  <c r="N5" i="29" s="1"/>
  <c r="N6" i="29"/>
  <c r="V34" i="19"/>
  <c r="N8" i="29" s="1"/>
  <c r="V49" i="19"/>
  <c r="N10" i="29" s="1"/>
  <c r="AB10" i="29" s="1"/>
  <c r="N16" i="29"/>
  <c r="V128" i="19"/>
  <c r="N19" i="29" s="1"/>
  <c r="V133" i="19"/>
  <c r="N20" i="29" s="1"/>
  <c r="N21" i="29"/>
  <c r="V149" i="19"/>
  <c r="N23" i="29" s="1"/>
  <c r="N26" i="29"/>
  <c r="V183" i="19"/>
  <c r="N28" i="29" s="1"/>
  <c r="N29" i="29"/>
  <c r="N30" i="29"/>
  <c r="V222" i="19"/>
  <c r="N31" i="29" s="1"/>
  <c r="V229" i="19"/>
  <c r="N32" i="29" s="1"/>
  <c r="V236" i="19"/>
  <c r="N33" i="29" s="1"/>
  <c r="V242" i="19"/>
  <c r="N34" i="29" s="1"/>
  <c r="V250" i="19"/>
  <c r="N35" i="29" s="1"/>
  <c r="N38" i="29"/>
  <c r="V342" i="19"/>
  <c r="N41" i="29" s="1"/>
  <c r="V436" i="19"/>
  <c r="N45" i="29" s="1"/>
  <c r="N48" i="29"/>
  <c r="N50" i="29"/>
  <c r="N51" i="29"/>
  <c r="V494" i="19"/>
  <c r="N52" i="29" s="1"/>
  <c r="V503" i="19"/>
  <c r="N53" i="29" s="1"/>
  <c r="N59" i="29"/>
  <c r="V562" i="19"/>
  <c r="N60" i="29" s="1"/>
  <c r="V577" i="19"/>
  <c r="N61" i="29" s="1"/>
  <c r="V586" i="19"/>
  <c r="N62" i="29" s="1"/>
  <c r="V597" i="19"/>
  <c r="N63" i="29" s="1"/>
  <c r="V604" i="19"/>
  <c r="N64" i="29" s="1"/>
  <c r="V611" i="19"/>
  <c r="N65" i="29" s="1"/>
  <c r="AB65" i="29" s="1"/>
  <c r="V634" i="19"/>
  <c r="N68" i="29" s="1"/>
  <c r="N69" i="29"/>
  <c r="N70" i="29"/>
  <c r="N71" i="29"/>
  <c r="N73" i="29"/>
  <c r="U600" i="19"/>
  <c r="U601" i="19"/>
  <c r="U602" i="19"/>
  <c r="U603" i="19"/>
  <c r="U136" i="19"/>
  <c r="U137" i="19"/>
  <c r="U138" i="19"/>
  <c r="U139" i="19"/>
  <c r="Q73" i="29"/>
  <c r="B73" i="29"/>
  <c r="C73" i="29"/>
  <c r="Q32" i="29"/>
  <c r="C20" i="29"/>
  <c r="Q5" i="29"/>
  <c r="Q6" i="29"/>
  <c r="Q8" i="29"/>
  <c r="Q16" i="29"/>
  <c r="Q19" i="29"/>
  <c r="Q20" i="29"/>
  <c r="Q21" i="29"/>
  <c r="Q23" i="29"/>
  <c r="Q26" i="29"/>
  <c r="Q28" i="29"/>
  <c r="Q29" i="29"/>
  <c r="Q30" i="29"/>
  <c r="Q31" i="29"/>
  <c r="Q33" i="29"/>
  <c r="Q34" i="29"/>
  <c r="Q35" i="29"/>
  <c r="Q38" i="29"/>
  <c r="Q41" i="29"/>
  <c r="Q45" i="29"/>
  <c r="Q48" i="29"/>
  <c r="Q50" i="29"/>
  <c r="Q51" i="29"/>
  <c r="Q52" i="29"/>
  <c r="Q53" i="29"/>
  <c r="Q59" i="29"/>
  <c r="Q60" i="29"/>
  <c r="Q61" i="29"/>
  <c r="Q62" i="29"/>
  <c r="Q63" i="29"/>
  <c r="Q64" i="29"/>
  <c r="Q68" i="29"/>
  <c r="Q69" i="29"/>
  <c r="Q70" i="29"/>
  <c r="Q71" i="29"/>
  <c r="U6" i="19"/>
  <c r="U7" i="19"/>
  <c r="U8" i="19"/>
  <c r="U9" i="19"/>
  <c r="U10" i="19"/>
  <c r="U11" i="19"/>
  <c r="U12" i="19"/>
  <c r="U13" i="19"/>
  <c r="U14" i="19"/>
  <c r="U15" i="19"/>
  <c r="U19" i="19"/>
  <c r="U20" i="19"/>
  <c r="U31" i="19"/>
  <c r="U32" i="19"/>
  <c r="U33" i="19"/>
  <c r="U42" i="19"/>
  <c r="U43" i="19"/>
  <c r="U44" i="19"/>
  <c r="U45" i="19"/>
  <c r="U46" i="19"/>
  <c r="U47" i="19"/>
  <c r="U48" i="19"/>
  <c r="U131" i="19"/>
  <c r="U132" i="19"/>
  <c r="U144" i="19"/>
  <c r="U145" i="19"/>
  <c r="U146" i="19"/>
  <c r="U147" i="19"/>
  <c r="U148" i="19"/>
  <c r="U182" i="19"/>
  <c r="U183" i="19" s="1"/>
  <c r="K28" i="29" s="1"/>
  <c r="U186" i="19"/>
  <c r="U187" i="19"/>
  <c r="U188" i="19"/>
  <c r="U189" i="19"/>
  <c r="U190" i="19"/>
  <c r="U200" i="19"/>
  <c r="U201" i="19"/>
  <c r="U202" i="19"/>
  <c r="U203" i="19"/>
  <c r="U204" i="19"/>
  <c r="U207" i="19"/>
  <c r="U208" i="19"/>
  <c r="U209" i="19"/>
  <c r="U210" i="19"/>
  <c r="U211" i="19"/>
  <c r="U212" i="19"/>
  <c r="U213" i="19"/>
  <c r="U217" i="19"/>
  <c r="U218" i="19"/>
  <c r="U219" i="19"/>
  <c r="U220" i="19"/>
  <c r="U221" i="19"/>
  <c r="U225" i="19"/>
  <c r="U226" i="19"/>
  <c r="U227" i="19"/>
  <c r="U228" i="19"/>
  <c r="U232" i="19"/>
  <c r="U233" i="19"/>
  <c r="U234" i="19"/>
  <c r="U235" i="19"/>
  <c r="U239" i="19"/>
  <c r="U240" i="19"/>
  <c r="U241" i="19"/>
  <c r="U245" i="19"/>
  <c r="U246" i="19"/>
  <c r="U247" i="19"/>
  <c r="U248" i="19"/>
  <c r="U249" i="19"/>
  <c r="U338" i="19"/>
  <c r="U340" i="19"/>
  <c r="U436" i="19"/>
  <c r="K45" i="29" s="1"/>
  <c r="U493" i="19"/>
  <c r="U494" i="19" s="1"/>
  <c r="K52" i="29" s="1"/>
  <c r="U501" i="19"/>
  <c r="U497" i="19"/>
  <c r="U498" i="19"/>
  <c r="U499" i="19"/>
  <c r="U500" i="19"/>
  <c r="U502" i="19"/>
  <c r="U559" i="19"/>
  <c r="U560" i="19"/>
  <c r="U561" i="19"/>
  <c r="U573" i="19"/>
  <c r="U565" i="19"/>
  <c r="U566" i="19"/>
  <c r="U567" i="19"/>
  <c r="U568" i="19"/>
  <c r="U569" i="19"/>
  <c r="U570" i="19"/>
  <c r="U571" i="19"/>
  <c r="U572" i="19"/>
  <c r="U574" i="19"/>
  <c r="U575" i="19"/>
  <c r="U576" i="19"/>
  <c r="U580" i="19"/>
  <c r="U581" i="19"/>
  <c r="U582" i="19"/>
  <c r="U583" i="19"/>
  <c r="U584" i="19"/>
  <c r="U585" i="19"/>
  <c r="U589" i="19"/>
  <c r="U590" i="19"/>
  <c r="U591" i="19"/>
  <c r="U592" i="19"/>
  <c r="U593" i="19"/>
  <c r="U594" i="19"/>
  <c r="U595" i="19"/>
  <c r="U596" i="19"/>
  <c r="U607" i="19"/>
  <c r="U608" i="19"/>
  <c r="U609" i="19"/>
  <c r="U610" i="19"/>
  <c r="V1" i="29"/>
  <c r="C1" i="29"/>
  <c r="A1" i="29"/>
  <c r="B36" i="29"/>
  <c r="C36" i="29"/>
  <c r="C71" i="29"/>
  <c r="B71" i="29"/>
  <c r="C70" i="29"/>
  <c r="B70" i="29"/>
  <c r="C69" i="29"/>
  <c r="B69" i="29"/>
  <c r="C68" i="29"/>
  <c r="B68" i="29"/>
  <c r="C64" i="29"/>
  <c r="B64" i="29"/>
  <c r="B63" i="29"/>
  <c r="C63" i="29"/>
  <c r="C62" i="29"/>
  <c r="B62" i="29"/>
  <c r="C61" i="29"/>
  <c r="B61" i="29"/>
  <c r="C60" i="29"/>
  <c r="B60" i="29"/>
  <c r="C59" i="29"/>
  <c r="B59" i="29"/>
  <c r="B53" i="29"/>
  <c r="C53" i="29"/>
  <c r="B52" i="29"/>
  <c r="C52" i="29"/>
  <c r="C51" i="29"/>
  <c r="B51" i="29"/>
  <c r="C38" i="29"/>
  <c r="B38" i="29"/>
  <c r="C50" i="29"/>
  <c r="B50" i="29"/>
  <c r="B48" i="29"/>
  <c r="C48" i="29"/>
  <c r="C45" i="29"/>
  <c r="B45" i="29"/>
  <c r="C41" i="29"/>
  <c r="B41" i="29"/>
  <c r="C35" i="29"/>
  <c r="B35" i="29"/>
  <c r="C34" i="29"/>
  <c r="B34" i="29"/>
  <c r="B6" i="29"/>
  <c r="C8" i="29"/>
  <c r="B8" i="29"/>
  <c r="C33" i="29"/>
  <c r="B33" i="29"/>
  <c r="C32" i="29"/>
  <c r="B32" i="29"/>
  <c r="C31" i="29"/>
  <c r="B31" i="29"/>
  <c r="B30" i="29"/>
  <c r="C30" i="29"/>
  <c r="C29" i="29"/>
  <c r="B29" i="29"/>
  <c r="C28" i="29"/>
  <c r="B28" i="29"/>
  <c r="C26" i="29"/>
  <c r="B26" i="29"/>
  <c r="C23" i="29"/>
  <c r="B23" i="29"/>
  <c r="C21" i="29"/>
  <c r="B21" i="29"/>
  <c r="B20" i="29"/>
  <c r="C19" i="29"/>
  <c r="B19" i="29"/>
  <c r="C16" i="29"/>
  <c r="B16" i="29"/>
  <c r="C7" i="29"/>
  <c r="B7" i="29"/>
  <c r="C6" i="29"/>
  <c r="C5" i="29"/>
  <c r="B5" i="29"/>
  <c r="C72" i="29"/>
  <c r="B72" i="29"/>
  <c r="C67" i="29"/>
  <c r="B67" i="29"/>
  <c r="C58" i="29"/>
  <c r="B58" i="29"/>
  <c r="B22" i="29"/>
  <c r="C22" i="29"/>
  <c r="C27" i="29"/>
  <c r="B27" i="29"/>
  <c r="C15" i="29"/>
  <c r="B15" i="29"/>
  <c r="C4" i="29"/>
  <c r="B4" i="29"/>
  <c r="W10" i="19"/>
  <c r="V1" i="19"/>
  <c r="C1" i="19"/>
  <c r="A1" i="19"/>
  <c r="W561" i="19"/>
  <c r="W560" i="19"/>
  <c r="W559" i="19"/>
  <c r="W493" i="19"/>
  <c r="W241" i="19"/>
  <c r="W240" i="19"/>
  <c r="W239" i="19"/>
  <c r="W235" i="19"/>
  <c r="W234" i="19"/>
  <c r="W233" i="19"/>
  <c r="W232" i="19"/>
  <c r="W228" i="19"/>
  <c r="W227" i="19"/>
  <c r="W226" i="19"/>
  <c r="W225" i="19"/>
  <c r="W221" i="19"/>
  <c r="W220" i="19"/>
  <c r="W219" i="19"/>
  <c r="W218" i="19"/>
  <c r="W217" i="19"/>
  <c r="W212" i="19"/>
  <c r="W211" i="19"/>
  <c r="W210" i="19"/>
  <c r="W209" i="19"/>
  <c r="W208" i="19"/>
  <c r="W207" i="19"/>
  <c r="W204" i="19"/>
  <c r="W203" i="19"/>
  <c r="W202" i="19"/>
  <c r="W201" i="19"/>
  <c r="W200" i="19"/>
  <c r="W190" i="19"/>
  <c r="W189" i="19"/>
  <c r="W188" i="19"/>
  <c r="W187" i="19"/>
  <c r="W186" i="19"/>
  <c r="W596" i="19"/>
  <c r="W592" i="19"/>
  <c r="W589" i="19"/>
  <c r="W585" i="19"/>
  <c r="W584" i="19"/>
  <c r="W583" i="19"/>
  <c r="W582" i="19"/>
  <c r="W581" i="19"/>
  <c r="W580" i="19"/>
  <c r="W502" i="19"/>
  <c r="W501" i="19"/>
  <c r="W500" i="19"/>
  <c r="W499" i="19"/>
  <c r="W498" i="19"/>
  <c r="W497" i="19"/>
  <c r="W341" i="19"/>
  <c r="W340" i="19"/>
  <c r="W339" i="19"/>
  <c r="W338" i="19"/>
  <c r="W337" i="19"/>
  <c r="W336" i="19"/>
  <c r="W335" i="19"/>
  <c r="W144" i="19"/>
  <c r="W33" i="19"/>
  <c r="U6" i="18"/>
  <c r="U8" i="18"/>
  <c r="U10" i="18"/>
  <c r="U11" i="18"/>
  <c r="U13" i="18"/>
  <c r="U14" i="18"/>
  <c r="U16" i="18"/>
  <c r="U17" i="18"/>
  <c r="U18" i="18"/>
  <c r="U19" i="18"/>
  <c r="U20" i="18"/>
  <c r="U22" i="18"/>
  <c r="U23" i="18"/>
  <c r="U24" i="18"/>
  <c r="U25" i="18"/>
  <c r="U26" i="18"/>
  <c r="U27" i="18"/>
  <c r="U28" i="18"/>
  <c r="U29" i="18"/>
  <c r="U30" i="18"/>
  <c r="U31" i="18"/>
  <c r="U33" i="18"/>
  <c r="U34" i="18"/>
  <c r="U36" i="18"/>
  <c r="U37" i="18"/>
  <c r="U38" i="18"/>
  <c r="U39" i="18"/>
  <c r="U41" i="18"/>
  <c r="U42" i="18"/>
  <c r="U43" i="18"/>
  <c r="U44" i="18"/>
  <c r="U45" i="18"/>
  <c r="U47" i="18"/>
  <c r="U48" i="18"/>
  <c r="U49" i="18"/>
  <c r="U50" i="18"/>
  <c r="U51" i="18"/>
  <c r="U52" i="18"/>
  <c r="U54" i="18"/>
  <c r="U55" i="18"/>
  <c r="U56" i="18"/>
  <c r="U57" i="18"/>
  <c r="U59" i="18"/>
  <c r="U60" i="18"/>
  <c r="U64" i="18"/>
  <c r="U68" i="18"/>
  <c r="U73" i="18"/>
  <c r="U74" i="18"/>
  <c r="U96" i="18"/>
  <c r="U98" i="18"/>
  <c r="U99" i="18"/>
  <c r="U100" i="18"/>
  <c r="U101" i="18"/>
  <c r="U102" i="18"/>
  <c r="U103" i="18"/>
  <c r="U104" i="18"/>
  <c r="W595" i="19"/>
  <c r="W594" i="19"/>
  <c r="W593" i="19"/>
  <c r="W591" i="19"/>
  <c r="W590" i="19"/>
  <c r="W42" i="19"/>
  <c r="W576" i="19"/>
  <c r="W575" i="19"/>
  <c r="W20" i="19"/>
  <c r="W19" i="19"/>
  <c r="W610" i="19"/>
  <c r="W609" i="19"/>
  <c r="W608" i="19"/>
  <c r="W607" i="19"/>
  <c r="W603" i="19"/>
  <c r="W602" i="19"/>
  <c r="W601" i="19"/>
  <c r="W600" i="19"/>
  <c r="W573" i="19"/>
  <c r="W574" i="19"/>
  <c r="W572" i="19"/>
  <c r="W571" i="19"/>
  <c r="W570" i="19"/>
  <c r="W569" i="19"/>
  <c r="W568" i="19"/>
  <c r="W567" i="19"/>
  <c r="W566" i="19"/>
  <c r="W565" i="19"/>
  <c r="W249" i="19"/>
  <c r="W248" i="19"/>
  <c r="W247" i="19"/>
  <c r="W246" i="19"/>
  <c r="W245" i="19"/>
  <c r="W182" i="19"/>
  <c r="W148" i="19"/>
  <c r="W147" i="19"/>
  <c r="W146" i="19"/>
  <c r="W145" i="19"/>
  <c r="W139" i="19"/>
  <c r="W138" i="19"/>
  <c r="W137" i="19"/>
  <c r="W136" i="19"/>
  <c r="W132" i="19"/>
  <c r="W131" i="19"/>
  <c r="W48" i="19"/>
  <c r="W47" i="19"/>
  <c r="W46" i="19"/>
  <c r="W45" i="19"/>
  <c r="W44" i="19"/>
  <c r="W43" i="19"/>
  <c r="W32" i="19"/>
  <c r="W31" i="19"/>
  <c r="W15" i="19"/>
  <c r="W14" i="19"/>
  <c r="W13" i="19"/>
  <c r="W12" i="19"/>
  <c r="W11" i="19"/>
  <c r="W9" i="19"/>
  <c r="W8" i="19"/>
  <c r="W7" i="19"/>
  <c r="W6" i="19"/>
  <c r="U140" i="19" l="1"/>
  <c r="U342" i="19"/>
  <c r="K41" i="29" s="1"/>
  <c r="AB68" i="29"/>
  <c r="AB62" i="29"/>
  <c r="AB29" i="29"/>
  <c r="AB21" i="29"/>
  <c r="AB50" i="29"/>
  <c r="AB43" i="29"/>
  <c r="U236" i="19"/>
  <c r="K33" i="29" s="1"/>
  <c r="U133" i="19"/>
  <c r="K20" i="29" s="1"/>
  <c r="AB20" i="29" s="1"/>
  <c r="U128" i="19"/>
  <c r="K19" i="29" s="1"/>
  <c r="AB19" i="29" s="1"/>
  <c r="U34" i="19"/>
  <c r="K8" i="29" s="1"/>
  <c r="K71" i="29"/>
  <c r="AB71" i="29" s="1"/>
  <c r="AB33" i="29"/>
  <c r="U242" i="19"/>
  <c r="K34" i="29" s="1"/>
  <c r="AB63" i="29"/>
  <c r="AB54" i="29"/>
  <c r="AB13" i="29"/>
  <c r="U634" i="19"/>
  <c r="K68" i="29" s="1"/>
  <c r="AB28" i="29"/>
  <c r="AB45" i="29"/>
  <c r="U655" i="19"/>
  <c r="K70" i="29" s="1"/>
  <c r="AB51" i="29"/>
  <c r="U647" i="19"/>
  <c r="K69" i="29" s="1"/>
  <c r="U577" i="19"/>
  <c r="K61" i="29" s="1"/>
  <c r="U490" i="19"/>
  <c r="K51" i="29" s="1"/>
  <c r="U229" i="19"/>
  <c r="K32" i="29" s="1"/>
  <c r="AB32" i="29" s="1"/>
  <c r="U222" i="19"/>
  <c r="K31" i="29" s="1"/>
  <c r="AB31" i="29" s="1"/>
  <c r="U106" i="19"/>
  <c r="K16" i="29" s="1"/>
  <c r="AB69" i="29"/>
  <c r="AB34" i="29"/>
  <c r="AB73" i="29"/>
  <c r="U597" i="19"/>
  <c r="K63" i="29" s="1"/>
  <c r="U586" i="19"/>
  <c r="K62" i="29" s="1"/>
  <c r="U562" i="19"/>
  <c r="K60" i="29" s="1"/>
  <c r="U503" i="19"/>
  <c r="K53" i="29" s="1"/>
  <c r="K48" i="29"/>
  <c r="K38" i="29"/>
  <c r="U250" i="19"/>
  <c r="K35" i="29" s="1"/>
  <c r="U197" i="19"/>
  <c r="K29" i="29" s="1"/>
  <c r="AB7" i="29"/>
  <c r="U21" i="19"/>
  <c r="K6" i="29" s="1"/>
  <c r="U16" i="19"/>
  <c r="K5" i="29" s="1"/>
  <c r="AB5" i="29" s="1"/>
  <c r="AB70" i="29"/>
  <c r="AB16" i="29"/>
  <c r="U604" i="19"/>
  <c r="K64" i="29" s="1"/>
  <c r="AB64" i="29" s="1"/>
  <c r="AB55" i="29"/>
  <c r="AB52" i="29"/>
  <c r="AB41" i="29"/>
  <c r="AB26" i="29"/>
  <c r="AB6" i="29"/>
  <c r="AB40" i="29"/>
  <c r="N74" i="29"/>
  <c r="AB53" i="29"/>
  <c r="AB48" i="29"/>
  <c r="AB42" i="29"/>
  <c r="AB38" i="29"/>
  <c r="AB57" i="29"/>
  <c r="AB60" i="29"/>
  <c r="AB30" i="29"/>
  <c r="AB61" i="29"/>
  <c r="AB66" i="29"/>
  <c r="AB49" i="29"/>
  <c r="AB39" i="29"/>
  <c r="AB8" i="29"/>
  <c r="AB35" i="29"/>
  <c r="U214" i="19"/>
  <c r="K30" i="29" s="1"/>
  <c r="K26" i="29"/>
  <c r="U611" i="19"/>
  <c r="K65" i="29" s="1"/>
  <c r="U556" i="19"/>
  <c r="K59" i="29" s="1"/>
  <c r="AB59" i="29" s="1"/>
  <c r="K50" i="29"/>
  <c r="Q74" i="29"/>
  <c r="U149" i="19"/>
  <c r="K23" i="29" s="1"/>
  <c r="AB23" i="29" s="1"/>
  <c r="U49" i="19"/>
  <c r="K10" i="29" s="1"/>
  <c r="AB56" i="29"/>
  <c r="K73" i="29"/>
  <c r="K21" i="29" l="1"/>
  <c r="K74" i="29" s="1"/>
  <c r="AB78" i="29" s="1"/>
  <c r="AA74" i="29"/>
</calcChain>
</file>

<file path=xl/sharedStrings.xml><?xml version="1.0" encoding="utf-8"?>
<sst xmlns="http://schemas.openxmlformats.org/spreadsheetml/2006/main" count="2016" uniqueCount="1328">
  <si>
    <t>Is the crew aware of characteristics of environmentally friendly lubricants (EEL certified) with respect to maintenance &amp; their effect on the applicable system if needed? (e.g. condition of seals &amp; filters, temperature &amp; condition of oil, prevention of humidity ingress etc.)</t>
  </si>
  <si>
    <t>Are ballast tanks of double-hulled vessel, coated with a hard coating of a light colour?</t>
  </si>
  <si>
    <t>Environmental Ship Index (ESI)</t>
  </si>
  <si>
    <t>5900.10</t>
  </si>
  <si>
    <t>5900.13</t>
  </si>
  <si>
    <t>Are names and procedures readily available for contacting the terminal personnel or shipper's agent who have responsibility for the loading or unloading operation and with whom the master will have contact?</t>
  </si>
  <si>
    <t>Are obsolete documents promptly removed ?</t>
  </si>
  <si>
    <t>Is a maintenance checklist used regarding the (monthly) maintenance inspection?</t>
  </si>
  <si>
    <t>Are potentially hazardous objects or objects which are likely to be damaged during discharging, indicated? (e.g. adjacent fuel tanks, position and type of hold ladders, position of projecting pipes, steeply receding sloping sides)</t>
  </si>
  <si>
    <t>SOLAS General Provisions</t>
  </si>
  <si>
    <t>Enhanced Surveys</t>
  </si>
  <si>
    <r>
      <t>Certificates and documents on board</t>
    </r>
    <r>
      <rPr>
        <b/>
        <sz val="14"/>
        <color indexed="52"/>
        <rFont val="Arial"/>
        <family val="2"/>
      </rPr>
      <t/>
    </r>
  </si>
  <si>
    <t>Maritime security</t>
  </si>
  <si>
    <t>ENGINEER RATING</t>
  </si>
  <si>
    <t>CATERING PERSONNEL</t>
  </si>
  <si>
    <t>1400.1</t>
  </si>
  <si>
    <t>1400.2</t>
  </si>
  <si>
    <t xml:space="preserve">Are adequate back-ups for administrative PC systems made and are procedures for this documented ? </t>
  </si>
  <si>
    <t>Is the internal audit scheme applicable to the IT elements and vessel computer-based systems?</t>
  </si>
  <si>
    <t>Has the number of spare parts required increased as the ship grows older?</t>
  </si>
  <si>
    <t>Norm item</t>
  </si>
  <si>
    <t>MASTER</t>
  </si>
  <si>
    <t>Is there an agreed procedure to manage related problem areas? (e.g. spares, maintenance due wear &amp; tear)</t>
  </si>
  <si>
    <t>5430</t>
  </si>
  <si>
    <t>Are crew members who are involved in helicopter/ship operations trained in standards and procedures?</t>
  </si>
  <si>
    <t>Are specific mooring plans, which have been used at certain terminals, recorded?</t>
  </si>
  <si>
    <t>Does the company give procedures/instructions in relation to the entire cargo operations?</t>
  </si>
  <si>
    <t>Does the company give procedures/instructions for mooring/unmooring operations?</t>
  </si>
  <si>
    <t>2300.2</t>
  </si>
  <si>
    <t>Are hatch identification numbers clearly visible to the operator of the loading or unloading equipment? (e.g. location, size and colour)</t>
  </si>
  <si>
    <t>5821</t>
  </si>
  <si>
    <t>Outfitting of bilge water system</t>
  </si>
  <si>
    <t>5821.1</t>
  </si>
  <si>
    <t>5821.2</t>
  </si>
  <si>
    <t>5821.5</t>
  </si>
  <si>
    <t>5421.2</t>
  </si>
  <si>
    <t>Does the master verify that specified requirements are observed?</t>
  </si>
  <si>
    <t>Enclosed Space Entry &amp; Hot Work</t>
  </si>
  <si>
    <t>Emergency Response System</t>
  </si>
  <si>
    <t>Computer Systems, Networks, Data Security and Training</t>
  </si>
  <si>
    <t>Navigation</t>
  </si>
  <si>
    <t>Mooring Operations</t>
  </si>
  <si>
    <t>* for detailed interpretations of the colours and the usage of the checklist, please refer to the pdf-file named "Instruction Notes" located on www.greenaward.org under "Certification/ Download".</t>
  </si>
  <si>
    <t>Points that add up 
to minimum score
(indication only)</t>
  </si>
  <si>
    <t>a</t>
  </si>
  <si>
    <t>Min = Max</t>
  </si>
  <si>
    <t>Scoring (%)</t>
  </si>
  <si>
    <t>5810.4</t>
  </si>
  <si>
    <t>6600.4</t>
  </si>
  <si>
    <t>5460</t>
  </si>
  <si>
    <t>TOTAL SCORES</t>
  </si>
  <si>
    <t>Mooring wire lubrication</t>
  </si>
  <si>
    <t>Deck equipment lubrication (use of oils)</t>
  </si>
  <si>
    <t>Is a responsible officer designated for all aspects of the operation?</t>
  </si>
  <si>
    <t>7500.1</t>
  </si>
  <si>
    <t>Accidental Bunker Oil Pollution Prevention Measures (overflow prevention systems)</t>
  </si>
  <si>
    <t>5800.5</t>
  </si>
  <si>
    <t>5800.6</t>
  </si>
  <si>
    <t>Does the company give procedures / instructions for handling of stevedores' damage?</t>
  </si>
  <si>
    <t>101.1</t>
  </si>
  <si>
    <t>102.1</t>
  </si>
  <si>
    <t>103.1</t>
  </si>
  <si>
    <t>103.2</t>
  </si>
  <si>
    <t>104.2</t>
  </si>
  <si>
    <t>Is (are) (a) designated person(s) known on board?</t>
  </si>
  <si>
    <t>104.3</t>
  </si>
  <si>
    <t>1300.1</t>
  </si>
  <si>
    <t>5812.5</t>
  </si>
  <si>
    <t>5812.4</t>
  </si>
  <si>
    <t>5812.3</t>
  </si>
  <si>
    <t>5812</t>
  </si>
  <si>
    <t>6200.9</t>
  </si>
  <si>
    <t>6200.8</t>
  </si>
  <si>
    <t>6200</t>
  </si>
  <si>
    <t>6400.5</t>
  </si>
  <si>
    <t>6400.4</t>
  </si>
  <si>
    <t>6400.3</t>
  </si>
  <si>
    <t>6400.9</t>
  </si>
  <si>
    <t>6400.8</t>
  </si>
  <si>
    <t>6400</t>
  </si>
  <si>
    <t>6600</t>
  </si>
  <si>
    <t>7000</t>
  </si>
  <si>
    <t>7200</t>
  </si>
  <si>
    <t>7400.4</t>
  </si>
  <si>
    <t>7400</t>
  </si>
  <si>
    <t>7500</t>
  </si>
  <si>
    <t>9000</t>
  </si>
  <si>
    <t>1500.11</t>
  </si>
  <si>
    <t>Is all Oily bilge water from the bilge wells/drains transferred to the Bilge Primary Tank or pre-separation system for pre-separation of oil and water?</t>
  </si>
  <si>
    <t>Is sufficient lighting in hold working area available?</t>
  </si>
  <si>
    <t>Is a certificate of test and thorough examination of wire rope issued? (CG4)</t>
  </si>
  <si>
    <t xml:space="preserve">Programme of Inspections &amp; Cargo Hold Inspection / Maintenance </t>
  </si>
  <si>
    <t>Does the ship have an internal technical inspection programme?</t>
  </si>
  <si>
    <t>Are relevant previous survey and internal technical inspection reports available on board?</t>
  </si>
  <si>
    <t>Is a Computer Based Program installed to register failures, break downs and near misses in order to have a constant event report on the systems?</t>
  </si>
  <si>
    <t>Is a Computer Based Program installed for spare parts management of critical equipment and stand- by equipment?</t>
  </si>
  <si>
    <t>Is a  safety stock available for critical equipment and stand-by equipment?</t>
  </si>
  <si>
    <t>The Total Score Review has been moved to another tab named "Ship - Total Score Review"</t>
  </si>
  <si>
    <t xml:space="preserve">GA Code: </t>
  </si>
  <si>
    <t xml:space="preserve">Ship name:   </t>
  </si>
  <si>
    <t xml:space="preserve">Date of Ship Survey:  </t>
  </si>
  <si>
    <t>Is crew on board provided with suitable personal protective equipment and suitable equipment for testing the atmosphere of an enclosed space? (e.g. breathing apparatus, protective clothing and approved + calibrated atmosphere testing equipment)</t>
  </si>
  <si>
    <t>Is a register of cargo handling gear and lifting appliances issued? (CG1)</t>
  </si>
  <si>
    <t>6500.2</t>
  </si>
  <si>
    <t>Is a certificate of test and thorough examination of lifting appliances issued? (CG2)</t>
  </si>
  <si>
    <t>Are ballast tanks maintained in a good condition?</t>
  </si>
  <si>
    <t>6600.3</t>
  </si>
  <si>
    <t>RR</t>
  </si>
  <si>
    <t>1600.4</t>
  </si>
  <si>
    <t>Are ship inspections held at defined intervals? (minimum of twice a year or equivalent)</t>
  </si>
  <si>
    <r>
      <t>Prevention of pollution by oil</t>
    </r>
    <r>
      <rPr>
        <sz val="16"/>
        <rFont val="Arial"/>
        <family val="2"/>
      </rPr>
      <t xml:space="preserve">                                    </t>
    </r>
    <r>
      <rPr>
        <b/>
        <sz val="16"/>
        <rFont val="Arial"/>
        <family val="2"/>
      </rPr>
      <t xml:space="preserve">                                                                                     </t>
    </r>
  </si>
  <si>
    <r>
      <t xml:space="preserve">Compressor for the refilling of air cylinders for breathing apparatus or alternative, </t>
    </r>
    <r>
      <rPr>
        <sz val="16"/>
        <rFont val="Arial"/>
        <family val="2"/>
      </rPr>
      <t>Additional Green Award requirement</t>
    </r>
  </si>
  <si>
    <t>Is vessel equipped with an approved electronic system for measuring the draught with remote readouts?</t>
  </si>
  <si>
    <t>4800.3</t>
  </si>
  <si>
    <t>4800.4</t>
  </si>
  <si>
    <t>Are all senior and deck officers conversant in the English language for maritime communication?</t>
  </si>
  <si>
    <t>7400.1</t>
  </si>
  <si>
    <t>5810.5</t>
  </si>
  <si>
    <t>Does the system cover the arrangements needed to ensure that the company, day and night, can be notified if a hazard, accident or emergency involving the ship occurs ?</t>
  </si>
  <si>
    <t>Is communication with media described in the emergency procedures and is shipboard personnel aware of these instructions?</t>
  </si>
  <si>
    <t>106.4</t>
  </si>
  <si>
    <t>Are shipboard personnel informed about new/revised rules, regulations, codes and guidelines?</t>
  </si>
  <si>
    <t>106.6</t>
  </si>
  <si>
    <t>106.11</t>
  </si>
  <si>
    <t>Does the vessel use a mooring wire lubricant / grease that is certified according to the EEL?</t>
  </si>
  <si>
    <t>Does the vessel use grease that is certified according to the EEL (all deck equipment)?</t>
  </si>
  <si>
    <t>Are inspections of the cargo done in way of the hatch coaming immediately upon opening the hatches at the end of a sea voyage?</t>
  </si>
  <si>
    <t>MINIMUM RANKING SCORE REQUIRED</t>
  </si>
  <si>
    <t>1600.5</t>
  </si>
  <si>
    <t>1600.6</t>
  </si>
  <si>
    <t>Cargo Operations,  Additional Green Award requirements</t>
  </si>
  <si>
    <t>5820.3</t>
  </si>
  <si>
    <t>Are results of the audits and reviews brought to the attention of all shipboard personnel having responsibility in the area involved?</t>
  </si>
  <si>
    <t>211.1</t>
  </si>
  <si>
    <t>213.1</t>
  </si>
  <si>
    <t>Are all regulatory certificates valid ?</t>
  </si>
  <si>
    <t>215.1</t>
  </si>
  <si>
    <t>301.1</t>
  </si>
  <si>
    <t>Does the Master have a procedure in order to report an incident to the nearest coastal state?</t>
  </si>
  <si>
    <t>310.2</t>
  </si>
  <si>
    <t>Are internal audits carried out to verify whether safety and pollution-prevention activities and other procedures comply with the MS?</t>
  </si>
  <si>
    <t xml:space="preserve">Are updated contact lists of coastal States, port contacts and ship interest contacts available? </t>
  </si>
  <si>
    <t>Does the voyage or passage plan include contingency planning?</t>
  </si>
  <si>
    <t>2100.3</t>
  </si>
  <si>
    <t>2100.7</t>
  </si>
  <si>
    <t>Does the plan provide procedures for the removal of oil spilled and contained on deck?</t>
  </si>
  <si>
    <t>Does the plan include a list of information required for making damage stability and damage longitudinal strength assessments ?</t>
  </si>
  <si>
    <t>Is the shipboard oil pollution emergency plan maintained and updated?</t>
  </si>
  <si>
    <t>310.5</t>
  </si>
  <si>
    <t>310.6</t>
  </si>
  <si>
    <t>Does the company have a policy concerning the retention and disposal of oil residues (sludge)?</t>
  </si>
  <si>
    <t>310.8</t>
  </si>
  <si>
    <t>310.9</t>
  </si>
  <si>
    <t>Are computer systems, in relation to IMO MSC/Circ.891, certified by a recognised organisation?</t>
  </si>
  <si>
    <t>6200.7</t>
  </si>
  <si>
    <t>5820.4</t>
  </si>
  <si>
    <t>5800.8</t>
  </si>
  <si>
    <t>Are high level alarms and/or (over) flow alarms given on the location where the person in charge of the bunkering or transfer operation will normally be located?</t>
  </si>
  <si>
    <t>5801</t>
  </si>
  <si>
    <t>5801.1</t>
  </si>
  <si>
    <t>5801.2</t>
  </si>
  <si>
    <t>5801.3</t>
  </si>
  <si>
    <t>5821.10</t>
  </si>
  <si>
    <t>5821.15</t>
  </si>
  <si>
    <t>Is the authority for operating and maintaining the Oily Water Separator and Oil Content Meter with the master or this is automatically logged in the system?</t>
  </si>
  <si>
    <t>Is all the bilge water from machinery spaces always delivered to reception facilities?</t>
  </si>
  <si>
    <t>Is a sludge collecting pump installed (with the sole purpose of collecting the sludge from different ER tanks to the Oil Residue (Sludge) Tank)?</t>
  </si>
  <si>
    <t>Is a sludge discharge pump installed with the purpose of discharging the sludge to reception facilities (with sufficient capacity to discharge the sludge within 8 hrs)</t>
  </si>
  <si>
    <t>5822.8</t>
  </si>
  <si>
    <t>Is a tank or system installed with the sole purpose of removing large quantities of water from the sludge?</t>
  </si>
  <si>
    <t>5822.9</t>
  </si>
  <si>
    <t xml:space="preserve">Is a separate tank or system installed with the sole purpose of evaporating water from the sludge? </t>
  </si>
  <si>
    <t>5822.10</t>
  </si>
  <si>
    <t>Is a separate tank or system installed with the purpose of mixing the sludge while incinerated (in incinerator or boiler)</t>
  </si>
  <si>
    <t>Are sufficient spare parts for hatch covers on board? (rubber gaskets, fittings, cleats etc.)</t>
  </si>
  <si>
    <t>216.1</t>
  </si>
  <si>
    <t>216.2</t>
  </si>
  <si>
    <r>
      <t xml:space="preserve">Condition Assessment Program, Maintenance </t>
    </r>
    <r>
      <rPr>
        <sz val="16"/>
        <rFont val="Arial"/>
        <family val="2"/>
      </rPr>
      <t xml:space="preserve">Additional Green Award requirements </t>
    </r>
  </si>
  <si>
    <t>Does the master have readily accessible information on the total quantity loaded, as well as the quantities per hour?</t>
  </si>
  <si>
    <t>Is a working procedure available with regard to deviations in the loading / unloading plan?</t>
  </si>
  <si>
    <t>Are list indication lights fitted and are these tested prior to loading or unloading and proved operational?</t>
  </si>
  <si>
    <t>1200.4</t>
  </si>
  <si>
    <t>1500.4</t>
  </si>
  <si>
    <t>1500.5</t>
  </si>
  <si>
    <t>1600.1</t>
  </si>
  <si>
    <t>109</t>
  </si>
  <si>
    <t>217.4</t>
  </si>
  <si>
    <t>Is it company procedure that the ship shore safety checklist for loading or unloading dry bulk cargo carriers (MSC/Circ. 690) has to be used before loading/unloading operations?</t>
  </si>
  <si>
    <r>
      <t xml:space="preserve">Familiarisation, </t>
    </r>
    <r>
      <rPr>
        <sz val="16"/>
        <rFont val="Arial"/>
        <family val="2"/>
      </rPr>
      <t>Additional Green Award Requirement</t>
    </r>
  </si>
  <si>
    <t>5460.2</t>
  </si>
  <si>
    <t>5460.3</t>
  </si>
  <si>
    <t>5460.4</t>
  </si>
  <si>
    <t xml:space="preserve">Does the ship participate in the Environmental Ship Index (ESI) and are ESI points above 30?  </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</si>
  <si>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</si>
  <si>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</si>
  <si>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</si>
  <si>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Are sediment volumes monitored &amp; recorded ?</t>
  </si>
  <si>
    <t>Ship Recycling - Inventory of Hazardous Materials</t>
  </si>
  <si>
    <t xml:space="preserve">Is the terminal representative made aware of the loading / unloading plan? </t>
  </si>
  <si>
    <t>Inspections during cargo operations</t>
  </si>
  <si>
    <t>Are all lubrication oil tanks constructed at least 0.76 metres above the keel line ?</t>
  </si>
  <si>
    <t>Safety precautions during cargo operations</t>
  </si>
  <si>
    <t>4800.1</t>
  </si>
  <si>
    <t>4800.2</t>
  </si>
  <si>
    <t>Are results from the assessment evident in the onboard procedures + instructions for ECDIS?</t>
  </si>
  <si>
    <t>7300.4</t>
  </si>
  <si>
    <t>7300.5</t>
  </si>
  <si>
    <t>7300.6</t>
  </si>
  <si>
    <t>Are ship-critical equipment and technical systems identified ?</t>
  </si>
  <si>
    <t>Does the company have procedures to control documents and data relevant to the MS?</t>
  </si>
  <si>
    <t>Are stevedores informed about the potentially hazardous objects which are indicated?</t>
  </si>
  <si>
    <t>6600.1</t>
  </si>
  <si>
    <t>6600.2</t>
  </si>
  <si>
    <t>1200.8</t>
  </si>
  <si>
    <t>Are all personnel entering an enclosed space provided with a personal gas detector which can measure HC, oxygen and relevant toxic vapours?</t>
  </si>
  <si>
    <t>Is there an Enclosed Space Entry and Hot  Work  permit to work system, taking account of IMO and industry guidelines and where relevant local port / terminal requirements?</t>
  </si>
  <si>
    <t>Is company approval of the Hot Work permit required before work can begin?</t>
  </si>
  <si>
    <t>Does the Hot Work permit show the appropriate safety precautions to be taken relevant to the location of work?</t>
  </si>
  <si>
    <t>5822.6</t>
  </si>
  <si>
    <t>217.2</t>
  </si>
  <si>
    <t>217.8</t>
  </si>
  <si>
    <t>350</t>
  </si>
  <si>
    <t>4605.4</t>
  </si>
  <si>
    <t>4605</t>
  </si>
  <si>
    <t>4605.1</t>
  </si>
  <si>
    <t>4605.2</t>
  </si>
  <si>
    <t>4605.3</t>
  </si>
  <si>
    <t>4606.4</t>
  </si>
  <si>
    <t>4800</t>
  </si>
  <si>
    <t>5200.4</t>
  </si>
  <si>
    <t>5200.9</t>
  </si>
  <si>
    <t>5200.11</t>
  </si>
  <si>
    <t>5410</t>
  </si>
  <si>
    <t>5700.8</t>
  </si>
  <si>
    <t>5700.7</t>
  </si>
  <si>
    <t>5800</t>
  </si>
  <si>
    <t>6000</t>
  </si>
  <si>
    <t>6100</t>
  </si>
  <si>
    <t>6500</t>
  </si>
  <si>
    <t>7300.7</t>
  </si>
  <si>
    <t>7300</t>
  </si>
  <si>
    <t>Safe work facilities during cargo operations</t>
  </si>
  <si>
    <t>Are opened hatches surrounded by a safe, sturdy rail with stanchions?</t>
  </si>
  <si>
    <t>Is damage to the hatch covers, hatch coamings and associated fastenings directly reported with a written notice?  (in order to make the person who caused the damage more careful in avoiding further damage)</t>
  </si>
  <si>
    <t>Are there procedures/instructions for the internal transfer of fuel oil between main storage tanks?</t>
  </si>
  <si>
    <t>Is there an instruction that all persons involved are to be familiar with the intended bunker operation and/or internal transfer operation and their duties?</t>
  </si>
  <si>
    <t>Does the company issue procedures/instructions for hull / ship's construction condition inspections to be carried out by the ship's personnel?</t>
  </si>
  <si>
    <t xml:space="preserve">Is the vessel in receipt of evaluation reports of the annual ERS drill(s) between company, (class) and vessel? </t>
  </si>
  <si>
    <t>Is the evaluation report of the annual ERS drill discussed in a safety meeting?</t>
  </si>
  <si>
    <t>MAINTENANCE / SURVEYS</t>
  </si>
  <si>
    <t>6100.1</t>
  </si>
  <si>
    <t>6100.2</t>
  </si>
  <si>
    <t>Does the vessel have a compressor for the refilling of air cylinders for breathing apparatus?</t>
  </si>
  <si>
    <t>1300.2</t>
  </si>
  <si>
    <t>Mooring Equipment</t>
  </si>
  <si>
    <t>Is the ship's crew familiarised in general with the principles of the ISPS Code  (ship related) ?</t>
  </si>
  <si>
    <t>Is an action plan in case of a helicopter accident available?</t>
  </si>
  <si>
    <t>Are new personnel and personnel transferred to new assignments given proper familiarisation with their duties?</t>
  </si>
  <si>
    <t>Are arrangements for vessel systems documented ? (configuration scheme)</t>
  </si>
  <si>
    <t>Are actions and responsibilities of the shipboard personnel clearly described in the SOPEP ?</t>
  </si>
  <si>
    <r>
      <t>Alternative for 6200.7 :</t>
    </r>
    <r>
      <rPr>
        <b/>
        <sz val="17"/>
        <rFont val="Arial"/>
        <family val="2"/>
      </rPr>
      <t xml:space="preserve"> </t>
    </r>
    <r>
      <rPr>
        <b/>
        <sz val="16"/>
        <rFont val="Arial"/>
        <family val="2"/>
      </rPr>
      <t xml:space="preserve"> </t>
    </r>
    <r>
      <rPr>
        <sz val="16"/>
        <rFont val="Arial"/>
        <family val="2"/>
      </rPr>
      <t xml:space="preserve">(for fibre ropes)  Are there procedures for care of fibre ropes? </t>
    </r>
  </si>
  <si>
    <t>Total score</t>
  </si>
  <si>
    <t>LEGEND</t>
  </si>
  <si>
    <t>Are crew familiarised with updated fuel change over procedures?</t>
  </si>
  <si>
    <t xml:space="preserve">Fuel Change Over / Ballast Water Exchange                       </t>
  </si>
  <si>
    <t>2120.1</t>
  </si>
  <si>
    <t>2120.2</t>
  </si>
  <si>
    <t>Revision Code</t>
  </si>
  <si>
    <t>Has the master received a written cargo declaration, before commencement of loading?</t>
  </si>
  <si>
    <t>Is the corrosion prevention system, other than coating, included in the maintenance system?</t>
  </si>
  <si>
    <t>6400.2</t>
  </si>
  <si>
    <t>6400.6</t>
  </si>
  <si>
    <t>1200.7</t>
  </si>
  <si>
    <t>1200.11</t>
  </si>
  <si>
    <t>3100.5</t>
  </si>
  <si>
    <t>3200.11</t>
  </si>
  <si>
    <t>5812.1</t>
  </si>
  <si>
    <t>5812.2</t>
  </si>
  <si>
    <t>6200.10</t>
  </si>
  <si>
    <t>7300.8</t>
  </si>
  <si>
    <t>NOT APPLICABLE</t>
  </si>
  <si>
    <t>Does the ship have a valid (interim) International Ship Security Certificate?</t>
  </si>
  <si>
    <t>6110</t>
  </si>
  <si>
    <t>5821.6</t>
  </si>
  <si>
    <t>5821.7</t>
  </si>
  <si>
    <r>
      <t xml:space="preserve">If modifications to fuel system are required, are </t>
    </r>
    <r>
      <rPr>
        <b/>
        <sz val="16"/>
        <rFont val="Arial"/>
        <family val="2"/>
      </rPr>
      <t>updated</t>
    </r>
    <r>
      <rPr>
        <sz val="16"/>
        <rFont val="Arial"/>
        <family val="2"/>
      </rPr>
      <t xml:space="preserve"> detailed fuel system diagrams for fuel change over available?  </t>
    </r>
  </si>
  <si>
    <r>
      <t xml:space="preserve">Are </t>
    </r>
    <r>
      <rPr>
        <b/>
        <sz val="16"/>
        <rFont val="Arial"/>
        <family val="2"/>
      </rPr>
      <t xml:space="preserve">updated </t>
    </r>
    <r>
      <rPr>
        <sz val="16"/>
        <rFont val="Arial"/>
        <family val="2"/>
      </rPr>
      <t xml:space="preserve">fuel change over procedures (company-approved) available for the main engine, auxiliary engines &amp; boilers?  (procedures should be available for each fuel type used onboard) </t>
    </r>
  </si>
  <si>
    <t>Are all official ENCs and RNCs up-to-date?</t>
  </si>
  <si>
    <t>Indicates that the whole element did not reach the minimum score, hence a finding is issued. The number shows the scores obtained.</t>
  </si>
  <si>
    <r>
      <t xml:space="preserve">Indicates that the minimum score for the relevant element is "0", hence a finding will </t>
    </r>
    <r>
      <rPr>
        <i/>
        <sz val="16"/>
        <rFont val="Arial"/>
        <family val="2"/>
      </rPr>
      <t>not</t>
    </r>
    <r>
      <rPr>
        <sz val="16"/>
        <rFont val="Arial"/>
        <family val="2"/>
      </rPr>
      <t xml:space="preserve"> be issued.</t>
    </r>
  </si>
  <si>
    <t>Is the master provided with information on the strength of the hull girder system for representative scenarios of loading and discharging of intended loading conditions?</t>
  </si>
  <si>
    <t>7300.10</t>
  </si>
  <si>
    <t>Is an evaluation report of vessel's performance sent to the company?</t>
  </si>
  <si>
    <t>350.2</t>
  </si>
  <si>
    <t>350.3</t>
  </si>
  <si>
    <t>Are the Management System (MS) Manuals maintained and updated?</t>
  </si>
  <si>
    <t>DESIGNATED PERSONS</t>
  </si>
  <si>
    <t>DEVELOPMENT OF PLANS FOR SHIPBOARD OPERATIONS</t>
  </si>
  <si>
    <t>EMERGENCY PREPAREDNESS</t>
  </si>
  <si>
    <t>Compliance with General Provisions</t>
  </si>
  <si>
    <t>111.1</t>
  </si>
  <si>
    <t>111.2</t>
  </si>
  <si>
    <t>Are valid documents available at all relevant locations?</t>
  </si>
  <si>
    <t>111.3</t>
  </si>
  <si>
    <t>6500.3</t>
  </si>
  <si>
    <t>Is a certificate of test and thorough examination of loose gear issued? (CG3)</t>
  </si>
  <si>
    <t>6500.4</t>
  </si>
  <si>
    <t>2100.13</t>
  </si>
  <si>
    <t>2300.1</t>
  </si>
  <si>
    <t>MACHINERY / ENGINE OPERATIONS</t>
  </si>
  <si>
    <t>3100.1</t>
  </si>
  <si>
    <t>3100.2</t>
  </si>
  <si>
    <t>3100.3</t>
  </si>
  <si>
    <t>Does the vessel use gear oil that is certified according to the EEL (all deck equipment)?</t>
  </si>
  <si>
    <t>217.1</t>
  </si>
  <si>
    <t>217.3</t>
  </si>
  <si>
    <t>217.9</t>
  </si>
  <si>
    <t>217.7</t>
  </si>
  <si>
    <t>217.5</t>
  </si>
  <si>
    <t>215</t>
  </si>
  <si>
    <t>211</t>
  </si>
  <si>
    <t>201.1</t>
  </si>
  <si>
    <t>201</t>
  </si>
  <si>
    <t>105</t>
  </si>
  <si>
    <t>111</t>
  </si>
  <si>
    <t>110</t>
  </si>
  <si>
    <t>217</t>
  </si>
  <si>
    <t>106</t>
  </si>
  <si>
    <t>112</t>
  </si>
  <si>
    <t>213</t>
  </si>
  <si>
    <t>200</t>
  </si>
  <si>
    <t>216</t>
  </si>
  <si>
    <t>6200.12</t>
  </si>
  <si>
    <t>Indicates that an alternative is used, hence the score for that item is a "0".</t>
  </si>
  <si>
    <t>The checklist was filled in incorrectly, thus shows "error".</t>
  </si>
  <si>
    <t>Shows which elements are minimum = maximum. Hence scores on all items is required to fully comply.</t>
  </si>
  <si>
    <t>Score</t>
  </si>
  <si>
    <t>Min = Max elements</t>
  </si>
  <si>
    <t>Complied?</t>
  </si>
  <si>
    <t>Are there procedures to ensure that a sufficient number of personnel is available in case of emergency during port stay?</t>
  </si>
  <si>
    <t>Is a terminal emergency plan available on board? (Deck office)</t>
  </si>
  <si>
    <t>Is relevant information on the MS written in a working language or languages understood by officers and shipboard personnel?</t>
  </si>
  <si>
    <t xml:space="preserve">Are internal inspections for wires + fibre ropes carried out &amp; do these inspections  take manufacturer’s recommendations into account? </t>
  </si>
  <si>
    <t>Particulate Matter (PM) Emissions</t>
  </si>
  <si>
    <t>5421.1</t>
  </si>
  <si>
    <t>Is the working language monitored and checked by the ships staff?</t>
  </si>
  <si>
    <t>106.15</t>
  </si>
  <si>
    <t>106.16</t>
  </si>
  <si>
    <t>107.2</t>
  </si>
  <si>
    <t>107.3</t>
  </si>
  <si>
    <t>108.1</t>
  </si>
  <si>
    <t>108.2</t>
  </si>
  <si>
    <t>CREW</t>
  </si>
  <si>
    <t>Are plans and instructions for key shipboard operations concerning safety of the ship and prevention of pollution, evaluated and reviewed?</t>
  </si>
  <si>
    <t>A</t>
  </si>
  <si>
    <t>4601</t>
  </si>
  <si>
    <t>4601.1</t>
  </si>
  <si>
    <t>4601.2</t>
  </si>
  <si>
    <t>4601.3</t>
  </si>
  <si>
    <t>4601.4</t>
  </si>
  <si>
    <t>4601.6</t>
  </si>
  <si>
    <t>4602</t>
  </si>
  <si>
    <t>4602.1</t>
  </si>
  <si>
    <t>4602.2</t>
  </si>
  <si>
    <t>4602.6</t>
  </si>
  <si>
    <t>4602.7</t>
  </si>
  <si>
    <t>4602.13</t>
  </si>
  <si>
    <t>4606</t>
  </si>
  <si>
    <t>4606.1</t>
  </si>
  <si>
    <t>4606.2</t>
  </si>
  <si>
    <t>1600.7</t>
  </si>
  <si>
    <t>1600.8</t>
  </si>
  <si>
    <t>Is the ship's officer in charge informed about remaining amount of cargo on the conveyor belt that must be loaded after a "STOP" ?</t>
  </si>
  <si>
    <t>DOCUMENTATION</t>
  </si>
  <si>
    <t>Are changes to documents reviewed and approved by authorised personnel?</t>
  </si>
  <si>
    <t>111.4</t>
  </si>
  <si>
    <t>112.1</t>
  </si>
  <si>
    <t>112.4</t>
  </si>
  <si>
    <t>Are non-conformities reported including their possible cause?</t>
  </si>
  <si>
    <t>110.5</t>
  </si>
  <si>
    <t>110.6</t>
  </si>
  <si>
    <t>4500.1</t>
  </si>
  <si>
    <t>109.2</t>
  </si>
  <si>
    <t>Does the ship have instructions/procedures for the reporting of non-conformities/ near misses?</t>
  </si>
  <si>
    <t>109.3</t>
  </si>
  <si>
    <t>109.4</t>
  </si>
  <si>
    <t>Are corrective and/or preventive actions taken?</t>
  </si>
  <si>
    <t>109.5</t>
  </si>
  <si>
    <t>110.1</t>
  </si>
  <si>
    <t>110.2</t>
  </si>
  <si>
    <t>110.3</t>
  </si>
  <si>
    <t>Is appropriate corrective action taken?</t>
  </si>
  <si>
    <t>110.4</t>
  </si>
  <si>
    <t>Are records of these activities maintained?</t>
  </si>
  <si>
    <t>3100.4</t>
  </si>
  <si>
    <t>CARGO OPERATIONS</t>
  </si>
  <si>
    <t>5800.7</t>
  </si>
  <si>
    <t>7400.2</t>
  </si>
  <si>
    <t>Is any detected damage (after completion of unloading) recorded and is this agreed on by the terminal?</t>
  </si>
  <si>
    <t>105.5</t>
  </si>
  <si>
    <t>106.1</t>
  </si>
  <si>
    <t>310.10</t>
  </si>
  <si>
    <t>Does the plan provide guidance to ensure proper disposal of removed oil and clean-up materials?</t>
  </si>
  <si>
    <t>310.11</t>
  </si>
  <si>
    <t>Are the responsibilities and authorities of all shipboard personnel clearly defined and implemented?</t>
  </si>
  <si>
    <t xml:space="preserve"> </t>
  </si>
  <si>
    <t>7200.1</t>
  </si>
  <si>
    <t>7200.2</t>
  </si>
  <si>
    <t>7200.3</t>
  </si>
  <si>
    <t>Does the vessel have a hull stress monitoring system which provides real-time information with readouts both in the CCR and on the bridge?</t>
  </si>
  <si>
    <t>Is an annual drill performed on board which includes ERS-procedures?</t>
  </si>
  <si>
    <t>ENGINEER OFFICER</t>
  </si>
  <si>
    <t>Is a winch brake test kit on board?</t>
  </si>
  <si>
    <t>6200.3</t>
  </si>
  <si>
    <t>6200.4</t>
  </si>
  <si>
    <t>6300.2</t>
  </si>
  <si>
    <t>6300.3</t>
  </si>
  <si>
    <t>Lubrication and Use of Oils (Element nr.: 5810, 5811 &amp; 5812)</t>
  </si>
  <si>
    <t>Stern tube lubrication</t>
  </si>
  <si>
    <t>5810.1</t>
  </si>
  <si>
    <t>Is an additional inspection carried out according to documented instructions, to check for leakages during distillate fuel operation ?</t>
  </si>
  <si>
    <t>5421.6</t>
  </si>
  <si>
    <t>Is ship's stability and loading information readily available, accurate and easy for the officers to use?</t>
  </si>
  <si>
    <t>3200.1</t>
  </si>
  <si>
    <t>PREVENTION OF POLLUTION</t>
  </si>
  <si>
    <t>Does the company have objective evidence to show their support of the shipboard personnel in reporting of non-conformities / near misses?</t>
  </si>
  <si>
    <t>CHIEF OFFICER</t>
  </si>
  <si>
    <t>DECK OFFICER</t>
  </si>
  <si>
    <t>DECK RATING</t>
  </si>
  <si>
    <t>CHIEF ENGINEER</t>
  </si>
  <si>
    <t xml:space="preserve">Is a rescue / back-up team assigned and ready for immediate action upon call? </t>
  </si>
  <si>
    <r>
      <t>Alternative for 1300.1:</t>
    </r>
    <r>
      <rPr>
        <sz val="16"/>
        <rFont val="Arial"/>
        <family val="2"/>
      </rPr>
      <t xml:space="preserve"> sufficient number of air cylinders for the sole purpose of safety drills.</t>
    </r>
  </si>
  <si>
    <t>Is new crew familiar with the operation and capabilities of the ship's mooring equipment?</t>
  </si>
  <si>
    <t>Are communication arrangements between ship and terminal capable of responding to requests for information on the loading/unloading process and prompt compliance in the event that the master orders loading/unloading to be suspended?</t>
  </si>
  <si>
    <t>SAFETY AND ENVIRONMENTAL PROTECTION POLICY</t>
  </si>
  <si>
    <t>Does the shipbroker (or head office staff) contact the master to request his confirmation that a cargo can be safely carried and his calculations of the tonnage that the ship can carry between specified ports?</t>
  </si>
  <si>
    <t>Is it company policy that maintenance meetings are carried out on board? (e.g. each month and at (all) sections on board)</t>
  </si>
  <si>
    <t>Is a safety meeting, attended by all personnel involved, held prior to entering the space or commencement of hot work in order to review  procedures and PPE (including those specific for the intended work) ?</t>
  </si>
  <si>
    <t>2300.3</t>
  </si>
  <si>
    <t>2300.4</t>
  </si>
  <si>
    <t>Is the measuring system for bunker and ballast tanks on line with the loadicator?</t>
  </si>
  <si>
    <t>Additional Safety Measures for Bulk Carriers</t>
  </si>
  <si>
    <t>SOLAS 1974</t>
  </si>
  <si>
    <t>MARPOL 73/78</t>
  </si>
  <si>
    <t>Control of drugs &amp; alcohol onboard</t>
  </si>
  <si>
    <t>Helicopter / Ship Operations</t>
  </si>
  <si>
    <t>Hull Stress Monitoring System</t>
  </si>
  <si>
    <r>
      <t>Ballast Water Management (BWM)</t>
    </r>
    <r>
      <rPr>
        <sz val="14"/>
        <rFont val="Arial"/>
        <family val="2"/>
      </rPr>
      <t/>
    </r>
  </si>
  <si>
    <t xml:space="preserve">Corrosion Prevention of  Seawater Ballast Tanks </t>
  </si>
  <si>
    <t>Certificates for Cargo Gear</t>
  </si>
  <si>
    <r>
      <t>Bulk Carrier Practice</t>
    </r>
    <r>
      <rPr>
        <b/>
        <sz val="14"/>
        <color indexed="12"/>
        <rFont val="Arial"/>
        <family val="2"/>
      </rPr>
      <t/>
    </r>
  </si>
  <si>
    <t>Does the company have a procedure for the Master to ensure that assigned sea staff are in possession of necessary certificates when joining the vessel?</t>
  </si>
  <si>
    <t>Does the vessel use hydraulic oil that is certified according to the EEL in mooring and anchor appliances?</t>
  </si>
  <si>
    <t>Does the vessel use hydraulic oil that is certified according to the EEL in crane appliances?</t>
  </si>
  <si>
    <t>Does the vessel use hydraulic oil that is certified according to the EEL in hatch closing system?</t>
  </si>
  <si>
    <t>5810.3</t>
  </si>
  <si>
    <t>Is the ship provided with information about the terminal in order to plan the loading and unloading plan?</t>
  </si>
  <si>
    <t>Has the master received the details of the nature of the cargo from the shipper of the intended cargo?</t>
  </si>
  <si>
    <t>Cargo handling and operations</t>
  </si>
  <si>
    <t>5820</t>
  </si>
  <si>
    <t>Is washwater from the economizer/boilers collected in a Soot separation / collection tank?</t>
  </si>
  <si>
    <t>5821.11</t>
  </si>
  <si>
    <t>Are management instructions regarding disposal of soot and soot-water mixtures available onboard?</t>
  </si>
  <si>
    <t>5821.12</t>
  </si>
  <si>
    <t>Are tasks &amp; responsibilities of shipboard personnel assigned to ballast water exchange operations defined, documented &amp; controlled ?</t>
  </si>
  <si>
    <t>Is the working language between the office and the vessels defined?</t>
  </si>
  <si>
    <t>106.12</t>
  </si>
  <si>
    <t>106.13</t>
  </si>
  <si>
    <t>106.14</t>
  </si>
  <si>
    <r>
      <t>Alternative to 6300.1</t>
    </r>
    <r>
      <rPr>
        <sz val="16"/>
        <rFont val="Arial"/>
        <family val="2"/>
      </rPr>
      <t xml:space="preserve"> Are ballast tanks coated with dark epoxy maintained with a modified epoxy coating of a light colour, after safety benefit assessment is carried out?</t>
    </r>
  </si>
  <si>
    <t>Are manufacturer’s technical product data sheets and job specifications of the coatings on board?</t>
  </si>
  <si>
    <t>5000</t>
  </si>
  <si>
    <t>5200</t>
  </si>
  <si>
    <t>5421</t>
  </si>
  <si>
    <t>5700.6</t>
  </si>
  <si>
    <t>5700.5</t>
  </si>
  <si>
    <t>5700</t>
  </si>
  <si>
    <t>5810</t>
  </si>
  <si>
    <t>5811</t>
  </si>
  <si>
    <t>5811.1</t>
  </si>
  <si>
    <t>5812.6</t>
  </si>
  <si>
    <t>1200.9</t>
  </si>
  <si>
    <t>1200.10</t>
  </si>
  <si>
    <t>1200.6</t>
  </si>
  <si>
    <t>Is a log for "workingdays" of mooring wires and tails / fibre ropes maintained? ( to predict the point of discard &amp; for evaluation of wire/rope performance )</t>
  </si>
  <si>
    <t>6300.5</t>
  </si>
  <si>
    <t>REPORTS AND ANALYSES OF NON-CONFORMATIES, ACCIDENTS AND  HAZARDOUS  OCCURENCES</t>
  </si>
  <si>
    <t>MAINTENANCE OF THE SHIP AND EQUIPMENT</t>
  </si>
  <si>
    <t>N</t>
  </si>
  <si>
    <t>Is a risk assessment carried out for the operation of ECDIS which identifies and controls the hazards when using ENCs and (if used) when ECDIS is in RCDS mode?</t>
  </si>
  <si>
    <t>Bunker Operations</t>
  </si>
  <si>
    <t>Is the ship provided with information on the design of the mooring system? (with examples to show the loads likely to be experienced under particular conditions and to illustrate those situations under which the limit of the system is likely to be reached)</t>
  </si>
  <si>
    <t>Is an overview available with all details of mooring wires / fibre ropes, winches, inspections, maintenance, tests etc?</t>
  </si>
  <si>
    <t>Does the company MS specify a safe-maximum percentage fill for bunker tanks? (max. limit 95%)</t>
  </si>
  <si>
    <t>4601.5</t>
  </si>
  <si>
    <t>4602.3</t>
  </si>
  <si>
    <t>4602.4</t>
  </si>
  <si>
    <t>4602.5</t>
  </si>
  <si>
    <t>4602.8</t>
  </si>
  <si>
    <t>4602.9</t>
  </si>
  <si>
    <t>4602.10</t>
  </si>
  <si>
    <t>4602.11</t>
  </si>
  <si>
    <t>4602.12</t>
  </si>
  <si>
    <t>4603</t>
  </si>
  <si>
    <t>4603.1</t>
  </si>
  <si>
    <t>4603.2</t>
  </si>
  <si>
    <t>4603.3</t>
  </si>
  <si>
    <t>4603.4</t>
  </si>
  <si>
    <t>4603.5</t>
  </si>
  <si>
    <t>4604</t>
  </si>
  <si>
    <t>4604.1</t>
  </si>
  <si>
    <t>4604.2</t>
  </si>
  <si>
    <t>4604.3</t>
  </si>
  <si>
    <t>4604.4</t>
  </si>
  <si>
    <t>Communication during cargo operations, GA requirement for all cargoes</t>
  </si>
  <si>
    <t>Are damages to frames, brackets and plating recorded so that new damage can be detected? (cover plates for manholes or grating for bilge wells are not missing?)</t>
  </si>
  <si>
    <t>Is a cargo drain tank installed? (e.g. drainage of cargo moisture, calculation of cargo weight)</t>
  </si>
  <si>
    <t>MANAGEMENT ELEMENTS</t>
  </si>
  <si>
    <t>Is the risk assessment and relevant onboard procedures + instructions reviewed on a regular basis (at least once a year or if circumstances require a review) ?</t>
  </si>
  <si>
    <t>Are all official ENCs up-to-date?</t>
  </si>
  <si>
    <t>Is a system administrator designated onboard for administrative PC systems on the ship?</t>
  </si>
  <si>
    <t>Is there a designated space for long term stowage of garbage (except food waste)?</t>
  </si>
  <si>
    <t>Management of bilge water and sludge handling onboard</t>
  </si>
  <si>
    <t>Does the company distribute relevant cargo instructions to the vessel? (e.g. is ship compatible for intended cargo)</t>
  </si>
  <si>
    <t>Are inspections of cargo holds conducted before all loading and after all unloading operations?</t>
  </si>
  <si>
    <t xml:space="preserve">Are tasks, qualifications and responsibilities evaluated during drills and exercises as described in the emergency procedures? </t>
  </si>
  <si>
    <t>108.3</t>
  </si>
  <si>
    <t>108.5</t>
  </si>
  <si>
    <t>Is the shipboard personnel prepared to respond to emergency shipboard situations?</t>
  </si>
  <si>
    <t>109.1</t>
  </si>
  <si>
    <t>Are adequate system back-up’s for vessel computer-based systems made (where applicable) and are procedures for this documented ?</t>
  </si>
  <si>
    <t>Is training provided at a level required to effectively operate and maintain the system and cover normal, abnormal and emergency conditions?</t>
  </si>
  <si>
    <t>NAVIGATION / BRIDGE OPERATIONS</t>
  </si>
  <si>
    <t>2100.6</t>
  </si>
  <si>
    <t>2100.8</t>
  </si>
  <si>
    <t>Is an effective deck watch in attendance on deck during cargo operations?</t>
  </si>
  <si>
    <t xml:space="preserve">                    </t>
  </si>
  <si>
    <t>Doc. &amp; Impl.</t>
  </si>
  <si>
    <t>5821.8</t>
  </si>
  <si>
    <t>5821.9</t>
  </si>
  <si>
    <t>5822</t>
  </si>
  <si>
    <t>Outfitting of sludge handling system</t>
  </si>
  <si>
    <t>5822.1</t>
  </si>
  <si>
    <t>5822.2</t>
  </si>
  <si>
    <t>Is a checklist used for bunker operations (company format) ?</t>
  </si>
  <si>
    <t>Are inspection, maintenance and discard criteria for mooring wires and tails / fibre ropes established and carried out by a competent person? (time interval for inspection should be in the PMS)</t>
  </si>
  <si>
    <t>Do these criteria take manufacturer’s recommendations into account ?</t>
  </si>
  <si>
    <t>6100.3</t>
  </si>
  <si>
    <t>6100.4</t>
  </si>
  <si>
    <t>6200.5</t>
  </si>
  <si>
    <t>6200.6</t>
  </si>
  <si>
    <t>6200.1</t>
  </si>
  <si>
    <t>6200.2</t>
  </si>
  <si>
    <t>6300.1</t>
  </si>
  <si>
    <t>Does the ship have a repair history?</t>
  </si>
  <si>
    <t>2100.9</t>
  </si>
  <si>
    <t>4800.5</t>
  </si>
  <si>
    <t>6300.6</t>
  </si>
  <si>
    <t>6300.7</t>
  </si>
  <si>
    <t>Is the coating approved according to the IMO performance standard? (type approval or statement of compliance according to Res. MSC 215(82) in Coating Technical File)</t>
  </si>
  <si>
    <t>6400.1</t>
  </si>
  <si>
    <t>7500.2</t>
  </si>
  <si>
    <t>ELEMENTS WITH NO 
MINIMUM SCORE</t>
  </si>
  <si>
    <t>Is ship's crew trained and drilled periodically according to enclosed space entry procedures ?</t>
  </si>
  <si>
    <t>Does training also include rescue and first aid?</t>
  </si>
  <si>
    <t>Are instructions, which are essential prior to sailing, identified, documented and given to the new personnel?</t>
  </si>
  <si>
    <t>106.17</t>
  </si>
  <si>
    <t>Is the Master fully conversant with the Company's Management Systems?</t>
  </si>
  <si>
    <t>Are any tanks intended for fuel-oil or other substances, with a minimum capacity of 20m³, constructed at least B/15 or 2 metres above the keel level ?</t>
  </si>
  <si>
    <t>Are tanks for fuel oil protected by a double side ? (for ships below 20,000gt, width of double side to be at least 0.76m ; for 20,000gt and above, width to be at least 2 metres)</t>
  </si>
  <si>
    <t>5421.7</t>
  </si>
  <si>
    <r>
      <t>For cases where the vessel must use low sulphur fuel for a prolonged period</t>
    </r>
    <r>
      <rPr>
        <sz val="16"/>
        <rFont val="Arial"/>
        <family val="2"/>
      </rPr>
      <t xml:space="preserve">  Are there instructions from the engine manufacturer, for use of appropriate (cylinder) lube oil for main &amp; auxiliary engines? </t>
    </r>
  </si>
  <si>
    <t>Prevention of pollution by garbage</t>
  </si>
  <si>
    <t>Are tasks, qualifications and responsibilities defined in the manuals and in the job descriptions?</t>
  </si>
  <si>
    <t>Ships required to carry out Fuel Change Over to low sulphur Marine Diesel Oil or low sulphur Marine Gas Oil  (low sulphur Distillates)</t>
  </si>
  <si>
    <t xml:space="preserve">Are shore-ship communications, defined levels of authority and lines of communication documented and working effectively ?               </t>
  </si>
  <si>
    <t>Does the MS provide for specific measures aimed at promoting the reliability of critical equipment and 
systems ?</t>
  </si>
  <si>
    <t>Critical and Stand-by Equipment</t>
  </si>
  <si>
    <t>6110.5</t>
  </si>
  <si>
    <t>6110.7</t>
  </si>
  <si>
    <t>6110.8</t>
  </si>
  <si>
    <t>Is objective evidence available that safety and environmental aspects of the operation of the ship are monitored and that the required adequate resources and shore-based support is applied ?</t>
  </si>
  <si>
    <t>MASTER'S RESPONSIBILITY AND AUTHORITY</t>
  </si>
  <si>
    <t>Does the master review the MS and are its deficiencies reported to the shore-based management?</t>
  </si>
  <si>
    <t>RESOURCES AND PERSONNEL AND STCW</t>
  </si>
  <si>
    <t>Does ship's personnel receive training/courses which are required in support of the MS?</t>
  </si>
  <si>
    <t>COMPANY VERIFICATION, REVIEW AND EVALUATION</t>
  </si>
  <si>
    <t>IMO ELEMENTS</t>
  </si>
  <si>
    <t>Provisions concerning Reports on Incidents Involving Harmful Substances (Protocol 1)</t>
  </si>
  <si>
    <t>COMPANY RESPONSIBILITIES AND AUTHORITY</t>
  </si>
  <si>
    <t xml:space="preserve">Are the lubricants &amp; cleaning products compatible with the wire and approved by the wire manufacturer? </t>
  </si>
  <si>
    <t>Is an automatic wire rope lubricator in use on board?</t>
  </si>
  <si>
    <t>Is a drawing of the mooring arrangement readily available on the bridge?</t>
  </si>
  <si>
    <t>Is the terminal's representative made aware of the requirements for harmonisation between deballasting and cargo loading rates for his ship? (e.g. times at which loading may need to be suspended, etc.)</t>
  </si>
  <si>
    <t>Are safety and environmental inspections carried out, documented and reported?</t>
  </si>
  <si>
    <t>Preparation of loading / unloading plan</t>
  </si>
  <si>
    <t>Is the ship's officer in charge provided with loaded cargo weight at frequent intervals &amp; at the end of each pour?</t>
  </si>
  <si>
    <t>Does the master receive clear instructions about identity of charterer with respect to reporting and consultation?</t>
  </si>
  <si>
    <t>1600.3</t>
  </si>
  <si>
    <t xml:space="preserve">RANKING SCORE </t>
  </si>
  <si>
    <t>RANKING MAX. SCORE</t>
  </si>
  <si>
    <t>GENERAL</t>
  </si>
  <si>
    <t>O</t>
  </si>
  <si>
    <t>Is the master aware of cases where the ship cannot reasonably be expected to carry out ballast water exchange?</t>
  </si>
  <si>
    <t>2200.1</t>
  </si>
  <si>
    <t>2200.2</t>
  </si>
  <si>
    <t>6500.1</t>
  </si>
  <si>
    <t>Are winch brake tests carried out and recorded at least once a year or after an excessive load?</t>
  </si>
  <si>
    <t>Does an additional examination take place after unusual events, such as long periods of inactivity, excessive loads, heat exposure, loading/discharge at swell ports, etc?</t>
  </si>
  <si>
    <t xml:space="preserve">MAXIMUM OBTAINABLE RANKING SCORE </t>
  </si>
  <si>
    <t>SHIP'S RANKING SCORE</t>
  </si>
  <si>
    <r>
      <t xml:space="preserve">Has the company carried out a </t>
    </r>
    <r>
      <rPr>
        <b/>
        <sz val="16"/>
        <rFont val="Arial"/>
        <family val="2"/>
      </rPr>
      <t xml:space="preserve">safety assessment </t>
    </r>
    <r>
      <rPr>
        <sz val="16"/>
        <rFont val="Arial"/>
        <family val="2"/>
      </rPr>
      <t xml:space="preserve">with respective manufacturers, for any necessary modifications to the vessel's boilers &amp; each fuel system onboard? (modifications should be class approved) </t>
    </r>
  </si>
  <si>
    <t>5421.3</t>
  </si>
  <si>
    <t>5421.4</t>
  </si>
  <si>
    <t>5421.5</t>
  </si>
  <si>
    <r>
      <t xml:space="preserve">Extra personnel, </t>
    </r>
    <r>
      <rPr>
        <sz val="16"/>
        <rFont val="Arial"/>
        <family val="2"/>
      </rPr>
      <t>Additional Green Award Requirement</t>
    </r>
  </si>
  <si>
    <r>
      <t xml:space="preserve">Training / Courses for Personnel, </t>
    </r>
    <r>
      <rPr>
        <sz val="16"/>
        <rFont val="Arial"/>
        <family val="2"/>
      </rPr>
      <t>Additional Green Award Requirements &amp; IMO Model Courses</t>
    </r>
    <r>
      <rPr>
        <b/>
        <sz val="14"/>
        <color indexed="52"/>
        <rFont val="Arial"/>
        <family val="2"/>
      </rPr>
      <t/>
    </r>
  </si>
  <si>
    <t>NOx Emissions</t>
  </si>
  <si>
    <t>105.1</t>
  </si>
  <si>
    <t>Is the responsibility of the master clearly defined and documented?</t>
  </si>
  <si>
    <t>105.2</t>
  </si>
  <si>
    <t>Does the master implement the Company's safety and environmental-protection policy on board?</t>
  </si>
  <si>
    <t>105.3</t>
  </si>
  <si>
    <t>Does the master motivate the crew in the observation of that policy?</t>
  </si>
  <si>
    <t>105.4</t>
  </si>
  <si>
    <t>Does the bunker procedure include a bunker plan (company format) ?</t>
  </si>
  <si>
    <t>Does sediment disposal take place in port (to sediment reception facility) or at sea (more than 200nm from land and at depth greater than 200m) ?</t>
  </si>
  <si>
    <t>1200.1</t>
  </si>
  <si>
    <t>1200.2</t>
  </si>
  <si>
    <t>1200.3</t>
  </si>
  <si>
    <t>Is the company policy concerning safety and the environment available, posted and 
implemented at all levels ?</t>
  </si>
  <si>
    <t>218</t>
  </si>
  <si>
    <t xml:space="preserve">Noise Levels On Board Ships </t>
  </si>
  <si>
    <t>218.1</t>
  </si>
  <si>
    <t>218.2</t>
  </si>
  <si>
    <t>1700</t>
  </si>
  <si>
    <t>Noise and Vibration Management</t>
  </si>
  <si>
    <t>1700.2</t>
  </si>
  <si>
    <t>1700.3</t>
  </si>
  <si>
    <t>1700.4</t>
  </si>
  <si>
    <t>Noise Mitigation and Health Hazards</t>
  </si>
  <si>
    <t>1700.8</t>
  </si>
  <si>
    <t>1710</t>
  </si>
  <si>
    <t>Underwater Noise and Vibration Management</t>
  </si>
  <si>
    <t>1710.1</t>
  </si>
  <si>
    <t>1710.4</t>
  </si>
  <si>
    <t xml:space="preserve">Is the noise survey report available onboard? </t>
  </si>
  <si>
    <t>Are noise areas marked by placing relevant visible warning notices at the entrance to these areas? (IMO noise symbols)</t>
  </si>
  <si>
    <t>Noise/Vibration Monitoring and Measures</t>
  </si>
  <si>
    <t>Is the crew wearing hearing protectors which meet the requirements of the HML(High-Medium-Low) method (ISO 4869-2:1994) when entering spaces where noise levels exceed 85db(a)?</t>
  </si>
  <si>
    <t>Does the PMS have the routine to inspect and rectify any abnormalities in terms of noise and vibration from a machinery equipment ?</t>
  </si>
  <si>
    <t xml:space="preserve">Are appropriated measures implemented onboard in order to protect the crew from cargo handling equipment noise if the noise exceeds 85db(a) (by taking into account technical solutions and/or exposure limits)? </t>
  </si>
  <si>
    <t>Is the noise exposure limit of each rating/officer recorded  and available onboard?</t>
  </si>
  <si>
    <t>1700.9</t>
  </si>
  <si>
    <t>Is the crew restricted towards prolonged exposure in spaces where noise limits exceed 110 db(a)?</t>
  </si>
  <si>
    <t>1700.10</t>
  </si>
  <si>
    <t>Are all engine exhaust pipes insulated with ship specific suitable silencers to attenuate noise?</t>
  </si>
  <si>
    <t>1700.11</t>
  </si>
  <si>
    <t>Is the ship installed with noise cancelling equipment such as active mufflers/mounts, resilient mounts, vibration dampers where practically possible?</t>
  </si>
  <si>
    <t>1700.12</t>
  </si>
  <si>
    <t>Are noise cancelling measures such as mineral wool/silencers being installed in the ventilation ducts or fan rooms to reduce the noise level?</t>
  </si>
  <si>
    <t>Were any measures implemented periodically to reduce cavitation from propeller?</t>
  </si>
  <si>
    <t xml:space="preserve">Does the ship opt for re-routing or slow steaming where possible and practicable to protect whale sensitive areas? </t>
  </si>
  <si>
    <t>Waste Management / Garbage Handling Onboard</t>
  </si>
  <si>
    <t>5200.16</t>
  </si>
  <si>
    <t>5200.22</t>
  </si>
  <si>
    <t>5200.25</t>
  </si>
  <si>
    <t>5200.28</t>
  </si>
  <si>
    <t>5200.26</t>
  </si>
  <si>
    <t>5200.27</t>
  </si>
  <si>
    <t>Are records kept according to the garbage management plan?</t>
  </si>
  <si>
    <t xml:space="preserve">5200.20 </t>
  </si>
  <si>
    <t xml:space="preserve">Are the crew aware that  plastic should not be incinerated? </t>
  </si>
  <si>
    <t>5200.31</t>
  </si>
  <si>
    <t>Is the vessel equipped with compactor to reduce the volume of garbage?</t>
  </si>
  <si>
    <t>5200.37</t>
  </si>
  <si>
    <t>Is the vessel equipped with a waste shredder?</t>
  </si>
  <si>
    <t>Is the vessel equipped with grinder/comminutor for food waste ?</t>
  </si>
  <si>
    <t xml:space="preserve">5200.32 </t>
  </si>
  <si>
    <t>5200.33</t>
  </si>
  <si>
    <t>5200.34</t>
  </si>
  <si>
    <t>5200.35</t>
  </si>
  <si>
    <t xml:space="preserve">Are all incinerated ashes and clinkers always delivered to the port reception facilities? </t>
  </si>
  <si>
    <t>Are cargo residues delivered to the reception facility as appropriate? (where reception facilities are available)</t>
  </si>
  <si>
    <t>5200.29</t>
  </si>
  <si>
    <t>Are there verifiable efforts made onboard to minimize the amount and proper treatment of cargo residues?</t>
  </si>
  <si>
    <t>7200.7</t>
  </si>
  <si>
    <t>7200.6</t>
  </si>
  <si>
    <t>7200.8</t>
  </si>
  <si>
    <t>7300.18</t>
  </si>
  <si>
    <t>7300.19</t>
  </si>
  <si>
    <t>7300.20</t>
  </si>
  <si>
    <t>7300.17</t>
  </si>
  <si>
    <t>7500.5</t>
  </si>
  <si>
    <t>7500.7</t>
  </si>
  <si>
    <t xml:space="preserve">Are there extra deck officers onboard in addition to what is required by minimum safe manning document? </t>
  </si>
  <si>
    <t xml:space="preserve">Are there extra engine officers onboard in addition to what is required by minimum safe manning document? </t>
  </si>
  <si>
    <t>Are there extra deck ratings onboard in addition to what is required by minimum safe manning document?</t>
  </si>
  <si>
    <t xml:space="preserve">Are there extra engine ratings onboard  in addition to what is required by minimum safe manning document? </t>
  </si>
  <si>
    <t>Is there an electrical officer onboard in addition to the engine officers required by the safe manning document?</t>
  </si>
  <si>
    <t>Have the lower ranking deck officers completed advanced fire fighting (IMO2.03) ?</t>
  </si>
  <si>
    <t>Have the lower ranking engine officers completed advanced fire fighting (IMO2.03) ?</t>
  </si>
  <si>
    <t>Has the onboard management completed the onboard assessment/train the trainer course (IMO 1.30)?</t>
  </si>
  <si>
    <t>Have the ship personnel completed "Marine Environmental Awareness" course (IMO 1.38)?</t>
  </si>
  <si>
    <t>Have all the deck officers completed bridge team management/bridge resource management training course (IMO 1.22) ?</t>
  </si>
  <si>
    <t>Have all the engine officers completed engine room resource management training course?</t>
  </si>
  <si>
    <r>
      <rPr>
        <b/>
        <u/>
        <sz val="16"/>
        <rFont val="Arial"/>
        <family val="2"/>
      </rPr>
      <t>Alternative to 7300.8 &amp; 7300.19</t>
    </r>
    <r>
      <rPr>
        <b/>
        <sz val="16"/>
        <rFont val="Arial"/>
        <family val="2"/>
      </rPr>
      <t xml:space="preserve"> </t>
    </r>
    <r>
      <rPr>
        <sz val="16"/>
        <rFont val="Arial"/>
        <family val="2"/>
      </rPr>
      <t>Have all  the officers completed maritime resource management course ?</t>
    </r>
  </si>
  <si>
    <t>Is there a cadet currently onboard or has there been any in the last 6 months ?</t>
  </si>
  <si>
    <t>Have all the officers completed Security Awareness Training?</t>
  </si>
  <si>
    <t xml:space="preserve">Have the officers involved in cargo and ballast handling completed a simulator based training/course ? </t>
  </si>
  <si>
    <t>Have all the ship board crew after a period of absence or leave has been provided with familiarization of changes with regard to the operations/machinery which is related to their position ?</t>
  </si>
  <si>
    <t>Are the company format handover reports from all off - signing officers available onboard?</t>
  </si>
  <si>
    <t>7400.7</t>
  </si>
  <si>
    <t xml:space="preserve">Are the on-signers aware of the content of the hand-over reports? </t>
  </si>
  <si>
    <t>Safe Manning and Fatigue Management</t>
  </si>
  <si>
    <t>Is the master provided with instruction/procedure to monitor and address non compliance on STCW 2010 Manila amendments on work/rest hours onboard ?</t>
  </si>
  <si>
    <t>Training  &amp; Onboard Use of ECDIS (Compulsory carriage of ECDIS)</t>
  </si>
  <si>
    <t>2100.15</t>
  </si>
  <si>
    <t>2100.16</t>
  </si>
  <si>
    <t>2100.17</t>
  </si>
  <si>
    <t>Electronic chart display &amp; information systems / ECDIS</t>
  </si>
  <si>
    <t>2110</t>
  </si>
  <si>
    <t>2110.2</t>
  </si>
  <si>
    <t>2111</t>
  </si>
  <si>
    <t>2111.4</t>
  </si>
  <si>
    <t>2111.5</t>
  </si>
  <si>
    <t>2111.6</t>
  </si>
  <si>
    <t>2111.7</t>
  </si>
  <si>
    <t>2111.11</t>
  </si>
  <si>
    <t>2111.12</t>
  </si>
  <si>
    <t>Applicable to ships for which carriage of ECDIS is compulsory and Bulk Carriers which choose to use ECDIS as primary means of navigation on voluntary basis</t>
  </si>
  <si>
    <r>
      <t>Safety of Navigation / SOLAS chart carriage requirements</t>
    </r>
    <r>
      <rPr>
        <sz val="14"/>
        <rFont val="Arial"/>
        <family val="2"/>
      </rPr>
      <t/>
    </r>
  </si>
  <si>
    <t xml:space="preserve">Is the ECDIS type-approved according to Res A 817(19)  as amended by MSC 64 (67) and MSC 86 (70) or MSC.232(82)? </t>
  </si>
  <si>
    <t>Is an acceptable back-up arrangement in place? ( an independent  type-approved ECDIS with an independent position fixing system using official Electronic Navigational Charts (ENC's), or a full / reduced folio of up-to-date paper charts as relevant to the ship's voyage )</t>
  </si>
  <si>
    <t>Is the ECDIS type-approved according to Res A817 (19)  as amended by MSC 64 (67) and MSC 86 (70) or MSC.232(82)?</t>
  </si>
  <si>
    <t>Is the supplementary folio of paper charts acceptable for that part of the voyage where official 
RNCs are used ?</t>
  </si>
  <si>
    <t>Is an acceptable back-up arrangement in place? ( an independent  type-approved ECDIS with an independent position fixing system using official ENCs and Raster Navigational Charts where needed, or a full / reduced folio of up-to-date paper charts, as relevant to the ship's voyage )</t>
  </si>
  <si>
    <t xml:space="preserve">Have all deck officers and the master completed generic training in the use of ECDIS based on the IMO model course 1.27?   </t>
  </si>
  <si>
    <r>
      <t>Alternative 1 (217.1 - 217.4) :</t>
    </r>
    <r>
      <rPr>
        <b/>
        <sz val="16"/>
        <rFont val="Arial"/>
        <family val="2"/>
      </rPr>
      <t xml:space="preserve"> Compulsory carriage of ECDIS, with full official ENC coverage</t>
    </r>
  </si>
  <si>
    <r>
      <t>Alternative 2 (217.1 - 217.4):</t>
    </r>
    <r>
      <rPr>
        <b/>
        <sz val="16"/>
        <rFont val="Arial"/>
        <family val="2"/>
      </rPr>
      <t xml:space="preserve">  Compulsory carriage of ECDIS, Navigation with official ENCs where available and official RNCs where ENCs are not available</t>
    </r>
  </si>
  <si>
    <r>
      <rPr>
        <sz val="16"/>
        <color indexed="8"/>
        <rFont val="Arial"/>
        <family val="2"/>
      </rPr>
      <t>Is the vessel automatically supplied with n</t>
    </r>
    <r>
      <rPr>
        <sz val="16"/>
        <rFont val="Arial"/>
        <family val="2"/>
      </rPr>
      <t>ew hydrographic publications?</t>
    </r>
  </si>
  <si>
    <r>
      <t>Is the vessel electronically updated for hydrographic publications? (eg. Temporary and Preliminary NtM</t>
    </r>
    <r>
      <rPr>
        <sz val="16"/>
        <color indexed="8"/>
        <rFont val="Arial"/>
        <family val="2"/>
      </rPr>
      <t>)</t>
    </r>
  </si>
  <si>
    <t>Is navigational equipment included in the electronic Planned Maintenance System?</t>
  </si>
  <si>
    <t xml:space="preserve">Are masters entitled to use non-compulsory pilot services? (must be stated in a company procedure) </t>
  </si>
  <si>
    <t>Is the vessel equipped with  the multi constellation GNSS receiver?</t>
  </si>
  <si>
    <t>Is the vessel equipped with the eLoran receiver?</t>
  </si>
  <si>
    <t>Is the position for all stages of voyage compared with a different method of positioning than GPS?</t>
  </si>
  <si>
    <t>Is the ship equipped with ECDIS (type approved, using only official ENCs, and/or RNCs, master &amp; all navigating officers shall have completed generic training &amp; have been familiarized with ECDIS unit(s) installed onboard according to the Industry Recommendations for ECDIS Familiarisation?</t>
  </si>
  <si>
    <t>Are master &amp; all navigating officers part of the introduction programme for usage of ECDIS?</t>
  </si>
  <si>
    <t>2110.1</t>
  </si>
  <si>
    <t>Is ECDIS hardware maintained and software updated?</t>
  </si>
  <si>
    <t>Is ECDIS tested according to the IHO ECDIS data presentation and performance check with a use of test data set after every update of the software (including back up)?</t>
  </si>
  <si>
    <t>Is the crew regardless of the generic training familiarized with the ECDIS unit(s) installed onboard according to the Industry Recommendations for ECDIS Familiarisation?</t>
  </si>
  <si>
    <t>Have all the officers completed structured ECDIS training(s) on top of the generic training (besides the familiarization onboard in R2111.6)?</t>
  </si>
  <si>
    <t>2111.10</t>
  </si>
  <si>
    <t>Does the voyage planning include checking if all needed charts are up-to-date  (latest edition official chart updated an corrected to the latest available updates and NtM)?</t>
  </si>
  <si>
    <t>Does the ECDIS procedure suggest  display settings (layers) of ECDIS for various navigation conditions (arrival / departure - coastal - deep sea)?</t>
  </si>
  <si>
    <t>Does the vessel have a basic folio of paper charts (in case second ECDIS is a back up system)?</t>
  </si>
  <si>
    <r>
      <t xml:space="preserve">Only applicable to ships for which implementation date is still in the future and which do </t>
    </r>
    <r>
      <rPr>
        <b/>
        <u/>
        <sz val="16"/>
        <color rgb="FFFF0000"/>
        <rFont val="Arial"/>
        <family val="2"/>
      </rPr>
      <t>NOT</t>
    </r>
    <r>
      <rPr>
        <b/>
        <sz val="16"/>
        <color rgb="FFFF0000"/>
        <rFont val="Arial"/>
        <family val="2"/>
      </rPr>
      <t xml:space="preserve"> use ECDIS as primary means of navigation</t>
    </r>
  </si>
  <si>
    <r>
      <t xml:space="preserve">Does the voyage plan (checklist) include when fuel change over </t>
    </r>
    <r>
      <rPr>
        <u/>
        <sz val="16"/>
        <rFont val="Arial"/>
        <family val="2"/>
      </rPr>
      <t>should</t>
    </r>
    <r>
      <rPr>
        <sz val="16"/>
        <rFont val="Arial"/>
        <family val="2"/>
      </rPr>
      <t xml:space="preserve"> be carried out?</t>
    </r>
  </si>
  <si>
    <r>
      <t xml:space="preserve">Does the voyage plan (checklist) include when ballast water exchange </t>
    </r>
    <r>
      <rPr>
        <u/>
        <sz val="16"/>
        <rFont val="Arial"/>
        <family val="2"/>
      </rPr>
      <t>can</t>
    </r>
    <r>
      <rPr>
        <sz val="16"/>
        <rFont val="Arial"/>
        <family val="2"/>
      </rPr>
      <t xml:space="preserve"> be carried out?</t>
    </r>
  </si>
  <si>
    <t>Is there a ship administrator onboard (In addition to the standard complement and extra deck-officers and -ratings above) ?</t>
  </si>
  <si>
    <t>5500</t>
  </si>
  <si>
    <t>Sewage Management</t>
  </si>
  <si>
    <t>5500.1</t>
  </si>
  <si>
    <t>5500.2</t>
  </si>
  <si>
    <t>5510</t>
  </si>
  <si>
    <t>Grey Water Management</t>
  </si>
  <si>
    <t>5510.1</t>
  </si>
  <si>
    <t>5510.2</t>
  </si>
  <si>
    <t>5500.3</t>
  </si>
  <si>
    <t>5500.8</t>
  </si>
  <si>
    <t>Is the sewage treatment plant regularly checked and maintained as per manufacturer's guidelines?</t>
  </si>
  <si>
    <r>
      <rPr>
        <b/>
        <u/>
        <sz val="16"/>
        <rFont val="Arial"/>
        <family val="2"/>
      </rPr>
      <t>For all ships</t>
    </r>
    <r>
      <rPr>
        <b/>
        <sz val="16"/>
        <rFont val="Arial"/>
        <family val="2"/>
      </rPr>
      <t>: Sewage Holding Tank</t>
    </r>
  </si>
  <si>
    <t>5500.7</t>
  </si>
  <si>
    <t>Is the sewage holding tank regularly checked and maintained?</t>
  </si>
  <si>
    <t>Is the sewage treatment plant capable of treating grey water before being discharged?</t>
  </si>
  <si>
    <t>Is the grey water never discharged within the coastal and port areas?</t>
  </si>
  <si>
    <t xml:space="preserve">Does the ship participate in the Environmental Ship Index (ESI) and are ESI points above 40?  </t>
  </si>
  <si>
    <t xml:space="preserve">Does the ship participate in the Environmental Ship Index (ESI) and are ESI points above 50?  </t>
  </si>
  <si>
    <t>2100.18</t>
  </si>
  <si>
    <t>2100.19</t>
  </si>
  <si>
    <t>Is the vessel using weather routing services while on long haul voyage?</t>
  </si>
  <si>
    <t>Is the vessel enrolled in a meteorological &amp; oceanographic service in a form of a software application?</t>
  </si>
  <si>
    <r>
      <rPr>
        <b/>
        <u/>
        <sz val="16"/>
        <rFont val="Arial"/>
        <family val="2"/>
      </rPr>
      <t>Alternative to 2100.18</t>
    </r>
    <r>
      <rPr>
        <sz val="16"/>
        <rFont val="Arial"/>
        <family val="2"/>
      </rPr>
      <t>:  Does the vessel have a capability to receive comprehensive weather information from the office or from coastal stations / platforms?</t>
    </r>
  </si>
  <si>
    <t>3300</t>
  </si>
  <si>
    <t>On-shore Power Supply</t>
  </si>
  <si>
    <t>3300.1</t>
  </si>
  <si>
    <t>Is the vessel fitted with On-shore Power Supply equipment?</t>
  </si>
  <si>
    <t>3300.2</t>
  </si>
  <si>
    <t>Is the crew familiarised with the operation and safety aspects of On-shore Power Supply?</t>
  </si>
  <si>
    <t>7400.10</t>
  </si>
  <si>
    <t>In those cases when junior or senior officers are transferred to another class of ship that differ considerably from where their experience lie, is an onboard specific familiarisation with previous off-signing officers implemented for a specific minimum period?</t>
  </si>
  <si>
    <t>na</t>
  </si>
  <si>
    <t>(For General Cargo Carriers)
4601.7 to 4601.10 are alternatives to 4601.6</t>
  </si>
  <si>
    <t>4601.7</t>
  </si>
  <si>
    <t>4601.8</t>
  </si>
  <si>
    <t>4601.9</t>
  </si>
  <si>
    <t>4601.10</t>
  </si>
  <si>
    <t>(N/A for General Cargo Carriers)
Does the bulk carrier comply with the requirements of Ch. XII?</t>
  </si>
  <si>
    <t>(N/A for General Cargo Carriers)
Is it company policy that cargo which is liable to stick between frames is removed on time? (e.g. in order to prevent damage caused by pneumatic hammers, bulldozers etc.)</t>
  </si>
  <si>
    <t>6100.10</t>
  </si>
  <si>
    <t>6100.11</t>
  </si>
  <si>
    <t>6610</t>
  </si>
  <si>
    <t>Alternative Green Award requirements (SOLAS XII) (For General Cargo Carriers)</t>
  </si>
  <si>
    <t>(N/A for General Cargo Carriers)
Is an enhanced survey performed and endorsed by a Classification Society?</t>
  </si>
  <si>
    <t>Does the "trim &amp; stability booklet" provide information on maximum allowable cargo-load per hold / per tank top unit surface ( m² or ft² ).</t>
  </si>
  <si>
    <t>Does the "trim &amp; stability booklet" provide information on any restrictions during loading / discharging or voyage reference cargo-loads.</t>
  </si>
  <si>
    <t>Does the "trim &amp; stability booklet" provide information on maximum permissible forces and moments on the ship's hull during loading / discharging and voyage.</t>
  </si>
  <si>
    <t>Is the vessel provided with a loadicator which includes the information as required by 4601.9?</t>
  </si>
  <si>
    <t>4602.14</t>
  </si>
  <si>
    <t>6100.16</t>
  </si>
  <si>
    <t>6100.17</t>
  </si>
  <si>
    <r>
      <t>(For General Cargo Carriers) Alternative to 6100.1</t>
    </r>
    <r>
      <rPr>
        <b/>
        <sz val="16"/>
        <rFont val="Arial"/>
        <family val="2"/>
      </rPr>
      <t xml:space="preserve">
</t>
    </r>
    <r>
      <rPr>
        <sz val="16"/>
        <rFont val="Arial"/>
        <family val="2"/>
      </rPr>
      <t xml:space="preserve">Has the vessel been designed for a minimum fatigue life of 25 years North Atlantic ?  </t>
    </r>
  </si>
  <si>
    <r>
      <t xml:space="preserve">(For General Cargo Carriers) Alternative to 6100.2
</t>
    </r>
    <r>
      <rPr>
        <sz val="16"/>
        <rFont val="Arial"/>
        <family val="2"/>
      </rPr>
      <t>Has the vessel been designed for a minimum fatigue life of 20 years World Wide ?</t>
    </r>
  </si>
  <si>
    <r>
      <t xml:space="preserve">(For General Cargo Carriers) Alternative to 6100.3
</t>
    </r>
    <r>
      <rPr>
        <sz val="16"/>
        <rFont val="Arial"/>
        <family val="2"/>
      </rPr>
      <t>Are structural close up examination supported by thickness measurements carried out during vessel's latest special survey and reports available onboard ?</t>
    </r>
  </si>
  <si>
    <t>6610.6</t>
  </si>
  <si>
    <t>6610.7</t>
  </si>
  <si>
    <t>6610.8</t>
  </si>
  <si>
    <t>6610.9</t>
  </si>
  <si>
    <t>6610.10</t>
  </si>
  <si>
    <t>Are the damage stability scenarios of any hold flooded available onboard which indicate the status of condition of equilibrium for all loading conditions for bulk cargoes</t>
  </si>
  <si>
    <t>Is the damage stability scenario of flooding the foremost hold available onboard which indicates that the vessel will remain afloat in a satisfactory condition of equilibrium in all loading conditions for bulk cargoes</t>
  </si>
  <si>
    <t>Does the vessel have an indication ( e.g. Class Notation ) that the vessel has been designed and constructed to use grabs for discharging and / or loading.</t>
  </si>
  <si>
    <t>Are bilge-alarms fitted inside holds, duct-keel and spaces located forwards of the collision bulkhead.</t>
  </si>
  <si>
    <t>Are bilge-alarms ( audible and visual ) located on the bridge</t>
  </si>
  <si>
    <t>Are holds fitted with a water-ingress alarms.</t>
  </si>
  <si>
    <t>Has the vessel been designed and constructed to sail with any designated holds empty (in the scenario of heavy bulk cargoes )</t>
  </si>
  <si>
    <t>Are the controls of pumps and valves ( designated for bilge-system and / or ballast-system located forward of the collision bulkhead ) placed in a space which is safely accessible from the bridge or engine-room.</t>
  </si>
  <si>
    <t>Are the damage stability scenarios of any hold flooded available onboard which indicate the status of strength-condition ( SF's and BM's ) for all loading conditions for bulk cargoes</t>
  </si>
  <si>
    <t>Is evidence available onboard that the vessel is constructed to withstand the strengths of the foremost hold flooded in any loading and ballast condition.</t>
  </si>
  <si>
    <t>6610.11</t>
  </si>
  <si>
    <t>6610.12</t>
  </si>
  <si>
    <t>6610.13</t>
  </si>
  <si>
    <t>6610.14</t>
  </si>
  <si>
    <t>6610.15</t>
  </si>
  <si>
    <t>5810.6</t>
  </si>
  <si>
    <r>
      <t xml:space="preserve">TOTAL SCORE REVIEW                                                                                                             </t>
    </r>
    <r>
      <rPr>
        <b/>
        <sz val="26"/>
        <rFont val="Arial"/>
        <family val="2"/>
      </rPr>
      <t xml:space="preserve"> SHIP SURVEY - BBU (GCC)</t>
    </r>
  </si>
  <si>
    <r>
      <t xml:space="preserve">Is the vessel fitted with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</si>
  <si>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r>
      <t>Alternative for 5810.1 and 5810.6:</t>
    </r>
    <r>
      <rPr>
        <sz val="16"/>
        <rFont val="Arial"/>
        <family val="2"/>
      </rPr>
      <t xml:space="preserve">
Does the vessel use a stern tube lubricant that is certified according to the EAL/EEL or equivalent?</t>
    </r>
  </si>
  <si>
    <r>
      <rPr>
        <b/>
        <u/>
        <sz val="16"/>
        <rFont val="Arial"/>
        <family val="2"/>
      </rPr>
      <t xml:space="preserve">Alternative for 5810.1 and 5810.6: </t>
    </r>
    <r>
      <rPr>
        <sz val="16"/>
        <rFont val="Arial"/>
        <family val="2"/>
      </rPr>
      <t xml:space="preserve">
Is the crew aware of characteristics of the environmentally friendly stern tube lubricant (EAL/EEL certified or equivalent) with respect to maintenance &amp; its effect on the system if needed? (e.g. condition of seals &amp; filters, temperature &amp; condition of oil etc.)</t>
    </r>
  </si>
  <si>
    <r>
      <t xml:space="preserve">Does the ship hold a CAP rating for </t>
    </r>
    <r>
      <rPr>
        <u/>
        <sz val="16"/>
        <rFont val="Arial"/>
        <family val="2"/>
      </rPr>
      <t>Hull</t>
    </r>
    <r>
      <rPr>
        <sz val="16"/>
        <rFont val="Arial"/>
        <family val="2"/>
      </rPr>
      <t xml:space="preserve"> with Rating / Grade 2 as a minimum? 
(When the vessel reaches </t>
    </r>
    <r>
      <rPr>
        <u/>
        <sz val="16"/>
        <rFont val="Arial"/>
        <family val="2"/>
      </rPr>
      <t>15 years</t>
    </r>
    <r>
      <rPr>
        <sz val="16"/>
        <rFont val="Arial"/>
        <family val="2"/>
      </rPr>
      <t xml:space="preserve"> of age, or by the </t>
    </r>
    <r>
      <rPr>
        <u/>
        <sz val="16"/>
        <rFont val="Arial"/>
        <family val="2"/>
      </rPr>
      <t>end of the 3rd special survey</t>
    </r>
    <r>
      <rPr>
        <sz val="16"/>
        <rFont val="Arial"/>
        <family val="2"/>
      </rPr>
      <t>, whichever is earlier.)</t>
    </r>
  </si>
  <si>
    <r>
      <t xml:space="preserve">Does the ship hold a CAP rating for </t>
    </r>
    <r>
      <rPr>
        <u/>
        <sz val="16"/>
        <rFont val="Arial"/>
        <family val="2"/>
      </rPr>
      <t>Cargo Systems</t>
    </r>
    <r>
      <rPr>
        <sz val="16"/>
        <rFont val="Arial"/>
        <family val="2"/>
      </rPr>
      <t xml:space="preserve"> with Rating / Grade 2 as a minimum? 
(When the vessel reaches </t>
    </r>
    <r>
      <rPr>
        <u/>
        <sz val="16"/>
        <rFont val="Arial"/>
        <family val="2"/>
      </rPr>
      <t>15 years</t>
    </r>
    <r>
      <rPr>
        <sz val="16"/>
        <rFont val="Arial"/>
        <family val="2"/>
      </rPr>
      <t xml:space="preserve"> of age, or by the end of the </t>
    </r>
    <r>
      <rPr>
        <u/>
        <sz val="16"/>
        <rFont val="Arial"/>
        <family val="2"/>
      </rPr>
      <t>3rd special survey</t>
    </r>
    <r>
      <rPr>
        <sz val="16"/>
        <rFont val="Arial"/>
        <family val="2"/>
      </rPr>
      <t>, whichever is earlier.)</t>
    </r>
  </si>
  <si>
    <r>
      <t xml:space="preserve">(Alternative to 6400.1, 6400.8 and 6400.9 above) </t>
    </r>
    <r>
      <rPr>
        <sz val="16"/>
        <rFont val="Arial"/>
        <family val="2"/>
      </rPr>
      <t>Is the ship less than 15 years of age or has not reached the end of the 3rd special survey yet?</t>
    </r>
  </si>
  <si>
    <r>
      <t>Alternative for 5810.1, 5810.3, 5810.4 and 5810.5</t>
    </r>
    <r>
      <rPr>
        <sz val="16"/>
        <rFont val="Arial"/>
        <family val="2"/>
      </rPr>
      <t xml:space="preserve">
Is the vessel fitted with a class approved stern tube water lubricated system which uses </t>
    </r>
    <r>
      <rPr>
        <u/>
        <sz val="16"/>
        <rFont val="Arial"/>
        <family val="2"/>
      </rPr>
      <t>fresh water</t>
    </r>
    <r>
      <rPr>
        <sz val="16"/>
        <rFont val="Arial"/>
        <family val="2"/>
      </rPr>
      <t xml:space="preserve"> as a lubricant? (system  includes water conditioning and monitoring equipment)
*Additives used to maintain the condition of the water should be environmentally friendly.</t>
    </r>
  </si>
  <si>
    <t>Have all newly employed/engaged shipboard crew (first ship for that specific company) been provided with familiarization with regard to operations/machinery which is related to their position ?</t>
  </si>
  <si>
    <r>
      <t xml:space="preserve">Alternative for 5810.1 and 5810.6: </t>
    </r>
    <r>
      <rPr>
        <sz val="16"/>
        <rFont val="Arial"/>
        <family val="2"/>
      </rPr>
      <t xml:space="preserve">
Is the vessel fitted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 xml:space="preserve">?  </t>
    </r>
  </si>
  <si>
    <t>1400.5</t>
  </si>
  <si>
    <t>1400.6</t>
  </si>
  <si>
    <t>s</t>
  </si>
  <si>
    <t>1610</t>
  </si>
  <si>
    <t>Cyber Risk Management</t>
  </si>
  <si>
    <t>1610.1</t>
  </si>
  <si>
    <t>1610.4</t>
  </si>
  <si>
    <t>Does the cyber risk policy focus on elements such as third-party access and bring your own device (BYOD) in the office?</t>
  </si>
  <si>
    <t>1610.5</t>
  </si>
  <si>
    <t>Is evidence of an unannounced alcohol testing initiated by the office available on board? (Approved test equipment to be available on board)</t>
  </si>
  <si>
    <t>Have all current crew members been subjected to shore-based drug and alcohol testing at least once in last 12 months?</t>
  </si>
  <si>
    <r>
      <t xml:space="preserve">Alternative to 1400.1 &amp; 1400.5: </t>
    </r>
    <r>
      <rPr>
        <sz val="16"/>
        <rFont val="Arial"/>
        <family val="2"/>
      </rPr>
      <t>In case crew members are not subject to shore-based drug and alcohol testing at least once in last 12 months, has the vessel been subjected to unannounced drug and alcohol testing at least twice in 12 months by an external organisation?</t>
    </r>
  </si>
  <si>
    <t>Is there a designated shipboard crew member on board appropriately trained to identify and respond to cyber threats to the ship's information and operational technology systems?</t>
  </si>
  <si>
    <t>SUPPLEMENT TO 5410 - NOx EMISSIONS</t>
  </si>
  <si>
    <r>
      <t>DATA FROM "</t>
    </r>
    <r>
      <rPr>
        <b/>
        <sz val="12"/>
        <color theme="1"/>
        <rFont val="Arial"/>
        <family val="2"/>
      </rPr>
      <t xml:space="preserve">SUPPLEMENT TO </t>
    </r>
    <r>
      <rPr>
        <b/>
        <u/>
        <sz val="12"/>
        <color theme="1"/>
        <rFont val="Arial"/>
        <family val="2"/>
      </rPr>
      <t>ENGINE</t>
    </r>
    <r>
      <rPr>
        <b/>
        <sz val="12"/>
        <color theme="1"/>
        <rFont val="Arial"/>
        <family val="2"/>
      </rPr>
      <t xml:space="preserve"> INTERNATIONAL AIR POLLUTION PREVENTION CERTIFICATE -- RECORD OF CONSTRUCTION, TECHNICAL FILE, AND MEANS OF VERIFICATION</t>
    </r>
    <r>
      <rPr>
        <sz val="12"/>
        <color theme="1"/>
        <rFont val="Arial"/>
        <family val="2"/>
      </rPr>
      <t>"</t>
    </r>
  </si>
  <si>
    <t>Keel Laid (DD/MM/YYYY) (available on supplement to IAPP certificate)</t>
  </si>
  <si>
    <t>MAIN</t>
  </si>
  <si>
    <t>TIER</t>
  </si>
  <si>
    <t>AUXILIARY</t>
  </si>
  <si>
    <t>Questions applicable (from 5410.11 - 5410.18)</t>
  </si>
  <si>
    <t>OTHER</t>
  </si>
  <si>
    <t>MAIN ENGINE 1</t>
  </si>
  <si>
    <t>RPM</t>
  </si>
  <si>
    <t>Tier 1</t>
  </si>
  <si>
    <t>Tier 2</t>
  </si>
  <si>
    <t>Tier 3</t>
  </si>
  <si>
    <t>Applicable NOx emission limit (g/kWh)</t>
  </si>
  <si>
    <t>Engine's actual NOx emission value (g/kWh)</t>
  </si>
  <si>
    <t>Percentage reduction</t>
  </si>
  <si>
    <t>GA Compliance</t>
  </si>
  <si>
    <t>MAIN ENGINE 2</t>
  </si>
  <si>
    <t>AUXILIARY ENGINE 1</t>
  </si>
  <si>
    <t>AUXILIARY ENGINE 2</t>
  </si>
  <si>
    <t>AUXILIARY ENGINE 3</t>
  </si>
  <si>
    <t>AUXILIARY ENGINE 4</t>
  </si>
  <si>
    <t>OTHER ENGINE</t>
  </si>
  <si>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</si>
  <si>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</si>
  <si>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</si>
  <si>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</si>
  <si>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</si>
  <si>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</si>
  <si>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</si>
  <si>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</si>
  <si>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</si>
  <si>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</si>
  <si>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</si>
  <si>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</si>
  <si>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</si>
  <si>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</si>
  <si>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</si>
  <si>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</si>
  <si>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</si>
  <si>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</si>
  <si>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</si>
  <si>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</si>
  <si>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</si>
  <si>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</si>
  <si>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</si>
  <si>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</si>
  <si>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</si>
  <si>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</si>
  <si>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</si>
  <si>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</si>
  <si>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</si>
  <si>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</si>
  <si>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</si>
  <si>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</si>
  <si>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</si>
  <si>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</si>
  <si>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</si>
  <si>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</si>
  <si>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</si>
  <si>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</si>
  <si>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</si>
  <si>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</si>
  <si>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</si>
  <si>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</si>
  <si>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</si>
  <si>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</si>
  <si>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</si>
  <si>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</si>
  <si>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</si>
  <si>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</si>
  <si>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</si>
  <si>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</si>
  <si>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</si>
  <si>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</si>
  <si>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</si>
  <si>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</si>
  <si>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</si>
  <si>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</si>
  <si>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</si>
  <si>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</si>
  <si>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</si>
  <si>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</si>
  <si>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</si>
  <si>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</si>
  <si>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</si>
  <si>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</si>
  <si>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</si>
  <si>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</si>
  <si>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</si>
  <si>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</si>
  <si>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</si>
  <si>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</si>
  <si>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</si>
  <si>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</si>
  <si>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</si>
  <si>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</si>
  <si>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</si>
  <si>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</si>
  <si>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</si>
  <si>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</si>
  <si>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</si>
  <si>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</si>
  <si>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</si>
  <si>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</si>
  <si>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</si>
  <si>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</si>
  <si>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</si>
  <si>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</si>
  <si>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</si>
  <si>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</si>
  <si>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</si>
  <si>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</si>
  <si>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</si>
  <si>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</si>
  <si>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</si>
  <si>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</si>
  <si>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</si>
  <si>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</si>
  <si>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</si>
  <si>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</si>
  <si>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</si>
  <si>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</si>
  <si>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</si>
  <si>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</si>
  <si>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</si>
  <si>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</si>
  <si>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</si>
  <si>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</si>
  <si>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</si>
  <si>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</si>
  <si>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</si>
  <si>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t>(Only applicable to new ships (ships contracted to build on or after 1st July 2014) of a gross tonnage of 1,600 and above.)</t>
  </si>
  <si>
    <t>1510</t>
  </si>
  <si>
    <t>Emergency Oil Recovery</t>
  </si>
  <si>
    <t>1510.1</t>
  </si>
  <si>
    <t>1510.2</t>
  </si>
  <si>
    <t>1800</t>
  </si>
  <si>
    <t>Social Dimension / Sustainability</t>
  </si>
  <si>
    <t>A. Good Health &amp; Well-Being</t>
  </si>
  <si>
    <t>1800.1</t>
  </si>
  <si>
    <t>1800.3</t>
  </si>
  <si>
    <t>1800.4</t>
  </si>
  <si>
    <t>1800.5</t>
  </si>
  <si>
    <t>B. Reduced Inequalities / Equal Opportunities / Diversity</t>
  </si>
  <si>
    <t>B.1 General</t>
  </si>
  <si>
    <t>1800.7</t>
  </si>
  <si>
    <t>1800.8</t>
  </si>
  <si>
    <t>B.2 Gender-specific</t>
  </si>
  <si>
    <t>1800.10</t>
  </si>
  <si>
    <t>1800.11</t>
  </si>
  <si>
    <t>A. Emission Monitoring</t>
  </si>
  <si>
    <t>5410.10</t>
  </si>
  <si>
    <t>B. Emission Reduction</t>
  </si>
  <si>
    <t>If YES, choose from below options</t>
  </si>
  <si>
    <t>C. Additional Questions</t>
  </si>
  <si>
    <t>Exhaust Gas Recirculation (EGR)</t>
  </si>
  <si>
    <t>5410.22</t>
  </si>
  <si>
    <t>5410.24</t>
  </si>
  <si>
    <t>Selective Catalytic Reduction (SCR)</t>
  </si>
  <si>
    <t>5410.26</t>
  </si>
  <si>
    <t>SOx Emissions</t>
  </si>
  <si>
    <t>5420.11</t>
  </si>
  <si>
    <t>5420.12</t>
  </si>
  <si>
    <t>Exhaust Gas Cleaning System (EGCS)</t>
  </si>
  <si>
    <t>5420.13</t>
  </si>
  <si>
    <t>5420.14</t>
  </si>
  <si>
    <t>5420.20</t>
  </si>
  <si>
    <t>5440.10</t>
  </si>
  <si>
    <t>5440.14</t>
  </si>
  <si>
    <r>
      <t>Short term goals (CO</t>
    </r>
    <r>
      <rPr>
        <b/>
        <vertAlign val="subscript"/>
        <sz val="16"/>
        <rFont val="Arial"/>
        <family val="2"/>
      </rPr>
      <t>2</t>
    </r>
    <r>
      <rPr>
        <b/>
        <sz val="16"/>
        <rFont val="Arial"/>
        <family val="2"/>
      </rPr>
      <t xml:space="preserve"> reduction through energy efficiency measures)</t>
    </r>
  </si>
  <si>
    <t>5440.15</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</si>
  <si>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</si>
  <si>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</si>
  <si>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</si>
  <si>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</si>
  <si>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</si>
  <si>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</si>
  <si>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r>
      <t>Mid term goals (CO</t>
    </r>
    <r>
      <rPr>
        <b/>
        <vertAlign val="subscript"/>
        <sz val="16"/>
        <rFont val="Arial"/>
        <family val="2"/>
      </rPr>
      <t>2</t>
    </r>
    <r>
      <rPr>
        <b/>
        <sz val="16"/>
        <rFont val="Arial"/>
        <family val="2"/>
      </rPr>
      <t xml:space="preserve"> reduction through the use of low carbon fuels)</t>
    </r>
  </si>
  <si>
    <t>5440.18</t>
  </si>
  <si>
    <t>Low carbon fuels</t>
  </si>
  <si>
    <t>LNG (Liquefied Natural Gas)</t>
  </si>
  <si>
    <t>LPG (Liquefied Petroleum Gas)</t>
  </si>
  <si>
    <t>Bio-diesel</t>
  </si>
  <si>
    <t>Bio-LNG (Bio-methane)</t>
  </si>
  <si>
    <t>Methanol</t>
  </si>
  <si>
    <t>Ethanol</t>
  </si>
  <si>
    <t>Dimethyl Ether</t>
  </si>
  <si>
    <t>5440.19</t>
  </si>
  <si>
    <r>
      <t>Long term goals (CO</t>
    </r>
    <r>
      <rPr>
        <b/>
        <vertAlign val="subscript"/>
        <sz val="16"/>
        <rFont val="Arial"/>
        <family val="2"/>
      </rPr>
      <t>2</t>
    </r>
    <r>
      <rPr>
        <b/>
        <sz val="16"/>
        <rFont val="Arial"/>
        <family val="2"/>
      </rPr>
      <t xml:space="preserve"> neutral operation through zero carbon fuels)</t>
    </r>
  </si>
  <si>
    <t>5440.20</t>
  </si>
  <si>
    <t>Zero carbon fuels</t>
  </si>
  <si>
    <t>Anhydrous Ammonia</t>
  </si>
  <si>
    <t>Hydrogen</t>
  </si>
  <si>
    <t>Fuel Cells (Powered by ammonia or hydrogen)</t>
  </si>
  <si>
    <t>Batteries</t>
  </si>
  <si>
    <t>Nuclear</t>
  </si>
  <si>
    <t>5440.21</t>
  </si>
  <si>
    <t>5440.22</t>
  </si>
  <si>
    <t>Renewable Energy source</t>
  </si>
  <si>
    <t>Solar</t>
  </si>
  <si>
    <t>Sewage Treatment Plant</t>
  </si>
  <si>
    <t>5821.17</t>
  </si>
  <si>
    <t>B. Soot Collection Tank arrangement</t>
  </si>
  <si>
    <t>C. Oily bilge water tank arrangement</t>
  </si>
  <si>
    <t>D. Oily water separator / Oil content meter</t>
  </si>
  <si>
    <t>Is the vessel equipped with a system providing emergency access to cargo tanks and bunker tanks (for example, from the vessel deck), should the vessel be submerged?</t>
  </si>
  <si>
    <t>Does the ship carry an oil skimmer or a similar device that can be used in an emergency situation of oil spill overboard?</t>
  </si>
  <si>
    <t>Does the vessel have an ITF or similar agreement in place?</t>
  </si>
  <si>
    <t>Is an electronic device available on board specifically to access digital platform (web or app) subscribed by the company for seeking medical advice?</t>
  </si>
  <si>
    <t>Has the shipboard staff been familiarized with platforms (online/offline) providing access to emotional support networks to tackle mental health issues?</t>
  </si>
  <si>
    <t>Do all shipboard personnel have access to the internet at all times?</t>
  </si>
  <si>
    <t>Have all ship board personnel been made aware of confidential reporting procedures to report harassment &amp; discrimination?</t>
  </si>
  <si>
    <t>Have steps been taken to create awareness among shipboard staff and to ensure effective implementation of policies focusing on subjects such as equal opportunities, equality and diversity, inclusion, anti-discrimination, anti-harassment, etc.?</t>
  </si>
  <si>
    <t>Does the vessel have women seafarer(s) working either as officers or ratings?</t>
  </si>
  <si>
    <t>Is the ship equipped with the following specific facilities for women seafarers:
– feminine hygiene items (in bonded stores) &amp; separate disposal facilities
– separate washrooms with sanitary facilities
– suitable sized (gender specific) safety and protective clothing
– access to medical supplies without having to consult male colleagues</t>
  </si>
  <si>
    <t>Does the ship use a continuous emission monitoring system (in-situ or extractive) for monitoring and recording NOx emissions?</t>
  </si>
  <si>
    <t>For ships keel laid between 01-01-2000 and 31-12-2010 (Tier I mandatory ships)</t>
  </si>
  <si>
    <t>5410.11</t>
  </si>
  <si>
    <r>
      <t xml:space="preserve">Does the ship reach the NOx tier 2 limits on the </t>
    </r>
    <r>
      <rPr>
        <b/>
        <u/>
        <sz val="16"/>
        <rFont val="Arial"/>
        <family val="2"/>
      </rPr>
      <t>main engines</t>
    </r>
    <r>
      <rPr>
        <sz val="16"/>
        <rFont val="Arial"/>
        <family val="2"/>
      </rPr>
      <t>?</t>
    </r>
  </si>
  <si>
    <t>5410.12</t>
  </si>
  <si>
    <r>
      <t xml:space="preserve">Does the ship reach the NOx tier 2 limits on the </t>
    </r>
    <r>
      <rPr>
        <b/>
        <u/>
        <sz val="16"/>
        <rFont val="Arial"/>
        <family val="2"/>
      </rPr>
      <t>auxiliary engines</t>
    </r>
    <r>
      <rPr>
        <sz val="16"/>
        <rFont val="Arial"/>
        <family val="2"/>
      </rPr>
      <t>?</t>
    </r>
  </si>
  <si>
    <t>For ships keel laid on / after 01-01-2011 (5410.13 - 5410.18)</t>
  </si>
  <si>
    <t>5410.13</t>
  </si>
  <si>
    <r>
      <t xml:space="preserve">Does the ship reach NOx emissions 15% below the tier 2 limits on their </t>
    </r>
    <r>
      <rPr>
        <b/>
        <u/>
        <sz val="16"/>
        <rFont val="Arial"/>
        <family val="2"/>
      </rPr>
      <t>main engine</t>
    </r>
    <r>
      <rPr>
        <sz val="16"/>
        <rFont val="Arial"/>
        <family val="2"/>
      </rPr>
      <t>?</t>
    </r>
  </si>
  <si>
    <t>5410.15</t>
  </si>
  <si>
    <r>
      <rPr>
        <b/>
        <u/>
        <sz val="16"/>
        <rFont val="Arial"/>
        <family val="2"/>
      </rPr>
      <t>ALTERNATIVE 1 to 5410.13</t>
    </r>
    <r>
      <rPr>
        <sz val="16"/>
        <rFont val="Arial"/>
        <family val="2"/>
      </rPr>
      <t xml:space="preserve">
Does the ship reach NOx emissions 30% below the tier 2 limits on their </t>
    </r>
    <r>
      <rPr>
        <b/>
        <u/>
        <sz val="16"/>
        <rFont val="Arial"/>
        <family val="2"/>
      </rPr>
      <t>main engine</t>
    </r>
    <r>
      <rPr>
        <sz val="16"/>
        <rFont val="Arial"/>
        <family val="2"/>
      </rPr>
      <t>?</t>
    </r>
  </si>
  <si>
    <t>5410.17</t>
  </si>
  <si>
    <r>
      <rPr>
        <b/>
        <u/>
        <sz val="16"/>
        <rFont val="Arial"/>
        <family val="2"/>
      </rPr>
      <t>ALTERNATIVE 2 to 5410.13</t>
    </r>
    <r>
      <rPr>
        <sz val="16"/>
        <rFont val="Arial"/>
        <family val="2"/>
      </rPr>
      <t xml:space="preserve">
Does the ship reach NOx emissions 50% below the tier 2 limits on their </t>
    </r>
    <r>
      <rPr>
        <b/>
        <u/>
        <sz val="16"/>
        <rFont val="Arial"/>
        <family val="2"/>
      </rPr>
      <t>main engine</t>
    </r>
    <r>
      <rPr>
        <sz val="16"/>
        <rFont val="Arial"/>
        <family val="2"/>
      </rPr>
      <t>?</t>
    </r>
  </si>
  <si>
    <t>5410.14</t>
  </si>
  <si>
    <r>
      <t xml:space="preserve">Does the ship reach NOx emissions 15% below the tier 2 limits on their </t>
    </r>
    <r>
      <rPr>
        <b/>
        <u/>
        <sz val="16"/>
        <rFont val="Arial"/>
        <family val="2"/>
      </rPr>
      <t>auxiliary engine</t>
    </r>
    <r>
      <rPr>
        <sz val="16"/>
        <rFont val="Arial"/>
        <family val="2"/>
      </rPr>
      <t>?</t>
    </r>
  </si>
  <si>
    <t>5410.16</t>
  </si>
  <si>
    <r>
      <rPr>
        <b/>
        <u/>
        <sz val="16"/>
        <rFont val="Arial"/>
        <family val="2"/>
      </rPr>
      <t>ALTERNATIVE 1 to 5410.14</t>
    </r>
    <r>
      <rPr>
        <sz val="16"/>
        <rFont val="Arial"/>
        <family val="2"/>
      </rPr>
      <t xml:space="preserve">
Does the ship reach NOx emissions 30% below the tier 2 limits on their </t>
    </r>
    <r>
      <rPr>
        <b/>
        <u/>
        <sz val="16"/>
        <rFont val="Arial"/>
        <family val="2"/>
      </rPr>
      <t>auxiliary engine</t>
    </r>
    <r>
      <rPr>
        <sz val="16"/>
        <rFont val="Arial"/>
        <family val="2"/>
      </rPr>
      <t>?</t>
    </r>
  </si>
  <si>
    <t>5410.18</t>
  </si>
  <si>
    <r>
      <rPr>
        <b/>
        <u/>
        <sz val="16"/>
        <rFont val="Arial"/>
        <family val="2"/>
      </rPr>
      <t>ALTERNATIVE 2 to 5410.14</t>
    </r>
    <r>
      <rPr>
        <sz val="16"/>
        <rFont val="Arial"/>
        <family val="2"/>
      </rPr>
      <t xml:space="preserve">
Does the ship reach NOx emissions 50% below the tier 2 limits on their </t>
    </r>
    <r>
      <rPr>
        <b/>
        <u/>
        <sz val="16"/>
        <rFont val="Arial"/>
        <family val="2"/>
      </rPr>
      <t>auxiliary engine</t>
    </r>
    <r>
      <rPr>
        <sz val="16"/>
        <rFont val="Arial"/>
        <family val="2"/>
      </rPr>
      <t>?</t>
    </r>
  </si>
  <si>
    <r>
      <t xml:space="preserve">Does the ship communicate negative test results from the continuous monitoring of exhaust gas recirculation bleed-off discharge water to the company?
</t>
    </r>
    <r>
      <rPr>
        <i/>
        <sz val="16"/>
        <rFont val="Arial"/>
        <family val="2"/>
      </rPr>
      <t>* The guidelines set out in MEPC.259 (68) are applicable to EGR bleed-off discharge water as well.</t>
    </r>
  </si>
  <si>
    <t>5410.23</t>
  </si>
  <si>
    <r>
      <t xml:space="preserve">Is the treated wash water discharged from the EGR unit as bleed-off water collected for sampling periodically 
and communicated communication made to the company for the below parameters?
1. Heavy metals
2. Wash water additives.
</t>
    </r>
    <r>
      <rPr>
        <i/>
        <sz val="16"/>
        <rFont val="Arial"/>
        <family val="2"/>
      </rPr>
      <t>*Above two values are on top of the mandatory monitoring of pH, PAH, turbidity values set by IMO.</t>
    </r>
  </si>
  <si>
    <t>Is appropriate PPE being used by the crew during the handling of caustic soda which is used as an additive for EGR?</t>
  </si>
  <si>
    <t>Does the shipboard crew monitor the catalyst condition continuously to make sure injected urea is fully utilized to avoid ammonia slip?</t>
  </si>
  <si>
    <t>Does the ship use a continuous emission monitoring system (in-situ or extractive) for monitoring and recording SOx emissions?</t>
  </si>
  <si>
    <r>
      <rPr>
        <b/>
        <sz val="16"/>
        <rFont val="Arial"/>
        <family val="2"/>
      </rPr>
      <t>Main and auxiliary engines:</t>
    </r>
    <r>
      <rPr>
        <sz val="16"/>
        <rFont val="Arial"/>
        <family val="2"/>
      </rPr>
      <t xml:space="preserve">
Does the ship voluntarily burn low sulphur fuel (max. 0.10% sulphur) or use equivalent methodology during the ship's stay at every port?
</t>
    </r>
    <r>
      <rPr>
        <i/>
        <sz val="16"/>
        <rFont val="Arial"/>
        <family val="2"/>
      </rPr>
      <t>(If exhaust gas cleaning system is used, sulphur content is measured with SO2:CO2 ratio. Ratio of max 4.3 is equal to 0.10% sulphur content)</t>
    </r>
  </si>
  <si>
    <r>
      <t xml:space="preserve">Is the ship fitted with an EGC system which is tested, surveyed, certified and verified under the requirements of Scheme B* (continuous emission monitoring with parameter checks)?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The ship should be in possession of EGC technical manual, scheme B (ETM-B).</t>
    </r>
  </si>
  <si>
    <r>
      <t xml:space="preserve">Does the ship communicate negative test results from the continuous monitoring of wash water discharge to the company?
</t>
    </r>
    <r>
      <rPr>
        <i/>
        <sz val="16"/>
        <rFont val="Arial"/>
        <family val="2"/>
      </rPr>
      <t>*The wash water discharge criteria have been set out in MEPC.259 (68).</t>
    </r>
  </si>
  <si>
    <t>5420.15</t>
  </si>
  <si>
    <r>
      <t xml:space="preserve">Is the treated wash water discharged from the EGC unit collected for sampling periodically and communication made to the company for the below parameters?
1.Heavy metals
2.Wash water additives
</t>
    </r>
    <r>
      <rPr>
        <i/>
        <sz val="16"/>
        <rFont val="Arial"/>
        <family val="2"/>
      </rPr>
      <t>*Above two are on top of the mandatory monitoring of pH, PaH, turbidity values set by IMO.</t>
    </r>
  </si>
  <si>
    <t>5420.18</t>
  </si>
  <si>
    <r>
      <t xml:space="preserve">Does the ship have an EGC unit that is capable of operating </t>
    </r>
    <r>
      <rPr>
        <b/>
        <u/>
        <sz val="16"/>
        <rFont val="Arial"/>
        <family val="2"/>
      </rPr>
      <t>only</t>
    </r>
    <r>
      <rPr>
        <sz val="16"/>
        <rFont val="Arial"/>
        <family val="2"/>
      </rPr>
      <t xml:space="preserve"> in closed-loop mode?</t>
    </r>
  </si>
  <si>
    <t>5420.17</t>
  </si>
  <si>
    <r>
      <rPr>
        <b/>
        <u/>
        <sz val="16"/>
        <rFont val="Arial"/>
        <family val="2"/>
      </rPr>
      <t>ALTERNATIVE TO 5420.18</t>
    </r>
    <r>
      <rPr>
        <sz val="16"/>
        <rFont val="Arial"/>
        <family val="2"/>
      </rPr>
      <t xml:space="preserve">
Does the ship have an EGC unit that is capable of operating both in open and closed-loop mode (hybrid)?</t>
    </r>
  </si>
  <si>
    <t>5420.19</t>
  </si>
  <si>
    <r>
      <t xml:space="preserve">Is the EGC unit capable of operating in zero discharge mode*?
</t>
    </r>
    <r>
      <rPr>
        <i/>
        <sz val="16"/>
        <rFont val="Arial"/>
        <family val="2"/>
      </rPr>
      <t>*Applicable only for vessels fitted with EGCS capable of operating in closed-loop mode.</t>
    </r>
  </si>
  <si>
    <t>Is appropriate PPE being used by the crew during handling of caustic soda which is used as an additive for closed-loop scrubbers?</t>
  </si>
  <si>
    <t>5430.7</t>
  </si>
  <si>
    <t>Does the ship have a Diesel Particulate Filter (DPF) for both main and auxiliary engines?</t>
  </si>
  <si>
    <t>5430.8</t>
  </si>
  <si>
    <t>Does the ship have a Diesel Oxidation Catalyst (DOC) for both main and auxiliary engines?</t>
  </si>
  <si>
    <t>5430.9</t>
  </si>
  <si>
    <t>Does the ship have an Electrostatic Precipitator (ESP) for both main and auxiliary engines?</t>
  </si>
  <si>
    <t>Does the ship use flow meters for monitoring and recording of fuel consumption? (Flow meter is to be calibrated and certified by for example a classification society)</t>
  </si>
  <si>
    <t>5440.11</t>
  </si>
  <si>
    <r>
      <rPr>
        <u/>
        <sz val="16"/>
        <rFont val="Arial"/>
        <family val="2"/>
      </rPr>
      <t xml:space="preserve">Applicable to ships contracted for building on or after 1st January 2013, or delivered on or after 1st July 2015: </t>
    </r>
    <r>
      <rPr>
        <sz val="16"/>
        <rFont val="Arial"/>
        <family val="2"/>
      </rPr>
      <t xml:space="preserve">
Is the "attained EEDI" data for the ship available onboard?</t>
    </r>
  </si>
  <si>
    <t>Attained EEDI of the ship =</t>
  </si>
  <si>
    <t>Does the ship use a ship performance monitoring software to monitor and reduce energy consumption by operational measures on-board?</t>
  </si>
  <si>
    <t>(Design and operational based measures)
Energy efficiency measures implemented on-board the vessel?</t>
  </si>
  <si>
    <t>Measures related to Technical Solutions for optimizing the operations</t>
  </si>
  <si>
    <r>
      <rPr>
        <b/>
        <u/>
        <sz val="16"/>
        <rFont val="Arial"/>
        <family val="2"/>
      </rPr>
      <t>Main engines:</t>
    </r>
    <r>
      <rPr>
        <sz val="16"/>
        <rFont val="Arial"/>
        <family val="2"/>
      </rPr>
      <t xml:space="preserve">
Does the ship burn low carbon fuels such as:</t>
    </r>
  </si>
  <si>
    <t>GTL (Gas to liquid fuel)</t>
  </si>
  <si>
    <t>Other: *fill during survey*</t>
  </si>
  <si>
    <t>If Other=</t>
  </si>
  <si>
    <r>
      <rPr>
        <b/>
        <u/>
        <sz val="16"/>
        <rFont val="Arial"/>
        <family val="2"/>
      </rPr>
      <t>Auxiliary engines:</t>
    </r>
    <r>
      <rPr>
        <sz val="16"/>
        <rFont val="Arial"/>
        <family val="2"/>
      </rPr>
      <t xml:space="preserve">
Does the ship burn low carbon fuels such as:</t>
    </r>
  </si>
  <si>
    <r>
      <rPr>
        <b/>
        <u/>
        <sz val="16"/>
        <rFont val="Arial"/>
        <family val="2"/>
      </rPr>
      <t xml:space="preserve">Main engines:
</t>
    </r>
    <r>
      <rPr>
        <sz val="16"/>
        <rFont val="Arial"/>
        <family val="2"/>
      </rPr>
      <t>Does the ship use zero carbon fuels such as:</t>
    </r>
  </si>
  <si>
    <r>
      <rPr>
        <b/>
        <u/>
        <sz val="16"/>
        <rFont val="Arial"/>
        <family val="2"/>
      </rPr>
      <t>Auxiliary engines:</t>
    </r>
    <r>
      <rPr>
        <sz val="16"/>
        <rFont val="Arial"/>
        <family val="2"/>
      </rPr>
      <t xml:space="preserve">
Does the ship use zero carbon fuels such as:</t>
    </r>
  </si>
  <si>
    <t>Does the ship use renewable energy sources for energy production such as:</t>
  </si>
  <si>
    <t>Wind: *fill during survey*</t>
  </si>
  <si>
    <t>Wind=</t>
  </si>
  <si>
    <t>5440.23</t>
  </si>
  <si>
    <t>Have shipboard personnel received training for energy efficiency measures and related monitoring systems on board?</t>
  </si>
  <si>
    <t>Is the sewage treated with a sewage treatment plant which uses minimal or no harmful chemicals?</t>
  </si>
  <si>
    <t>Are samples of treated discharged effluent from the sewage treatment plant collected periodically (at least annually) for lab testing ashore to check the compliance with relevant MEPC standards?</t>
  </si>
  <si>
    <t>Is the ship in possession of the periodical sample testing report/certificate from a laboratory ashore confirming the compliance with the relevant MEPC standards?</t>
  </si>
  <si>
    <r>
      <t xml:space="preserve">Are </t>
    </r>
    <r>
      <rPr>
        <b/>
        <u/>
        <sz val="16"/>
        <rFont val="Arial"/>
        <family val="2"/>
      </rPr>
      <t>all</t>
    </r>
    <r>
      <rPr>
        <sz val="16"/>
        <rFont val="Arial"/>
        <family val="2"/>
      </rPr>
      <t xml:space="preserve"> fuel oil bunker tanks fitted with a high-high level alarm? </t>
    </r>
  </si>
  <si>
    <r>
      <t xml:space="preserve">Are overflow lines of </t>
    </r>
    <r>
      <rPr>
        <b/>
        <u/>
        <sz val="16"/>
        <rFont val="Arial"/>
        <family val="2"/>
      </rPr>
      <t>all</t>
    </r>
    <r>
      <rPr>
        <sz val="16"/>
        <rFont val="Arial"/>
        <family val="2"/>
      </rPr>
      <t xml:space="preserve"> fuel oil bunker tanks arranged with a flow alarm?</t>
    </r>
  </si>
  <si>
    <t>Are engine room personnel familiarized with on board sludge and bilge water management procedures?</t>
  </si>
  <si>
    <t>Are engine room personnel familiar with the system layout, drawings and manuals?</t>
  </si>
  <si>
    <r>
      <t>A. Clean Drains (Drains that are</t>
    </r>
    <r>
      <rPr>
        <b/>
        <u/>
        <sz val="16"/>
        <color indexed="8"/>
        <rFont val="Arial"/>
        <family val="2"/>
      </rPr>
      <t xml:space="preserve"> normally not</t>
    </r>
    <r>
      <rPr>
        <b/>
        <sz val="16"/>
        <color indexed="8"/>
        <rFont val="Arial"/>
        <family val="2"/>
      </rPr>
      <t xml:space="preserve"> contaminated by oil)</t>
    </r>
  </si>
  <si>
    <t>Does the bilge water from the Clean drain tank (for the collection of "clean drains" As per MEPC.1/Circ.642) pass through 15 ppm oil content meter and alarm?</t>
  </si>
  <si>
    <t>Does the engine room logbook logs discharges from the Clean drain tank (tank used for the collection of "clean drains", as per MEPC.1/Circ.642)?</t>
  </si>
  <si>
    <t>5821.18</t>
  </si>
  <si>
    <t>Is soot separation / collection tank decanted, remaining water transferred to bilge holding tank and solid soot particles collected for garbage disposal (reception facility)?</t>
  </si>
  <si>
    <t>Is an independent pump arrangement available for the discharge from the Soot separation / collection tank to overboard?</t>
  </si>
  <si>
    <t>Is Oily bilge water from the Oily bilge water holding tank pumped through the Oily Water Separator to the Clean water tank (rather than overboard discharge)?</t>
  </si>
  <si>
    <r>
      <rPr>
        <b/>
        <u/>
        <sz val="16"/>
        <rFont val="Arial"/>
        <family val="2"/>
      </rPr>
      <t>N/A for vessels keel laid after 2005</t>
    </r>
    <r>
      <rPr>
        <sz val="16"/>
        <rFont val="Arial"/>
        <family val="2"/>
      </rPr>
      <t xml:space="preserve">
Is the oil content meter with an automatic stopping device capable of measuring the difference between emulsifying particles and oil installed , as per IMO resolution MEPC.107(49)?</t>
    </r>
  </si>
  <si>
    <t>Is there an equipment or a protection system (e.g. White Box) installed that stops the Oily Water Separator from discharging overboard when the Oil Content Meter is flushed/diluted with clean water to prevent illegal discharges of bilge water from machinery spaces?</t>
  </si>
  <si>
    <t>5821.16</t>
  </si>
  <si>
    <r>
      <rPr>
        <b/>
        <u/>
        <sz val="16"/>
        <rFont val="Arial"/>
        <family val="2"/>
      </rPr>
      <t>Alternative to 5821.15</t>
    </r>
    <r>
      <rPr>
        <sz val="16"/>
        <rFont val="Arial"/>
        <family val="2"/>
      </rPr>
      <t xml:space="preserve">
Is the ship equipped with a system which would ensure that operation and maintenance of the Oily Water Separator and Oil Content Meter can only be started with the Master's permission (for example, Main/Master Switch on bridge)?</t>
    </r>
  </si>
  <si>
    <r>
      <rPr>
        <b/>
        <u/>
        <sz val="16"/>
        <rFont val="Arial"/>
        <family val="2"/>
      </rPr>
      <t>N/A for vessels keel laid after 2005</t>
    </r>
    <r>
      <rPr>
        <sz val="16"/>
        <rFont val="Arial"/>
        <family val="2"/>
      </rPr>
      <t xml:space="preserve">
Is the Oily Water Separator equipped with a re-circulating facility for testing the device with the closed overboard discharge  (As per IMO resolution MEPC.107(49) 6.1.1.) ?</t>
    </r>
  </si>
  <si>
    <t>5821.9 is an alternative to 5821.1 - 5821.18 (all the above)</t>
  </si>
  <si>
    <r>
      <t>Alternative to 5822.8 - 5822.10</t>
    </r>
    <r>
      <rPr>
        <sz val="16"/>
        <rFont val="Arial"/>
        <family val="2"/>
      </rPr>
      <t xml:space="preserve">
Is all the ship sludge always delivered to reception facilities?</t>
    </r>
  </si>
  <si>
    <t>Does the vessel have an "Inventory of Hazardous Materials" (Part I completed)?</t>
  </si>
  <si>
    <r>
      <t>Alternative to 5900.10:</t>
    </r>
    <r>
      <rPr>
        <sz val="16"/>
        <rFont val="Arial"/>
        <family val="2"/>
      </rPr>
      <t xml:space="preserve"> Has the process been started to prepare Part I of the "Inventory of Hazardous Materials" with a target completion date?</t>
    </r>
  </si>
  <si>
    <r>
      <t>Greenhouse Gas (GHG) Emissions - CO</t>
    </r>
    <r>
      <rPr>
        <b/>
        <vertAlign val="subscript"/>
        <sz val="16"/>
        <rFont val="Arial"/>
        <family val="2"/>
      </rPr>
      <t>2</t>
    </r>
    <r>
      <rPr>
        <b/>
        <sz val="16"/>
        <rFont val="Arial"/>
        <family val="2"/>
      </rPr>
      <t xml:space="preserve"> Emissions</t>
    </r>
  </si>
  <si>
    <r>
      <t xml:space="preserve">Are </t>
    </r>
    <r>
      <rPr>
        <b/>
        <u/>
        <sz val="16"/>
        <rFont val="Arial"/>
        <family val="2"/>
      </rPr>
      <t>all</t>
    </r>
    <r>
      <rPr>
        <sz val="16"/>
        <rFont val="Arial"/>
        <family val="2"/>
      </rPr>
      <t xml:space="preserve"> fuel oil bunker tanks fitted with an overflow line that is connected to an overflow tank?</t>
    </r>
  </si>
  <si>
    <t xml:space="preserve">Does the company provide instructions / procedures to control the access of unauthorised persons on board? </t>
  </si>
  <si>
    <t>Has the vessel been subjected to unannounced drug and alcohol testing at least once every year (not exceeding 18 months between two consecutive tests) by an external organisation?</t>
  </si>
  <si>
    <t>9421</t>
  </si>
  <si>
    <t>ISO Certification</t>
  </si>
  <si>
    <t>9421.1</t>
  </si>
  <si>
    <t>Is the ship certified for the latest edition of ISO 9001 (quality management systems)?</t>
  </si>
  <si>
    <t>9421.2</t>
  </si>
  <si>
    <t>Is the ship certified for the latest edition of ISO 14001 (environmental management systems)?</t>
  </si>
  <si>
    <t>9421.3</t>
  </si>
  <si>
    <t>Is the ship certified for the latest edition of ISO 22301 (societal security – business continuity management systems)?</t>
  </si>
  <si>
    <t>9421.4</t>
  </si>
  <si>
    <t>Is the ship certified for the latest edition of ISO 27001 (information security management systems)?</t>
  </si>
  <si>
    <t>9421.5</t>
  </si>
  <si>
    <t>Is the ship certified for the latest edition of ISO 45001 (occupational health and safety management systems)?</t>
  </si>
  <si>
    <t>9421.6</t>
  </si>
  <si>
    <t>Is the ship certified for the latest edition of ISO 50001 (energy management systems)?</t>
  </si>
  <si>
    <t>9421.7</t>
  </si>
  <si>
    <t>9421.8</t>
  </si>
  <si>
    <t>3101</t>
  </si>
  <si>
    <t>Bunker Operations - LNG</t>
  </si>
  <si>
    <t>3101.1</t>
  </si>
  <si>
    <t>3101.2</t>
  </si>
  <si>
    <t>3101.3</t>
  </si>
  <si>
    <t>3101.4</t>
  </si>
  <si>
    <t>3101.6</t>
  </si>
  <si>
    <t>Is the ship mandated to use only a relevant IAPH LNG bunkering checklist - either by company SMS or by instructions from charterer / port authority?</t>
  </si>
  <si>
    <t>Do shipboard personnel make use of LNG specific PPEs such as protective cryogenic gloves and safety goggles with side protection during LNG bunkering operations?</t>
  </si>
  <si>
    <t>Are ship's LNG bunker stations equipped with CCTV for the purpose of observing the bunkering operation from the bridge or operation control room?</t>
  </si>
  <si>
    <t>3101.5</t>
  </si>
  <si>
    <t>Does the ship use thermal imaging camera/equipment for leakage detection of LNG during bunkering?</t>
  </si>
  <si>
    <t>Have relevant shipboard personnel completed a shore-based training on LNG bunkering?</t>
  </si>
  <si>
    <t>Does the vessel have a ship specific garbage management plan detailing the specific ship's equipment, arrangements and procedures for the handling of garbage?</t>
  </si>
  <si>
    <t>1610.8</t>
  </si>
  <si>
    <t>1610.9</t>
  </si>
  <si>
    <t>1610.12</t>
  </si>
  <si>
    <t>Is shipboard crew aware of plans and procedures of cyber risk management (as described in SMS) and their implementation on board?</t>
  </si>
  <si>
    <t>Does the vessel undergo cyber risk assessment (at an interval deemed suitable by the company) by means of either of the following:
- self-assessment followed by third party risk assessment
- penetration tests of critical IT and OT infrastructure performed by external experts simulating cyber attacks?</t>
  </si>
  <si>
    <t>Are on-board systems forbidden to be remotely accessed by technicians and manufacturers without authorization by the vessel’s senior leadership team (For example, by following a two-step digital authorization process)?</t>
  </si>
  <si>
    <t>Fuel oil management</t>
  </si>
  <si>
    <t>B.1 MARPOL delivered fuel oil sampling</t>
  </si>
  <si>
    <t>B.2 In-use fuel oil sampling</t>
  </si>
  <si>
    <t>3200.16</t>
  </si>
  <si>
    <t>B.3 Testing</t>
  </si>
  <si>
    <t>C. Operational procedures</t>
  </si>
  <si>
    <t>3200.17</t>
  </si>
  <si>
    <t>3200.18</t>
  </si>
  <si>
    <t>D. Additional questions</t>
  </si>
  <si>
    <t>3200.19</t>
  </si>
  <si>
    <t>B.Sampling &amp; Testing</t>
  </si>
  <si>
    <t>Is all fuel oil sampling (during bunkering) carried out using an automatic sampler (time or flow proportional) in accordance with MARPOL Annex VI?</t>
  </si>
  <si>
    <r>
      <t xml:space="preserve">Is bunkered fuel oil </t>
    </r>
    <r>
      <rPr>
        <b/>
        <u/>
        <sz val="16"/>
        <rFont val="Arial"/>
        <family val="2"/>
      </rPr>
      <t>always</t>
    </r>
    <r>
      <rPr>
        <sz val="16"/>
        <rFont val="Arial"/>
        <family val="2"/>
      </rPr>
      <t xml:space="preserve"> tested (before use onboard) by a recognized fuel analysis organization ashore in accordance with the requirements of ISO 8217 standard?</t>
    </r>
  </si>
  <si>
    <r>
      <t xml:space="preserve">For the situations where commingling of two different fuels is unavoidable, does the relevant ship crew implement the company prescribed </t>
    </r>
    <r>
      <rPr>
        <b/>
        <u/>
        <sz val="16"/>
        <rFont val="Arial"/>
        <family val="2"/>
      </rPr>
      <t>commingling procedure</t>
    </r>
    <r>
      <rPr>
        <sz val="16"/>
        <rFont val="Arial"/>
        <family val="2"/>
      </rPr>
      <t xml:space="preserve"> to determine the compatibility of two bunkers (including the reference test methods)?</t>
    </r>
  </si>
  <si>
    <t>Are the copies of valid certificate of quality (COQ) and associated laboratory analysis reports for the recently bunkered fuel oil available on board?</t>
  </si>
  <si>
    <t>A. General procedures</t>
  </si>
  <si>
    <t>B. Garbage types</t>
  </si>
  <si>
    <t>B.2 Cargo residue</t>
  </si>
  <si>
    <t>B.3 Ashes and clinkers</t>
  </si>
  <si>
    <t>B.4 Cleaning agents &amp; additives</t>
  </si>
  <si>
    <t>B.5 Plastics</t>
  </si>
  <si>
    <t>5200.41</t>
  </si>
  <si>
    <t>5200.42</t>
  </si>
  <si>
    <t>5200.43</t>
  </si>
  <si>
    <t>C. Additional questions</t>
  </si>
  <si>
    <t>Are all collection garbage receptacles for all categories of garbage labelled/marked and color coded?</t>
  </si>
  <si>
    <t>Are all recyclable material such as paper, plastic, metal (for example, tin cans) and dunnage always delivered to the port reception facilities?</t>
  </si>
  <si>
    <t>B.1 Food waste</t>
  </si>
  <si>
    <t>Is the discharge from comminutors directed to a dedicated holding tank while the vessel is operating in special areas?</t>
  </si>
  <si>
    <t>Is the vessel equipped with a refrigerated sack compactor or freezer space for food waste storage?</t>
  </si>
  <si>
    <t>Is the vessel equipped with a grease interceptors (grease traps)?</t>
  </si>
  <si>
    <r>
      <t xml:space="preserve">Are </t>
    </r>
    <r>
      <rPr>
        <u/>
        <sz val="16"/>
        <rFont val="Arial"/>
        <family val="2"/>
      </rPr>
      <t>non harmful</t>
    </r>
    <r>
      <rPr>
        <sz val="16"/>
        <rFont val="Arial"/>
        <family val="2"/>
      </rPr>
      <t xml:space="preserve"> (MARPOL Annex V compliant) cleaning agents and additives used for cleaning the cargo holds?</t>
    </r>
  </si>
  <si>
    <r>
      <t xml:space="preserve">Are </t>
    </r>
    <r>
      <rPr>
        <u/>
        <sz val="16"/>
        <rFont val="Arial"/>
        <family val="2"/>
      </rPr>
      <t>non harmful</t>
    </r>
    <r>
      <rPr>
        <sz val="16"/>
        <rFont val="Arial"/>
        <family val="2"/>
      </rPr>
      <t xml:space="preserve"> (MARPOL Annex V compliant) cleaning agents and additives used for cleaning the deck / external surfaces?</t>
    </r>
  </si>
  <si>
    <t>5200.39</t>
  </si>
  <si>
    <t>Are plastic cutlery, dishes &amp; straws banned on board?</t>
  </si>
  <si>
    <t>5200.40</t>
  </si>
  <si>
    <t>Are beverages and mineral water bottles in bonded store replaced by better sustainable alternatives such as beverages in tin cans and large water barrels in a dispenser?</t>
  </si>
  <si>
    <t>Are single food servings in small plastic pots not used on board (for example, small yoghurt pots are replaced with decanted supplies in large containers)?</t>
  </si>
  <si>
    <t>Are old plastic ropes and mooring lines forbidden to be dumped at sea and be retained on board until landed ashore for correct disposal?</t>
  </si>
  <si>
    <t>Has the crew completed training / education programme in relation to garbage management?</t>
  </si>
  <si>
    <t>For ALL ships (5410.19)</t>
  </si>
  <si>
    <t>5410.19</t>
  </si>
  <si>
    <t>5441</t>
  </si>
  <si>
    <r>
      <t>Greenhouse Gas (GHG) Emissions - Methane (CH</t>
    </r>
    <r>
      <rPr>
        <b/>
        <vertAlign val="subscript"/>
        <sz val="16"/>
        <rFont val="Arial"/>
        <family val="2"/>
      </rPr>
      <t>4</t>
    </r>
    <r>
      <rPr>
        <b/>
        <sz val="16"/>
        <rFont val="Arial"/>
        <family val="2"/>
      </rPr>
      <t>) Emissions - Main Propulsion</t>
    </r>
  </si>
  <si>
    <t>5441.2</t>
  </si>
  <si>
    <t>5441.3</t>
  </si>
  <si>
    <t>5441.1</t>
  </si>
  <si>
    <t>5441.4</t>
  </si>
  <si>
    <t>Alternative 1 - Gas Turbine or High Pressure Dual Fuel Engine</t>
  </si>
  <si>
    <t>Is the ship powered by low (or no) Methane Slip technology, for example, Gas Turbine or High Pressure Dual Fuel (HPDF) Engine?</t>
  </si>
  <si>
    <t>Alternative 2 - Other Engine Types</t>
  </si>
  <si>
    <t>Does the ship use a continuous emission monitoring system (in-situ or extractive) for monitoring and recording Methane Slip?</t>
  </si>
  <si>
    <t>Protection of fuel oil tanks, lube oil tanks and hull</t>
  </si>
  <si>
    <t>5801.4</t>
  </si>
  <si>
    <t>Is the ship’s hull and/or fuel tanks are built of advanced shipbuilding plates (highly ductile steel) or structural features (for example, sandwich plate structure)?</t>
  </si>
  <si>
    <t>A. General - managing work/rest hours</t>
  </si>
  <si>
    <t>Are work/rest hours performed by the individual seafarer recorded  with the use of a software programme and the reports generated accessible for the office?</t>
  </si>
  <si>
    <t>B. Fatigue management</t>
  </si>
  <si>
    <t>Does the ship have fatigue mitigation and control strategy (or similar document) available within the Safety Management System (SMS) to ensure the health and well being of the seafarers?</t>
  </si>
  <si>
    <t>7500.9</t>
  </si>
  <si>
    <t>Does the fatigue mitigation and control strategy consist of the following (both):
- framework to assess the hazards associated with fatigue (hazard assessment)
- strategies to mitigate the risk of fatigue (risk mitigation)</t>
  </si>
  <si>
    <t>7500.10</t>
  </si>
  <si>
    <t>Does the Master implement the use of any one of the following fatigue management tools (as described in IMO MSC.1/Circ1598) by shipboard crew on board:
- Sleep Diary
- Self-monitoring through fatigue and sleepiness ratings
- Fatigue self-assessment tool
- Fatigue event reporting</t>
  </si>
  <si>
    <t>C. Additional questions - reporting, training &amp; awareness</t>
  </si>
  <si>
    <r>
      <t xml:space="preserve">Does the ship have a procedure in which crew members are able to report to a designated person on fatigue related issues </t>
    </r>
    <r>
      <rPr>
        <b/>
        <u/>
        <sz val="16"/>
        <rFont val="Arial"/>
        <family val="2"/>
      </rPr>
      <t>without fearing any action against them for such communication</t>
    </r>
    <r>
      <rPr>
        <sz val="16"/>
        <rFont val="Arial"/>
        <family val="2"/>
      </rPr>
      <t>?</t>
    </r>
  </si>
  <si>
    <t>7500.11</t>
  </si>
  <si>
    <t>Do all shipboard crew members undergo company fatigue management training and awareness campaigns on an initial and recurrent basis?</t>
  </si>
  <si>
    <t>Are non-conformities, accidents and hazardous occurrences reported to the office?</t>
  </si>
  <si>
    <t>Is an annual technical report made by the Company's superintendent?</t>
  </si>
  <si>
    <t>Does the vessel have access to contingency plans and related information in a non-electronic form that need to be followed in the event of a cyber attack?</t>
  </si>
  <si>
    <r>
      <rPr>
        <b/>
        <u/>
        <sz val="16"/>
        <rFont val="Arial"/>
        <family val="2"/>
      </rPr>
      <t>(For General Cargo Carriers) Alternative to 4602.6</t>
    </r>
    <r>
      <rPr>
        <sz val="16"/>
        <rFont val="Arial"/>
        <family val="2"/>
      </rPr>
      <t xml:space="preserve">
Has the density of the cargo been confirmed or tested by the charterer and evidence available onboard before commencement of loading. (in the scenario of loading dry-bulk cargoes)</t>
    </r>
  </si>
  <si>
    <t>Is access to holds safe and well maintained? (e.g. fixed hold ladders on both sides, access to hold via enclosed shafts free of harmful gasses and with adequate ventilation, access shafts must have adequate sufficient illumination)</t>
  </si>
  <si>
    <t>Is the cargo drain tank provided with an approved filter system between tank and sea valve? (e.g. to prevent pumping overboard of cargo residues during stay in ports)</t>
  </si>
  <si>
    <t>Is fine filtering mesh installed to the ship’s washing machine’s outlets to prevent micro-plastic fibres reaching the ocean?</t>
  </si>
  <si>
    <t>Has the ship achieved annual reduction in Methane Slip on its LNG-fuelled engines?</t>
  </si>
  <si>
    <t>Have shipboard personnel received awareness training on methane emissions from LNG-fuelled engines?</t>
  </si>
  <si>
    <r>
      <t xml:space="preserve">(For General Cargo Carriers) Alternative to 6100.4
</t>
    </r>
    <r>
      <rPr>
        <sz val="16"/>
        <rFont val="Arial"/>
        <family val="2"/>
      </rPr>
      <t>Does the company issue procedures / instructions for hull / ship's construction ( WBT's,holds, void spaces and cofferdams) condition inspections to be carried out by the ship's personnel ?</t>
    </r>
  </si>
  <si>
    <r>
      <t xml:space="preserve">Does the ship hold a CAP rating for </t>
    </r>
    <r>
      <rPr>
        <u/>
        <sz val="16"/>
        <rFont val="Arial"/>
        <family val="2"/>
      </rPr>
      <t>Machinery</t>
    </r>
    <r>
      <rPr>
        <sz val="16"/>
        <rFont val="Arial"/>
        <family val="2"/>
      </rPr>
      <t xml:space="preserve"> with Rating / Grade 2 as a minimum? 
(When the vessel reaches </t>
    </r>
    <r>
      <rPr>
        <u/>
        <sz val="16"/>
        <rFont val="Arial"/>
        <family val="2"/>
      </rPr>
      <t>15 years</t>
    </r>
    <r>
      <rPr>
        <sz val="16"/>
        <rFont val="Arial"/>
        <family val="2"/>
      </rPr>
      <t xml:space="preserve"> of age, or by the </t>
    </r>
    <r>
      <rPr>
        <u/>
        <sz val="16"/>
        <rFont val="Arial"/>
        <family val="2"/>
      </rPr>
      <t>end of the 3rd special survey</t>
    </r>
    <r>
      <rPr>
        <sz val="16"/>
        <rFont val="Arial"/>
        <family val="2"/>
      </rPr>
      <t>, whichever is earlier.)</t>
    </r>
  </si>
  <si>
    <t>Are hold bilges tested at appropriate intervals? (suction non-return valves, high level alarms, cleanliness of bilge wells)</t>
  </si>
  <si>
    <t>Is weathertightness of hatches tested at appropriate intervals? (e.g. hose test, chalk test, ultrasonic test, visual)</t>
  </si>
  <si>
    <t>Are fuel oil samples drawn from the following designated sampling points at least once every four months for testing of catalytic fines &amp; separator efficiency at a recognized fuel analysis organization ashore?
1. at engine inlet
2. before separator
3. after separator</t>
  </si>
  <si>
    <t>Is the commingling of two different bunkers (even of the same grade of fuel) prohibited?</t>
  </si>
  <si>
    <t>Is the grinder / comminutor also used beyond 12 nautical miles (and operating outside special areas) from the nearest shore as they hasten assimilation into the marine environment ?</t>
  </si>
  <si>
    <t>Does a designated shipboard personnel provide a dedicated watch (from a safe location) on bunker station during the entire duration of the LNG bunkering?</t>
  </si>
  <si>
    <t>Is the ship certified for the latest edition of ISO 10015 (quality management – guidelines for competence management and people development)?</t>
  </si>
  <si>
    <t>Is the ship certified for the latest edition of ISO 30401 (knowledge management systems – requirements)?</t>
  </si>
  <si>
    <t>REQUIREMENTS ACCORDING TO ISO STANDARDS</t>
  </si>
  <si>
    <r>
      <t xml:space="preserve">Do all the ship’s engines (main and auxiliary) </t>
    </r>
    <r>
      <rPr>
        <b/>
        <u/>
        <sz val="16"/>
        <rFont val="Arial"/>
        <family val="2"/>
      </rPr>
      <t>ALWAYS</t>
    </r>
    <r>
      <rPr>
        <sz val="16"/>
        <rFont val="Arial"/>
        <family val="2"/>
      </rPr>
      <t xml:space="preserve"> operate at NOx Tier 3 levels in all ports and contiguous zones (24 nm from the nearest land)?</t>
    </r>
  </si>
  <si>
    <t>For ships required to follow D-1 standard (as per International Ballast Water Management Certificate (IBWMC))</t>
  </si>
  <si>
    <t>5700.10</t>
  </si>
  <si>
    <t>For ships required to follow D-2 standard (as per International Ballast Water Management Certificate (IBWMC))</t>
  </si>
  <si>
    <t>5700.11</t>
  </si>
  <si>
    <t>5700.12</t>
  </si>
  <si>
    <t>5700.14</t>
  </si>
  <si>
    <t>5700.15</t>
  </si>
  <si>
    <t>Does the ship voluntarily comply with D-2 ballast water management standard using a type-approved ballast water treatment system (BWTS)?</t>
  </si>
  <si>
    <t>Does the ship carry and implement ship-specific contingency plan prepared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</si>
  <si>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Does the ship undertake (both of) the following in order to keep the BWTS in operable condition:
- maintain full inventory of manufacturer recommended spare parts list
- maintain safe-margin stock of consumables (such as chemicals with short shelf-life, UV lamps, etc. as required by the installed system)</t>
  </si>
  <si>
    <t>5700.13</t>
  </si>
  <si>
    <t>Does relevant shipboard personnel make use of suitable personal protective equipment (PPE) for handling chemicals used to operate BWTS?</t>
  </si>
  <si>
    <t>Is relevant crew trained to operate specific BWT system installed on board, for example, by means of computer-based training, training at the makers facilities or on a simulation BWMS that mimics real BWTS operations?</t>
  </si>
  <si>
    <t>Is the relevant crew familiarized with the operation of the BWTS installed on board?</t>
  </si>
  <si>
    <t>For all ships</t>
  </si>
  <si>
    <t>CHECKLIST - BASIC CRITERIA - SHIP SURVEY - BULK CARRIER (GENERAL CARGO CARRIER) - VERSION 2022</t>
  </si>
  <si>
    <t>CHECKLIST - RANKING CRITERIA - SHIP SURVEY - BULK CARRIER (GENERAL CARGO CARRIER) - VERSION 2022</t>
  </si>
  <si>
    <t>CHECKLIST - RANKING CRITERIA - SURVEY - BULK CARRIER (GENERAL CARGO CARRIER) - VERSION 2022</t>
  </si>
  <si>
    <t>5100</t>
  </si>
  <si>
    <t>Biofouling Management</t>
  </si>
  <si>
    <t>5100.5</t>
  </si>
  <si>
    <t>5100.6</t>
  </si>
  <si>
    <t>5100.7</t>
  </si>
  <si>
    <t>Are there ship-specific procedures/instructions (according to IMO guidelines) for the control and management of ship's biofouling to minimize the transfer of invasive aquatic species?</t>
  </si>
  <si>
    <t>Does the ship undergo in-water inspections and proactive hull cleanings as per the frequency and timing defined in consultation with coatings manufacturer and/or coatings consultant?</t>
  </si>
  <si>
    <t>Does the ship communicate to the office data points that are pre-defined as indicators for reactive hull cleaning (For example, based on performance monitoring or other relevant datasets such as increased drag or increased friction)?</t>
  </si>
  <si>
    <t>5100.9</t>
  </si>
  <si>
    <t>Is the vessel's hull coated with non-toxic hard coating to mitigate bio-fouling?</t>
  </si>
  <si>
    <t>Vessel assigned to NOx Tier-3 ECA route (Y/N)</t>
  </si>
  <si>
    <t>Main propulsion type</t>
  </si>
  <si>
    <t>DIESEL ENGINE</t>
  </si>
  <si>
    <t>Electricity generation</t>
  </si>
  <si>
    <t>DUAL FUEL DIESEL ENGINE</t>
  </si>
  <si>
    <t>For DIESEL-ELECTRIC &amp; DUAL FUEL (LNG / LPG) data, use "OTHER ENGINE" modules below</t>
  </si>
  <si>
    <t>STEAM TURBINE</t>
  </si>
  <si>
    <r>
      <rPr>
        <b/>
        <sz val="12"/>
        <rFont val="Arial"/>
        <family val="2"/>
      </rPr>
      <t>NA</t>
    </r>
    <r>
      <rPr>
        <b/>
        <sz val="12"/>
        <rFont val="Wingdings"/>
        <charset val="2"/>
      </rPr>
      <t>à</t>
    </r>
  </si>
  <si>
    <t>GAS TURBINE</t>
  </si>
  <si>
    <t>DIESEL-ELECTRIC</t>
  </si>
  <si>
    <t>STEAM TURBINE + (DUAL FUEL) DIESEL ENGINE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</si>
</sst>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0.000"/>
    <numFmt numFmtId="165" formatCode="&quot;Minimum ranking score required for element 5410 = &quot;0#"/>
    <numFmt numFmtId="167" formatCode="&quot;Minimum ranking score required for element 5421 = &quot;0#"/>
    <numFmt numFmtId="168" formatCode="&quot;Minimum ranking score required for element 5430 = &quot;0#"/>
    <numFmt numFmtId="171" formatCode="&quot;Minimum ranking score required for element 5460 = &quot;0#"/>
    <numFmt numFmtId="174" formatCode="&quot;Minimum ranking score required for element 6400 = &quot;#"/>
    <numFmt numFmtId="175" formatCode="&quot;Minimum ranking score required for element 6100 = &quot;0"/>
    <numFmt numFmtId="176" formatCode="&quot;Minimum ranking score required for element 6200 = &quot;0"/>
    <numFmt numFmtId="177" formatCode="&quot;Minimum ranking score required for element 6300 = &quot;0"/>
    <numFmt numFmtId="178" formatCode="&quot;Minimum ranking score required for element 6600 = &quot;0"/>
    <numFmt numFmtId="180" formatCode="&quot;Minimum ranking score required for element 7200 = &quot;0"/>
    <numFmt numFmtId="181" formatCode="&quot;Minimum ranking score required for element 7300 = &quot;0"/>
    <numFmt numFmtId="182" formatCode="&quot;Minimum ranking score required for element 7400 = &quot;0"/>
    <numFmt numFmtId="183" formatCode="&quot;Minimum ranking score required for element 7500 = &quot;0"/>
    <numFmt numFmtId="184" formatCode="&quot;Minimum ranking score required for element 1300 = &quot;0"/>
    <numFmt numFmtId="185" formatCode="&quot;Minimum ranking score required for element 1400 = &quot;0"/>
    <numFmt numFmtId="186" formatCode="&quot;Minimum ranking score required for element 1500 = &quot;0"/>
    <numFmt numFmtId="187" formatCode="&quot;Minimum ranking score required for element 1600 = &quot;0"/>
    <numFmt numFmtId="188" formatCode="&quot;Minimum ranking score required for element 2100 = &quot;0"/>
    <numFmt numFmtId="189" formatCode="&quot;Minimum ranking score required for element 2300 = &quot;0"/>
    <numFmt numFmtId="190" formatCode="&quot;Minimum ranking score required for element 3100 = &quot;0"/>
    <numFmt numFmtId="191" formatCode="&quot;Minimum ranking score required for element 3200 = &quot;0"/>
    <numFmt numFmtId="193" formatCode="&quot;Minimum ranking score required for element 5200 = &quot;0"/>
    <numFmt numFmtId="194" formatCode="&quot;Minimum ranking score required for element 5700 = &quot;0"/>
    <numFmt numFmtId="195" formatCode="&quot;Minimum ranking score required for element 1200 = &quot;0"/>
    <numFmt numFmtId="196" formatCode="&quot;Minimum ranking score required for element 2120 = &quot;0"/>
    <numFmt numFmtId="197" formatCode="&quot;Minimum ranking score required for element 2200 = &quot;0"/>
    <numFmt numFmtId="198" formatCode="&quot;Minimum ranking score required for element 4500 = &quot;0"/>
    <numFmt numFmtId="199" formatCode="&quot;Minimum ranking score required for element 4800 = &quot;0"/>
    <numFmt numFmtId="200" formatCode="&quot;Minimum ranking score required for element 5800 = &quot;0"/>
    <numFmt numFmtId="201" formatCode="&quot;Minimum ranking score required for element 6500 = &quot;0"/>
    <numFmt numFmtId="202" formatCode="#&quot; not complied&quot;"/>
    <numFmt numFmtId="207" formatCode="&quot;Minimum ranking score required for element 5810 = &quot;0#"/>
    <numFmt numFmtId="208" formatCode="&quot;Minimum ranking score required for element 5811 = &quot;0#"/>
    <numFmt numFmtId="209" formatCode="&quot;Minimum ranking score required for element 5812 = &quot;0#"/>
    <numFmt numFmtId="210" formatCode="&quot;Minimum ranking score required for element 4601 = &quot;0"/>
    <numFmt numFmtId="211" formatCode="&quot;Minimum ranking score required for element 4602 = &quot;0"/>
    <numFmt numFmtId="212" formatCode="&quot;Minimum ranking score required for element 4606 = &quot;0"/>
    <numFmt numFmtId="213" formatCode="&quot;Minimum ranking score required for element 4603 = &quot;0"/>
    <numFmt numFmtId="214" formatCode="&quot;Minimum ranking score required for element 4604 = &quot;0"/>
    <numFmt numFmtId="215" formatCode="&quot;Minimum ranking score required for element 4605 = &quot;0"/>
    <numFmt numFmtId="216" formatCode="&quot;Minimum ranking score required for element 5820 = &quot;0"/>
    <numFmt numFmtId="217" formatCode="&quot;Minimum ranking score required for element 5821 = &quot;0"/>
    <numFmt numFmtId="218" formatCode="&quot;Minimum ranking score required for element 5822 = &quot;0"/>
    <numFmt numFmtId="219" formatCode="&quot;Minimum ranking score required for element 6110 = &quot;0"/>
    <numFmt numFmtId="220" formatCode="&quot;Minimum ranking score required for element 5801 = &quot;0"/>
    <numFmt numFmtId="221" formatCode="&quot;Minimum ranking score required for element 5900 = &quot;0"/>
    <numFmt numFmtId="222" formatCode="&quot;Minimum ranking score required for element 1700 = &quot;0"/>
    <numFmt numFmtId="223" formatCode="&quot;Minimum ranking score required for element 1710 = &quot;0"/>
    <numFmt numFmtId="224" formatCode="&quot;Minimum ranking score required for element 2111 = &quot;0"/>
    <numFmt numFmtId="225" formatCode="&quot;Minimum ranking score required for element 5500 = &quot;0"/>
    <numFmt numFmtId="226" formatCode="&quot;Minimum ranking score required for element 5510 = &quot;0"/>
    <numFmt numFmtId="227" formatCode="&quot;Minimum ranking score required for element 3300 = &quot;0"/>
    <numFmt numFmtId="228" formatCode="&quot;£&quot;#,##0"/>
    <numFmt numFmtId="229" formatCode="&quot;Minimum ranking score required for element 6610 = &quot;0"/>
    <numFmt numFmtId="230" formatCode="&quot;Minimum ranking score required for element 2110 = &quot;0"/>
    <numFmt numFmtId="232" formatCode="&quot;Minimum ranking score required for element 5420 = &quot;0"/>
    <numFmt numFmtId="233" formatCode="&quot;Minimum ranking score required for element 1610 = &quot;0"/>
    <numFmt numFmtId="234" formatCode="0.0"/>
    <numFmt numFmtId="235" formatCode="&quot;Minimum ranking score required for element 1510 = &quot;0"/>
    <numFmt numFmtId="236" formatCode="&quot;Minimum ranking score required for element 1800 = &quot;0"/>
    <numFmt numFmtId="237" formatCode="&quot;Minimum ranking score required for element 5440 = &quot;0"/>
    <numFmt numFmtId="238" formatCode="&quot;Minimum ranking score required for element 9421 = &quot;0"/>
    <numFmt numFmtId="239" formatCode="&quot;Minimum ranking score required for element 3101 = &quot;0"/>
    <numFmt numFmtId="240" formatCode="&quot;Minimum ranking score required for element 5441 = &quot;0"/>
    <numFmt numFmtId="241" formatCode="&quot;Minimum ranking score required for element 5100 = &quot;0"/>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b/>
      <sz val="14"/>
      <color indexed="12"/>
      <name val="Arial"/>
      <family val="2"/>
    </font>
    <font>
      <b/>
      <sz val="14"/>
      <color indexed="10"/>
      <name val="Arial"/>
      <family val="2"/>
    </font>
    <font>
      <sz val="14"/>
      <color indexed="10"/>
      <name val="Arial"/>
      <family val="2"/>
    </font>
    <font>
      <b/>
      <sz val="10"/>
      <color indexed="12"/>
      <name val="Arial"/>
      <family val="2"/>
    </font>
    <font>
      <sz val="14"/>
      <color indexed="12"/>
      <name val="Arial"/>
      <family val="2"/>
    </font>
    <font>
      <sz val="14"/>
      <name val="Arial"/>
      <family val="2"/>
    </font>
    <font>
      <b/>
      <sz val="36"/>
      <name val="Arial"/>
      <family val="2"/>
    </font>
    <font>
      <b/>
      <sz val="14"/>
      <color indexed="57"/>
      <name val="Arial"/>
      <family val="2"/>
    </font>
    <font>
      <sz val="14"/>
      <color indexed="57"/>
      <name val="Arial"/>
      <family val="2"/>
    </font>
    <font>
      <b/>
      <sz val="10"/>
      <name val="Arial"/>
      <family val="2"/>
    </font>
    <font>
      <b/>
      <sz val="10"/>
      <color indexed="10"/>
      <name val="Arial Black"/>
      <family val="2"/>
    </font>
    <font>
      <sz val="10"/>
      <color indexed="10"/>
      <name val="Arial Black"/>
      <family val="2"/>
    </font>
    <font>
      <sz val="10"/>
      <name val="Arial"/>
      <family val="2"/>
    </font>
    <font>
      <b/>
      <i/>
      <sz val="12"/>
      <name val="Arial"/>
      <family val="2"/>
    </font>
    <font>
      <b/>
      <sz val="14"/>
      <name val="Arial"/>
      <family val="2"/>
    </font>
    <font>
      <b/>
      <sz val="26"/>
      <name val="Arial"/>
      <family val="2"/>
    </font>
    <font>
      <b/>
      <sz val="18"/>
      <name val="Arial"/>
      <family val="2"/>
    </font>
    <font>
      <b/>
      <sz val="10"/>
      <color indexed="10"/>
      <name val="Arial"/>
      <family val="2"/>
    </font>
    <font>
      <b/>
      <sz val="14"/>
      <name val="Arial Black"/>
      <family val="2"/>
    </font>
    <font>
      <sz val="14"/>
      <color indexed="10"/>
      <name val="Arial"/>
      <family val="2"/>
    </font>
    <font>
      <sz val="12"/>
      <color indexed="57"/>
      <name val="Arial"/>
      <family val="2"/>
    </font>
    <font>
      <b/>
      <sz val="14"/>
      <color indexed="14"/>
      <name val="Arial"/>
      <family val="2"/>
    </font>
    <font>
      <sz val="14"/>
      <color indexed="17"/>
      <name val="Arial"/>
      <family val="2"/>
    </font>
    <font>
      <sz val="10"/>
      <color indexed="17"/>
      <name val="Arial"/>
      <family val="2"/>
    </font>
    <font>
      <sz val="26"/>
      <name val="Arial"/>
      <family val="2"/>
    </font>
    <font>
      <i/>
      <sz val="14"/>
      <name val="Arial"/>
      <family val="2"/>
    </font>
    <font>
      <b/>
      <sz val="14"/>
      <color indexed="52"/>
      <name val="Arial"/>
      <family val="2"/>
    </font>
    <font>
      <b/>
      <sz val="16"/>
      <name val="Arial"/>
      <family val="2"/>
    </font>
    <font>
      <b/>
      <u/>
      <sz val="16"/>
      <name val="Arial"/>
      <family val="2"/>
    </font>
    <font>
      <u/>
      <sz val="16"/>
      <name val="Arial"/>
      <family val="2"/>
    </font>
    <font>
      <sz val="16"/>
      <color indexed="8"/>
      <name val="Arial"/>
      <family val="2"/>
    </font>
    <font>
      <sz val="16"/>
      <color indexed="22"/>
      <name val="Arial"/>
      <family val="2"/>
    </font>
    <font>
      <b/>
      <sz val="16"/>
      <color indexed="8"/>
      <name val="Arial"/>
      <family val="2"/>
    </font>
    <font>
      <b/>
      <u/>
      <sz val="17"/>
      <name val="Arial"/>
      <family val="2"/>
    </font>
    <font>
      <b/>
      <sz val="17"/>
      <name val="Arial"/>
      <family val="2"/>
    </font>
    <font>
      <sz val="1"/>
      <name val="Arial"/>
      <family val="2"/>
    </font>
    <font>
      <i/>
      <sz val="16"/>
      <name val="Arial"/>
      <family val="2"/>
    </font>
    <font>
      <b/>
      <sz val="14"/>
      <color indexed="17"/>
      <name val="Arial"/>
      <family val="2"/>
    </font>
    <font>
      <sz val="16"/>
      <color indexed="17"/>
      <name val="Arial"/>
      <family val="2"/>
    </font>
    <font>
      <b/>
      <sz val="1"/>
      <color indexed="10"/>
      <name val="Arial Black"/>
      <family val="2"/>
    </font>
    <font>
      <sz val="16"/>
      <name val="Arial"/>
      <family val="2"/>
    </font>
    <font>
      <sz val="1"/>
      <name val="Arial"/>
      <family val="2"/>
    </font>
    <font>
      <sz val="16"/>
      <color indexed="55"/>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9"/>
      <name val="Arial Black"/>
      <family val="2"/>
    </font>
    <font>
      <sz val="10"/>
      <color indexed="9"/>
      <name val="Arial"/>
      <family val="2"/>
    </font>
    <font>
      <b/>
      <sz val="26"/>
      <color indexed="9"/>
      <name val="Arial"/>
      <family val="2"/>
    </font>
    <font>
      <sz val="26"/>
      <color indexed="9"/>
      <name val="Arial"/>
      <family val="2"/>
    </font>
    <font>
      <b/>
      <sz val="14"/>
      <color indexed="9"/>
      <name val="Arial"/>
      <family val="2"/>
    </font>
    <font>
      <sz val="14"/>
      <color indexed="9"/>
      <name val="Arial"/>
      <family val="2"/>
    </font>
    <font>
      <b/>
      <u/>
      <sz val="16"/>
      <color indexed="8"/>
      <name val="Arial"/>
      <family val="2"/>
    </font>
    <font>
      <b/>
      <sz val="14"/>
      <color indexed="8"/>
      <name val="Arial"/>
      <family val="2"/>
    </font>
    <font>
      <b/>
      <sz val="22"/>
      <name val="Arial"/>
      <family val="2"/>
    </font>
    <font>
      <sz val="16"/>
      <color indexed="10"/>
      <name val="Arial"/>
      <family val="2"/>
    </font>
    <font>
      <b/>
      <sz val="16"/>
      <color rgb="FFFF0000"/>
      <name val="Arial"/>
      <family val="2"/>
    </font>
    <font>
      <sz val="16"/>
      <color theme="1"/>
      <name val="Arial"/>
      <family val="2"/>
    </font>
    <font>
      <b/>
      <u/>
      <sz val="16"/>
      <color rgb="FFFF0000"/>
      <name val="Arial"/>
      <family val="2"/>
    </font>
    <font>
      <sz val="10"/>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sz val="12"/>
      <color rgb="FFFF0000"/>
      <name val="Arial"/>
      <family val="2"/>
    </font>
    <font>
      <b/>
      <sz val="12"/>
      <color theme="1"/>
      <name val="Calibri"/>
      <family val="2"/>
      <scheme val="minor"/>
    </font>
    <font>
      <b/>
      <sz val="10"/>
      <color theme="1"/>
      <name val="Arial"/>
      <family val="2"/>
    </font>
    <font>
      <b/>
      <sz val="10"/>
      <color theme="1"/>
      <name val="Calibri"/>
      <family val="2"/>
      <scheme val="minor"/>
    </font>
    <font>
      <u/>
      <sz val="11"/>
      <color theme="10"/>
      <name val="Calibri"/>
      <family val="2"/>
      <scheme val="minor"/>
    </font>
    <font>
      <b/>
      <sz val="11"/>
      <color theme="1"/>
      <name val="Calibri"/>
      <family val="2"/>
      <scheme val="minor"/>
    </font>
    <font>
      <b/>
      <sz val="12"/>
      <name val="Calibri"/>
      <family val="2"/>
      <scheme val="minor"/>
    </font>
    <font>
      <u/>
      <sz val="10"/>
      <color theme="10"/>
      <name val="Arial"/>
      <family val="2"/>
    </font>
    <font>
      <sz val="1"/>
      <color theme="1"/>
      <name val="Calibri"/>
      <family val="2"/>
      <scheme val="minor"/>
    </font>
    <font>
      <sz val="11"/>
      <color rgb="FF333333"/>
      <name val="Calibri"/>
      <family val="2"/>
      <scheme val="minor"/>
    </font>
    <font>
      <b/>
      <vertAlign val="subscript"/>
      <sz val="16"/>
      <name val="Arial"/>
      <family val="2"/>
    </font>
    <font>
      <sz val="14"/>
      <color rgb="FF339966"/>
      <name val="Arial"/>
      <family val="2"/>
    </font>
    <font>
      <b/>
      <u/>
      <sz val="12"/>
      <color rgb="FFFF0000"/>
      <name val="Arial"/>
      <family val="2"/>
    </font>
    <font>
      <b/>
      <sz val="12"/>
      <name val="Wingdings"/>
      <charset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44"/>
        <bgColor indexed="64"/>
      </patternFill>
    </fill>
    <fill>
      <patternFill patternType="solid">
        <fgColor theme="0"/>
        <bgColor indexed="64"/>
      </patternFill>
    </fill>
    <fill>
      <patternFill patternType="solid">
        <fgColor theme="0"/>
        <bgColor indexed="43"/>
      </patternFill>
    </fill>
    <fill>
      <patternFill patternType="solid">
        <fgColor rgb="FFC0C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CCCCFF"/>
        <bgColor indexed="64"/>
      </patternFill>
    </fill>
    <fill>
      <patternFill patternType="solid">
        <fgColor rgb="FF99CCFF"/>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uble">
        <color indexed="64"/>
      </top>
      <bottom style="medium">
        <color indexed="10"/>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10"/>
      </top>
      <bottom/>
      <diagonal/>
    </border>
    <border>
      <left/>
      <right style="medium">
        <color indexed="10"/>
      </right>
      <top style="medium">
        <color indexed="10"/>
      </top>
      <bottom/>
      <diagonal/>
    </border>
    <border>
      <left/>
      <right/>
      <top style="medium">
        <color indexed="10"/>
      </top>
      <bottom/>
      <diagonal/>
    </border>
    <border>
      <left/>
      <right style="medium">
        <color indexed="64"/>
      </right>
      <top style="medium">
        <color indexed="10"/>
      </top>
      <bottom/>
      <diagonal/>
    </border>
    <border>
      <left style="medium">
        <color indexed="10"/>
      </left>
      <right/>
      <top/>
      <bottom style="medium">
        <color indexed="64"/>
      </bottom>
      <diagonal/>
    </border>
    <border>
      <left/>
      <right style="double">
        <color indexed="64"/>
      </right>
      <top style="medium">
        <color indexed="64"/>
      </top>
      <bottom style="medium">
        <color indexed="64"/>
      </bottom>
      <diagonal/>
    </border>
    <border>
      <left style="medium">
        <color indexed="10"/>
      </left>
      <right/>
      <top style="medium">
        <color indexed="10"/>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medium">
        <color indexed="64"/>
      </right>
      <top style="double">
        <color indexed="64"/>
      </top>
      <bottom style="medium">
        <color indexed="10"/>
      </bottom>
      <diagonal/>
    </border>
    <border>
      <left style="medium">
        <color indexed="64"/>
      </left>
      <right style="medium">
        <color indexed="64"/>
      </right>
      <top style="double">
        <color indexed="64"/>
      </top>
      <bottom style="medium">
        <color rgb="FFFF0000"/>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ouble">
        <color indexed="64"/>
      </left>
      <right/>
      <top style="double">
        <color indexed="64"/>
      </top>
      <bottom style="double">
        <color indexed="64"/>
      </bottom>
      <diagonal/>
    </border>
  </borders>
  <cellStyleXfs count="60">
    <xf numFmtId="0" fontId="0" fillId="0" borderId="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4" borderId="0" applyNumberFormat="0" applyBorder="0" applyAlignment="0" applyProtection="0"/>
    <xf numFmtId="0" fontId="65" fillId="7" borderId="1" applyNumberFormat="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22" borderId="0" applyNumberFormat="0" applyBorder="0" applyAlignment="0" applyProtection="0"/>
    <xf numFmtId="0" fontId="5" fillId="23" borderId="7" applyNumberFormat="0" applyFont="0" applyAlignment="0" applyProtection="0"/>
    <xf numFmtId="0" fontId="70" fillId="3" borderId="0" applyNumberFormat="0" applyBorder="0" applyAlignment="0" applyProtection="0"/>
    <xf numFmtId="9" fontId="5"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20" borderId="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5" fillId="0" borderId="0"/>
    <xf numFmtId="0" fontId="4" fillId="0" borderId="0"/>
    <xf numFmtId="9" fontId="4" fillId="0" borderId="0" applyFont="0" applyFill="0" applyBorder="0" applyAlignment="0" applyProtection="0"/>
    <xf numFmtId="0" fontId="98" fillId="0" borderId="0" applyNumberForma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2" fillId="0" borderId="0"/>
    <xf numFmtId="0" fontId="101"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437">
    <xf numFmtId="0" fontId="0" fillId="0" borderId="0" xfId="0"/>
    <xf numFmtId="0" fontId="0" fillId="0" borderId="0" xfId="0" applyAlignment="1">
      <alignment vertical="center"/>
    </xf>
    <xf numFmtId="0" fontId="12" fillId="0" borderId="15" xfId="0" applyFont="1" applyBorder="1" applyAlignment="1">
      <alignment vertical="center" wrapText="1"/>
    </xf>
    <xf numFmtId="0" fontId="12" fillId="0" borderId="16" xfId="0" applyFont="1" applyBorder="1" applyAlignment="1">
      <alignment vertical="center"/>
    </xf>
    <xf numFmtId="0" fontId="12" fillId="0" borderId="18" xfId="0" applyFont="1" applyBorder="1" applyAlignment="1">
      <alignment vertical="center" wrapText="1"/>
    </xf>
    <xf numFmtId="0" fontId="0" fillId="0" borderId="0" xfId="0" applyBorder="1" applyAlignment="1">
      <alignment vertical="center"/>
    </xf>
    <xf numFmtId="0" fontId="0" fillId="0" borderId="19" xfId="0" applyBorder="1" applyAlignment="1">
      <alignment vertical="center"/>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16" xfId="0" applyFont="1" applyBorder="1" applyAlignment="1">
      <alignment vertical="center" wrapText="1"/>
    </xf>
    <xf numFmtId="0" fontId="12" fillId="0" borderId="0" xfId="0" applyFont="1" applyAlignment="1">
      <alignment vertical="center"/>
    </xf>
    <xf numFmtId="0" fontId="0" fillId="0" borderId="16" xfId="0" applyBorder="1" applyAlignment="1">
      <alignment vertical="center"/>
    </xf>
    <xf numFmtId="0" fontId="0" fillId="0" borderId="0" xfId="0" applyAlignment="1" applyProtection="1">
      <alignment vertical="center"/>
    </xf>
    <xf numFmtId="0" fontId="11" fillId="0" borderId="0" xfId="0" applyFont="1" applyAlignment="1">
      <alignment horizontal="center" vertical="center"/>
    </xf>
    <xf numFmtId="0" fontId="0" fillId="0" borderId="0" xfId="0" applyAlignment="1">
      <alignment vertical="center" wrapText="1"/>
    </xf>
    <xf numFmtId="0" fontId="0" fillId="0" borderId="33" xfId="0" applyBorder="1" applyAlignment="1">
      <alignment horizontal="center" vertical="center"/>
    </xf>
    <xf numFmtId="0" fontId="7" fillId="0" borderId="25" xfId="0" applyFont="1" applyBorder="1" applyAlignment="1">
      <alignment horizontal="left" vertical="center"/>
    </xf>
    <xf numFmtId="0" fontId="7" fillId="0" borderId="22" xfId="0" applyFont="1" applyBorder="1" applyAlignment="1">
      <alignment horizontal="left" vertical="center"/>
    </xf>
    <xf numFmtId="0" fontId="12" fillId="0" borderId="0" xfId="0" applyFont="1" applyBorder="1" applyAlignment="1">
      <alignment vertical="center" wrapText="1"/>
    </xf>
    <xf numFmtId="0" fontId="7" fillId="0" borderId="18" xfId="0" applyFont="1" applyBorder="1" applyAlignment="1">
      <alignment horizontal="left" vertical="center"/>
    </xf>
    <xf numFmtId="0" fontId="12" fillId="0" borderId="25" xfId="0" applyFont="1" applyBorder="1" applyAlignment="1">
      <alignment horizontal="left" vertical="center"/>
    </xf>
    <xf numFmtId="0" fontId="12" fillId="0" borderId="22" xfId="0" applyFont="1" applyBorder="1" applyAlignment="1">
      <alignment horizontal="left" vertical="center"/>
    </xf>
    <xf numFmtId="0" fontId="7" fillId="0" borderId="16" xfId="0" applyFont="1" applyBorder="1" applyAlignment="1" applyProtection="1">
      <alignment horizontal="left" vertical="center"/>
    </xf>
    <xf numFmtId="0" fontId="0" fillId="0" borderId="18" xfId="0" applyBorder="1" applyAlignment="1">
      <alignment vertical="center"/>
    </xf>
    <xf numFmtId="0" fontId="7" fillId="0" borderId="16" xfId="0" applyFont="1" applyFill="1" applyBorder="1" applyAlignment="1" applyProtection="1">
      <alignment horizontal="left" vertical="center"/>
    </xf>
    <xf numFmtId="0" fontId="12" fillId="0" borderId="16" xfId="0" applyFont="1" applyBorder="1" applyAlignment="1" applyProtection="1">
      <alignment horizontal="left" vertical="center" wrapText="1" indent="1"/>
    </xf>
    <xf numFmtId="0" fontId="16" fillId="0" borderId="41" xfId="0" applyFont="1" applyBorder="1" applyAlignment="1" applyProtection="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15" fillId="24" borderId="10" xfId="0" applyFont="1" applyFill="1" applyBorder="1" applyAlignment="1">
      <alignment horizontal="center" vertical="center"/>
    </xf>
    <xf numFmtId="0" fontId="15" fillId="24" borderId="12" xfId="0" applyFont="1" applyFill="1" applyBorder="1" applyAlignment="1">
      <alignment horizontal="center" vertical="center"/>
    </xf>
    <xf numFmtId="0" fontId="15" fillId="24" borderId="14" xfId="0" applyFont="1" applyFill="1" applyBorder="1" applyAlignment="1">
      <alignment horizontal="center" vertical="center"/>
    </xf>
    <xf numFmtId="0" fontId="15" fillId="24" borderId="11" xfId="0" applyFont="1" applyFill="1" applyBorder="1" applyAlignment="1">
      <alignment horizontal="center" vertical="center"/>
    </xf>
    <xf numFmtId="0" fontId="15" fillId="24" borderId="13" xfId="0" applyFont="1" applyFill="1" applyBorder="1" applyAlignment="1">
      <alignment horizontal="center" vertical="center"/>
    </xf>
    <xf numFmtId="0" fontId="15" fillId="24" borderId="43" xfId="0" applyFont="1" applyFill="1" applyBorder="1" applyAlignment="1">
      <alignment horizontal="center" vertical="center"/>
    </xf>
    <xf numFmtId="0" fontId="15" fillId="24" borderId="44" xfId="0" applyFont="1" applyFill="1" applyBorder="1" applyAlignment="1">
      <alignment horizontal="center" vertical="center"/>
    </xf>
    <xf numFmtId="0" fontId="15" fillId="24" borderId="10" xfId="0" applyFont="1" applyFill="1" applyBorder="1" applyAlignment="1">
      <alignment vertical="center"/>
    </xf>
    <xf numFmtId="0" fontId="15" fillId="24" borderId="11" xfId="0" applyFont="1" applyFill="1" applyBorder="1" applyAlignment="1">
      <alignment vertical="center"/>
    </xf>
    <xf numFmtId="0" fontId="15" fillId="24" borderId="12" xfId="0" applyFont="1" applyFill="1" applyBorder="1" applyAlignment="1">
      <alignment vertical="center"/>
    </xf>
    <xf numFmtId="0" fontId="15" fillId="24" borderId="13" xfId="0" applyFont="1" applyFill="1" applyBorder="1" applyAlignment="1">
      <alignment vertical="center"/>
    </xf>
    <xf numFmtId="0" fontId="0" fillId="24" borderId="26" xfId="0" applyFill="1" applyBorder="1" applyAlignment="1" applyProtection="1">
      <alignment vertical="center"/>
    </xf>
    <xf numFmtId="0" fontId="20" fillId="24" borderId="26" xfId="0" applyFont="1" applyFill="1" applyBorder="1" applyAlignment="1" applyProtection="1">
      <alignment vertical="center"/>
    </xf>
    <xf numFmtId="0" fontId="15" fillId="24" borderId="14" xfId="0" applyFont="1" applyFill="1" applyBorder="1" applyAlignment="1">
      <alignment vertical="center"/>
    </xf>
    <xf numFmtId="0" fontId="15" fillId="24" borderId="10" xfId="0" applyFont="1" applyFill="1" applyBorder="1" applyAlignment="1">
      <alignment horizontal="center"/>
    </xf>
    <xf numFmtId="0" fontId="20" fillId="24" borderId="26" xfId="0" applyFont="1" applyFill="1" applyBorder="1" applyAlignment="1" applyProtection="1">
      <alignment horizontal="center" vertical="center"/>
    </xf>
    <xf numFmtId="0" fontId="15" fillId="24" borderId="35" xfId="0" applyFont="1" applyFill="1" applyBorder="1" applyAlignment="1">
      <alignment vertical="center"/>
    </xf>
    <xf numFmtId="0" fontId="15" fillId="24" borderId="12" xfId="0" applyFont="1" applyFill="1" applyBorder="1" applyAlignment="1">
      <alignment horizontal="center"/>
    </xf>
    <xf numFmtId="0" fontId="15" fillId="24" borderId="11" xfId="0" applyFont="1" applyFill="1" applyBorder="1" applyAlignment="1">
      <alignment horizontal="center"/>
    </xf>
    <xf numFmtId="0" fontId="15" fillId="24" borderId="13" xfId="0" applyFont="1" applyFill="1" applyBorder="1" applyAlignment="1">
      <alignment horizontal="center"/>
    </xf>
    <xf numFmtId="0" fontId="15" fillId="24" borderId="46" xfId="0" applyFont="1" applyFill="1" applyBorder="1" applyAlignment="1">
      <alignment horizontal="center" vertical="center"/>
    </xf>
    <xf numFmtId="0" fontId="15" fillId="24" borderId="27" xfId="0" applyFont="1" applyFill="1" applyBorder="1" applyAlignment="1">
      <alignment horizontal="center" vertical="center"/>
    </xf>
    <xf numFmtId="0" fontId="15" fillId="24" borderId="19" xfId="0" applyFont="1" applyFill="1" applyBorder="1" applyAlignment="1">
      <alignment vertical="center"/>
    </xf>
    <xf numFmtId="0" fontId="15" fillId="24" borderId="10" xfId="0" applyFont="1" applyFill="1" applyBorder="1" applyAlignment="1">
      <alignment horizontal="left" vertical="center"/>
    </xf>
    <xf numFmtId="0" fontId="15" fillId="24" borderId="13" xfId="0" applyFont="1" applyFill="1" applyBorder="1" applyAlignment="1">
      <alignment horizontal="left" vertical="center"/>
    </xf>
    <xf numFmtId="0" fontId="15" fillId="24" borderId="11" xfId="0" applyFont="1" applyFill="1" applyBorder="1" applyAlignment="1">
      <alignment horizontal="left" vertical="center"/>
    </xf>
    <xf numFmtId="0" fontId="15" fillId="24" borderId="12" xfId="0" applyFont="1" applyFill="1" applyBorder="1" applyAlignment="1">
      <alignment horizontal="left" vertical="center"/>
    </xf>
    <xf numFmtId="0" fontId="26" fillId="24" borderId="27" xfId="0" applyFont="1" applyFill="1" applyBorder="1" applyAlignment="1">
      <alignment horizontal="left" vertical="center"/>
    </xf>
    <xf numFmtId="0" fontId="0" fillId="24" borderId="26" xfId="0" applyFill="1" applyBorder="1" applyAlignment="1" applyProtection="1">
      <alignment horizontal="left" vertical="center"/>
    </xf>
    <xf numFmtId="0" fontId="26" fillId="24" borderId="12" xfId="0" applyFont="1" applyFill="1" applyBorder="1" applyAlignment="1">
      <alignment vertical="center"/>
    </xf>
    <xf numFmtId="0" fontId="26" fillId="24" borderId="13" xfId="0" applyFont="1" applyFill="1" applyBorder="1" applyAlignment="1">
      <alignment vertical="center"/>
    </xf>
    <xf numFmtId="0" fontId="26" fillId="24" borderId="10" xfId="0" applyFont="1" applyFill="1" applyBorder="1" applyAlignment="1">
      <alignment vertical="center"/>
    </xf>
    <xf numFmtId="0" fontId="26" fillId="24" borderId="11" xfId="0" applyFont="1" applyFill="1" applyBorder="1" applyAlignment="1">
      <alignment vertical="center"/>
    </xf>
    <xf numFmtId="0" fontId="26" fillId="24" borderId="19" xfId="0" applyFont="1" applyFill="1" applyBorder="1" applyAlignment="1">
      <alignment vertical="center"/>
    </xf>
    <xf numFmtId="0" fontId="15" fillId="24" borderId="45" xfId="0" applyFont="1" applyFill="1" applyBorder="1" applyAlignment="1">
      <alignment horizontal="center" vertical="center"/>
    </xf>
    <xf numFmtId="0" fontId="15" fillId="24" borderId="47" xfId="0" applyFont="1" applyFill="1" applyBorder="1" applyAlignment="1">
      <alignment vertical="center"/>
    </xf>
    <xf numFmtId="0" fontId="0" fillId="24" borderId="34" xfId="0" applyFill="1" applyBorder="1" applyAlignment="1" applyProtection="1">
      <alignment vertical="center"/>
    </xf>
    <xf numFmtId="0" fontId="15" fillId="24" borderId="27" xfId="0" applyFont="1" applyFill="1" applyBorder="1" applyAlignment="1">
      <alignment vertical="center"/>
    </xf>
    <xf numFmtId="0" fontId="18" fillId="24" borderId="26" xfId="0" applyFont="1" applyFill="1" applyBorder="1" applyAlignment="1" applyProtection="1">
      <alignment horizontal="center" vertical="center"/>
    </xf>
    <xf numFmtId="0" fontId="15" fillId="24" borderId="35" xfId="0" applyFont="1" applyFill="1" applyBorder="1" applyAlignment="1">
      <alignment horizontal="center"/>
    </xf>
    <xf numFmtId="0" fontId="0" fillId="24" borderId="26" xfId="0" applyFill="1" applyBorder="1"/>
    <xf numFmtId="0" fontId="0" fillId="24" borderId="26" xfId="0" applyFill="1" applyBorder="1" applyProtection="1"/>
    <xf numFmtId="0" fontId="15" fillId="24" borderId="27" xfId="0" applyFont="1" applyFill="1" applyBorder="1" applyAlignment="1">
      <alignment horizontal="left" vertical="center"/>
    </xf>
    <xf numFmtId="0" fontId="15" fillId="24" borderId="10" xfId="0" applyFont="1" applyFill="1" applyBorder="1" applyAlignment="1" applyProtection="1">
      <alignment horizontal="center" vertical="center"/>
    </xf>
    <xf numFmtId="0" fontId="15" fillId="24" borderId="11" xfId="0" applyFont="1" applyFill="1" applyBorder="1" applyAlignment="1" applyProtection="1">
      <alignment horizontal="center" vertical="center"/>
    </xf>
    <xf numFmtId="0" fontId="15" fillId="24" borderId="12" xfId="0" applyFont="1" applyFill="1" applyBorder="1" applyAlignment="1" applyProtection="1">
      <alignment horizontal="center" vertical="center"/>
    </xf>
    <xf numFmtId="0" fontId="15" fillId="24" borderId="13" xfId="0" applyFont="1" applyFill="1" applyBorder="1" applyAlignment="1" applyProtection="1">
      <alignment horizontal="center" vertical="center"/>
    </xf>
    <xf numFmtId="0" fontId="15" fillId="24" borderId="26" xfId="0" applyFont="1" applyFill="1" applyBorder="1" applyAlignment="1" applyProtection="1">
      <alignment horizontal="center" vertical="center"/>
    </xf>
    <xf numFmtId="0" fontId="9" fillId="24" borderId="26" xfId="0" applyFont="1" applyFill="1" applyBorder="1" applyAlignment="1" applyProtection="1">
      <alignment horizontal="center" vertical="center"/>
    </xf>
    <xf numFmtId="0" fontId="0" fillId="25" borderId="0" xfId="0" applyFill="1" applyBorder="1"/>
    <xf numFmtId="0" fontId="0" fillId="25" borderId="0" xfId="0" applyFill="1" applyBorder="1" applyAlignment="1">
      <alignment vertical="center"/>
    </xf>
    <xf numFmtId="0" fontId="0" fillId="25" borderId="0" xfId="0" applyFill="1" applyAlignment="1" applyProtection="1">
      <alignment vertical="center"/>
    </xf>
    <xf numFmtId="0" fontId="12" fillId="25" borderId="0" xfId="0" applyFont="1" applyFill="1" applyBorder="1" applyAlignment="1">
      <alignment vertical="center"/>
    </xf>
    <xf numFmtId="0" fontId="0" fillId="25" borderId="0" xfId="0" applyFill="1" applyBorder="1" applyAlignment="1" applyProtection="1">
      <alignment vertical="center"/>
    </xf>
    <xf numFmtId="0" fontId="15" fillId="24" borderId="14" xfId="0" applyFont="1" applyFill="1" applyBorder="1" applyAlignment="1" applyProtection="1">
      <alignment horizontal="center" vertical="center"/>
    </xf>
    <xf numFmtId="0" fontId="15" fillId="24" borderId="11" xfId="0" applyFont="1" applyFill="1" applyBorder="1" applyAlignment="1" applyProtection="1">
      <alignment vertical="center"/>
    </xf>
    <xf numFmtId="0" fontId="15" fillId="24" borderId="13" xfId="0" applyFont="1" applyFill="1" applyBorder="1" applyAlignment="1" applyProtection="1">
      <alignment vertical="center"/>
    </xf>
    <xf numFmtId="0" fontId="15" fillId="24" borderId="10" xfId="0" applyFont="1" applyFill="1" applyBorder="1" applyAlignment="1" applyProtection="1">
      <alignment vertical="center"/>
    </xf>
    <xf numFmtId="0" fontId="15" fillId="24" borderId="35" xfId="0" applyFont="1" applyFill="1" applyBorder="1" applyAlignment="1" applyProtection="1">
      <alignment vertical="center"/>
    </xf>
    <xf numFmtId="0" fontId="15" fillId="24" borderId="26" xfId="0" applyFont="1" applyFill="1" applyBorder="1" applyAlignment="1" applyProtection="1">
      <alignment vertical="center"/>
    </xf>
    <xf numFmtId="0" fontId="8" fillId="0" borderId="17" xfId="0" applyFont="1" applyBorder="1" applyAlignment="1" applyProtection="1">
      <alignment horizontal="left" vertical="center"/>
    </xf>
    <xf numFmtId="0" fontId="12" fillId="0" borderId="24" xfId="0" applyFont="1" applyFill="1" applyBorder="1" applyAlignment="1" applyProtection="1">
      <alignment horizontal="left" vertical="center" wrapText="1" indent="1"/>
    </xf>
    <xf numFmtId="0" fontId="12" fillId="0" borderId="0" xfId="0" applyFont="1" applyBorder="1" applyAlignment="1" applyProtection="1">
      <alignment horizontal="left" vertical="center" wrapText="1" indent="1"/>
    </xf>
    <xf numFmtId="0" fontId="15" fillId="24" borderId="43" xfId="0" applyFont="1" applyFill="1" applyBorder="1" applyAlignment="1">
      <alignment vertical="center"/>
    </xf>
    <xf numFmtId="0" fontId="15" fillId="24" borderId="46" xfId="0" applyFont="1" applyFill="1" applyBorder="1" applyAlignment="1">
      <alignment vertical="center"/>
    </xf>
    <xf numFmtId="0" fontId="15" fillId="24" borderId="44" xfId="0" applyFont="1" applyFill="1" applyBorder="1" applyAlignment="1">
      <alignment vertical="center"/>
    </xf>
    <xf numFmtId="0" fontId="15" fillId="24" borderId="45" xfId="0" applyFont="1" applyFill="1" applyBorder="1" applyAlignment="1">
      <alignment vertical="center"/>
    </xf>
    <xf numFmtId="0" fontId="15" fillId="24" borderId="50" xfId="0" applyFont="1" applyFill="1" applyBorder="1" applyAlignment="1">
      <alignment vertical="center"/>
    </xf>
    <xf numFmtId="0" fontId="41" fillId="0" borderId="25" xfId="0" applyFont="1" applyBorder="1" applyAlignment="1" applyProtection="1">
      <alignment horizontal="left" vertical="center" wrapText="1" indent="1"/>
    </xf>
    <xf numFmtId="0" fontId="0" fillId="0" borderId="0" xfId="0" applyBorder="1" applyAlignment="1" applyProtection="1">
      <alignment horizontal="left" vertical="center" indent="1"/>
    </xf>
    <xf numFmtId="0" fontId="15" fillId="24" borderId="19" xfId="0" applyFont="1" applyFill="1" applyBorder="1" applyAlignment="1" applyProtection="1">
      <alignment horizontal="center" vertical="center"/>
    </xf>
    <xf numFmtId="0" fontId="15" fillId="24" borderId="11" xfId="0" applyFont="1" applyFill="1" applyBorder="1" applyAlignment="1" applyProtection="1">
      <alignment horizontal="lef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wrapText="1"/>
    </xf>
    <xf numFmtId="0" fontId="0" fillId="0" borderId="0" xfId="0" applyFill="1" applyAlignment="1" applyProtection="1">
      <alignment vertical="center"/>
    </xf>
    <xf numFmtId="0" fontId="11" fillId="0" borderId="0" xfId="0" applyFont="1" applyFill="1" applyAlignment="1">
      <alignment horizontal="center" vertical="center"/>
    </xf>
    <xf numFmtId="0" fontId="0" fillId="0" borderId="0" xfId="0" applyFill="1" applyBorder="1" applyAlignment="1">
      <alignment horizontal="center" vertical="center"/>
    </xf>
    <xf numFmtId="0" fontId="0" fillId="25" borderId="0" xfId="0" applyFill="1" applyProtection="1"/>
    <xf numFmtId="0" fontId="0" fillId="0" borderId="0" xfId="0" applyProtection="1"/>
    <xf numFmtId="0" fontId="0" fillId="25" borderId="0" xfId="0" applyFill="1" applyBorder="1" applyProtection="1"/>
    <xf numFmtId="0" fontId="0" fillId="0" borderId="0" xfId="0" applyBorder="1" applyProtection="1"/>
    <xf numFmtId="0" fontId="15" fillId="24" borderId="10" xfId="0" applyFont="1" applyFill="1" applyBorder="1" applyAlignment="1" applyProtection="1">
      <alignment horizontal="center"/>
    </xf>
    <xf numFmtId="0" fontId="26" fillId="24" borderId="13" xfId="0" applyFont="1" applyFill="1" applyBorder="1" applyAlignment="1" applyProtection="1">
      <alignment horizontal="center"/>
    </xf>
    <xf numFmtId="0" fontId="26" fillId="24" borderId="11" xfId="0" applyFont="1" applyFill="1" applyBorder="1" applyAlignment="1" applyProtection="1">
      <alignment horizontal="center"/>
    </xf>
    <xf numFmtId="0" fontId="15" fillId="24" borderId="12" xfId="0" applyFont="1" applyFill="1" applyBorder="1" applyAlignment="1" applyProtection="1">
      <alignment horizontal="center"/>
    </xf>
    <xf numFmtId="0" fontId="26" fillId="24" borderId="10" xfId="0" applyFont="1" applyFill="1" applyBorder="1" applyAlignment="1" applyProtection="1">
      <alignment horizontal="center"/>
    </xf>
    <xf numFmtId="0" fontId="26" fillId="24" borderId="35" xfId="0" applyFont="1" applyFill="1" applyBorder="1" applyAlignment="1" applyProtection="1">
      <alignment horizontal="center"/>
    </xf>
    <xf numFmtId="0" fontId="15" fillId="24" borderId="19" xfId="0" applyFont="1" applyFill="1" applyBorder="1" applyAlignment="1" applyProtection="1">
      <alignment horizontal="center"/>
    </xf>
    <xf numFmtId="0" fontId="15" fillId="24" borderId="11" xfId="0" applyFont="1" applyFill="1" applyBorder="1" applyAlignment="1" applyProtection="1">
      <alignment horizontal="center"/>
    </xf>
    <xf numFmtId="0" fontId="15" fillId="24" borderId="13" xfId="0" applyFont="1" applyFill="1" applyBorder="1" applyAlignment="1" applyProtection="1">
      <alignment horizontal="center"/>
    </xf>
    <xf numFmtId="0" fontId="15" fillId="24" borderId="14" xfId="0" applyFont="1" applyFill="1" applyBorder="1" applyAlignment="1" applyProtection="1">
      <alignment horizontal="center"/>
    </xf>
    <xf numFmtId="0" fontId="26" fillId="24" borderId="14" xfId="0" applyFont="1" applyFill="1" applyBorder="1" applyAlignment="1" applyProtection="1">
      <alignment horizontal="center"/>
    </xf>
    <xf numFmtId="0" fontId="26" fillId="24" borderId="11" xfId="0" applyFont="1" applyFill="1" applyBorder="1" applyAlignment="1" applyProtection="1">
      <alignment horizontal="center" vertical="center"/>
    </xf>
    <xf numFmtId="0" fontId="26" fillId="24" borderId="13" xfId="0" applyFont="1" applyFill="1" applyBorder="1" applyAlignment="1" applyProtection="1">
      <alignment horizontal="center" vertical="center"/>
    </xf>
    <xf numFmtId="0" fontId="0" fillId="0" borderId="0" xfId="0" applyBorder="1" applyAlignment="1" applyProtection="1">
      <alignment vertical="center"/>
    </xf>
    <xf numFmtId="0" fontId="27" fillId="24" borderId="11" xfId="0" applyFont="1" applyFill="1" applyBorder="1" applyAlignment="1" applyProtection="1">
      <alignment horizontal="center" vertical="center"/>
    </xf>
    <xf numFmtId="0" fontId="27" fillId="24" borderId="13" xfId="0" applyFont="1" applyFill="1" applyBorder="1" applyAlignment="1" applyProtection="1">
      <alignment horizontal="center" vertical="center"/>
    </xf>
    <xf numFmtId="0" fontId="27" fillId="24" borderId="10" xfId="0" applyFont="1" applyFill="1" applyBorder="1" applyAlignment="1" applyProtection="1">
      <alignment horizontal="center" vertical="center"/>
    </xf>
    <xf numFmtId="0" fontId="15" fillId="24" borderId="43" xfId="0" applyFont="1" applyFill="1" applyBorder="1" applyAlignment="1" applyProtection="1">
      <alignment horizontal="center" vertical="center"/>
    </xf>
    <xf numFmtId="0" fontId="15" fillId="24" borderId="46" xfId="0" applyFont="1" applyFill="1" applyBorder="1" applyAlignment="1" applyProtection="1">
      <alignment horizontal="center" vertical="center"/>
    </xf>
    <xf numFmtId="0" fontId="15" fillId="24" borderId="27" xfId="0" applyFont="1" applyFill="1" applyBorder="1" applyAlignment="1" applyProtection="1">
      <alignment horizontal="center" vertical="center"/>
    </xf>
    <xf numFmtId="0" fontId="8" fillId="0" borderId="10" xfId="0" applyFont="1" applyBorder="1" applyAlignment="1" applyProtection="1">
      <alignment textRotation="90"/>
    </xf>
    <xf numFmtId="0" fontId="9" fillId="0" borderId="11" xfId="0" applyFont="1" applyBorder="1" applyAlignment="1" applyProtection="1">
      <alignment horizontal="center" textRotation="90"/>
    </xf>
    <xf numFmtId="0" fontId="15" fillId="24" borderId="44" xfId="0" applyFont="1" applyFill="1" applyBorder="1" applyAlignment="1" applyProtection="1">
      <alignment horizontal="center" vertical="center"/>
    </xf>
    <xf numFmtId="0" fontId="16" fillId="26" borderId="16" xfId="0" applyFont="1" applyFill="1" applyBorder="1" applyAlignment="1" applyProtection="1">
      <alignment horizontal="center" vertical="center"/>
    </xf>
    <xf numFmtId="0" fontId="16" fillId="26" borderId="17" xfId="0" applyFont="1" applyFill="1" applyBorder="1" applyAlignment="1" applyProtection="1">
      <alignment horizontal="center" vertical="center"/>
    </xf>
    <xf numFmtId="0" fontId="16" fillId="0" borderId="54"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55" xfId="0" applyFont="1" applyBorder="1" applyAlignment="1" applyProtection="1">
      <alignment horizontal="center" vertical="center"/>
    </xf>
    <xf numFmtId="0" fontId="16" fillId="0" borderId="17" xfId="0" applyFont="1" applyBorder="1" applyAlignment="1" applyProtection="1">
      <alignment horizontal="center" vertical="center"/>
    </xf>
    <xf numFmtId="0" fontId="24" fillId="0" borderId="56"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51" xfId="0" applyFont="1" applyBorder="1" applyAlignment="1" applyProtection="1">
      <alignment horizontal="center" vertical="center"/>
    </xf>
    <xf numFmtId="0" fontId="16" fillId="26" borderId="20" xfId="0" applyFont="1" applyFill="1" applyBorder="1" applyAlignment="1" applyProtection="1">
      <alignment horizontal="center" vertical="center"/>
    </xf>
    <xf numFmtId="0" fontId="7" fillId="24" borderId="16" xfId="0" applyFont="1" applyFill="1" applyBorder="1" applyAlignment="1" applyProtection="1">
      <alignment horizontal="center" vertical="center"/>
      <protection locked="0"/>
    </xf>
    <xf numFmtId="0" fontId="17" fillId="0" borderId="16" xfId="0" applyFont="1" applyBorder="1" applyAlignment="1" applyProtection="1">
      <alignment horizontal="left" vertical="center"/>
    </xf>
    <xf numFmtId="0" fontId="16" fillId="0" borderId="16" xfId="0" applyFont="1" applyFill="1" applyBorder="1" applyAlignment="1" applyProtection="1">
      <alignment horizontal="center" vertical="center"/>
    </xf>
    <xf numFmtId="0" fontId="24" fillId="25" borderId="0" xfId="0"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4" fillId="0" borderId="21" xfId="0" applyFont="1" applyBorder="1" applyAlignment="1" applyProtection="1">
      <alignment horizontal="left" vertical="center" wrapText="1"/>
    </xf>
    <xf numFmtId="0" fontId="14" fillId="0" borderId="24" xfId="0" applyFont="1" applyBorder="1" applyAlignment="1" applyProtection="1">
      <alignment vertical="center"/>
    </xf>
    <xf numFmtId="0" fontId="14" fillId="0" borderId="18" xfId="0" applyFont="1" applyBorder="1" applyAlignment="1" applyProtection="1">
      <alignment vertical="center"/>
    </xf>
    <xf numFmtId="0" fontId="14" fillId="0" borderId="21" xfId="0" applyFont="1" applyBorder="1" applyAlignment="1" applyProtection="1">
      <alignment vertical="center"/>
    </xf>
    <xf numFmtId="0" fontId="14" fillId="0" borderId="24" xfId="0" applyFont="1" applyBorder="1" applyAlignment="1" applyProtection="1">
      <alignment horizontal="left" vertical="center" wrapText="1"/>
    </xf>
    <xf numFmtId="0" fontId="14" fillId="0" borderId="18" xfId="0" applyFont="1" applyBorder="1" applyAlignment="1" applyProtection="1">
      <alignment vertical="center" wrapText="1"/>
    </xf>
    <xf numFmtId="0" fontId="14" fillId="0" borderId="21" xfId="0" applyFont="1" applyBorder="1" applyAlignment="1" applyProtection="1">
      <alignment horizontal="left" vertical="center"/>
    </xf>
    <xf numFmtId="0" fontId="14" fillId="0" borderId="20" xfId="0" applyFont="1" applyBorder="1" applyAlignment="1">
      <alignment vertical="center" wrapText="1"/>
    </xf>
    <xf numFmtId="0" fontId="14" fillId="27" borderId="56" xfId="0" applyFont="1" applyFill="1" applyBorder="1" applyAlignment="1">
      <alignment vertical="center" wrapText="1"/>
    </xf>
    <xf numFmtId="0" fontId="14" fillId="27" borderId="40" xfId="0" applyFont="1" applyFill="1" applyBorder="1" applyAlignment="1">
      <alignment vertical="center" wrapText="1"/>
    </xf>
    <xf numFmtId="0" fontId="14" fillId="0" borderId="16" xfId="0" applyFont="1" applyBorder="1" applyAlignment="1">
      <alignment vertical="center" wrapText="1"/>
    </xf>
    <xf numFmtId="0" fontId="14" fillId="0" borderId="24" xfId="0" applyFont="1" applyBorder="1" applyAlignment="1">
      <alignment vertical="center" wrapText="1"/>
    </xf>
    <xf numFmtId="0" fontId="14" fillId="0" borderId="21" xfId="0" applyFont="1" applyBorder="1" applyAlignment="1">
      <alignment vertical="center" wrapText="1"/>
    </xf>
    <xf numFmtId="0" fontId="14" fillId="0" borderId="16" xfId="0" applyFont="1" applyBorder="1" applyAlignment="1">
      <alignment vertical="center"/>
    </xf>
    <xf numFmtId="0" fontId="14" fillId="0" borderId="23" xfId="0" applyFont="1" applyBorder="1" applyAlignment="1">
      <alignment vertical="center" wrapText="1"/>
    </xf>
    <xf numFmtId="0" fontId="14" fillId="0" borderId="16" xfId="0" applyFont="1" applyBorder="1" applyAlignment="1">
      <alignment horizontal="left" vertical="center" wrapText="1"/>
    </xf>
    <xf numFmtId="0" fontId="14" fillId="0" borderId="25" xfId="0" applyFont="1" applyBorder="1" applyAlignment="1">
      <alignment vertical="center" wrapText="1"/>
    </xf>
    <xf numFmtId="0" fontId="14" fillId="27" borderId="20" xfId="0" applyFont="1" applyFill="1" applyBorder="1" applyAlignment="1">
      <alignment vertical="center" wrapText="1"/>
    </xf>
    <xf numFmtId="0" fontId="14" fillId="27" borderId="18" xfId="0" applyFont="1" applyFill="1" applyBorder="1" applyAlignment="1">
      <alignment vertical="center" wrapText="1"/>
    </xf>
    <xf numFmtId="0" fontId="14" fillId="27" borderId="16" xfId="0" applyFont="1" applyFill="1" applyBorder="1" applyAlignment="1">
      <alignment vertical="center" wrapText="1"/>
    </xf>
    <xf numFmtId="0" fontId="14" fillId="27" borderId="21" xfId="0" applyFont="1" applyFill="1" applyBorder="1" applyAlignment="1">
      <alignment vertical="center" wrapText="1"/>
    </xf>
    <xf numFmtId="0" fontId="14" fillId="0" borderId="21" xfId="0" applyFont="1" applyBorder="1" applyAlignment="1" applyProtection="1">
      <alignment vertical="center" wrapText="1"/>
    </xf>
    <xf numFmtId="0" fontId="14" fillId="0" borderId="20" xfId="0" applyFont="1" applyBorder="1" applyAlignment="1" applyProtection="1">
      <alignment horizontal="left" vertical="center" wrapText="1"/>
    </xf>
    <xf numFmtId="0" fontId="14" fillId="0" borderId="16" xfId="0" applyFont="1" applyBorder="1" applyAlignment="1" applyProtection="1">
      <alignment vertical="center" wrapText="1"/>
    </xf>
    <xf numFmtId="0" fontId="14" fillId="0" borderId="24" xfId="0" applyFont="1" applyBorder="1" applyAlignment="1" applyProtection="1">
      <alignment vertical="center" wrapText="1"/>
    </xf>
    <xf numFmtId="0" fontId="14" fillId="0" borderId="22" xfId="0" applyFont="1" applyBorder="1" applyAlignment="1" applyProtection="1">
      <alignment vertical="center" wrapText="1"/>
    </xf>
    <xf numFmtId="0" fontId="14" fillId="0" borderId="56" xfId="0" applyFont="1" applyBorder="1" applyAlignment="1" applyProtection="1">
      <alignment horizontal="left" vertical="center" wrapText="1"/>
    </xf>
    <xf numFmtId="0" fontId="14" fillId="0" borderId="15" xfId="0" applyFont="1" applyBorder="1" applyAlignment="1" applyProtection="1">
      <alignment vertical="center" wrapText="1"/>
    </xf>
    <xf numFmtId="0" fontId="14" fillId="0" borderId="17"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18" xfId="0" applyFont="1" applyBorder="1" applyAlignment="1" applyProtection="1">
      <alignment horizontal="left" vertical="center" wrapText="1"/>
    </xf>
    <xf numFmtId="0" fontId="14" fillId="0" borderId="24" xfId="0" applyFont="1" applyBorder="1" applyAlignment="1" applyProtection="1">
      <alignment horizontal="left" vertical="center"/>
    </xf>
    <xf numFmtId="0" fontId="14" fillId="0" borderId="18" xfId="0" applyFont="1" applyBorder="1" applyAlignment="1" applyProtection="1">
      <alignment horizontal="left" vertical="center"/>
    </xf>
    <xf numFmtId="0" fontId="14" fillId="25" borderId="24" xfId="0" applyFont="1" applyFill="1" applyBorder="1" applyAlignment="1" applyProtection="1">
      <alignment vertical="center" wrapText="1"/>
    </xf>
    <xf numFmtId="0" fontId="14" fillId="0" borderId="0" xfId="0" applyFont="1" applyBorder="1" applyAlignment="1" applyProtection="1">
      <alignment horizontal="left" vertical="center" wrapText="1"/>
    </xf>
    <xf numFmtId="0" fontId="14" fillId="0" borderId="20" xfId="0" applyFont="1" applyBorder="1" applyAlignment="1" applyProtection="1">
      <alignment horizontal="left" vertical="center"/>
    </xf>
    <xf numFmtId="0" fontId="14" fillId="0" borderId="0" xfId="0" applyFont="1" applyBorder="1" applyAlignment="1" applyProtection="1">
      <alignment vertical="center"/>
    </xf>
    <xf numFmtId="0" fontId="14" fillId="0" borderId="29" xfId="0" applyFont="1" applyBorder="1" applyAlignment="1" applyProtection="1">
      <alignment horizontal="left" vertical="center" wrapText="1"/>
    </xf>
    <xf numFmtId="0" fontId="14" fillId="0" borderId="60" xfId="0" applyFont="1" applyBorder="1" applyAlignment="1" applyProtection="1">
      <alignment vertical="center"/>
    </xf>
    <xf numFmtId="0" fontId="44" fillId="26" borderId="21" xfId="0" applyFont="1" applyFill="1" applyBorder="1" applyAlignment="1" applyProtection="1">
      <alignment vertical="center" wrapText="1"/>
    </xf>
    <xf numFmtId="0" fontId="14" fillId="0" borderId="16" xfId="0" applyFont="1" applyBorder="1" applyAlignment="1" applyProtection="1">
      <alignment vertical="center"/>
    </xf>
    <xf numFmtId="0" fontId="44" fillId="26" borderId="16" xfId="0" applyFont="1" applyFill="1" applyBorder="1" applyAlignment="1" applyProtection="1">
      <alignment vertical="center" wrapText="1"/>
    </xf>
    <xf numFmtId="0" fontId="14" fillId="0" borderId="19" xfId="0" applyFont="1" applyBorder="1" applyAlignment="1" applyProtection="1">
      <alignment vertical="center" wrapText="1"/>
    </xf>
    <xf numFmtId="0" fontId="14" fillId="0" borderId="59" xfId="0" applyFont="1" applyBorder="1" applyAlignment="1" applyProtection="1">
      <alignment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7" fillId="0" borderId="17" xfId="0" applyFont="1" applyBorder="1" applyAlignment="1" applyProtection="1">
      <alignment horizontal="left" vertical="center"/>
    </xf>
    <xf numFmtId="0" fontId="14" fillId="0" borderId="20" xfId="0" applyFont="1" applyBorder="1" applyAlignment="1" applyProtection="1">
      <alignment vertical="center" wrapText="1"/>
    </xf>
    <xf numFmtId="0" fontId="43" fillId="0" borderId="19" xfId="0" applyFont="1" applyBorder="1" applyAlignment="1" applyProtection="1">
      <alignment horizontal="left" vertical="center" wrapText="1"/>
    </xf>
    <xf numFmtId="0" fontId="43" fillId="0" borderId="26" xfId="0" applyFont="1" applyBorder="1" applyAlignment="1" applyProtection="1">
      <alignment horizontal="left" vertical="center" wrapText="1"/>
    </xf>
    <xf numFmtId="0" fontId="43" fillId="0" borderId="26" xfId="0" applyFont="1" applyBorder="1" applyAlignment="1" applyProtection="1">
      <alignment vertical="center" wrapText="1"/>
    </xf>
    <xf numFmtId="0" fontId="14" fillId="0" borderId="0" xfId="0" applyFont="1" applyBorder="1" applyAlignment="1">
      <alignment vertical="center" wrapText="1"/>
    </xf>
    <xf numFmtId="0" fontId="44" fillId="26" borderId="15" xfId="0" applyFont="1" applyFill="1" applyBorder="1" applyAlignment="1">
      <alignment vertical="center"/>
    </xf>
    <xf numFmtId="0" fontId="43" fillId="0" borderId="23" xfId="0" applyFont="1" applyBorder="1" applyAlignment="1">
      <alignment horizontal="left" vertical="center"/>
    </xf>
    <xf numFmtId="0" fontId="14" fillId="0" borderId="24" xfId="0" applyFont="1" applyBorder="1" applyAlignment="1" applyProtection="1">
      <alignment horizontal="left" vertical="center" wrapText="1" indent="1"/>
    </xf>
    <xf numFmtId="0" fontId="14" fillId="0" borderId="22" xfId="0" applyFont="1" applyBorder="1" applyAlignment="1">
      <alignment vertical="center" wrapText="1"/>
    </xf>
    <xf numFmtId="0" fontId="14" fillId="27" borderId="40" xfId="0" applyFont="1" applyFill="1" applyBorder="1" applyAlignment="1">
      <alignment vertical="center"/>
    </xf>
    <xf numFmtId="0" fontId="14" fillId="0" borderId="40" xfId="0" applyFont="1" applyBorder="1" applyAlignment="1" applyProtection="1">
      <alignment horizontal="left" vertical="center" wrapText="1" indent="1"/>
    </xf>
    <xf numFmtId="0" fontId="14" fillId="0" borderId="20" xfId="0" applyFont="1" applyBorder="1" applyAlignment="1">
      <alignment vertical="center"/>
    </xf>
    <xf numFmtId="0" fontId="14" fillId="0" borderId="25" xfId="0" applyFont="1" applyBorder="1" applyAlignment="1">
      <alignment horizontal="left" vertical="center" wrapText="1"/>
    </xf>
    <xf numFmtId="0" fontId="43" fillId="0" borderId="27" xfId="0" applyFont="1" applyBorder="1" applyAlignment="1" applyProtection="1">
      <alignment vertical="center"/>
    </xf>
    <xf numFmtId="0" fontId="43" fillId="0" borderId="27" xfId="0" applyFont="1" applyBorder="1" applyAlignment="1">
      <alignment vertical="center"/>
    </xf>
    <xf numFmtId="0" fontId="43" fillId="0" borderId="26" xfId="0" applyFont="1" applyBorder="1" applyAlignment="1" applyProtection="1">
      <alignment vertical="center"/>
    </xf>
    <xf numFmtId="0" fontId="24" fillId="0" borderId="0" xfId="0" applyFont="1" applyBorder="1" applyAlignment="1">
      <alignment horizontal="center" vertical="center"/>
    </xf>
    <xf numFmtId="0" fontId="7" fillId="24" borderId="56" xfId="0" applyFont="1" applyFill="1" applyBorder="1" applyAlignment="1" applyProtection="1">
      <alignment horizontal="center" vertical="center"/>
      <protection locked="0"/>
    </xf>
    <xf numFmtId="0" fontId="43" fillId="0" borderId="34" xfId="0" applyFont="1" applyFill="1" applyBorder="1" applyAlignment="1" applyProtection="1">
      <alignment horizontal="left" vertical="center" wrapText="1"/>
    </xf>
    <xf numFmtId="0" fontId="14" fillId="0" borderId="16" xfId="0" applyFont="1" applyBorder="1" applyAlignment="1" applyProtection="1">
      <alignment horizontal="left" vertical="center" wrapText="1"/>
    </xf>
    <xf numFmtId="0" fontId="14" fillId="0" borderId="42" xfId="0" applyFont="1" applyBorder="1" applyAlignment="1" applyProtection="1">
      <alignment vertical="center" wrapText="1"/>
    </xf>
    <xf numFmtId="0" fontId="45" fillId="25" borderId="20" xfId="0" applyFont="1" applyFill="1" applyBorder="1" applyAlignment="1" applyProtection="1">
      <alignment horizontal="left" vertical="center" wrapText="1"/>
    </xf>
    <xf numFmtId="0" fontId="14" fillId="25" borderId="20" xfId="0" applyFont="1" applyFill="1" applyBorder="1" applyAlignment="1" applyProtection="1">
      <alignment horizontal="left" vertical="center" wrapText="1"/>
    </xf>
    <xf numFmtId="0" fontId="14" fillId="25" borderId="51" xfId="0" applyFont="1" applyFill="1" applyBorder="1" applyAlignment="1" applyProtection="1">
      <alignment horizontal="left" vertical="center" wrapText="1"/>
    </xf>
    <xf numFmtId="0" fontId="14" fillId="25" borderId="16" xfId="0" applyFont="1" applyFill="1" applyBorder="1" applyAlignment="1" applyProtection="1">
      <alignment horizontal="left" vertical="center" wrapText="1"/>
    </xf>
    <xf numFmtId="0" fontId="44" fillId="26" borderId="20" xfId="0" applyFont="1" applyFill="1" applyBorder="1" applyAlignment="1" applyProtection="1">
      <alignment horizontal="left" vertical="center" wrapText="1"/>
    </xf>
    <xf numFmtId="0" fontId="43" fillId="0" borderId="47" xfId="0" applyFont="1" applyFill="1" applyBorder="1" applyAlignment="1">
      <alignment vertical="center" wrapText="1"/>
    </xf>
    <xf numFmtId="0" fontId="0" fillId="24" borderId="47" xfId="0" applyFill="1" applyBorder="1" applyAlignment="1" applyProtection="1">
      <alignment horizontal="left" vertical="center"/>
    </xf>
    <xf numFmtId="0" fontId="15" fillId="24" borderId="12" xfId="0" applyFont="1" applyFill="1" applyBorder="1" applyAlignment="1" applyProtection="1">
      <alignment vertical="center"/>
    </xf>
    <xf numFmtId="0" fontId="30" fillId="0" borderId="20" xfId="0" applyFont="1" applyFill="1" applyBorder="1" applyAlignment="1" applyProtection="1">
      <alignment horizontal="center" vertical="center"/>
    </xf>
    <xf numFmtId="0" fontId="44" fillId="26" borderId="16" xfId="0" applyFont="1" applyFill="1" applyBorder="1" applyAlignment="1" applyProtection="1">
      <alignment horizontal="left" vertical="center" wrapText="1"/>
    </xf>
    <xf numFmtId="0" fontId="43" fillId="0" borderId="47" xfId="0" applyFont="1" applyBorder="1" applyAlignment="1" applyProtection="1">
      <alignment horizontal="left" vertical="center" wrapText="1"/>
    </xf>
    <xf numFmtId="0" fontId="15" fillId="24" borderId="46" xfId="0" applyFont="1" applyFill="1" applyBorder="1" applyAlignment="1" applyProtection="1">
      <alignment vertical="center"/>
    </xf>
    <xf numFmtId="0" fontId="15" fillId="24" borderId="45" xfId="0" applyFont="1" applyFill="1" applyBorder="1" applyAlignment="1" applyProtection="1">
      <alignment vertical="center"/>
    </xf>
    <xf numFmtId="0" fontId="15" fillId="24" borderId="50" xfId="0" applyFont="1" applyFill="1" applyBorder="1" applyAlignment="1" applyProtection="1">
      <alignment horizontal="center" vertical="center"/>
    </xf>
    <xf numFmtId="0" fontId="15" fillId="24" borderId="43" xfId="0" applyFont="1" applyFill="1" applyBorder="1" applyAlignment="1" applyProtection="1">
      <alignment vertical="center"/>
    </xf>
    <xf numFmtId="0" fontId="15" fillId="24" borderId="44" xfId="0" applyFont="1" applyFill="1" applyBorder="1" applyAlignment="1" applyProtection="1">
      <alignment vertical="center"/>
    </xf>
    <xf numFmtId="0" fontId="30" fillId="24" borderId="20" xfId="0" applyFont="1" applyFill="1" applyBorder="1" applyAlignment="1" applyProtection="1">
      <alignment horizontal="center" vertical="center"/>
      <protection locked="0"/>
    </xf>
    <xf numFmtId="0" fontId="43" fillId="0" borderId="34" xfId="0" applyFont="1" applyBorder="1" applyAlignment="1">
      <alignment vertical="center" wrapText="1"/>
    </xf>
    <xf numFmtId="0" fontId="43" fillId="0" borderId="26" xfId="0" applyFont="1" applyFill="1" applyBorder="1" applyAlignment="1" applyProtection="1">
      <alignment horizontal="left" vertical="center" wrapText="1"/>
    </xf>
    <xf numFmtId="0" fontId="14" fillId="0" borderId="25" xfId="0" applyFont="1" applyBorder="1" applyAlignment="1" applyProtection="1">
      <alignment horizontal="left" vertical="center" wrapText="1" indent="1"/>
    </xf>
    <xf numFmtId="0" fontId="14" fillId="0" borderId="68" xfId="0" applyFont="1" applyBorder="1" applyAlignment="1" applyProtection="1">
      <alignment horizontal="left" vertical="center" wrapText="1" indent="1"/>
    </xf>
    <xf numFmtId="0" fontId="14" fillId="0" borderId="17" xfId="0" applyFont="1" applyBorder="1" applyAlignment="1" applyProtection="1">
      <alignment horizontal="left" vertical="center" wrapText="1"/>
    </xf>
    <xf numFmtId="0" fontId="43" fillId="0" borderId="27" xfId="0" applyFont="1" applyFill="1" applyBorder="1" applyAlignment="1" applyProtection="1">
      <alignment horizontal="left" vertical="center" wrapText="1"/>
    </xf>
    <xf numFmtId="0" fontId="14" fillId="0" borderId="22" xfId="0" applyFont="1" applyBorder="1" applyAlignment="1" applyProtection="1">
      <alignment horizontal="left" vertical="center" wrapText="1" indent="1"/>
    </xf>
    <xf numFmtId="0" fontId="0" fillId="0" borderId="0" xfId="0" applyBorder="1" applyAlignment="1" applyProtection="1">
      <alignment vertical="center" wrapText="1"/>
    </xf>
    <xf numFmtId="0" fontId="44" fillId="26" borderId="56" xfId="0" applyFont="1" applyFill="1" applyBorder="1" applyAlignment="1" applyProtection="1">
      <alignment horizontal="left" vertical="center" wrapText="1"/>
    </xf>
    <xf numFmtId="0" fontId="16" fillId="26" borderId="55" xfId="0" applyFont="1" applyFill="1" applyBorder="1" applyAlignment="1" applyProtection="1">
      <alignment horizontal="center" vertical="center"/>
    </xf>
    <xf numFmtId="0" fontId="14" fillId="25" borderId="21" xfId="0" applyFont="1" applyFill="1" applyBorder="1" applyAlignment="1" applyProtection="1">
      <alignment horizontal="left" vertical="center" wrapText="1"/>
    </xf>
    <xf numFmtId="0" fontId="43" fillId="26" borderId="21" xfId="0" applyFont="1" applyFill="1" applyBorder="1" applyAlignment="1" applyProtection="1">
      <alignment horizontal="left" vertical="center" wrapText="1"/>
    </xf>
    <xf numFmtId="0" fontId="7" fillId="0" borderId="20" xfId="0" applyFont="1" applyBorder="1" applyAlignment="1" applyProtection="1">
      <alignment vertical="center"/>
    </xf>
    <xf numFmtId="0" fontId="0" fillId="0" borderId="65" xfId="0" applyBorder="1" applyAlignment="1">
      <alignment vertical="center"/>
    </xf>
    <xf numFmtId="0" fontId="14" fillId="27" borderId="16" xfId="0" applyFont="1" applyFill="1" applyBorder="1" applyAlignment="1" applyProtection="1">
      <alignment horizontal="left" vertical="center" wrapText="1"/>
    </xf>
    <xf numFmtId="0" fontId="54" fillId="0" borderId="18" xfId="0" applyFont="1" applyBorder="1" applyAlignment="1" applyProtection="1">
      <alignment horizontal="left" vertical="center" indent="1"/>
    </xf>
    <xf numFmtId="0" fontId="43" fillId="0" borderId="47" xfId="0" applyFont="1" applyBorder="1" applyAlignment="1">
      <alignment vertical="center" wrapText="1"/>
    </xf>
    <xf numFmtId="0" fontId="15" fillId="24" borderId="50" xfId="0" applyFont="1" applyFill="1" applyBorder="1" applyAlignment="1">
      <alignment horizontal="center" vertical="center"/>
    </xf>
    <xf numFmtId="0" fontId="15" fillId="24" borderId="47" xfId="0" applyFont="1" applyFill="1" applyBorder="1" applyAlignment="1">
      <alignment horizontal="center" vertical="center"/>
    </xf>
    <xf numFmtId="0" fontId="18" fillId="24" borderId="34" xfId="0" applyFont="1" applyFill="1" applyBorder="1" applyAlignment="1" applyProtection="1">
      <alignment horizontal="center" vertical="center"/>
    </xf>
    <xf numFmtId="0" fontId="24" fillId="0" borderId="0" xfId="0" applyFont="1" applyBorder="1" applyAlignment="1" applyProtection="1">
      <alignment horizontal="center" vertical="center"/>
    </xf>
    <xf numFmtId="0" fontId="0" fillId="25" borderId="0" xfId="0" applyFill="1" applyAlignment="1">
      <alignment vertical="center"/>
    </xf>
    <xf numFmtId="0" fontId="12" fillId="25" borderId="0" xfId="0" applyFont="1" applyFill="1" applyAlignment="1" applyProtection="1">
      <alignment vertical="center"/>
    </xf>
    <xf numFmtId="0" fontId="12" fillId="25" borderId="0" xfId="0" applyFont="1" applyFill="1" applyBorder="1" applyAlignment="1" applyProtection="1">
      <alignment vertical="center"/>
    </xf>
    <xf numFmtId="0" fontId="24" fillId="0" borderId="34" xfId="0" applyFont="1" applyBorder="1" applyAlignment="1" applyProtection="1">
      <alignment horizontal="center" vertical="center"/>
    </xf>
    <xf numFmtId="0" fontId="31" fillId="25" borderId="0" xfId="0" applyFont="1" applyFill="1" applyBorder="1" applyAlignment="1">
      <alignment vertical="center"/>
    </xf>
    <xf numFmtId="0" fontId="40" fillId="25" borderId="0" xfId="0" applyFont="1" applyFill="1" applyBorder="1" applyAlignment="1">
      <alignment vertical="center"/>
    </xf>
    <xf numFmtId="0" fontId="31" fillId="25" borderId="0" xfId="0" applyFont="1" applyFill="1" applyAlignment="1" applyProtection="1">
      <alignment vertical="center"/>
    </xf>
    <xf numFmtId="0" fontId="40" fillId="25" borderId="0" xfId="0" applyFont="1" applyFill="1" applyAlignment="1" applyProtection="1">
      <alignment vertical="center"/>
    </xf>
    <xf numFmtId="0" fontId="0" fillId="25" borderId="0" xfId="0" applyFill="1" applyBorder="1" applyAlignment="1" applyProtection="1">
      <alignment vertical="center"/>
      <protection locked="0"/>
    </xf>
    <xf numFmtId="0" fontId="18" fillId="25" borderId="0" xfId="0" applyFont="1" applyFill="1" applyBorder="1" applyAlignment="1">
      <alignment vertical="center" wrapText="1"/>
    </xf>
    <xf numFmtId="0" fontId="23" fillId="25" borderId="0" xfId="0" applyFont="1" applyFill="1" applyBorder="1" applyAlignment="1">
      <alignment horizontal="center" vertical="center"/>
    </xf>
    <xf numFmtId="0" fontId="17" fillId="25" borderId="0" xfId="0" applyFont="1" applyFill="1" applyBorder="1" applyAlignment="1">
      <alignment horizontal="center" vertical="center"/>
    </xf>
    <xf numFmtId="0" fontId="15" fillId="24" borderId="58" xfId="0" applyNumberFormat="1" applyFont="1" applyFill="1" applyBorder="1" applyAlignment="1" applyProtection="1">
      <alignment horizontal="center" vertical="center"/>
    </xf>
    <xf numFmtId="0" fontId="0" fillId="28" borderId="58" xfId="0" applyFill="1" applyBorder="1" applyAlignment="1" applyProtection="1">
      <alignment vertical="center"/>
    </xf>
    <xf numFmtId="0" fontId="0" fillId="29" borderId="58" xfId="0" applyFill="1" applyBorder="1" applyAlignment="1" applyProtection="1">
      <alignment vertical="center"/>
    </xf>
    <xf numFmtId="0" fontId="16" fillId="26" borderId="58" xfId="0" applyFont="1" applyFill="1" applyBorder="1" applyAlignment="1" applyProtection="1">
      <alignment horizontal="center" vertical="center"/>
    </xf>
    <xf numFmtId="0" fontId="0" fillId="30" borderId="58" xfId="0" applyFill="1" applyBorder="1" applyAlignment="1" applyProtection="1">
      <alignment vertical="center"/>
    </xf>
    <xf numFmtId="0" fontId="16" fillId="31" borderId="58" xfId="0" applyFont="1" applyFill="1" applyBorder="1" applyAlignment="1" applyProtection="1">
      <alignment horizontal="center" vertical="center"/>
    </xf>
    <xf numFmtId="0" fontId="0" fillId="27" borderId="58" xfId="0" applyFill="1" applyBorder="1" applyAlignment="1" applyProtection="1">
      <alignment vertical="center"/>
    </xf>
    <xf numFmtId="0" fontId="0" fillId="25" borderId="0" xfId="0" applyFill="1" applyBorder="1" applyAlignment="1">
      <alignment horizontal="center" vertical="center"/>
    </xf>
    <xf numFmtId="0" fontId="0" fillId="25" borderId="0" xfId="0" applyFill="1" applyAlignment="1">
      <alignment vertical="center" wrapText="1"/>
    </xf>
    <xf numFmtId="0" fontId="11" fillId="25" borderId="0" xfId="0" applyFont="1" applyFill="1" applyAlignment="1">
      <alignment horizontal="center" vertical="center"/>
    </xf>
    <xf numFmtId="0" fontId="43" fillId="25" borderId="0" xfId="0" applyFont="1" applyFill="1" applyBorder="1" applyAlignment="1" applyProtection="1">
      <alignment horizontal="center" vertical="center"/>
    </xf>
    <xf numFmtId="0" fontId="58" fillId="25" borderId="0" xfId="0" applyFont="1" applyFill="1" applyBorder="1" applyAlignment="1" applyProtection="1">
      <alignment vertical="center"/>
    </xf>
    <xf numFmtId="0" fontId="0" fillId="26" borderId="0" xfId="0" applyFill="1" applyBorder="1" applyAlignment="1" applyProtection="1">
      <alignment vertical="center"/>
    </xf>
    <xf numFmtId="0" fontId="23" fillId="25" borderId="0" xfId="0" applyFont="1" applyFill="1" applyBorder="1" applyAlignment="1">
      <alignment horizontal="center" vertical="center" textRotation="90"/>
    </xf>
    <xf numFmtId="0" fontId="0" fillId="26" borderId="0" xfId="0" applyFill="1" applyBorder="1" applyAlignment="1">
      <alignment vertical="center"/>
    </xf>
    <xf numFmtId="0" fontId="0" fillId="26" borderId="0" xfId="0" applyFill="1" applyAlignment="1">
      <alignment vertical="center"/>
    </xf>
    <xf numFmtId="0" fontId="0" fillId="26" borderId="0" xfId="0" applyFill="1" applyBorder="1"/>
    <xf numFmtId="0" fontId="8" fillId="26" borderId="0" xfId="0" applyFont="1" applyFill="1" applyAlignment="1" applyProtection="1">
      <alignment vertical="center" textRotation="90" wrapText="1"/>
    </xf>
    <xf numFmtId="0" fontId="0" fillId="26" borderId="0" xfId="0" applyFill="1"/>
    <xf numFmtId="0" fontId="51" fillId="26" borderId="0" xfId="0" applyFont="1" applyFill="1" applyBorder="1" applyAlignment="1">
      <alignment vertical="center"/>
    </xf>
    <xf numFmtId="0" fontId="0" fillId="26" borderId="0" xfId="0" applyFill="1" applyAlignment="1" applyProtection="1">
      <alignment vertical="center"/>
    </xf>
    <xf numFmtId="0" fontId="0" fillId="26" borderId="19" xfId="0" applyFill="1" applyBorder="1" applyAlignment="1">
      <alignment vertical="center"/>
    </xf>
    <xf numFmtId="0" fontId="12" fillId="26" borderId="0" xfId="0" applyFont="1" applyFill="1" applyBorder="1" applyAlignment="1">
      <alignment vertical="center"/>
    </xf>
    <xf numFmtId="0" fontId="12" fillId="26" borderId="0" xfId="0" applyFont="1" applyFill="1" applyAlignment="1">
      <alignment vertical="center"/>
    </xf>
    <xf numFmtId="0" fontId="0" fillId="26" borderId="0" xfId="0" applyFill="1" applyBorder="1" applyAlignment="1">
      <alignment vertical="center" wrapText="1"/>
    </xf>
    <xf numFmtId="0" fontId="0" fillId="26" borderId="0" xfId="0" applyFill="1" applyBorder="1" applyAlignment="1" applyProtection="1">
      <alignment vertical="center" wrapText="1"/>
    </xf>
    <xf numFmtId="0" fontId="23" fillId="26" borderId="0" xfId="0" applyFont="1" applyFill="1" applyBorder="1" applyAlignment="1">
      <alignment horizontal="center" vertical="center"/>
    </xf>
    <xf numFmtId="0" fontId="7" fillId="26" borderId="10" xfId="0" applyFont="1" applyFill="1" applyBorder="1" applyAlignment="1" applyProtection="1">
      <alignment horizontal="center" textRotation="90"/>
    </xf>
    <xf numFmtId="0" fontId="7" fillId="26" borderId="11" xfId="0" applyFont="1" applyFill="1" applyBorder="1" applyAlignment="1" applyProtection="1">
      <alignment horizontal="center" textRotation="90"/>
    </xf>
    <xf numFmtId="0" fontId="17" fillId="26" borderId="0" xfId="0" applyFont="1" applyFill="1" applyBorder="1" applyAlignment="1">
      <alignment horizontal="center" vertical="center"/>
    </xf>
    <xf numFmtId="0" fontId="12" fillId="26" borderId="69" xfId="0" applyFont="1" applyFill="1" applyBorder="1" applyAlignment="1" applyProtection="1">
      <alignment vertical="center"/>
    </xf>
    <xf numFmtId="0" fontId="57" fillId="26" borderId="70" xfId="0" applyFont="1" applyFill="1" applyBorder="1" applyAlignment="1" applyProtection="1">
      <alignment vertical="center"/>
    </xf>
    <xf numFmtId="0" fontId="12" fillId="26" borderId="71" xfId="0" applyFont="1" applyFill="1" applyBorder="1" applyAlignment="1" applyProtection="1">
      <alignment vertical="center"/>
    </xf>
    <xf numFmtId="0" fontId="57" fillId="26" borderId="57" xfId="0" applyFont="1" applyFill="1" applyBorder="1" applyAlignment="1" applyProtection="1">
      <alignment vertical="center"/>
    </xf>
    <xf numFmtId="0" fontId="12" fillId="26" borderId="72" xfId="0" applyFont="1" applyFill="1" applyBorder="1" applyAlignment="1" applyProtection="1">
      <alignment vertical="center"/>
    </xf>
    <xf numFmtId="0" fontId="57" fillId="26" borderId="73" xfId="0" applyFont="1" applyFill="1" applyBorder="1" applyAlignment="1" applyProtection="1">
      <alignment vertical="center"/>
    </xf>
    <xf numFmtId="0" fontId="12" fillId="26" borderId="74" xfId="0" applyFont="1" applyFill="1" applyBorder="1" applyAlignment="1" applyProtection="1">
      <alignment vertical="center"/>
    </xf>
    <xf numFmtId="0" fontId="57" fillId="26" borderId="75" xfId="0" applyFont="1" applyFill="1" applyBorder="1" applyAlignment="1" applyProtection="1">
      <alignment vertical="center"/>
    </xf>
    <xf numFmtId="0" fontId="14" fillId="26" borderId="74" xfId="0" applyFont="1" applyFill="1" applyBorder="1" applyAlignment="1" applyProtection="1">
      <alignment horizontal="center" vertical="center"/>
    </xf>
    <xf numFmtId="164" fontId="14" fillId="26" borderId="75" xfId="37" applyNumberFormat="1" applyFont="1" applyFill="1" applyBorder="1" applyAlignment="1" applyProtection="1">
      <alignment horizontal="center" vertical="center"/>
    </xf>
    <xf numFmtId="0" fontId="56" fillId="26" borderId="60" xfId="0" applyNumberFormat="1" applyFont="1" applyFill="1" applyBorder="1" applyAlignment="1" applyProtection="1">
      <alignment horizontal="center" vertical="center"/>
    </xf>
    <xf numFmtId="0" fontId="56" fillId="26" borderId="60" xfId="0" applyFont="1" applyFill="1" applyBorder="1" applyAlignment="1" applyProtection="1">
      <alignment horizontal="center" vertical="center"/>
    </xf>
    <xf numFmtId="0" fontId="56" fillId="26" borderId="0" xfId="0" applyFont="1" applyFill="1" applyAlignment="1" applyProtection="1">
      <alignment vertical="center"/>
    </xf>
    <xf numFmtId="0" fontId="0" fillId="32" borderId="58" xfId="0" applyFill="1" applyBorder="1" applyAlignment="1" applyProtection="1">
      <alignment vertical="center"/>
    </xf>
    <xf numFmtId="0" fontId="23" fillId="25" borderId="0" xfId="0" applyFont="1" applyFill="1" applyBorder="1" applyAlignment="1" applyProtection="1">
      <alignment horizontal="center" vertical="center"/>
    </xf>
    <xf numFmtId="49" fontId="7" fillId="0" borderId="56" xfId="0" applyNumberFormat="1" applyFont="1" applyBorder="1" applyAlignment="1" applyProtection="1">
      <alignment horizontal="left" vertical="center"/>
    </xf>
    <xf numFmtId="0" fontId="51" fillId="26" borderId="0" xfId="0" applyFont="1" applyFill="1" applyAlignment="1" applyProtection="1">
      <alignment vertical="center"/>
    </xf>
    <xf numFmtId="49" fontId="7" fillId="0" borderId="26" xfId="0" applyNumberFormat="1" applyFont="1" applyBorder="1" applyAlignment="1" applyProtection="1">
      <alignment horizontal="left" vertical="center"/>
    </xf>
    <xf numFmtId="49" fontId="7" fillId="0" borderId="56" xfId="0" applyNumberFormat="1" applyFont="1" applyFill="1" applyBorder="1" applyAlignment="1" applyProtection="1">
      <alignment horizontal="left" vertical="center"/>
    </xf>
    <xf numFmtId="49" fontId="7" fillId="0" borderId="40" xfId="0" applyNumberFormat="1" applyFont="1" applyFill="1" applyBorder="1" applyAlignment="1" applyProtection="1">
      <alignment horizontal="left" vertical="center"/>
    </xf>
    <xf numFmtId="0" fontId="7" fillId="0" borderId="42" xfId="0" applyFont="1" applyBorder="1" applyAlignment="1" applyProtection="1">
      <alignment horizontal="left" vertical="center"/>
    </xf>
    <xf numFmtId="49" fontId="7" fillId="0" borderId="51" xfId="0" applyNumberFormat="1" applyFont="1" applyBorder="1" applyAlignment="1" applyProtection="1">
      <alignment horizontal="left" vertical="center"/>
    </xf>
    <xf numFmtId="49" fontId="7" fillId="0" borderId="16" xfId="0" applyNumberFormat="1" applyFont="1" applyFill="1" applyBorder="1" applyAlignment="1" applyProtection="1">
      <alignment horizontal="left" vertical="center"/>
    </xf>
    <xf numFmtId="49" fontId="7" fillId="0" borderId="40" xfId="0" applyNumberFormat="1" applyFont="1" applyBorder="1" applyAlignment="1" applyProtection="1">
      <alignment horizontal="left" vertical="center"/>
    </xf>
    <xf numFmtId="0" fontId="15" fillId="25" borderId="0" xfId="0" applyFont="1" applyFill="1" applyBorder="1" applyAlignment="1" applyProtection="1">
      <alignment vertical="center"/>
    </xf>
    <xf numFmtId="49" fontId="7" fillId="0" borderId="27" xfId="0" applyNumberFormat="1" applyFont="1" applyBorder="1" applyAlignment="1" applyProtection="1">
      <alignment horizontal="left" vertical="center"/>
    </xf>
    <xf numFmtId="0" fontId="5" fillId="25" borderId="0" xfId="0" applyFont="1" applyFill="1" applyAlignment="1" applyProtection="1">
      <alignment vertical="center"/>
    </xf>
    <xf numFmtId="0" fontId="5" fillId="26" borderId="0" xfId="0" applyFont="1" applyFill="1" applyAlignment="1" applyProtection="1">
      <alignment vertical="center"/>
    </xf>
    <xf numFmtId="0" fontId="5" fillId="0" borderId="0" xfId="0" applyFont="1" applyAlignment="1" applyProtection="1">
      <alignment vertical="center"/>
    </xf>
    <xf numFmtId="49" fontId="7" fillId="0" borderId="26" xfId="0" applyNumberFormat="1" applyFont="1" applyBorder="1" applyAlignment="1" applyProtection="1">
      <alignment horizontal="left" vertical="center" wrapText="1"/>
    </xf>
    <xf numFmtId="49" fontId="7" fillId="0" borderId="20" xfId="0" applyNumberFormat="1" applyFont="1" applyBorder="1" applyAlignment="1" applyProtection="1">
      <alignment horizontal="left" vertical="center"/>
    </xf>
    <xf numFmtId="49" fontId="7" fillId="0" borderId="16" xfId="0" applyNumberFormat="1" applyFont="1" applyBorder="1" applyAlignment="1" applyProtection="1">
      <alignment horizontal="left" vertical="center"/>
    </xf>
    <xf numFmtId="49" fontId="7" fillId="26" borderId="16" xfId="0" applyNumberFormat="1" applyFont="1" applyFill="1" applyBorder="1" applyAlignment="1" applyProtection="1">
      <alignment horizontal="left" vertical="center"/>
    </xf>
    <xf numFmtId="49" fontId="7" fillId="26" borderId="20" xfId="0" applyNumberFormat="1" applyFont="1" applyFill="1" applyBorder="1" applyAlignment="1" applyProtection="1">
      <alignment horizontal="left" vertical="center"/>
    </xf>
    <xf numFmtId="49" fontId="7" fillId="0" borderId="34" xfId="0" applyNumberFormat="1" applyFont="1" applyBorder="1" applyAlignment="1" applyProtection="1">
      <alignment horizontal="left" vertical="center"/>
    </xf>
    <xf numFmtId="0" fontId="5" fillId="26" borderId="0" xfId="0" applyFont="1" applyFill="1" applyBorder="1" applyAlignment="1" applyProtection="1">
      <alignment vertical="center"/>
    </xf>
    <xf numFmtId="0" fontId="12" fillId="0" borderId="29" xfId="0" applyFont="1" applyBorder="1" applyAlignment="1">
      <alignment vertical="center" wrapText="1"/>
    </xf>
    <xf numFmtId="0" fontId="12" fillId="0" borderId="63" xfId="0" applyFont="1" applyBorder="1" applyAlignment="1">
      <alignment vertical="center" wrapText="1"/>
    </xf>
    <xf numFmtId="0" fontId="14" fillId="27" borderId="21" xfId="0" applyFont="1" applyFill="1" applyBorder="1" applyAlignment="1" applyProtection="1">
      <alignment horizontal="left" vertical="center" wrapText="1"/>
    </xf>
    <xf numFmtId="0" fontId="76" fillId="25" borderId="0" xfId="0" applyFont="1" applyFill="1" applyBorder="1" applyAlignment="1" applyProtection="1">
      <alignment vertical="center"/>
    </xf>
    <xf numFmtId="0" fontId="77" fillId="26" borderId="0" xfId="0" applyFont="1" applyFill="1" applyAlignment="1" applyProtection="1">
      <alignment vertical="center"/>
    </xf>
    <xf numFmtId="49" fontId="7" fillId="0" borderId="17" xfId="0" applyNumberFormat="1" applyFont="1" applyBorder="1" applyAlignment="1" applyProtection="1">
      <alignment horizontal="left" vertical="center"/>
    </xf>
    <xf numFmtId="0" fontId="43" fillId="26" borderId="0" xfId="0" applyFont="1" applyFill="1" applyAlignment="1" applyProtection="1">
      <alignment vertical="center"/>
    </xf>
    <xf numFmtId="0" fontId="14" fillId="27" borderId="56" xfId="0" applyFont="1" applyFill="1" applyBorder="1" applyAlignment="1" applyProtection="1">
      <alignment horizontal="left" vertical="center" wrapText="1"/>
    </xf>
    <xf numFmtId="0" fontId="14" fillId="27" borderId="40" xfId="0" applyFont="1" applyFill="1" applyBorder="1" applyAlignment="1" applyProtection="1">
      <alignment horizontal="left" vertical="center" wrapText="1"/>
    </xf>
    <xf numFmtId="0" fontId="14" fillId="27" borderId="15" xfId="0" applyFont="1" applyFill="1" applyBorder="1" applyAlignment="1" applyProtection="1">
      <alignment horizontal="left" vertical="center" wrapText="1"/>
    </xf>
    <xf numFmtId="0" fontId="14" fillId="0" borderId="40" xfId="0" applyFont="1" applyBorder="1" applyAlignment="1" applyProtection="1">
      <alignment horizontal="left" vertical="center" wrapText="1"/>
    </xf>
    <xf numFmtId="0" fontId="78" fillId="25" borderId="0" xfId="0" applyFont="1" applyFill="1" applyAlignment="1" applyProtection="1">
      <alignment vertical="center"/>
    </xf>
    <xf numFmtId="0" fontId="77" fillId="26" borderId="0" xfId="0" applyFont="1" applyFill="1" applyBorder="1" applyAlignment="1" applyProtection="1">
      <alignment vertical="center"/>
    </xf>
    <xf numFmtId="0" fontId="79" fillId="25" borderId="0" xfId="0" applyFont="1" applyFill="1" applyAlignment="1" applyProtection="1">
      <alignment vertical="center"/>
    </xf>
    <xf numFmtId="0" fontId="14" fillId="0" borderId="63" xfId="0" applyFont="1" applyBorder="1" applyAlignment="1" applyProtection="1">
      <alignment horizontal="left" vertical="center" wrapText="1" indent="1"/>
    </xf>
    <xf numFmtId="0" fontId="77" fillId="25" borderId="0" xfId="0" applyFont="1" applyFill="1" applyBorder="1" applyAlignment="1" applyProtection="1">
      <alignment vertical="center"/>
    </xf>
    <xf numFmtId="49" fontId="8" fillId="0" borderId="56" xfId="0" applyNumberFormat="1" applyFont="1" applyBorder="1" applyAlignment="1" applyProtection="1">
      <alignment horizontal="left" vertical="center"/>
    </xf>
    <xf numFmtId="49" fontId="8" fillId="0" borderId="40" xfId="0" applyNumberFormat="1" applyFont="1" applyBorder="1" applyAlignment="1" applyProtection="1">
      <alignment horizontal="left" vertical="center"/>
    </xf>
    <xf numFmtId="49" fontId="8" fillId="0" borderId="40" xfId="0" applyNumberFormat="1" applyFont="1" applyFill="1" applyBorder="1" applyAlignment="1" applyProtection="1">
      <alignment horizontal="left" vertical="center"/>
    </xf>
    <xf numFmtId="49" fontId="8" fillId="0" borderId="15" xfId="0" applyNumberFormat="1" applyFont="1" applyFill="1" applyBorder="1" applyAlignment="1" applyProtection="1">
      <alignment horizontal="left" vertical="center"/>
    </xf>
    <xf numFmtId="49" fontId="8" fillId="0" borderId="16" xfId="0" applyNumberFormat="1" applyFont="1" applyBorder="1" applyAlignment="1" applyProtection="1">
      <alignment horizontal="left" vertical="center"/>
    </xf>
    <xf numFmtId="49" fontId="0" fillId="0" borderId="17" xfId="0" applyNumberFormat="1" applyBorder="1" applyAlignment="1" applyProtection="1">
      <alignment horizontal="left" vertical="center"/>
    </xf>
    <xf numFmtId="49" fontId="7" fillId="25" borderId="40" xfId="0" applyNumberFormat="1" applyFont="1" applyFill="1" applyBorder="1" applyAlignment="1" applyProtection="1">
      <alignment horizontal="left" vertical="center"/>
    </xf>
    <xf numFmtId="49" fontId="0" fillId="0" borderId="42" xfId="0" applyNumberFormat="1" applyBorder="1" applyAlignment="1" applyProtection="1">
      <alignment horizontal="left" vertical="center"/>
    </xf>
    <xf numFmtId="49" fontId="7" fillId="0" borderId="20" xfId="0" applyNumberFormat="1" applyFont="1" applyFill="1" applyBorder="1" applyAlignment="1" applyProtection="1">
      <alignment horizontal="left" vertical="center"/>
    </xf>
    <xf numFmtId="49" fontId="7" fillId="26" borderId="40" xfId="0" applyNumberFormat="1" applyFont="1" applyFill="1" applyBorder="1" applyAlignment="1" applyProtection="1">
      <alignment horizontal="left" vertical="center"/>
    </xf>
    <xf numFmtId="0" fontId="14" fillId="0" borderId="16" xfId="0" applyFont="1" applyBorder="1" applyAlignment="1" applyProtection="1">
      <alignment horizontal="left" vertical="center" indent="1"/>
    </xf>
    <xf numFmtId="0" fontId="77" fillId="26" borderId="0" xfId="0" applyFont="1" applyFill="1" applyBorder="1" applyProtection="1"/>
    <xf numFmtId="0" fontId="5" fillId="26" borderId="0" xfId="0" applyFont="1" applyFill="1" applyBorder="1" applyProtection="1"/>
    <xf numFmtId="0" fontId="0" fillId="26" borderId="0" xfId="0" applyFill="1" applyBorder="1" applyProtection="1"/>
    <xf numFmtId="0" fontId="30" fillId="0" borderId="20" xfId="0" applyFont="1" applyBorder="1" applyAlignment="1" applyProtection="1">
      <alignment vertical="center"/>
    </xf>
    <xf numFmtId="0" fontId="80" fillId="25" borderId="0" xfId="0" applyFont="1" applyFill="1" applyBorder="1" applyAlignment="1" applyProtection="1">
      <alignment horizontal="center" vertical="center"/>
    </xf>
    <xf numFmtId="0" fontId="52" fillId="0" borderId="21" xfId="0" applyFont="1" applyBorder="1" applyAlignment="1" applyProtection="1">
      <alignment horizontal="left" vertical="center" wrapText="1" indent="1"/>
    </xf>
    <xf numFmtId="0" fontId="81" fillId="26" borderId="0" xfId="0" applyFont="1" applyFill="1" applyAlignment="1" applyProtection="1">
      <alignment vertical="center"/>
    </xf>
    <xf numFmtId="0" fontId="12" fillId="26" borderId="0" xfId="0" applyFont="1" applyFill="1" applyAlignment="1" applyProtection="1">
      <alignment vertical="center"/>
    </xf>
    <xf numFmtId="49" fontId="7" fillId="0" borderId="25" xfId="0" applyNumberFormat="1" applyFont="1" applyBorder="1" applyAlignment="1">
      <alignment horizontal="left" vertical="center"/>
    </xf>
    <xf numFmtId="49" fontId="7" fillId="0" borderId="26"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22" xfId="0" applyNumberFormat="1" applyFont="1" applyBorder="1" applyAlignment="1">
      <alignment horizontal="left" vertical="center"/>
    </xf>
    <xf numFmtId="49" fontId="7" fillId="0" borderId="26" xfId="0" applyNumberFormat="1" applyFont="1" applyFill="1" applyBorder="1" applyAlignment="1" applyProtection="1">
      <alignment horizontal="left" vertical="center"/>
    </xf>
    <xf numFmtId="49" fontId="7" fillId="0" borderId="33" xfId="0" applyNumberFormat="1" applyFont="1" applyBorder="1" applyAlignment="1">
      <alignment horizontal="left" vertical="center"/>
    </xf>
    <xf numFmtId="49" fontId="7" fillId="26" borderId="22" xfId="0" applyNumberFormat="1" applyFont="1" applyFill="1" applyBorder="1" applyAlignment="1">
      <alignment horizontal="left" vertical="center"/>
    </xf>
    <xf numFmtId="49" fontId="7" fillId="0" borderId="26" xfId="0" applyNumberFormat="1" applyFont="1" applyBorder="1" applyAlignment="1">
      <alignment horizontal="left" vertical="center" wrapText="1"/>
    </xf>
    <xf numFmtId="49" fontId="7" fillId="25" borderId="16" xfId="0" applyNumberFormat="1" applyFont="1" applyFill="1" applyBorder="1" applyAlignment="1" applyProtection="1">
      <alignment horizontal="left" vertical="center"/>
    </xf>
    <xf numFmtId="49" fontId="53" fillId="0" borderId="17" xfId="0" applyNumberFormat="1" applyFont="1" applyBorder="1" applyAlignment="1" applyProtection="1">
      <alignment horizontal="left" vertical="center"/>
    </xf>
    <xf numFmtId="49" fontId="7" fillId="0" borderId="34" xfId="0" applyNumberFormat="1" applyFont="1" applyBorder="1" applyAlignment="1">
      <alignment horizontal="left" vertical="center" wrapText="1"/>
    </xf>
    <xf numFmtId="49" fontId="12" fillId="0" borderId="25" xfId="0" applyNumberFormat="1" applyFont="1" applyBorder="1" applyAlignment="1">
      <alignment horizontal="left" vertical="center"/>
    </xf>
    <xf numFmtId="49" fontId="12" fillId="0" borderId="22"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0" xfId="0" applyNumberFormat="1" applyFont="1" applyBorder="1" applyAlignment="1">
      <alignment horizontal="left" vertical="center"/>
    </xf>
    <xf numFmtId="49" fontId="37" fillId="0" borderId="16" xfId="0" applyNumberFormat="1" applyFont="1" applyFill="1" applyBorder="1" applyAlignment="1" applyProtection="1">
      <alignment horizontal="left" vertical="center"/>
    </xf>
    <xf numFmtId="49" fontId="7" fillId="0" borderId="34" xfId="0" applyNumberFormat="1" applyFont="1" applyBorder="1" applyAlignment="1">
      <alignment horizontal="left" vertical="center"/>
    </xf>
    <xf numFmtId="49" fontId="7" fillId="0" borderId="64" xfId="0" applyNumberFormat="1" applyFont="1" applyBorder="1" applyAlignment="1" applyProtection="1">
      <alignment horizontal="left" vertical="center"/>
    </xf>
    <xf numFmtId="49" fontId="13" fillId="0" borderId="34" xfId="0" applyNumberFormat="1" applyFont="1" applyBorder="1" applyAlignment="1">
      <alignment horizontal="left" vertical="center"/>
    </xf>
    <xf numFmtId="49" fontId="7" fillId="0" borderId="27" xfId="0" applyNumberFormat="1" applyFont="1" applyBorder="1" applyAlignment="1">
      <alignment horizontal="left" vertical="center" wrapText="1"/>
    </xf>
    <xf numFmtId="49" fontId="12" fillId="0" borderId="16" xfId="0" applyNumberFormat="1" applyFont="1" applyBorder="1" applyAlignment="1" applyProtection="1">
      <alignment horizontal="left" vertical="center"/>
    </xf>
    <xf numFmtId="49" fontId="7" fillId="0" borderId="42" xfId="0" applyNumberFormat="1" applyFont="1" applyBorder="1" applyAlignment="1" applyProtection="1">
      <alignment horizontal="left" vertical="center"/>
    </xf>
    <xf numFmtId="49" fontId="7" fillId="0" borderId="25" xfId="0" applyNumberFormat="1" applyFont="1" applyFill="1" applyBorder="1" applyAlignment="1">
      <alignment horizontal="left" vertical="center" wrapText="1"/>
    </xf>
    <xf numFmtId="49" fontId="7" fillId="0" borderId="22" xfId="0" applyNumberFormat="1" applyFont="1" applyBorder="1" applyAlignment="1">
      <alignment horizontal="left" vertical="center" textRotation="90"/>
    </xf>
    <xf numFmtId="49" fontId="7" fillId="0" borderId="22" xfId="0" applyNumberFormat="1" applyFont="1" applyFill="1" applyBorder="1" applyAlignment="1">
      <alignment horizontal="left" vertical="center"/>
    </xf>
    <xf numFmtId="0" fontId="12" fillId="0" borderId="65" xfId="0" applyFont="1" applyBorder="1" applyAlignment="1">
      <alignment vertical="center" wrapText="1"/>
    </xf>
    <xf numFmtId="49" fontId="7" fillId="0" borderId="16" xfId="0" applyNumberFormat="1" applyFont="1" applyBorder="1" applyAlignment="1">
      <alignment horizontal="left" vertical="center"/>
    </xf>
    <xf numFmtId="0" fontId="7" fillId="0" borderId="21" xfId="0" applyFont="1" applyBorder="1" applyAlignment="1">
      <alignment horizontal="left" vertical="center"/>
    </xf>
    <xf numFmtId="49" fontId="7" fillId="0" borderId="47" xfId="0" applyNumberFormat="1" applyFont="1" applyBorder="1" applyAlignment="1">
      <alignment horizontal="left" vertical="center"/>
    </xf>
    <xf numFmtId="0" fontId="7" fillId="0" borderId="42" xfId="0" applyFont="1" applyBorder="1" applyAlignment="1">
      <alignment horizontal="left" vertical="center"/>
    </xf>
    <xf numFmtId="0" fontId="35" fillId="24" borderId="34" xfId="0" applyFont="1" applyFill="1" applyBorder="1" applyAlignment="1" applyProtection="1">
      <alignment vertical="center"/>
    </xf>
    <xf numFmtId="0" fontId="20" fillId="24" borderId="34" xfId="0" applyFont="1" applyFill="1" applyBorder="1" applyAlignment="1" applyProtection="1">
      <alignment horizontal="center" vertical="center"/>
    </xf>
    <xf numFmtId="0" fontId="14" fillId="0" borderId="63" xfId="0" applyFont="1" applyBorder="1" applyAlignment="1" applyProtection="1">
      <alignment vertical="center" wrapText="1"/>
    </xf>
    <xf numFmtId="0" fontId="43" fillId="0" borderId="29" xfId="0" applyFont="1" applyBorder="1" applyAlignment="1" applyProtection="1">
      <alignment horizontal="left" vertical="center" wrapText="1"/>
    </xf>
    <xf numFmtId="49" fontId="7" fillId="0" borderId="34" xfId="0" applyNumberFormat="1" applyFont="1" applyBorder="1" applyAlignment="1" applyProtection="1">
      <alignment horizontal="left" vertical="center" wrapText="1"/>
    </xf>
    <xf numFmtId="49" fontId="13" fillId="0" borderId="34" xfId="0" applyNumberFormat="1" applyFont="1" applyBorder="1" applyAlignment="1" applyProtection="1">
      <alignment horizontal="left" vertical="center"/>
    </xf>
    <xf numFmtId="49" fontId="13" fillId="0" borderId="26" xfId="0" applyNumberFormat="1" applyFont="1" applyBorder="1" applyAlignment="1" applyProtection="1">
      <alignment horizontal="left" vertical="center"/>
    </xf>
    <xf numFmtId="0" fontId="14" fillId="0" borderId="17" xfId="0" applyFont="1" applyBorder="1" applyAlignment="1" applyProtection="1">
      <alignment horizontal="left" vertical="center"/>
    </xf>
    <xf numFmtId="0" fontId="14" fillId="0" borderId="24" xfId="0" applyFont="1" applyFill="1" applyBorder="1" applyAlignment="1" applyProtection="1">
      <alignment horizontal="left" vertical="center" wrapText="1"/>
    </xf>
    <xf numFmtId="0" fontId="14" fillId="0" borderId="21" xfId="0" applyFont="1" applyFill="1" applyBorder="1" applyAlignment="1" applyProtection="1">
      <alignment horizontal="left" vertical="center" wrapText="1"/>
    </xf>
    <xf numFmtId="0" fontId="14" fillId="27" borderId="24" xfId="0" applyFont="1" applyFill="1" applyBorder="1" applyAlignment="1" applyProtection="1">
      <alignment horizontal="left" vertical="center" wrapText="1"/>
    </xf>
    <xf numFmtId="0" fontId="14" fillId="0" borderId="47" xfId="0" applyFont="1" applyBorder="1" applyAlignment="1" applyProtection="1">
      <alignment vertical="center" wrapText="1"/>
    </xf>
    <xf numFmtId="49" fontId="7" fillId="26" borderId="16"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0" fontId="14" fillId="0" borderId="40" xfId="0" applyFont="1" applyBorder="1" applyAlignment="1" applyProtection="1">
      <alignment horizontal="left" vertical="top" wrapText="1"/>
    </xf>
    <xf numFmtId="0" fontId="49" fillId="26" borderId="24" xfId="0" applyFont="1" applyFill="1" applyBorder="1" applyAlignment="1" applyProtection="1">
      <alignment horizontal="left" vertical="center" wrapText="1"/>
    </xf>
    <xf numFmtId="0" fontId="23" fillId="25" borderId="0" xfId="0" applyFont="1" applyFill="1" applyBorder="1" applyAlignment="1" applyProtection="1">
      <alignment horizontal="center" vertical="center" textRotation="90" wrapText="1"/>
    </xf>
    <xf numFmtId="49" fontId="7" fillId="0" borderId="51" xfId="0" applyNumberFormat="1" applyFont="1" applyBorder="1" applyAlignment="1">
      <alignment horizontal="left" vertical="center"/>
    </xf>
    <xf numFmtId="0" fontId="0" fillId="25" borderId="0" xfId="0" applyFill="1" applyBorder="1" applyAlignment="1"/>
    <xf numFmtId="0" fontId="8" fillId="0" borderId="10" xfId="0" applyFont="1" applyBorder="1" applyAlignment="1" applyProtection="1">
      <alignment horizontal="center" textRotation="90"/>
    </xf>
    <xf numFmtId="0" fontId="0" fillId="26" borderId="0" xfId="0" applyFill="1" applyProtection="1"/>
    <xf numFmtId="49" fontId="13" fillId="0" borderId="33" xfId="0" applyNumberFormat="1" applyFont="1" applyBorder="1" applyAlignment="1">
      <alignment horizontal="left" vertical="center"/>
    </xf>
    <xf numFmtId="0" fontId="43" fillId="0" borderId="19" xfId="0" applyFont="1" applyBorder="1" applyAlignment="1" applyProtection="1">
      <alignment horizontal="left" vertical="center"/>
    </xf>
    <xf numFmtId="0" fontId="43" fillId="0" borderId="10" xfId="0" applyFont="1" applyBorder="1" applyAlignment="1" applyProtection="1">
      <alignment vertical="center"/>
    </xf>
    <xf numFmtId="0" fontId="43" fillId="0" borderId="27" xfId="0" applyFont="1" applyBorder="1" applyAlignment="1" applyProtection="1">
      <alignment horizontal="left" vertical="center"/>
    </xf>
    <xf numFmtId="49" fontId="7" fillId="25" borderId="34" xfId="0" applyNumberFormat="1" applyFont="1" applyFill="1" applyBorder="1" applyAlignment="1" applyProtection="1">
      <alignment horizontal="left" vertical="center" wrapText="1"/>
    </xf>
    <xf numFmtId="0" fontId="43" fillId="0" borderId="34" xfId="0" applyFont="1" applyBorder="1" applyAlignment="1" applyProtection="1">
      <alignment horizontal="left" vertical="center" wrapText="1"/>
    </xf>
    <xf numFmtId="0" fontId="15" fillId="24" borderId="45" xfId="0" applyFont="1" applyFill="1" applyBorder="1" applyAlignment="1" applyProtection="1">
      <alignment horizontal="center" vertical="center"/>
    </xf>
    <xf numFmtId="0" fontId="15" fillId="24" borderId="29" xfId="0" applyFont="1" applyFill="1" applyBorder="1" applyAlignment="1" applyProtection="1">
      <alignment vertical="center"/>
    </xf>
    <xf numFmtId="0" fontId="7" fillId="0" borderId="47" xfId="0" applyFont="1" applyBorder="1" applyAlignment="1">
      <alignment horizontal="left" vertical="center"/>
    </xf>
    <xf numFmtId="0" fontId="43" fillId="0" borderId="26" xfId="0" applyFont="1" applyBorder="1" applyAlignment="1">
      <alignment horizontal="left" vertical="center" wrapText="1"/>
    </xf>
    <xf numFmtId="0" fontId="43" fillId="0" borderId="29" xfId="0" applyFont="1" applyBorder="1" applyAlignment="1">
      <alignment vertical="center" wrapText="1"/>
    </xf>
    <xf numFmtId="0" fontId="43" fillId="0" borderId="19" xfId="0" applyFont="1" applyFill="1" applyBorder="1" applyAlignment="1" applyProtection="1">
      <alignment horizontal="left" vertical="center" wrapText="1"/>
    </xf>
    <xf numFmtId="0" fontId="43" fillId="0" borderId="34" xfId="0" applyFont="1" applyBorder="1" applyAlignment="1">
      <alignment vertical="center"/>
    </xf>
    <xf numFmtId="49" fontId="9" fillId="0" borderId="42" xfId="0" applyNumberFormat="1" applyFont="1" applyBorder="1" applyAlignment="1">
      <alignment horizontal="center" vertical="center"/>
    </xf>
    <xf numFmtId="0" fontId="12" fillId="0" borderId="29" xfId="0" applyFont="1" applyBorder="1" applyAlignment="1">
      <alignment vertical="center"/>
    </xf>
    <xf numFmtId="49" fontId="7" fillId="0" borderId="42" xfId="0" applyNumberFormat="1" applyFont="1" applyBorder="1" applyAlignment="1" applyProtection="1">
      <alignment horizontal="left" vertical="center" wrapText="1"/>
    </xf>
    <xf numFmtId="0" fontId="14" fillId="0" borderId="65" xfId="0" applyFont="1" applyBorder="1" applyAlignment="1" applyProtection="1">
      <alignment horizontal="left" vertical="center" wrapText="1" indent="1"/>
    </xf>
    <xf numFmtId="0" fontId="15" fillId="24" borderId="34" xfId="0" applyFont="1" applyFill="1" applyBorder="1" applyAlignment="1" applyProtection="1">
      <alignment vertical="center"/>
    </xf>
    <xf numFmtId="0" fontId="5" fillId="24" borderId="34" xfId="0" applyFont="1" applyFill="1" applyBorder="1" applyAlignment="1" applyProtection="1">
      <alignment vertical="center"/>
    </xf>
    <xf numFmtId="49" fontId="7" fillId="0" borderId="42" xfId="0" applyNumberFormat="1" applyFont="1" applyFill="1" applyBorder="1" applyAlignment="1" applyProtection="1">
      <alignment horizontal="left" vertical="center"/>
    </xf>
    <xf numFmtId="0" fontId="7" fillId="0" borderId="63" xfId="0" applyFont="1" applyFill="1" applyBorder="1" applyAlignment="1" applyProtection="1">
      <alignment horizontal="center" vertical="center" wrapText="1"/>
    </xf>
    <xf numFmtId="49" fontId="7" fillId="0" borderId="42" xfId="0" applyNumberFormat="1" applyFont="1" applyBorder="1" applyAlignment="1">
      <alignment horizontal="left" vertical="center"/>
    </xf>
    <xf numFmtId="0" fontId="7" fillId="0" borderId="34" xfId="0" applyFont="1" applyBorder="1" applyAlignment="1">
      <alignment horizontal="left" vertical="center"/>
    </xf>
    <xf numFmtId="49" fontId="8" fillId="0" borderId="65" xfId="0" applyNumberFormat="1" applyFont="1" applyBorder="1" applyAlignment="1" applyProtection="1">
      <alignment horizontal="left" vertical="center"/>
    </xf>
    <xf numFmtId="0" fontId="12" fillId="0" borderId="47" xfId="0" applyFont="1" applyBorder="1" applyAlignment="1" applyProtection="1">
      <alignment horizontal="left" vertical="center" wrapText="1" indent="1"/>
    </xf>
    <xf numFmtId="0" fontId="21" fillId="25" borderId="0" xfId="0" applyFont="1" applyFill="1" applyAlignment="1" applyProtection="1">
      <alignment vertical="center"/>
    </xf>
    <xf numFmtId="0" fontId="21" fillId="25" borderId="0" xfId="0" applyFont="1" applyFill="1" applyAlignment="1" applyProtection="1">
      <alignment horizontal="center" vertical="center"/>
    </xf>
    <xf numFmtId="0" fontId="21" fillId="25" borderId="0" xfId="0" applyFont="1" applyFill="1" applyAlignment="1" applyProtection="1">
      <alignment horizontal="right" vertical="center"/>
    </xf>
    <xf numFmtId="0" fontId="21" fillId="25" borderId="0" xfId="0" applyFont="1" applyFill="1" applyAlignment="1" applyProtection="1">
      <alignment horizontal="center" vertical="center"/>
      <protection locked="0"/>
    </xf>
    <xf numFmtId="0" fontId="21" fillId="25" borderId="0" xfId="0" applyFont="1" applyFill="1" applyAlignment="1" applyProtection="1">
      <alignment horizontal="right" vertical="center"/>
      <protection locked="0"/>
    </xf>
    <xf numFmtId="0" fontId="56" fillId="26" borderId="0" xfId="0" applyFont="1" applyFill="1" applyBorder="1" applyAlignment="1" applyProtection="1">
      <alignment vertical="center"/>
    </xf>
    <xf numFmtId="49" fontId="7" fillId="25" borderId="26" xfId="0" applyNumberFormat="1" applyFont="1" applyFill="1" applyBorder="1" applyAlignment="1" applyProtection="1">
      <alignment horizontal="left" vertical="center" wrapText="1"/>
    </xf>
    <xf numFmtId="49" fontId="7" fillId="0" borderId="47" xfId="0" applyNumberFormat="1" applyFont="1" applyBorder="1" applyAlignment="1" applyProtection="1">
      <alignment horizontal="left" vertical="center"/>
    </xf>
    <xf numFmtId="0" fontId="43" fillId="0" borderId="47" xfId="0" applyFont="1" applyBorder="1" applyAlignment="1" applyProtection="1">
      <alignment vertical="center" wrapText="1"/>
    </xf>
    <xf numFmtId="0" fontId="12" fillId="0" borderId="0" xfId="0" applyFont="1" applyBorder="1" applyAlignment="1" applyProtection="1">
      <alignment vertical="center"/>
    </xf>
    <xf numFmtId="0" fontId="0" fillId="26" borderId="0" xfId="0" applyFill="1" applyBorder="1" applyAlignment="1">
      <alignment horizontal="center" vertical="center"/>
    </xf>
    <xf numFmtId="49" fontId="7" fillId="0" borderId="17" xfId="0" applyNumberFormat="1" applyFont="1" applyBorder="1" applyAlignment="1">
      <alignment horizontal="left" vertical="center"/>
    </xf>
    <xf numFmtId="0" fontId="53" fillId="0" borderId="16" xfId="0" applyFont="1" applyBorder="1" applyAlignment="1" applyProtection="1">
      <alignment horizontal="left" vertical="center"/>
    </xf>
    <xf numFmtId="0" fontId="14" fillId="0" borderId="16" xfId="0" applyFont="1" applyBorder="1" applyAlignment="1" applyProtection="1">
      <alignment horizontal="left" vertical="center" wrapText="1" indent="1"/>
    </xf>
    <xf numFmtId="49" fontId="7" fillId="0" borderId="17" xfId="0" applyNumberFormat="1" applyFont="1" applyFill="1" applyBorder="1" applyAlignment="1" applyProtection="1">
      <alignment horizontal="left" vertical="center"/>
    </xf>
    <xf numFmtId="49" fontId="7" fillId="0" borderId="16" xfId="0" applyNumberFormat="1" applyFont="1" applyBorder="1" applyAlignment="1" applyProtection="1">
      <alignment vertical="center"/>
    </xf>
    <xf numFmtId="0" fontId="14" fillId="0" borderId="40" xfId="0" applyFont="1" applyFill="1" applyBorder="1" applyAlignment="1" applyProtection="1">
      <alignment horizontal="left" vertical="center" wrapText="1"/>
    </xf>
    <xf numFmtId="0" fontId="7" fillId="0" borderId="17" xfId="0" applyFont="1" applyBorder="1" applyAlignment="1" applyProtection="1">
      <alignment horizontal="left" vertical="center" wrapText="1"/>
    </xf>
    <xf numFmtId="0" fontId="14" fillId="0" borderId="15" xfId="0" applyFont="1" applyBorder="1" applyAlignment="1" applyProtection="1">
      <alignment horizontal="left" vertical="center" wrapText="1" indent="1"/>
    </xf>
    <xf numFmtId="0" fontId="48" fillId="0" borderId="54" xfId="0" applyFont="1" applyBorder="1" applyAlignment="1" applyProtection="1">
      <alignment horizontal="left" vertical="center"/>
    </xf>
    <xf numFmtId="0" fontId="43" fillId="0" borderId="16" xfId="0" applyFont="1" applyFill="1" applyBorder="1" applyAlignment="1" applyProtection="1">
      <alignment horizontal="left" vertical="center" wrapText="1"/>
    </xf>
    <xf numFmtId="0" fontId="44" fillId="0" borderId="16" xfId="0" applyFont="1" applyFill="1" applyBorder="1" applyAlignment="1" applyProtection="1">
      <alignment horizontal="left" vertical="center" wrapText="1"/>
    </xf>
    <xf numFmtId="0" fontId="14" fillId="26" borderId="40" xfId="0" applyFont="1" applyFill="1" applyBorder="1" applyAlignment="1" applyProtection="1">
      <alignment horizontal="left" vertical="center" wrapText="1"/>
    </xf>
    <xf numFmtId="0" fontId="44" fillId="26" borderId="40" xfId="0" applyFont="1" applyFill="1" applyBorder="1" applyAlignment="1" applyProtection="1">
      <alignment horizontal="left" vertical="center" wrapText="1"/>
    </xf>
    <xf numFmtId="0" fontId="8" fillId="0" borderId="16" xfId="0" applyFont="1" applyBorder="1" applyAlignment="1" applyProtection="1">
      <alignment horizontal="left" vertical="center"/>
    </xf>
    <xf numFmtId="49" fontId="83" fillId="0" borderId="40" xfId="0" applyNumberFormat="1" applyFont="1" applyBorder="1" applyAlignment="1" applyProtection="1">
      <alignment horizontal="left" vertical="center"/>
    </xf>
    <xf numFmtId="0" fontId="0" fillId="0" borderId="63" xfId="0" applyBorder="1" applyAlignment="1" applyProtection="1">
      <alignment horizontal="left" vertical="center" indent="1"/>
    </xf>
    <xf numFmtId="49" fontId="7" fillId="0" borderId="34" xfId="0" applyNumberFormat="1" applyFont="1" applyFill="1" applyBorder="1" applyAlignment="1" applyProtection="1">
      <alignment horizontal="left" vertical="center"/>
    </xf>
    <xf numFmtId="0" fontId="43" fillId="0" borderId="29" xfId="0" applyFont="1" applyFill="1" applyBorder="1" applyAlignment="1" applyProtection="1">
      <alignment horizontal="left" vertical="center" wrapText="1"/>
    </xf>
    <xf numFmtId="0" fontId="15" fillId="24" borderId="46" xfId="0" applyFont="1" applyFill="1" applyBorder="1" applyAlignment="1" applyProtection="1">
      <alignment horizontal="left" vertical="center"/>
    </xf>
    <xf numFmtId="0" fontId="15" fillId="24" borderId="43" xfId="0" applyFont="1" applyFill="1" applyBorder="1" applyAlignment="1" applyProtection="1">
      <alignment horizontal="left" vertical="center"/>
    </xf>
    <xf numFmtId="0" fontId="15" fillId="24" borderId="34" xfId="0" applyFont="1" applyFill="1" applyBorder="1" applyAlignment="1" applyProtection="1">
      <alignment horizontal="left" vertical="center"/>
    </xf>
    <xf numFmtId="0" fontId="0" fillId="24" borderId="34" xfId="0" applyFill="1" applyBorder="1" applyAlignment="1" applyProtection="1">
      <alignment horizontal="left" vertical="center"/>
    </xf>
    <xf numFmtId="0" fontId="56" fillId="26" borderId="0" xfId="0" applyFont="1" applyFill="1" applyBorder="1" applyProtection="1"/>
    <xf numFmtId="0" fontId="56" fillId="26" borderId="0" xfId="0" applyFont="1" applyFill="1" applyProtection="1"/>
    <xf numFmtId="0" fontId="14" fillId="0" borderId="0" xfId="0" applyFont="1" applyBorder="1" applyAlignment="1" applyProtection="1">
      <alignment horizontal="left" vertical="center" indent="1"/>
    </xf>
    <xf numFmtId="0" fontId="12" fillId="26" borderId="0" xfId="0" applyFont="1" applyFill="1" applyBorder="1" applyAlignment="1" applyProtection="1">
      <alignment vertical="center"/>
    </xf>
    <xf numFmtId="0" fontId="0" fillId="26" borderId="0" xfId="0" applyFill="1" applyAlignment="1" applyProtection="1">
      <alignment horizontal="center" vertical="center"/>
    </xf>
    <xf numFmtId="0" fontId="11" fillId="26" borderId="0" xfId="0" applyFont="1" applyFill="1" applyAlignment="1" applyProtection="1">
      <alignment horizontal="center" vertical="center"/>
    </xf>
    <xf numFmtId="0" fontId="56" fillId="26" borderId="0" xfId="0" applyFont="1" applyFill="1" applyAlignment="1" applyProtection="1">
      <alignment vertical="center"/>
      <protection locked="0"/>
    </xf>
    <xf numFmtId="0" fontId="84" fillId="29" borderId="0" xfId="0" applyFont="1" applyFill="1" applyBorder="1" applyAlignment="1" applyProtection="1">
      <alignment vertical="center"/>
    </xf>
    <xf numFmtId="0" fontId="0" fillId="29" borderId="0" xfId="0" applyFill="1" applyBorder="1" applyAlignment="1" applyProtection="1">
      <alignment vertical="center" wrapText="1"/>
    </xf>
    <xf numFmtId="0" fontId="0" fillId="29" borderId="0" xfId="0" applyFill="1" applyAlignment="1" applyProtection="1">
      <alignment vertical="center"/>
    </xf>
    <xf numFmtId="0" fontId="0" fillId="29" borderId="0" xfId="0" applyFill="1" applyBorder="1" applyAlignment="1" applyProtection="1">
      <alignment vertical="center"/>
    </xf>
    <xf numFmtId="0" fontId="0" fillId="26" borderId="0" xfId="0" applyFill="1" applyAlignment="1">
      <alignment vertical="center" wrapText="1"/>
    </xf>
    <xf numFmtId="0" fontId="11" fillId="26" borderId="0" xfId="0" applyFont="1" applyFill="1" applyAlignment="1">
      <alignment horizontal="center" vertical="center"/>
    </xf>
    <xf numFmtId="0" fontId="11" fillId="26" borderId="0" xfId="0" applyFont="1" applyFill="1" applyBorder="1" applyAlignment="1">
      <alignment horizontal="center" vertical="center"/>
    </xf>
    <xf numFmtId="0" fontId="11" fillId="0" borderId="0" xfId="0" applyFont="1" applyBorder="1" applyAlignment="1">
      <alignment horizontal="center" vertical="center"/>
    </xf>
    <xf numFmtId="0" fontId="21" fillId="25" borderId="0" xfId="0" applyFont="1" applyFill="1" applyAlignment="1" applyProtection="1">
      <alignment horizontal="right" vertical="center" indent="5"/>
    </xf>
    <xf numFmtId="0" fontId="21" fillId="25" borderId="0" xfId="0" applyFont="1" applyFill="1" applyProtection="1"/>
    <xf numFmtId="0" fontId="21" fillId="25" borderId="0" xfId="0" applyFont="1" applyFill="1" applyAlignment="1" applyProtection="1">
      <alignment horizontal="right" vertical="center" indent="6"/>
      <protection locked="0"/>
    </xf>
    <xf numFmtId="0" fontId="36" fillId="0" borderId="16" xfId="0" applyFont="1" applyBorder="1" applyAlignment="1" applyProtection="1">
      <alignment horizontal="center" vertical="center"/>
    </xf>
    <xf numFmtId="0" fontId="24" fillId="0" borderId="20" xfId="0" applyFont="1" applyBorder="1" applyAlignment="1" applyProtection="1">
      <alignment horizontal="center" vertical="center"/>
    </xf>
    <xf numFmtId="0" fontId="15" fillId="24" borderId="26" xfId="0" applyFont="1" applyFill="1" applyBorder="1" applyAlignment="1" applyProtection="1">
      <alignment horizontal="center"/>
    </xf>
    <xf numFmtId="0" fontId="24" fillId="0" borderId="42" xfId="0" applyFont="1" applyBorder="1" applyAlignment="1" applyProtection="1">
      <alignment horizontal="center" vertical="center"/>
    </xf>
    <xf numFmtId="49" fontId="13" fillId="0" borderId="51" xfId="0" applyNumberFormat="1" applyFont="1" applyBorder="1" applyAlignment="1" applyProtection="1">
      <alignment horizontal="left" vertical="center"/>
    </xf>
    <xf numFmtId="0" fontId="12" fillId="0" borderId="20" xfId="0" applyFont="1" applyBorder="1" applyAlignment="1">
      <alignment horizontal="center" vertical="center"/>
    </xf>
    <xf numFmtId="0" fontId="11" fillId="24" borderId="26" xfId="0" applyFont="1" applyFill="1" applyBorder="1" applyAlignment="1" applyProtection="1">
      <alignment horizontal="center" vertical="center"/>
    </xf>
    <xf numFmtId="0" fontId="17" fillId="25" borderId="20" xfId="0" applyFont="1" applyFill="1" applyBorder="1" applyAlignment="1" applyProtection="1">
      <alignment horizontal="center" vertical="center"/>
    </xf>
    <xf numFmtId="0" fontId="17" fillId="25" borderId="16" xfId="0" applyFont="1" applyFill="1" applyBorder="1" applyAlignment="1" applyProtection="1">
      <alignment horizontal="center" vertical="center"/>
    </xf>
    <xf numFmtId="0" fontId="17" fillId="0" borderId="16" xfId="0" applyFont="1" applyBorder="1" applyAlignment="1" applyProtection="1">
      <alignment horizontal="center" vertical="center"/>
    </xf>
    <xf numFmtId="0" fontId="17" fillId="0" borderId="49" xfId="0" applyFont="1" applyBorder="1" applyAlignment="1" applyProtection="1">
      <alignment horizontal="center" vertical="center"/>
    </xf>
    <xf numFmtId="0" fontId="17" fillId="0" borderId="20" xfId="0" applyFont="1" applyBorder="1" applyAlignment="1" applyProtection="1">
      <alignment horizontal="center" vertical="center"/>
    </xf>
    <xf numFmtId="0" fontId="24" fillId="0" borderId="1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pplyProtection="1">
      <alignment horizontal="center" vertical="center"/>
    </xf>
    <xf numFmtId="0" fontId="17" fillId="0" borderId="41" xfId="0" applyFont="1" applyBorder="1" applyAlignment="1" applyProtection="1">
      <alignment horizontal="center" vertical="center"/>
    </xf>
    <xf numFmtId="0" fontId="12" fillId="0" borderId="16" xfId="0" applyFont="1" applyBorder="1" applyAlignment="1">
      <alignment horizontal="center" vertical="center"/>
    </xf>
    <xf numFmtId="0" fontId="17" fillId="0" borderId="17" xfId="0" applyFont="1" applyFill="1" applyBorder="1" applyAlignment="1">
      <alignment horizontal="center" vertical="center"/>
    </xf>
    <xf numFmtId="0" fontId="24" fillId="0" borderId="17" xfId="0" applyFont="1" applyBorder="1" applyAlignment="1" applyProtection="1">
      <alignment horizontal="center" vertical="center"/>
    </xf>
    <xf numFmtId="0" fontId="18" fillId="0" borderId="16" xfId="0" applyFont="1" applyBorder="1" applyAlignment="1">
      <alignment horizontal="center" vertical="center"/>
    </xf>
    <xf numFmtId="0" fontId="17" fillId="0" borderId="20" xfId="0" applyFont="1" applyBorder="1" applyAlignment="1">
      <alignment horizontal="center" vertical="center"/>
    </xf>
    <xf numFmtId="0" fontId="17" fillId="0" borderId="17" xfId="0" applyFont="1" applyBorder="1" applyAlignment="1">
      <alignment horizontal="center" vertical="center"/>
    </xf>
    <xf numFmtId="0" fontId="17" fillId="0" borderId="41" xfId="0" applyFont="1" applyBorder="1" applyAlignment="1">
      <alignment horizontal="center" vertical="center"/>
    </xf>
    <xf numFmtId="0" fontId="11" fillId="24" borderId="26" xfId="0" applyFont="1" applyFill="1" applyBorder="1" applyAlignment="1">
      <alignment horizontal="center" vertical="center"/>
    </xf>
    <xf numFmtId="0" fontId="24" fillId="0" borderId="20" xfId="0" applyFont="1" applyBorder="1" applyAlignment="1">
      <alignment horizontal="center" vertical="center"/>
    </xf>
    <xf numFmtId="0" fontId="17" fillId="0" borderId="49" xfId="0" applyFont="1" applyBorder="1" applyAlignment="1">
      <alignment horizontal="center" vertical="center"/>
    </xf>
    <xf numFmtId="0" fontId="17" fillId="0" borderId="16" xfId="0" applyFont="1" applyFill="1" applyBorder="1" applyAlignment="1" applyProtection="1">
      <alignment horizontal="center" vertical="center"/>
    </xf>
    <xf numFmtId="0" fontId="17" fillId="0" borderId="51" xfId="0" applyFont="1" applyBorder="1" applyAlignment="1">
      <alignment horizontal="center" vertical="center"/>
    </xf>
    <xf numFmtId="0" fontId="11" fillId="24" borderId="34" xfId="0" applyFont="1" applyFill="1" applyBorder="1" applyAlignment="1" applyProtection="1">
      <alignment horizontal="center" vertical="center"/>
    </xf>
    <xf numFmtId="0" fontId="24" fillId="25" borderId="16" xfId="0" applyFont="1" applyFill="1" applyBorder="1" applyAlignment="1" applyProtection="1">
      <alignment horizontal="center" vertical="center"/>
    </xf>
    <xf numFmtId="0" fontId="24" fillId="0" borderId="51" xfId="0" applyFont="1" applyBorder="1" applyAlignment="1" applyProtection="1">
      <alignment horizontal="center" vertical="center"/>
    </xf>
    <xf numFmtId="0" fontId="17" fillId="0" borderId="51" xfId="0" applyFont="1" applyBorder="1" applyAlignment="1" applyProtection="1">
      <alignment horizontal="center" vertical="center"/>
    </xf>
    <xf numFmtId="0" fontId="24" fillId="0" borderId="16" xfId="0" applyFont="1" applyBorder="1" applyAlignment="1" applyProtection="1">
      <alignment horizontal="center" vertical="center" wrapText="1"/>
    </xf>
    <xf numFmtId="0" fontId="24" fillId="0" borderId="16" xfId="0" applyFont="1" applyFill="1" applyBorder="1" applyAlignment="1">
      <alignment horizontal="center" vertical="center"/>
    </xf>
    <xf numFmtId="0" fontId="0" fillId="24" borderId="34" xfId="0" applyFill="1" applyBorder="1" applyAlignment="1">
      <alignment horizontal="left" vertical="center"/>
    </xf>
    <xf numFmtId="0" fontId="24" fillId="0" borderId="16" xfId="0" applyFont="1" applyFill="1" applyBorder="1" applyAlignment="1" applyProtection="1">
      <alignment horizontal="center" vertical="center"/>
    </xf>
    <xf numFmtId="0" fontId="0" fillId="24" borderId="26" xfId="0" applyFill="1" applyBorder="1" applyAlignment="1">
      <alignment horizontal="left" vertical="center"/>
    </xf>
    <xf numFmtId="0" fontId="12" fillId="0" borderId="42" xfId="0" applyFont="1" applyBorder="1" applyAlignment="1">
      <alignment horizontal="center" vertical="center"/>
    </xf>
    <xf numFmtId="0" fontId="43" fillId="0" borderId="34" xfId="0" applyFont="1" applyBorder="1" applyAlignment="1" applyProtection="1">
      <alignment vertical="center" wrapText="1"/>
    </xf>
    <xf numFmtId="0" fontId="15" fillId="24" borderId="34" xfId="0" applyFont="1" applyFill="1" applyBorder="1" applyAlignment="1" applyProtection="1">
      <alignment horizontal="center" vertical="center"/>
    </xf>
    <xf numFmtId="0" fontId="24" fillId="0" borderId="42" xfId="0" applyFont="1" applyBorder="1" applyAlignment="1">
      <alignment horizontal="center" vertical="center"/>
    </xf>
    <xf numFmtId="0" fontId="24" fillId="0" borderId="42" xfId="0" applyFont="1" applyFill="1" applyBorder="1" applyAlignment="1">
      <alignment horizontal="center" vertical="center"/>
    </xf>
    <xf numFmtId="0" fontId="12" fillId="0" borderId="0" xfId="0" applyFont="1" applyBorder="1" applyAlignment="1" applyProtection="1">
      <alignment horizontal="center" vertical="center" textRotation="90"/>
    </xf>
    <xf numFmtId="0" fontId="24" fillId="0" borderId="0" xfId="0" applyFont="1" applyBorder="1" applyAlignment="1">
      <alignment horizontal="center" vertical="center" wrapText="1"/>
    </xf>
    <xf numFmtId="0" fontId="7" fillId="0" borderId="10" xfId="0" applyFont="1" applyBorder="1" applyAlignment="1" applyProtection="1">
      <alignment horizontal="center" vertical="center" textRotation="90"/>
    </xf>
    <xf numFmtId="0" fontId="26" fillId="24" borderId="26" xfId="0" applyFont="1" applyFill="1" applyBorder="1" applyAlignment="1" applyProtection="1">
      <alignment horizontal="center"/>
    </xf>
    <xf numFmtId="0" fontId="27" fillId="24" borderId="26" xfId="0" applyFont="1" applyFill="1" applyBorder="1" applyAlignment="1" applyProtection="1">
      <alignment horizontal="center" vertical="center"/>
    </xf>
    <xf numFmtId="0" fontId="14" fillId="0" borderId="63" xfId="0" applyFont="1" applyBorder="1" applyAlignment="1" applyProtection="1">
      <alignment vertical="center"/>
    </xf>
    <xf numFmtId="0" fontId="7" fillId="0" borderId="26" xfId="0" applyFont="1" applyBorder="1" applyAlignment="1" applyProtection="1">
      <alignment horizontal="center" vertical="center" textRotation="90"/>
    </xf>
    <xf numFmtId="0" fontId="7" fillId="0" borderId="27" xfId="0" applyFont="1" applyBorder="1" applyAlignment="1" applyProtection="1">
      <alignment horizontal="center" vertical="center" textRotation="90"/>
    </xf>
    <xf numFmtId="0" fontId="7" fillId="0" borderId="26" xfId="0" applyFont="1" applyBorder="1" applyAlignment="1" applyProtection="1">
      <alignment horizontal="right" vertical="center" textRotation="90" wrapText="1"/>
    </xf>
    <xf numFmtId="0" fontId="8" fillId="0" borderId="12" xfId="0" applyFont="1" applyBorder="1" applyAlignment="1" applyProtection="1">
      <alignment horizontal="center" textRotation="90"/>
    </xf>
    <xf numFmtId="0" fontId="9" fillId="0" borderId="13" xfId="0" applyFont="1" applyBorder="1" applyAlignment="1" applyProtection="1">
      <alignment horizontal="center" textRotation="90"/>
    </xf>
    <xf numFmtId="0" fontId="8" fillId="0" borderId="14" xfId="0" applyFont="1" applyBorder="1" applyAlignment="1" applyProtection="1">
      <alignment horizontal="center" textRotation="90"/>
    </xf>
    <xf numFmtId="0" fontId="9" fillId="0" borderId="11" xfId="0" applyFont="1" applyBorder="1" applyAlignment="1" applyProtection="1">
      <alignment textRotation="90"/>
    </xf>
    <xf numFmtId="0" fontId="29" fillId="0" borderId="26" xfId="0" applyFont="1" applyBorder="1" applyAlignment="1" applyProtection="1">
      <alignment horizontal="center" textRotation="90"/>
    </xf>
    <xf numFmtId="0" fontId="15" fillId="24" borderId="29" xfId="0" applyFont="1" applyFill="1" applyBorder="1" applyAlignment="1" applyProtection="1">
      <alignment horizontal="center" vertical="center"/>
    </xf>
    <xf numFmtId="0" fontId="43" fillId="0" borderId="47" xfId="0" applyFont="1" applyBorder="1" applyAlignment="1" applyProtection="1">
      <alignment vertical="center"/>
    </xf>
    <xf numFmtId="0" fontId="27" fillId="24" borderId="46" xfId="0" applyFont="1" applyFill="1" applyBorder="1" applyAlignment="1" applyProtection="1">
      <alignment horizontal="center" vertical="center"/>
    </xf>
    <xf numFmtId="0" fontId="27" fillId="24" borderId="45" xfId="0" applyFont="1" applyFill="1" applyBorder="1" applyAlignment="1" applyProtection="1">
      <alignment horizontal="center" vertical="center"/>
    </xf>
    <xf numFmtId="0" fontId="27" fillId="24" borderId="43" xfId="0" applyFont="1" applyFill="1" applyBorder="1" applyAlignment="1" applyProtection="1">
      <alignment horizontal="center" vertical="center"/>
    </xf>
    <xf numFmtId="0" fontId="27" fillId="24" borderId="34" xfId="0" applyFont="1" applyFill="1" applyBorder="1" applyAlignment="1" applyProtection="1">
      <alignment horizontal="center" vertical="center"/>
    </xf>
    <xf numFmtId="0" fontId="26" fillId="24" borderId="46" xfId="0" applyFont="1" applyFill="1" applyBorder="1" applyAlignment="1" applyProtection="1">
      <alignment horizontal="center" vertical="center"/>
    </xf>
    <xf numFmtId="0" fontId="26" fillId="24" borderId="45" xfId="0" applyFont="1" applyFill="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25" xfId="0" applyFont="1" applyBorder="1" applyAlignment="1" applyProtection="1">
      <alignment horizontal="center" vertical="center"/>
    </xf>
    <xf numFmtId="0" fontId="18" fillId="24" borderId="26" xfId="0" applyFont="1" applyFill="1" applyBorder="1" applyAlignment="1">
      <alignment horizontal="center" vertical="center"/>
    </xf>
    <xf numFmtId="0" fontId="12" fillId="0" borderId="16" xfId="0" applyFont="1" applyBorder="1" applyAlignment="1" applyProtection="1">
      <alignment horizontal="center" vertical="center"/>
    </xf>
    <xf numFmtId="0" fontId="38" fillId="0" borderId="16" xfId="0" applyFont="1" applyBorder="1" applyAlignment="1">
      <alignment horizontal="center" vertical="center"/>
    </xf>
    <xf numFmtId="0" fontId="17" fillId="0" borderId="55"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66" xfId="0" applyFont="1" applyBorder="1" applyAlignment="1">
      <alignment horizontal="center" vertical="center"/>
    </xf>
    <xf numFmtId="0" fontId="11" fillId="24" borderId="34" xfId="0" applyFont="1" applyFill="1" applyBorder="1" applyAlignment="1">
      <alignment horizontal="center" vertical="center"/>
    </xf>
    <xf numFmtId="0" fontId="17" fillId="0" borderId="20" xfId="0" applyFont="1" applyFill="1" applyBorder="1" applyAlignment="1" applyProtection="1">
      <alignment horizontal="center" vertical="center"/>
    </xf>
    <xf numFmtId="0" fontId="18" fillId="24" borderId="34" xfId="0" applyFont="1" applyFill="1" applyBorder="1" applyAlignment="1">
      <alignment horizontal="center" vertical="center"/>
    </xf>
    <xf numFmtId="0" fontId="17" fillId="0" borderId="77" xfId="0" applyFont="1" applyBorder="1" applyAlignment="1">
      <alignment horizontal="center" vertical="center"/>
    </xf>
    <xf numFmtId="0" fontId="17" fillId="0" borderId="17" xfId="0" applyFont="1" applyFill="1" applyBorder="1" applyAlignment="1" applyProtection="1">
      <alignment horizontal="center" vertical="center"/>
    </xf>
    <xf numFmtId="0" fontId="17" fillId="25" borderId="17" xfId="0" applyFont="1" applyFill="1" applyBorder="1" applyAlignment="1" applyProtection="1">
      <alignment horizontal="center" vertical="center"/>
    </xf>
    <xf numFmtId="0" fontId="17" fillId="0" borderId="54" xfId="0" applyFont="1" applyBorder="1" applyAlignment="1" applyProtection="1">
      <alignment horizontal="center" vertical="center"/>
    </xf>
    <xf numFmtId="0" fontId="0" fillId="0" borderId="42" xfId="0" applyBorder="1" applyAlignment="1">
      <alignment vertical="center"/>
    </xf>
    <xf numFmtId="49" fontId="0" fillId="0" borderId="42" xfId="0" applyNumberFormat="1" applyBorder="1" applyAlignment="1">
      <alignment horizontal="center" vertical="center"/>
    </xf>
    <xf numFmtId="0" fontId="0" fillId="0" borderId="65" xfId="0" applyBorder="1" applyAlignment="1">
      <alignment horizontal="center" vertical="center"/>
    </xf>
    <xf numFmtId="0" fontId="18" fillId="0" borderId="20" xfId="0" applyFont="1" applyBorder="1" applyAlignment="1">
      <alignment horizontal="center" vertical="center"/>
    </xf>
    <xf numFmtId="0" fontId="15" fillId="24" borderId="43" xfId="0" applyFont="1" applyFill="1" applyBorder="1" applyAlignment="1">
      <alignment horizontal="left" vertical="center"/>
    </xf>
    <xf numFmtId="0" fontId="15" fillId="24" borderId="45" xfId="0" applyFont="1" applyFill="1" applyBorder="1" applyAlignment="1">
      <alignment horizontal="left" vertical="center"/>
    </xf>
    <xf numFmtId="0" fontId="15" fillId="24" borderId="46" xfId="0" applyFont="1" applyFill="1" applyBorder="1" applyAlignment="1">
      <alignment horizontal="left" vertical="center"/>
    </xf>
    <xf numFmtId="0" fontId="15" fillId="24" borderId="44" xfId="0" applyFont="1" applyFill="1" applyBorder="1" applyAlignment="1">
      <alignment horizontal="left" vertical="center"/>
    </xf>
    <xf numFmtId="0" fontId="15" fillId="24" borderId="48" xfId="0" applyFont="1" applyFill="1" applyBorder="1" applyAlignment="1">
      <alignment horizontal="left" vertical="center"/>
    </xf>
    <xf numFmtId="0" fontId="21" fillId="24" borderId="34" xfId="0" applyFont="1" applyFill="1" applyBorder="1" applyAlignment="1" applyProtection="1">
      <alignment horizontal="left" vertical="center"/>
    </xf>
    <xf numFmtId="0" fontId="14" fillId="0" borderId="42" xfId="0" applyFont="1" applyBorder="1" applyAlignment="1" applyProtection="1">
      <alignment horizontal="left" vertical="center" indent="1"/>
    </xf>
    <xf numFmtId="49" fontId="7" fillId="25" borderId="47" xfId="0" applyNumberFormat="1" applyFont="1" applyFill="1" applyBorder="1" applyAlignment="1" applyProtection="1">
      <alignment horizontal="left" vertical="center"/>
    </xf>
    <xf numFmtId="0" fontId="9" fillId="24" borderId="34" xfId="0" applyFont="1" applyFill="1" applyBorder="1" applyAlignment="1" applyProtection="1">
      <alignment horizontal="center" vertical="center"/>
    </xf>
    <xf numFmtId="0" fontId="12" fillId="0" borderId="63" xfId="0" applyFont="1" applyBorder="1" applyAlignment="1" applyProtection="1">
      <alignment horizontal="left" vertical="center" wrapText="1" indent="1"/>
    </xf>
    <xf numFmtId="0" fontId="43" fillId="25" borderId="34" xfId="0" applyFont="1" applyFill="1" applyBorder="1" applyAlignment="1" applyProtection="1">
      <alignment horizontal="left" vertical="center" wrapText="1"/>
    </xf>
    <xf numFmtId="0" fontId="24" fillId="25" borderId="42" xfId="0" applyFont="1" applyFill="1" applyBorder="1" applyAlignment="1" applyProtection="1">
      <alignment horizontal="center" vertical="center"/>
    </xf>
    <xf numFmtId="49" fontId="8" fillId="0" borderId="65" xfId="0" applyNumberFormat="1" applyFont="1" applyFill="1" applyBorder="1" applyAlignment="1" applyProtection="1">
      <alignment horizontal="left" vertical="center"/>
    </xf>
    <xf numFmtId="0" fontId="7" fillId="0" borderId="42" xfId="0" applyFont="1" applyBorder="1" applyAlignment="1" applyProtection="1">
      <alignment horizontal="left" vertical="center" wrapText="1"/>
    </xf>
    <xf numFmtId="0" fontId="0" fillId="0" borderId="42" xfId="0" applyBorder="1" applyAlignment="1" applyProtection="1">
      <alignment horizontal="left" vertical="center"/>
    </xf>
    <xf numFmtId="0" fontId="15" fillId="24" borderId="47" xfId="0" applyFont="1" applyFill="1" applyBorder="1" applyAlignment="1">
      <alignment horizontal="left" vertical="center"/>
    </xf>
    <xf numFmtId="49" fontId="7" fillId="0" borderId="68" xfId="0" applyNumberFormat="1" applyFont="1" applyBorder="1" applyAlignment="1">
      <alignment horizontal="left" vertical="center"/>
    </xf>
    <xf numFmtId="0" fontId="14" fillId="0" borderId="29" xfId="0" applyFont="1" applyBorder="1" applyAlignment="1" applyProtection="1">
      <alignment horizontal="left" vertical="center" wrapText="1" indent="1"/>
    </xf>
    <xf numFmtId="49" fontId="12" fillId="0" borderId="68" xfId="0" applyNumberFormat="1" applyFont="1" applyBorder="1" applyAlignment="1">
      <alignment horizontal="left" vertical="center"/>
    </xf>
    <xf numFmtId="0" fontId="12" fillId="0" borderId="0" xfId="0" applyFont="1" applyBorder="1" applyAlignment="1" applyProtection="1">
      <alignment horizontal="center" vertical="center"/>
    </xf>
    <xf numFmtId="0" fontId="17" fillId="25" borderId="0" xfId="0" applyFont="1" applyFill="1" applyBorder="1" applyAlignment="1" applyProtection="1">
      <alignment horizontal="center" vertical="center"/>
    </xf>
    <xf numFmtId="49" fontId="17" fillId="0" borderId="26" xfId="0" applyNumberFormat="1" applyFont="1" applyBorder="1" applyAlignment="1" applyProtection="1">
      <alignment vertical="center"/>
    </xf>
    <xf numFmtId="49" fontId="7" fillId="0" borderId="20" xfId="0" applyNumberFormat="1" applyFont="1" applyBorder="1" applyAlignment="1">
      <alignment vertical="center"/>
    </xf>
    <xf numFmtId="49" fontId="7" fillId="0" borderId="16" xfId="0" applyNumberFormat="1" applyFont="1" applyBorder="1" applyAlignment="1">
      <alignment vertical="center"/>
    </xf>
    <xf numFmtId="49" fontId="7" fillId="0" borderId="16" xfId="0" applyNumberFormat="1" applyFont="1" applyBorder="1" applyAlignment="1">
      <alignment vertical="center" wrapText="1"/>
    </xf>
    <xf numFmtId="49" fontId="7" fillId="0" borderId="17" xfId="0" applyNumberFormat="1" applyFont="1" applyBorder="1" applyAlignment="1">
      <alignment vertical="center"/>
    </xf>
    <xf numFmtId="0" fontId="12" fillId="0" borderId="26" xfId="0" applyFont="1" applyBorder="1" applyAlignment="1">
      <alignment horizontal="center" vertical="center"/>
    </xf>
    <xf numFmtId="49" fontId="7" fillId="0" borderId="42" xfId="0" applyNumberFormat="1" applyFont="1" applyBorder="1" applyAlignment="1">
      <alignment vertical="center"/>
    </xf>
    <xf numFmtId="0" fontId="7" fillId="24" borderId="20" xfId="0" applyFont="1" applyFill="1" applyBorder="1" applyAlignment="1" applyProtection="1">
      <alignment horizontal="center" vertical="center"/>
      <protection locked="0"/>
    </xf>
    <xf numFmtId="0" fontId="57" fillId="26" borderId="0" xfId="0" applyFont="1" applyFill="1" applyAlignment="1" applyProtection="1">
      <alignment vertical="center"/>
    </xf>
    <xf numFmtId="0" fontId="14" fillId="26" borderId="0" xfId="0" applyFont="1" applyFill="1" applyBorder="1" applyAlignment="1" applyProtection="1">
      <alignment vertical="center"/>
    </xf>
    <xf numFmtId="0" fontId="0" fillId="26" borderId="0" xfId="0" applyFill="1" applyBorder="1" applyAlignment="1" applyProtection="1">
      <alignment vertical="center"/>
    </xf>
    <xf numFmtId="0" fontId="24" fillId="34" borderId="0" xfId="0" applyFont="1" applyFill="1" applyBorder="1" applyAlignment="1" applyProtection="1">
      <alignment horizontal="center" vertical="center"/>
    </xf>
    <xf numFmtId="0" fontId="12" fillId="24" borderId="26" xfId="0" applyFont="1" applyFill="1" applyBorder="1" applyAlignment="1" applyProtection="1">
      <alignment horizontal="center" vertical="center"/>
    </xf>
    <xf numFmtId="49" fontId="17" fillId="0" borderId="26" xfId="0" applyNumberFormat="1" applyFont="1" applyBorder="1" applyAlignment="1" applyProtection="1">
      <alignment horizontal="left" vertical="center"/>
    </xf>
    <xf numFmtId="0" fontId="0" fillId="34" borderId="0" xfId="0" applyFill="1" applyProtection="1"/>
    <xf numFmtId="0" fontId="0" fillId="34" borderId="0" xfId="0" applyFill="1" applyAlignment="1" applyProtection="1">
      <alignment vertical="center"/>
    </xf>
    <xf numFmtId="0" fontId="0" fillId="34" borderId="0" xfId="0" applyFill="1" applyBorder="1" applyProtection="1"/>
    <xf numFmtId="0" fontId="0" fillId="34" borderId="0" xfId="0" applyFill="1" applyBorder="1" applyAlignment="1" applyProtection="1">
      <alignment vertical="center"/>
    </xf>
    <xf numFmtId="0" fontId="13" fillId="34" borderId="0" xfId="0" applyFont="1" applyFill="1" applyBorder="1" applyAlignment="1" applyProtection="1">
      <alignment horizontal="left" vertical="center"/>
    </xf>
    <xf numFmtId="0" fontId="24" fillId="34" borderId="24" xfId="0" applyFont="1" applyFill="1" applyBorder="1" applyAlignment="1" applyProtection="1">
      <alignment horizontal="center" vertical="center"/>
    </xf>
    <xf numFmtId="0" fontId="13" fillId="34" borderId="26" xfId="0" applyFont="1" applyFill="1" applyBorder="1" applyAlignment="1" applyProtection="1">
      <alignment horizontal="left" vertical="center"/>
    </xf>
    <xf numFmtId="0" fontId="24" fillId="34" borderId="36" xfId="0" applyFont="1" applyFill="1" applyBorder="1" applyAlignment="1" applyProtection="1">
      <alignment horizontal="center" vertical="center"/>
    </xf>
    <xf numFmtId="0" fontId="28" fillId="34" borderId="0" xfId="0" applyFont="1" applyFill="1" applyAlignment="1" applyProtection="1">
      <alignment horizontal="center" vertical="center"/>
    </xf>
    <xf numFmtId="0" fontId="14" fillId="35" borderId="21" xfId="0" applyFont="1" applyFill="1" applyBorder="1" applyAlignment="1" applyProtection="1">
      <alignment horizontal="left" vertical="center" wrapText="1"/>
    </xf>
    <xf numFmtId="0" fontId="7" fillId="0" borderId="20" xfId="0" applyFont="1" applyFill="1" applyBorder="1" applyAlignment="1" applyProtection="1">
      <alignment horizontal="center" vertical="center"/>
    </xf>
    <xf numFmtId="0" fontId="14" fillId="34" borderId="24"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indent="1"/>
    </xf>
    <xf numFmtId="0" fontId="17" fillId="0" borderId="104" xfId="0" applyFont="1" applyBorder="1" applyAlignment="1" applyProtection="1">
      <alignment horizontal="center" vertical="center"/>
    </xf>
    <xf numFmtId="49" fontId="7" fillId="25" borderId="56" xfId="0" applyNumberFormat="1" applyFont="1" applyFill="1" applyBorder="1" applyAlignment="1" applyProtection="1">
      <alignment horizontal="left" vertical="center"/>
    </xf>
    <xf numFmtId="0" fontId="0" fillId="26" borderId="0" xfId="0" applyFill="1" applyBorder="1" applyAlignment="1" applyProtection="1">
      <alignment vertical="center"/>
    </xf>
    <xf numFmtId="0" fontId="14" fillId="26" borderId="0" xfId="0" applyFont="1" applyFill="1" applyAlignment="1" applyProtection="1">
      <alignment vertical="center"/>
    </xf>
    <xf numFmtId="0" fontId="0" fillId="26" borderId="0" xfId="0" applyFill="1" applyBorder="1" applyAlignment="1" applyProtection="1">
      <alignment vertical="center"/>
    </xf>
    <xf numFmtId="0" fontId="14" fillId="25" borderId="25" xfId="0" applyFont="1" applyFill="1" applyBorder="1" applyAlignment="1">
      <alignment horizontal="left" vertical="center" wrapText="1"/>
    </xf>
    <xf numFmtId="0" fontId="14" fillId="0" borderId="25" xfId="0" applyFont="1" applyFill="1" applyBorder="1" applyAlignment="1" applyProtection="1">
      <alignment horizontal="left" vertical="center" wrapText="1"/>
    </xf>
    <xf numFmtId="0" fontId="0" fillId="26" borderId="0" xfId="0" applyFill="1" applyBorder="1" applyAlignment="1" applyProtection="1">
      <alignment vertical="center"/>
    </xf>
    <xf numFmtId="0" fontId="15" fillId="24" borderId="13" xfId="0" applyFont="1" applyFill="1" applyBorder="1" applyAlignment="1" applyProtection="1">
      <alignment horizontal="left" vertical="center"/>
    </xf>
    <xf numFmtId="0" fontId="15" fillId="24" borderId="10" xfId="0" applyFont="1" applyFill="1" applyBorder="1" applyAlignment="1" applyProtection="1">
      <alignment horizontal="left" vertical="center"/>
    </xf>
    <xf numFmtId="0" fontId="15" fillId="24" borderId="12" xfId="0" applyFont="1" applyFill="1" applyBorder="1" applyAlignment="1" applyProtection="1">
      <alignment horizontal="left" vertical="center"/>
    </xf>
    <xf numFmtId="0" fontId="15" fillId="24" borderId="19" xfId="0" applyFont="1" applyFill="1" applyBorder="1" applyAlignment="1" applyProtection="1">
      <alignment horizontal="left" vertical="center"/>
    </xf>
    <xf numFmtId="0" fontId="14" fillId="34" borderId="21" xfId="0" applyFont="1" applyFill="1" applyBorder="1" applyAlignment="1" applyProtection="1">
      <alignment horizontal="left" vertical="center" wrapText="1"/>
    </xf>
    <xf numFmtId="0" fontId="14" fillId="34" borderId="21" xfId="0" applyFont="1" applyFill="1" applyBorder="1" applyAlignment="1" applyProtection="1">
      <alignment horizontal="left" vertical="top" wrapText="1"/>
    </xf>
    <xf numFmtId="0" fontId="7" fillId="0" borderId="16" xfId="0" applyFont="1" applyBorder="1" applyAlignment="1" applyProtection="1">
      <alignment vertical="center"/>
    </xf>
    <xf numFmtId="0" fontId="7" fillId="24" borderId="16" xfId="0" applyFont="1" applyFill="1" applyBorder="1" applyAlignment="1" applyProtection="1">
      <alignment horizontal="center" vertical="center"/>
    </xf>
    <xf numFmtId="49" fontId="7" fillId="0" borderId="54" xfId="0" applyNumberFormat="1" applyFont="1" applyFill="1" applyBorder="1" applyAlignment="1" applyProtection="1">
      <alignment horizontal="left" vertical="center"/>
    </xf>
    <xf numFmtId="49" fontId="7" fillId="0" borderId="54" xfId="0" applyNumberFormat="1" applyFont="1" applyBorder="1" applyAlignment="1" applyProtection="1">
      <alignment horizontal="left" vertical="center"/>
    </xf>
    <xf numFmtId="0" fontId="24" fillId="34" borderId="16" xfId="0" applyFont="1" applyFill="1" applyBorder="1" applyAlignment="1" applyProtection="1">
      <alignment horizontal="center" vertical="center"/>
    </xf>
    <xf numFmtId="49" fontId="7" fillId="34" borderId="20" xfId="0" applyNumberFormat="1" applyFont="1" applyFill="1" applyBorder="1" applyAlignment="1" applyProtection="1">
      <alignment horizontal="left" vertical="center"/>
    </xf>
    <xf numFmtId="49" fontId="7" fillId="34" borderId="16" xfId="0" applyNumberFormat="1" applyFont="1" applyFill="1" applyBorder="1" applyAlignment="1" applyProtection="1">
      <alignment horizontal="left" vertical="center"/>
    </xf>
    <xf numFmtId="0" fontId="12" fillId="24" borderId="34" xfId="0" applyFont="1" applyFill="1" applyBorder="1" applyAlignment="1" applyProtection="1">
      <alignment horizontal="center" vertical="center"/>
    </xf>
    <xf numFmtId="0" fontId="7" fillId="24" borderId="17" xfId="0" applyFont="1" applyFill="1" applyBorder="1" applyAlignment="1" applyProtection="1">
      <alignment horizontal="center" vertical="center"/>
      <protection locked="0"/>
    </xf>
    <xf numFmtId="0" fontId="43" fillId="0" borderId="27" xfId="0" applyFont="1" applyFill="1" applyBorder="1" applyAlignment="1" applyProtection="1">
      <alignment vertical="center" wrapText="1"/>
    </xf>
    <xf numFmtId="0" fontId="15" fillId="24" borderId="35" xfId="0" applyFont="1" applyFill="1" applyBorder="1" applyAlignment="1" applyProtection="1">
      <alignment horizontal="center" vertical="center"/>
    </xf>
    <xf numFmtId="0" fontId="87" fillId="0" borderId="16" xfId="0" applyFont="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86" fillId="0" borderId="19" xfId="0" applyFont="1" applyFill="1" applyBorder="1" applyAlignment="1" applyProtection="1">
      <alignment horizontal="left" vertical="center" wrapText="1"/>
    </xf>
    <xf numFmtId="0" fontId="86" fillId="0" borderId="26" xfId="0" applyFont="1" applyFill="1" applyBorder="1" applyAlignment="1" applyProtection="1">
      <alignment horizontal="left" vertical="center" wrapText="1"/>
    </xf>
    <xf numFmtId="0" fontId="14" fillId="34" borderId="16" xfId="0" applyFont="1" applyFill="1" applyBorder="1" applyAlignment="1" applyProtection="1">
      <alignment horizontal="left" vertical="center" wrapText="1"/>
    </xf>
    <xf numFmtId="0" fontId="87" fillId="25" borderId="20" xfId="0" applyFont="1" applyFill="1" applyBorder="1" applyAlignment="1" applyProtection="1">
      <alignment horizontal="left" vertical="center" wrapText="1"/>
    </xf>
    <xf numFmtId="0" fontId="87" fillId="34" borderId="16" xfId="0" applyFont="1" applyFill="1" applyBorder="1" applyAlignment="1" applyProtection="1">
      <alignment horizontal="left" vertical="center" wrapText="1"/>
    </xf>
    <xf numFmtId="0" fontId="7" fillId="0" borderId="51" xfId="0" applyFont="1" applyBorder="1" applyAlignment="1" applyProtection="1">
      <alignment horizontal="left" vertical="center"/>
    </xf>
    <xf numFmtId="0" fontId="14" fillId="0" borderId="18" xfId="0" applyFont="1" applyBorder="1" applyAlignment="1" applyProtection="1">
      <alignment horizontal="left" vertical="center" wrapText="1" indent="1"/>
    </xf>
    <xf numFmtId="0" fontId="7" fillId="25" borderId="16" xfId="0" applyFont="1" applyFill="1" applyBorder="1" applyAlignment="1" applyProtection="1">
      <alignment horizontal="left" vertical="center"/>
    </xf>
    <xf numFmtId="0" fontId="0" fillId="26" borderId="0" xfId="0" applyFill="1" applyBorder="1" applyAlignment="1" applyProtection="1">
      <alignment vertical="center"/>
    </xf>
    <xf numFmtId="0" fontId="15" fillId="24" borderId="14" xfId="0" applyFont="1" applyFill="1" applyBorder="1" applyAlignment="1" applyProtection="1">
      <alignment vertical="center"/>
    </xf>
    <xf numFmtId="0" fontId="14" fillId="0" borderId="61" xfId="0" applyFont="1" applyFill="1" applyBorder="1" applyAlignment="1" applyProtection="1">
      <alignment horizontal="left" vertical="center" wrapText="1"/>
    </xf>
    <xf numFmtId="0" fontId="12" fillId="0" borderId="16" xfId="0" applyFont="1" applyBorder="1" applyAlignment="1" applyProtection="1">
      <alignment horizontal="left" vertical="center"/>
    </xf>
    <xf numFmtId="0" fontId="14" fillId="0" borderId="29" xfId="0" applyFont="1" applyBorder="1" applyAlignment="1" applyProtection="1">
      <alignment horizontal="left" vertical="center" indent="1"/>
    </xf>
    <xf numFmtId="0" fontId="0" fillId="26" borderId="0" xfId="0" applyFill="1" applyBorder="1" applyAlignment="1" applyProtection="1">
      <alignment vertical="center"/>
    </xf>
    <xf numFmtId="0" fontId="0" fillId="26" borderId="0" xfId="0" applyFill="1" applyBorder="1" applyAlignment="1" applyProtection="1">
      <alignment vertical="center"/>
    </xf>
    <xf numFmtId="0" fontId="14" fillId="36" borderId="22" xfId="0" applyFont="1" applyFill="1" applyBorder="1" applyAlignment="1" applyProtection="1">
      <alignment horizontal="left" vertical="center" wrapText="1"/>
    </xf>
    <xf numFmtId="0" fontId="0" fillId="0" borderId="19" xfId="0" applyBorder="1" applyAlignment="1">
      <alignment vertical="center"/>
    </xf>
    <xf numFmtId="1" fontId="7" fillId="0" borderId="16" xfId="0" applyNumberFormat="1" applyFont="1" applyBorder="1" applyAlignment="1">
      <alignment vertical="center" wrapText="1"/>
    </xf>
    <xf numFmtId="1" fontId="7" fillId="0" borderId="16" xfId="0" applyNumberFormat="1" applyFont="1" applyBorder="1" applyAlignment="1">
      <alignment vertical="center"/>
    </xf>
    <xf numFmtId="228" fontId="7" fillId="0" borderId="16" xfId="0" applyNumberFormat="1" applyFont="1" applyBorder="1" applyAlignment="1">
      <alignment vertical="center" wrapText="1"/>
    </xf>
    <xf numFmtId="1" fontId="7" fillId="0" borderId="20" xfId="0" applyNumberFormat="1" applyFont="1" applyBorder="1" applyAlignment="1">
      <alignment vertical="center"/>
    </xf>
    <xf numFmtId="0" fontId="43" fillId="0" borderId="27" xfId="0" applyFont="1" applyBorder="1" applyAlignment="1" applyProtection="1">
      <alignment horizontal="left" vertical="center" wrapText="1"/>
    </xf>
    <xf numFmtId="0" fontId="43" fillId="0" borderId="27" xfId="0" applyFont="1" applyBorder="1" applyAlignment="1" applyProtection="1">
      <alignment vertical="center" wrapText="1"/>
    </xf>
    <xf numFmtId="0" fontId="24" fillId="0" borderId="16" xfId="0" applyFont="1" applyBorder="1" applyAlignment="1" applyProtection="1">
      <alignment horizontal="center" vertical="center"/>
    </xf>
    <xf numFmtId="0" fontId="24" fillId="0" borderId="42" xfId="0" applyFont="1" applyFill="1" applyBorder="1" applyAlignment="1" applyProtection="1">
      <alignment horizontal="center" vertical="center"/>
    </xf>
    <xf numFmtId="0" fontId="14" fillId="0" borderId="29" xfId="0" applyFont="1" applyBorder="1" applyAlignment="1" applyProtection="1">
      <alignment vertical="center" wrapText="1"/>
    </xf>
    <xf numFmtId="0" fontId="24" fillId="0" borderId="20" xfId="0" applyFont="1" applyFill="1" applyBorder="1" applyAlignment="1">
      <alignment horizontal="center" vertical="center"/>
    </xf>
    <xf numFmtId="0" fontId="43" fillId="0" borderId="63" xfId="0" applyFont="1" applyFill="1" applyBorder="1" applyAlignment="1" applyProtection="1">
      <alignment horizontal="center" vertical="center" wrapText="1"/>
    </xf>
    <xf numFmtId="0" fontId="7" fillId="0" borderId="65" xfId="0" applyFont="1" applyBorder="1" applyAlignment="1">
      <alignment vertical="center" wrapText="1"/>
    </xf>
    <xf numFmtId="0" fontId="15" fillId="24" borderId="50" xfId="0" applyFont="1" applyFill="1" applyBorder="1" applyAlignment="1" applyProtection="1">
      <alignment vertical="center"/>
    </xf>
    <xf numFmtId="0" fontId="12" fillId="0" borderId="68" xfId="0" applyFont="1" applyBorder="1" applyAlignment="1">
      <alignment horizontal="center" vertical="center"/>
    </xf>
    <xf numFmtId="0" fontId="8" fillId="0" borderId="63" xfId="0" applyFont="1" applyBorder="1" applyAlignment="1">
      <alignment horizontal="center" vertical="center"/>
    </xf>
    <xf numFmtId="0" fontId="15" fillId="24" borderId="48" xfId="0" applyFont="1" applyFill="1" applyBorder="1" applyAlignment="1" applyProtection="1">
      <alignment vertical="center"/>
    </xf>
    <xf numFmtId="0" fontId="12" fillId="0" borderId="42" xfId="0" applyFont="1" applyBorder="1" applyAlignment="1" applyProtection="1">
      <alignment horizontal="center" vertical="center"/>
    </xf>
    <xf numFmtId="49" fontId="17" fillId="0" borderId="34" xfId="0" applyNumberFormat="1" applyFont="1" applyBorder="1" applyAlignment="1" applyProtection="1">
      <alignment vertical="center"/>
    </xf>
    <xf numFmtId="0" fontId="0" fillId="26" borderId="0" xfId="0" applyFill="1" applyBorder="1" applyAlignment="1" applyProtection="1">
      <alignment vertical="center"/>
    </xf>
    <xf numFmtId="0" fontId="0" fillId="26" borderId="0" xfId="0" applyFill="1" applyBorder="1" applyAlignment="1" applyProtection="1">
      <alignment vertical="center"/>
    </xf>
    <xf numFmtId="0" fontId="24" fillId="0" borderId="16" xfId="0" applyFont="1" applyBorder="1" applyAlignment="1" applyProtection="1">
      <alignment horizontal="center" vertical="center"/>
    </xf>
    <xf numFmtId="0" fontId="0" fillId="26" borderId="0" xfId="0" applyFill="1" applyBorder="1" applyAlignment="1" applyProtection="1">
      <alignment vertical="center"/>
    </xf>
    <xf numFmtId="0" fontId="34" fillId="24" borderId="51" xfId="0" applyFont="1" applyFill="1" applyBorder="1" applyAlignment="1" applyProtection="1">
      <alignment horizontal="center" vertical="center"/>
    </xf>
    <xf numFmtId="0" fontId="14" fillId="36" borderId="16" xfId="0" applyFont="1" applyFill="1" applyBorder="1" applyAlignment="1">
      <alignment vertical="center" wrapText="1"/>
    </xf>
    <xf numFmtId="49" fontId="7" fillId="36" borderId="16" xfId="0" applyNumberFormat="1" applyFont="1" applyFill="1" applyBorder="1" applyAlignment="1" applyProtection="1">
      <alignment horizontal="left" vertical="center"/>
    </xf>
    <xf numFmtId="0" fontId="14" fillId="0" borderId="19" xfId="0" applyFont="1" applyBorder="1" applyAlignment="1" applyProtection="1">
      <alignment horizontal="left" vertical="center" wrapText="1"/>
    </xf>
    <xf numFmtId="0" fontId="14" fillId="0" borderId="27" xfId="0" applyFont="1" applyBorder="1" applyAlignment="1" applyProtection="1">
      <alignment horizontal="left" vertical="center" wrapText="1"/>
    </xf>
    <xf numFmtId="0" fontId="17" fillId="25" borderId="55" xfId="0" applyFont="1" applyFill="1" applyBorder="1" applyAlignment="1" applyProtection="1">
      <alignment horizontal="center" vertical="center"/>
    </xf>
    <xf numFmtId="0" fontId="14" fillId="36" borderId="16" xfId="0" applyFont="1" applyFill="1" applyBorder="1" applyAlignment="1" applyProtection="1">
      <alignment horizontal="left" vertical="center" wrapText="1"/>
    </xf>
    <xf numFmtId="0" fontId="76" fillId="34" borderId="0" xfId="0" applyFont="1" applyFill="1" applyBorder="1" applyAlignment="1" applyProtection="1">
      <alignment vertical="center"/>
    </xf>
    <xf numFmtId="0" fontId="7" fillId="24" borderId="20" xfId="0" applyFont="1" applyFill="1" applyBorder="1" applyAlignment="1" applyProtection="1">
      <alignment horizontal="center" vertical="center"/>
    </xf>
    <xf numFmtId="0" fontId="15" fillId="25" borderId="0" xfId="0" applyFont="1" applyFill="1" applyBorder="1" applyAlignment="1" applyProtection="1">
      <alignment vertical="center"/>
    </xf>
    <xf numFmtId="0" fontId="25" fillId="0" borderId="20" xfId="0" applyFont="1" applyFill="1" applyBorder="1" applyAlignment="1">
      <alignment horizontal="center" vertical="center"/>
    </xf>
    <xf numFmtId="0" fontId="16" fillId="0" borderId="105" xfId="0" applyFont="1" applyBorder="1" applyAlignment="1" applyProtection="1">
      <alignment horizontal="center" vertical="center"/>
    </xf>
    <xf numFmtId="0" fontId="0" fillId="26" borderId="0" xfId="0" applyFill="1" applyBorder="1" applyAlignment="1" applyProtection="1">
      <alignment vertical="center"/>
    </xf>
    <xf numFmtId="49" fontId="7" fillId="0" borderId="28" xfId="0" applyNumberFormat="1" applyFont="1" applyBorder="1" applyAlignment="1" applyProtection="1">
      <alignment horizontal="left" vertical="center"/>
    </xf>
    <xf numFmtId="0" fontId="7" fillId="0" borderId="54" xfId="0" applyFont="1" applyFill="1" applyBorder="1" applyAlignment="1" applyProtection="1">
      <alignment horizontal="center" vertical="center"/>
    </xf>
    <xf numFmtId="0" fontId="17" fillId="0" borderId="80" xfId="0" applyFont="1" applyBorder="1" applyAlignment="1" applyProtection="1">
      <alignment horizontal="center" vertical="center"/>
    </xf>
    <xf numFmtId="49" fontId="7" fillId="0" borderId="23" xfId="0" applyNumberFormat="1" applyFont="1" applyBorder="1" applyAlignment="1" applyProtection="1">
      <alignment horizontal="left" vertical="center"/>
    </xf>
    <xf numFmtId="0" fontId="7" fillId="0" borderId="16" xfId="0" applyFont="1" applyFill="1" applyBorder="1" applyAlignment="1" applyProtection="1">
      <alignment horizontal="center" vertical="center"/>
    </xf>
    <xf numFmtId="0" fontId="15" fillId="0" borderId="51" xfId="0" applyFont="1" applyFill="1" applyBorder="1" applyAlignment="1" applyProtection="1">
      <alignment horizontal="center" vertical="center"/>
    </xf>
    <xf numFmtId="0" fontId="16" fillId="0" borderId="49" xfId="0" applyFont="1" applyBorder="1" applyAlignment="1" applyProtection="1">
      <alignment horizontal="center" vertical="center"/>
    </xf>
    <xf numFmtId="0" fontId="31" fillId="25" borderId="0" xfId="0" applyFont="1" applyFill="1" applyBorder="1" applyAlignment="1" applyProtection="1">
      <alignment vertical="center"/>
    </xf>
    <xf numFmtId="0" fontId="7" fillId="0" borderId="20" xfId="0" applyFont="1" applyFill="1" applyBorder="1" applyAlignment="1" applyProtection="1">
      <alignment horizontal="center" vertical="center"/>
      <protection locked="0"/>
    </xf>
    <xf numFmtId="0" fontId="40" fillId="25" borderId="0" xfId="0" applyFont="1" applyFill="1" applyBorder="1" applyAlignment="1" applyProtection="1">
      <alignment vertical="center"/>
    </xf>
    <xf numFmtId="0" fontId="7" fillId="0" borderId="68" xfId="0" applyFont="1" applyBorder="1" applyAlignment="1">
      <alignment horizontal="left" vertical="center"/>
    </xf>
    <xf numFmtId="0" fontId="47" fillId="0" borderId="63" xfId="0" applyFont="1" applyBorder="1" applyAlignment="1" applyProtection="1">
      <alignment vertical="center" wrapText="1"/>
    </xf>
    <xf numFmtId="0" fontId="7" fillId="0" borderId="34" xfId="0" applyFont="1" applyBorder="1" applyAlignment="1">
      <alignment horizontal="center" vertical="center" textRotation="90"/>
    </xf>
    <xf numFmtId="0" fontId="7" fillId="0" borderId="48" xfId="0" applyFont="1" applyBorder="1" applyAlignment="1">
      <alignment horizontal="right" vertical="center" textRotation="90" wrapText="1"/>
    </xf>
    <xf numFmtId="0" fontId="8" fillId="0" borderId="43" xfId="0" applyFont="1" applyBorder="1" applyAlignment="1">
      <alignment horizontal="center" textRotation="90"/>
    </xf>
    <xf numFmtId="0" fontId="9" fillId="0" borderId="46" xfId="0" applyFont="1" applyBorder="1" applyAlignment="1">
      <alignment horizontal="center" textRotation="90"/>
    </xf>
    <xf numFmtId="0" fontId="8" fillId="0" borderId="44" xfId="0" applyFont="1" applyBorder="1" applyAlignment="1">
      <alignment horizontal="center" textRotation="90"/>
    </xf>
    <xf numFmtId="0" fontId="9" fillId="0" borderId="45" xfId="0" applyFont="1" applyBorder="1" applyAlignment="1">
      <alignment horizontal="center" textRotation="90"/>
    </xf>
    <xf numFmtId="0" fontId="8" fillId="0" borderId="50" xfId="0" applyFont="1" applyBorder="1" applyAlignment="1">
      <alignment horizontal="center" textRotation="90"/>
    </xf>
    <xf numFmtId="0" fontId="8" fillId="0" borderId="43" xfId="0" applyFont="1" applyBorder="1" applyAlignment="1">
      <alignment textRotation="90"/>
    </xf>
    <xf numFmtId="0" fontId="9" fillId="0" borderId="46" xfId="0" applyFont="1" applyBorder="1" applyAlignment="1">
      <alignment textRotation="90"/>
    </xf>
    <xf numFmtId="0" fontId="29" fillId="0" borderId="43" xfId="0" applyFont="1" applyBorder="1" applyAlignment="1">
      <alignment horizontal="center" textRotation="90"/>
    </xf>
    <xf numFmtId="0" fontId="10" fillId="0" borderId="34" xfId="0" applyFont="1" applyBorder="1" applyAlignment="1" applyProtection="1">
      <alignment horizontal="center" textRotation="90"/>
    </xf>
    <xf numFmtId="0" fontId="11" fillId="0" borderId="34" xfId="0" applyFont="1" applyBorder="1" applyAlignment="1">
      <alignment horizontal="center" textRotation="90"/>
    </xf>
    <xf numFmtId="0" fontId="0" fillId="26" borderId="0" xfId="0" applyFill="1" applyBorder="1" applyAlignment="1" applyProtection="1">
      <alignment vertical="center"/>
    </xf>
    <xf numFmtId="0" fontId="43" fillId="0" borderId="21" xfId="0" applyFont="1" applyFill="1" applyBorder="1" applyAlignment="1" applyProtection="1">
      <alignment horizontal="left" vertical="center" wrapText="1"/>
    </xf>
    <xf numFmtId="0" fontId="24" fillId="0" borderId="16" xfId="0" applyFont="1" applyBorder="1" applyAlignment="1" applyProtection="1">
      <alignment horizontal="center" vertical="center"/>
    </xf>
    <xf numFmtId="0" fontId="12" fillId="25" borderId="0" xfId="0" applyFont="1" applyFill="1" applyAlignment="1" applyProtection="1">
      <alignment vertical="center"/>
      <protection locked="0"/>
    </xf>
    <xf numFmtId="0" fontId="0" fillId="0" borderId="29" xfId="0" applyBorder="1" applyAlignment="1">
      <alignment vertical="center"/>
    </xf>
    <xf numFmtId="0" fontId="43" fillId="0" borderId="27" xfId="0" applyFont="1" applyBorder="1" applyAlignment="1" applyProtection="1">
      <alignment horizontal="left" vertical="center" wrapText="1"/>
    </xf>
    <xf numFmtId="49" fontId="7" fillId="0" borderId="17" xfId="0" applyNumberFormat="1" applyFont="1" applyBorder="1" applyAlignment="1" applyProtection="1">
      <alignment horizontal="left" vertical="center"/>
    </xf>
    <xf numFmtId="0" fontId="7" fillId="0" borderId="65" xfId="0" applyFont="1" applyBorder="1" applyAlignment="1">
      <alignment horizontal="center" vertical="center"/>
    </xf>
    <xf numFmtId="0" fontId="2" fillId="34" borderId="0" xfId="51" applyFill="1" applyProtection="1">
      <protection locked="0"/>
    </xf>
    <xf numFmtId="0" fontId="2" fillId="34" borderId="0" xfId="51" applyFill="1"/>
    <xf numFmtId="0" fontId="2" fillId="34" borderId="0" xfId="51" applyFont="1" applyFill="1"/>
    <xf numFmtId="0" fontId="95" fillId="34" borderId="0" xfId="51" applyFont="1" applyFill="1"/>
    <xf numFmtId="0" fontId="101" fillId="34" borderId="0" xfId="52" applyFill="1"/>
    <xf numFmtId="0" fontId="99" fillId="34" borderId="0" xfId="51" applyFont="1" applyFill="1"/>
    <xf numFmtId="0" fontId="2" fillId="34" borderId="10" xfId="51" applyFont="1" applyFill="1" applyBorder="1"/>
    <xf numFmtId="0" fontId="2" fillId="34" borderId="14" xfId="51" applyFont="1" applyFill="1" applyBorder="1"/>
    <xf numFmtId="0" fontId="2" fillId="34" borderId="11" xfId="51" applyFont="1" applyFill="1" applyBorder="1"/>
    <xf numFmtId="0" fontId="2" fillId="34" borderId="59" xfId="51" applyFont="1" applyFill="1" applyBorder="1"/>
    <xf numFmtId="0" fontId="2" fillId="34" borderId="138" xfId="51" applyFont="1" applyFill="1" applyBorder="1"/>
    <xf numFmtId="0" fontId="2" fillId="34" borderId="139" xfId="51" applyFont="1" applyFill="1" applyBorder="1"/>
    <xf numFmtId="0" fontId="2" fillId="34" borderId="140" xfId="51" applyFont="1" applyFill="1" applyBorder="1"/>
    <xf numFmtId="0" fontId="102" fillId="34" borderId="54" xfId="51" applyFont="1" applyFill="1" applyBorder="1" applyAlignment="1" applyProtection="1">
      <alignment wrapText="1"/>
      <protection locked="0"/>
    </xf>
    <xf numFmtId="0" fontId="98" fillId="34" borderId="141" xfId="46" applyFont="1" applyFill="1" applyBorder="1" applyAlignment="1">
      <alignment vertical="center" wrapText="1"/>
    </xf>
    <xf numFmtId="0" fontId="2" fillId="34" borderId="39" xfId="51" applyFont="1" applyFill="1" applyBorder="1" applyAlignment="1">
      <alignment vertical="center" wrapText="1"/>
    </xf>
    <xf numFmtId="0" fontId="2" fillId="34" borderId="76" xfId="51" applyFont="1" applyFill="1" applyBorder="1" applyAlignment="1">
      <alignment vertical="center" wrapText="1"/>
    </xf>
    <xf numFmtId="0" fontId="2" fillId="34" borderId="0" xfId="51" applyFill="1" applyAlignment="1" applyProtection="1">
      <alignment wrapText="1"/>
      <protection locked="0"/>
    </xf>
    <xf numFmtId="0" fontId="2" fillId="34" borderId="0" xfId="51" applyFill="1" applyAlignment="1">
      <alignment wrapText="1"/>
    </xf>
    <xf numFmtId="0" fontId="102" fillId="34" borderId="16" xfId="51" applyFont="1" applyFill="1" applyBorder="1" applyAlignment="1" applyProtection="1">
      <alignment wrapText="1"/>
      <protection locked="0"/>
    </xf>
    <xf numFmtId="0" fontId="98" fillId="34" borderId="71" xfId="46" applyFont="1" applyFill="1" applyBorder="1" applyAlignment="1">
      <alignment horizontal="left" vertical="center" wrapText="1"/>
    </xf>
    <xf numFmtId="0" fontId="103" fillId="34" borderId="58" xfId="51" applyFont="1" applyFill="1" applyBorder="1" applyAlignment="1">
      <alignment horizontal="left" vertical="center" wrapText="1"/>
    </xf>
    <xf numFmtId="0" fontId="103" fillId="34" borderId="57" xfId="51" applyFont="1" applyFill="1" applyBorder="1" applyAlignment="1">
      <alignment horizontal="left" vertical="center" wrapText="1"/>
    </xf>
    <xf numFmtId="0" fontId="102" fillId="34" borderId="42" xfId="51" applyFont="1" applyFill="1" applyBorder="1" applyAlignment="1" applyProtection="1">
      <alignment wrapText="1"/>
      <protection locked="0"/>
    </xf>
    <xf numFmtId="0" fontId="98" fillId="34" borderId="72" xfId="46" applyFont="1" applyFill="1" applyBorder="1" applyAlignment="1">
      <alignment horizontal="left" vertical="center" wrapText="1"/>
    </xf>
    <xf numFmtId="0" fontId="103" fillId="34" borderId="32" xfId="51" applyFont="1" applyFill="1" applyBorder="1" applyAlignment="1">
      <alignment horizontal="left" vertical="center" wrapText="1"/>
    </xf>
    <xf numFmtId="0" fontId="103" fillId="34" borderId="73" xfId="51" applyFont="1" applyFill="1" applyBorder="1" applyAlignment="1">
      <alignment horizontal="left" vertical="center" wrapText="1"/>
    </xf>
    <xf numFmtId="0" fontId="2" fillId="34" borderId="0" xfId="51" applyFill="1" applyAlignment="1">
      <alignment vertical="center"/>
    </xf>
    <xf numFmtId="0" fontId="99" fillId="34" borderId="0" xfId="51" applyFont="1" applyFill="1" applyAlignment="1">
      <alignment vertical="center"/>
    </xf>
    <xf numFmtId="0" fontId="2" fillId="34" borderId="26" xfId="51" applyFont="1" applyFill="1" applyBorder="1"/>
    <xf numFmtId="0" fontId="2" fillId="34" borderId="10" xfId="51" applyFont="1" applyFill="1" applyBorder="1" applyAlignment="1">
      <alignment vertical="center"/>
    </xf>
    <xf numFmtId="0" fontId="2" fillId="34" borderId="14" xfId="51" applyFont="1" applyFill="1" applyBorder="1" applyAlignment="1">
      <alignment vertical="center"/>
    </xf>
    <xf numFmtId="0" fontId="2" fillId="34" borderId="11" xfId="51" applyFont="1" applyFill="1" applyBorder="1" applyAlignment="1">
      <alignment vertical="center"/>
    </xf>
    <xf numFmtId="0" fontId="2" fillId="34" borderId="28" xfId="51" applyFont="1" applyFill="1" applyBorder="1"/>
    <xf numFmtId="0" fontId="2" fillId="34" borderId="52" xfId="51" applyFont="1" applyFill="1" applyBorder="1" applyAlignment="1">
      <alignment vertical="center"/>
    </xf>
    <xf numFmtId="0" fontId="2" fillId="34" borderId="142" xfId="51" applyFont="1" applyFill="1" applyBorder="1" applyAlignment="1">
      <alignment vertical="center"/>
    </xf>
    <xf numFmtId="0" fontId="2" fillId="34" borderId="53" xfId="51" applyFont="1" applyFill="1" applyBorder="1" applyAlignment="1">
      <alignment vertical="center"/>
    </xf>
    <xf numFmtId="0" fontId="98" fillId="34" borderId="69" xfId="46" applyFont="1" applyFill="1" applyBorder="1" applyAlignment="1">
      <alignment horizontal="left" vertical="center" wrapText="1"/>
    </xf>
    <xf numFmtId="0" fontId="103" fillId="34" borderId="31" xfId="51" applyFont="1" applyFill="1" applyBorder="1" applyAlignment="1">
      <alignment horizontal="left" vertical="center" wrapText="1"/>
    </xf>
    <xf numFmtId="0" fontId="103" fillId="34" borderId="70" xfId="51" applyFont="1" applyFill="1" applyBorder="1" applyAlignment="1">
      <alignment horizontal="left" vertical="center" wrapText="1"/>
    </xf>
    <xf numFmtId="0" fontId="97" fillId="34" borderId="0" xfId="51" applyFont="1" applyFill="1"/>
    <xf numFmtId="0" fontId="103" fillId="34" borderId="0" xfId="51" applyFont="1" applyFill="1" applyAlignment="1">
      <alignment horizontal="left" vertical="center" wrapText="1"/>
    </xf>
    <xf numFmtId="0" fontId="103" fillId="34" borderId="0" xfId="51" applyFont="1" applyFill="1" applyAlignment="1">
      <alignment horizontal="left" vertical="top" wrapText="1"/>
    </xf>
    <xf numFmtId="0" fontId="98" fillId="34" borderId="0" xfId="46" applyFill="1"/>
    <xf numFmtId="0" fontId="2" fillId="0" borderId="0" xfId="51" applyProtection="1">
      <protection locked="0"/>
    </xf>
    <xf numFmtId="0" fontId="2" fillId="0" borderId="0" xfId="51"/>
    <xf numFmtId="0" fontId="85" fillId="0" borderId="27" xfId="0" applyFont="1" applyBorder="1" applyAlignment="1" applyProtection="1">
      <alignment horizontal="left" vertical="center" wrapText="1"/>
    </xf>
    <xf numFmtId="0" fontId="48" fillId="0" borderId="16" xfId="0" applyFont="1" applyBorder="1" applyAlignment="1" applyProtection="1">
      <alignment horizontal="left" vertical="center"/>
    </xf>
    <xf numFmtId="0" fontId="14" fillId="0" borderId="51" xfId="0" applyFont="1" applyBorder="1" applyAlignment="1" applyProtection="1">
      <alignment horizontal="left" vertical="center" wrapText="1"/>
    </xf>
    <xf numFmtId="0" fontId="17" fillId="25" borderId="51" xfId="0" applyFont="1" applyFill="1" applyBorder="1" applyAlignment="1" applyProtection="1">
      <alignment horizontal="center" vertical="center"/>
    </xf>
    <xf numFmtId="0" fontId="43" fillId="0" borderId="16" xfId="0" applyFont="1" applyFill="1" applyBorder="1" applyAlignment="1" applyProtection="1">
      <alignment vertical="center" wrapText="1"/>
    </xf>
    <xf numFmtId="49" fontId="7" fillId="0" borderId="30" xfId="0" applyNumberFormat="1" applyFont="1" applyFill="1" applyBorder="1" applyAlignment="1" applyProtection="1">
      <alignment horizontal="left" vertical="center"/>
    </xf>
    <xf numFmtId="0" fontId="7" fillId="41" borderId="20" xfId="0" applyFont="1" applyFill="1" applyBorder="1" applyAlignment="1" applyProtection="1">
      <alignment horizontal="center" vertical="center"/>
      <protection locked="0"/>
    </xf>
    <xf numFmtId="0" fontId="7" fillId="24" borderId="51" xfId="0" applyFont="1" applyFill="1" applyBorder="1" applyAlignment="1" applyProtection="1">
      <alignment horizontal="center" vertical="center"/>
    </xf>
    <xf numFmtId="0" fontId="43" fillId="0" borderId="20" xfId="0" applyFont="1" applyFill="1" applyBorder="1" applyAlignment="1" applyProtection="1">
      <alignment horizontal="left" vertical="center" wrapText="1"/>
    </xf>
    <xf numFmtId="0" fontId="43" fillId="0" borderId="64" xfId="0" applyFont="1" applyFill="1" applyBorder="1" applyAlignment="1" applyProtection="1">
      <alignment vertical="center" wrapText="1"/>
    </xf>
    <xf numFmtId="0" fontId="105" fillId="0" borderId="20" xfId="0" applyFont="1" applyBorder="1" applyAlignment="1" applyProtection="1">
      <alignment horizontal="center" vertical="center"/>
    </xf>
    <xf numFmtId="0" fontId="43" fillId="0" borderId="26" xfId="0" applyFont="1" applyBorder="1" applyAlignment="1" applyProtection="1">
      <alignment horizontal="left" vertical="center"/>
    </xf>
    <xf numFmtId="0" fontId="38" fillId="0" borderId="16" xfId="0" applyFont="1" applyBorder="1" applyAlignment="1" applyProtection="1">
      <alignment horizontal="center" vertical="center"/>
    </xf>
    <xf numFmtId="0" fontId="7" fillId="0" borderId="17" xfId="0" applyFont="1" applyBorder="1" applyAlignment="1" applyProtection="1">
      <alignment vertical="center"/>
    </xf>
    <xf numFmtId="0" fontId="105" fillId="0" borderId="16" xfId="0" applyFont="1" applyBorder="1" applyAlignment="1" applyProtection="1">
      <alignment horizontal="center" vertical="center"/>
    </xf>
    <xf numFmtId="0" fontId="43" fillId="0" borderId="61" xfId="0" applyFont="1" applyFill="1" applyBorder="1" applyAlignment="1" applyProtection="1">
      <alignment horizontal="left" vertical="center" wrapText="1"/>
    </xf>
    <xf numFmtId="0" fontId="14" fillId="0" borderId="18" xfId="0" applyFont="1" applyFill="1" applyBorder="1" applyAlignment="1" applyProtection="1">
      <alignment horizontal="left" vertical="center" wrapText="1"/>
    </xf>
    <xf numFmtId="0" fontId="7" fillId="0" borderId="51" xfId="0" applyFont="1" applyFill="1" applyBorder="1" applyAlignment="1" applyProtection="1">
      <alignment horizontal="center" vertical="center"/>
    </xf>
    <xf numFmtId="0" fontId="43" fillId="0" borderId="24" xfId="0" applyFont="1" applyFill="1" applyBorder="1" applyAlignment="1" applyProtection="1">
      <alignment horizontal="left" vertical="center" wrapText="1"/>
    </xf>
    <xf numFmtId="0" fontId="17" fillId="0" borderId="22" xfId="0" applyFont="1" applyBorder="1" applyAlignment="1" applyProtection="1">
      <alignment horizontal="center" vertical="center"/>
    </xf>
    <xf numFmtId="0" fontId="7" fillId="0" borderId="64" xfId="0" applyFont="1" applyBorder="1" applyAlignment="1" applyProtection="1">
      <alignment horizontal="left" vertical="center"/>
    </xf>
    <xf numFmtId="0" fontId="7" fillId="24" borderId="51" xfId="0" applyFont="1" applyFill="1" applyBorder="1" applyAlignment="1" applyProtection="1">
      <alignment horizontal="center" vertical="center"/>
      <protection locked="0"/>
    </xf>
    <xf numFmtId="0" fontId="14" fillId="0" borderId="51" xfId="0" applyFont="1" applyFill="1" applyBorder="1" applyAlignment="1" applyProtection="1">
      <alignment horizontal="left" vertical="center" wrapText="1"/>
    </xf>
    <xf numFmtId="0" fontId="14" fillId="36" borderId="17" xfId="0" applyFont="1" applyFill="1" applyBorder="1" applyAlignment="1" applyProtection="1">
      <alignment horizontal="left" vertical="center" wrapText="1"/>
    </xf>
    <xf numFmtId="0" fontId="16" fillId="36" borderId="16" xfId="0" applyFont="1" applyFill="1" applyBorder="1" applyAlignment="1" applyProtection="1">
      <alignment horizontal="center" vertical="center"/>
    </xf>
    <xf numFmtId="0" fontId="14" fillId="0" borderId="17" xfId="0" applyFont="1" applyFill="1" applyBorder="1" applyAlignment="1" applyProtection="1">
      <alignment horizontal="left" vertical="center" wrapText="1"/>
    </xf>
    <xf numFmtId="0" fontId="16" fillId="36" borderId="17" xfId="0" applyFont="1" applyFill="1" applyBorder="1" applyAlignment="1" applyProtection="1">
      <alignment horizontal="center" vertical="center"/>
    </xf>
    <xf numFmtId="0" fontId="43" fillId="0" borderId="30" xfId="0" applyFont="1" applyFill="1" applyBorder="1" applyAlignment="1" applyProtection="1">
      <alignment horizontal="left" vertical="center" wrapText="1"/>
    </xf>
    <xf numFmtId="0" fontId="15" fillId="24" borderId="138" xfId="0" applyFont="1" applyFill="1" applyBorder="1" applyAlignment="1" applyProtection="1">
      <alignment horizontal="center" vertical="center"/>
    </xf>
    <xf numFmtId="0" fontId="15" fillId="24" borderId="139" xfId="0" applyFont="1" applyFill="1" applyBorder="1" applyAlignment="1" applyProtection="1">
      <alignment horizontal="center" vertical="center"/>
    </xf>
    <xf numFmtId="0" fontId="15" fillId="24" borderId="51" xfId="0" applyFont="1" applyFill="1" applyBorder="1" applyAlignment="1" applyProtection="1">
      <alignment horizontal="center" vertical="center"/>
    </xf>
    <xf numFmtId="0" fontId="9" fillId="24" borderId="51" xfId="0" applyFont="1" applyFill="1" applyBorder="1" applyAlignment="1" applyProtection="1">
      <alignment horizontal="center" vertical="center"/>
    </xf>
    <xf numFmtId="0" fontId="7" fillId="41" borderId="16" xfId="0" applyFont="1" applyFill="1" applyBorder="1" applyAlignment="1" applyProtection="1">
      <alignment horizontal="center" vertical="center"/>
    </xf>
    <xf numFmtId="0" fontId="49" fillId="26" borderId="24" xfId="0" applyFont="1" applyFill="1" applyBorder="1" applyAlignment="1" applyProtection="1">
      <alignment vertical="center" wrapText="1"/>
    </xf>
    <xf numFmtId="49" fontId="7" fillId="25" borderId="27" xfId="0" applyNumberFormat="1" applyFont="1" applyFill="1" applyBorder="1" applyAlignment="1" applyProtection="1">
      <alignment horizontal="left" vertical="center"/>
    </xf>
    <xf numFmtId="0" fontId="43" fillId="0" borderId="21" xfId="0" applyFont="1" applyFill="1" applyBorder="1" applyAlignment="1" applyProtection="1">
      <alignment horizontal="right" vertical="center" wrapText="1"/>
    </xf>
    <xf numFmtId="0" fontId="14" fillId="25" borderId="16" xfId="0" applyFont="1" applyFill="1" applyBorder="1" applyAlignment="1" applyProtection="1">
      <alignment horizontal="right" vertical="center" wrapText="1"/>
    </xf>
    <xf numFmtId="0" fontId="14" fillId="25" borderId="20" xfId="0" applyFont="1" applyFill="1" applyBorder="1" applyAlignment="1" applyProtection="1">
      <alignment horizontal="right" vertical="center" wrapText="1"/>
    </xf>
    <xf numFmtId="0" fontId="43" fillId="0" borderId="35" xfId="0" applyFont="1" applyFill="1" applyBorder="1" applyAlignment="1" applyProtection="1">
      <alignment horizontal="left" vertical="center" wrapText="1"/>
    </xf>
    <xf numFmtId="0" fontId="14" fillId="37" borderId="24" xfId="0" applyFont="1" applyFill="1" applyBorder="1" applyAlignment="1" applyProtection="1">
      <alignment horizontal="left" vertical="center" wrapText="1"/>
    </xf>
    <xf numFmtId="49" fontId="7" fillId="36" borderId="16" xfId="0" applyNumberFormat="1" applyFont="1" applyFill="1" applyBorder="1" applyAlignment="1">
      <alignment horizontal="left" vertical="center"/>
    </xf>
    <xf numFmtId="0" fontId="14" fillId="36" borderId="40" xfId="0" applyFont="1" applyFill="1" applyBorder="1" applyAlignment="1" applyProtection="1">
      <alignment horizontal="left" vertical="center" wrapText="1"/>
    </xf>
    <xf numFmtId="0" fontId="7" fillId="41" borderId="20" xfId="0" applyFont="1" applyFill="1" applyBorder="1" applyAlignment="1" applyProtection="1">
      <alignment vertical="center"/>
    </xf>
    <xf numFmtId="0" fontId="12" fillId="0" borderId="54" xfId="0" applyFont="1" applyBorder="1" applyAlignment="1">
      <alignment horizontal="center" vertical="center"/>
    </xf>
    <xf numFmtId="49" fontId="13" fillId="0" borderId="26" xfId="0" applyNumberFormat="1" applyFont="1" applyBorder="1" applyAlignment="1">
      <alignment horizontal="left" vertical="center"/>
    </xf>
    <xf numFmtId="49" fontId="7" fillId="25" borderId="34" xfId="0" applyNumberFormat="1" applyFont="1" applyFill="1" applyBorder="1" applyAlignment="1" applyProtection="1">
      <alignment horizontal="left" vertical="center"/>
    </xf>
    <xf numFmtId="0" fontId="47" fillId="0" borderId="63" xfId="0" applyFont="1" applyBorder="1" applyAlignment="1">
      <alignment vertical="center" wrapText="1"/>
    </xf>
    <xf numFmtId="49" fontId="13" fillId="0" borderId="67" xfId="0" applyNumberFormat="1" applyFont="1" applyBorder="1" applyAlignment="1">
      <alignment horizontal="left" vertical="center"/>
    </xf>
    <xf numFmtId="0" fontId="14" fillId="25" borderId="34" xfId="0" applyFont="1" applyFill="1" applyBorder="1" applyAlignment="1" applyProtection="1">
      <alignment horizontal="left" vertical="center" wrapText="1"/>
    </xf>
    <xf numFmtId="0" fontId="14" fillId="25" borderId="34" xfId="0" applyFont="1" applyFill="1" applyBorder="1" applyAlignment="1" applyProtection="1">
      <alignment horizontal="right" vertical="center" wrapText="1"/>
    </xf>
    <xf numFmtId="0" fontId="7" fillId="0" borderId="17" xfId="0" applyFont="1" applyFill="1" applyBorder="1" applyAlignment="1" applyProtection="1">
      <alignment horizontal="center" vertical="center"/>
    </xf>
    <xf numFmtId="0" fontId="7" fillId="24" borderId="16" xfId="0" applyFont="1" applyFill="1" applyBorder="1" applyAlignment="1" applyProtection="1">
      <alignment horizontal="center" vertical="center" wrapText="1"/>
    </xf>
    <xf numFmtId="0" fontId="7" fillId="24" borderId="20" xfId="0" applyFont="1" applyFill="1" applyBorder="1" applyAlignment="1" applyProtection="1">
      <alignment horizontal="center" vertical="center" wrapText="1"/>
    </xf>
    <xf numFmtId="49" fontId="7" fillId="0" borderId="17" xfId="0" applyNumberFormat="1" applyFont="1" applyBorder="1" applyAlignment="1" applyProtection="1">
      <alignment horizontal="left" vertical="center"/>
    </xf>
    <xf numFmtId="0" fontId="0" fillId="26" borderId="0" xfId="0" applyFill="1" applyBorder="1" applyAlignment="1" applyProtection="1">
      <alignment vertical="center"/>
    </xf>
    <xf numFmtId="0" fontId="7" fillId="0" borderId="34" xfId="0" applyFont="1" applyBorder="1" applyAlignment="1" applyProtection="1">
      <alignment horizontal="left" vertical="center"/>
    </xf>
    <xf numFmtId="0" fontId="0" fillId="26" borderId="0" xfId="0" applyFill="1" applyBorder="1" applyAlignment="1" applyProtection="1">
      <alignment vertical="center"/>
    </xf>
    <xf numFmtId="0" fontId="43" fillId="0" borderId="24" xfId="0" applyFont="1" applyFill="1" applyBorder="1" applyAlignment="1" applyProtection="1">
      <alignment horizontal="left" vertical="center" wrapText="1"/>
    </xf>
    <xf numFmtId="0" fontId="24" fillId="0" borderId="71" xfId="0" applyFont="1" applyBorder="1" applyAlignment="1" applyProtection="1">
      <alignment horizontal="center" vertical="center"/>
    </xf>
    <xf numFmtId="0" fontId="43" fillId="0" borderId="47" xfId="0" applyFont="1" applyFill="1" applyBorder="1" applyAlignment="1" applyProtection="1">
      <alignment horizontal="left" vertical="center" wrapText="1"/>
    </xf>
    <xf numFmtId="0" fontId="39" fillId="26" borderId="0" xfId="0" applyFont="1" applyFill="1" applyBorder="1" applyAlignment="1" applyProtection="1">
      <alignment vertical="center"/>
    </xf>
    <xf numFmtId="0" fontId="39" fillId="0" borderId="0" xfId="0" applyFont="1" applyBorder="1" applyAlignment="1" applyProtection="1">
      <alignment vertical="center"/>
    </xf>
    <xf numFmtId="0" fontId="14" fillId="0" borderId="20" xfId="0" applyFont="1" applyFill="1" applyBorder="1" applyAlignment="1" applyProtection="1">
      <alignment horizontal="left" vertical="center" wrapText="1"/>
    </xf>
    <xf numFmtId="0" fontId="14" fillId="34" borderId="0" xfId="0" applyFont="1" applyFill="1" applyBorder="1" applyAlignment="1" applyProtection="1">
      <alignment horizontal="left" vertical="top" wrapText="1"/>
    </xf>
    <xf numFmtId="0" fontId="7" fillId="0" borderId="51" xfId="0" applyFont="1" applyBorder="1" applyAlignment="1" applyProtection="1">
      <alignment vertical="center"/>
    </xf>
    <xf numFmtId="0" fontId="0" fillId="26" borderId="0" xfId="0" applyFill="1" applyBorder="1" applyAlignment="1" applyProtection="1">
      <alignment vertical="center"/>
    </xf>
    <xf numFmtId="0" fontId="0" fillId="26" borderId="0" xfId="0" applyFill="1" applyBorder="1" applyAlignment="1" applyProtection="1">
      <alignment vertical="center"/>
    </xf>
    <xf numFmtId="0" fontId="0" fillId="0" borderId="0" xfId="0" applyFill="1" applyBorder="1" applyAlignment="1" applyProtection="1">
      <alignment vertical="center"/>
    </xf>
    <xf numFmtId="0" fontId="0" fillId="26" borderId="0" xfId="0" applyFill="1" applyBorder="1" applyAlignment="1" applyProtection="1">
      <alignment vertical="center"/>
    </xf>
    <xf numFmtId="0" fontId="14" fillId="0" borderId="54" xfId="0" applyFont="1" applyBorder="1" applyAlignment="1" applyProtection="1">
      <alignment horizontal="left" vertical="center" wrapText="1"/>
    </xf>
    <xf numFmtId="0" fontId="14"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42" xfId="0" applyFont="1" applyBorder="1" applyAlignment="1" applyProtection="1">
      <alignment horizontal="left" vertical="center"/>
    </xf>
    <xf numFmtId="0" fontId="43" fillId="0" borderId="27" xfId="0" applyFont="1" applyBorder="1" applyAlignment="1" applyProtection="1">
      <alignment horizontal="left" vertical="center" wrapText="1"/>
    </xf>
    <xf numFmtId="49" fontId="7" fillId="0" borderId="17" xfId="0" applyNumberFormat="1" applyFont="1" applyBorder="1" applyAlignment="1" applyProtection="1">
      <alignment horizontal="left" vertical="center"/>
    </xf>
    <xf numFmtId="0" fontId="24" fillId="0" borderId="54" xfId="0" applyFont="1" applyBorder="1" applyAlignment="1">
      <alignment horizontal="center" vertical="center"/>
    </xf>
    <xf numFmtId="0" fontId="9" fillId="25" borderId="0" xfId="43" applyFont="1" applyFill="1" applyAlignment="1">
      <alignment horizontal="center" vertical="top" wrapText="1"/>
    </xf>
    <xf numFmtId="0" fontId="89" fillId="34" borderId="0" xfId="58" applyFont="1" applyFill="1"/>
    <xf numFmtId="0" fontId="91" fillId="34" borderId="0" xfId="58" applyFont="1" applyFill="1" applyAlignment="1">
      <alignment horizontal="left" vertical="center"/>
    </xf>
    <xf numFmtId="0" fontId="90" fillId="36" borderId="0" xfId="58" applyFont="1" applyFill="1"/>
    <xf numFmtId="0" fontId="90" fillId="34" borderId="0" xfId="58" applyFont="1" applyFill="1"/>
    <xf numFmtId="0" fontId="9" fillId="25" borderId="21" xfId="43" applyFont="1" applyFill="1" applyBorder="1" applyAlignment="1">
      <alignment horizontal="center" vertical="top" wrapText="1"/>
    </xf>
    <xf numFmtId="0" fontId="89" fillId="39" borderId="0" xfId="58" applyFont="1" applyFill="1"/>
    <xf numFmtId="0" fontId="92" fillId="34" borderId="37" xfId="58" applyFont="1" applyFill="1" applyBorder="1" applyAlignment="1">
      <alignment horizontal="right" vertical="center" wrapText="1"/>
    </xf>
    <xf numFmtId="0" fontId="92" fillId="34" borderId="0" xfId="58" applyFont="1" applyFill="1" applyAlignment="1">
      <alignment horizontal="right" vertical="center" wrapText="1"/>
    </xf>
    <xf numFmtId="0" fontId="92" fillId="34" borderId="114" xfId="58" applyFont="1" applyFill="1" applyBorder="1" applyAlignment="1">
      <alignment horizontal="right" vertical="center" wrapText="1"/>
    </xf>
    <xf numFmtId="0" fontId="91" fillId="38" borderId="78" xfId="58" applyFont="1" applyFill="1" applyBorder="1" applyAlignment="1" applyProtection="1">
      <alignment horizontal="center" vertical="center" wrapText="1"/>
      <protection locked="0"/>
    </xf>
    <xf numFmtId="0" fontId="91" fillId="38" borderId="24" xfId="58" applyFont="1" applyFill="1" applyBorder="1" applyAlignment="1" applyProtection="1">
      <alignment horizontal="center" vertical="center" wrapText="1"/>
      <protection locked="0"/>
    </xf>
    <xf numFmtId="0" fontId="91" fillId="38" borderId="115" xfId="58" applyFont="1" applyFill="1" applyBorder="1" applyAlignment="1" applyProtection="1">
      <alignment horizontal="center" vertical="center" wrapText="1"/>
      <protection locked="0"/>
    </xf>
    <xf numFmtId="0" fontId="89" fillId="39" borderId="0" xfId="58" applyFont="1" applyFill="1" applyAlignment="1">
      <alignment vertical="center"/>
    </xf>
    <xf numFmtId="0" fontId="107" fillId="0" borderId="111" xfId="58" applyFont="1" applyBorder="1" applyAlignment="1">
      <alignment horizontal="center" vertical="center"/>
    </xf>
    <xf numFmtId="0" fontId="8" fillId="41" borderId="123" xfId="58" applyFont="1" applyFill="1" applyBorder="1" applyAlignment="1" applyProtection="1">
      <alignment horizontal="center" vertical="center"/>
      <protection locked="0"/>
    </xf>
    <xf numFmtId="0" fontId="95" fillId="36" borderId="0" xfId="58" applyFont="1" applyFill="1" applyAlignment="1">
      <alignment horizontal="left" vertical="center"/>
    </xf>
    <xf numFmtId="14" fontId="95" fillId="36" borderId="0" xfId="58" applyNumberFormat="1" applyFont="1" applyFill="1" applyAlignment="1">
      <alignment vertical="center"/>
    </xf>
    <xf numFmtId="0" fontId="90" fillId="36" borderId="0" xfId="58" applyFont="1" applyFill="1" applyAlignment="1">
      <alignment wrapText="1"/>
    </xf>
    <xf numFmtId="0" fontId="90" fillId="36" borderId="0" xfId="58" applyFont="1" applyFill="1" applyAlignment="1">
      <alignment horizontal="left" vertical="center"/>
    </xf>
    <xf numFmtId="0" fontId="90" fillId="36" borderId="0" xfId="58" applyFont="1" applyFill="1" applyAlignment="1">
      <alignment horizontal="right"/>
    </xf>
    <xf numFmtId="0" fontId="89" fillId="34" borderId="0" xfId="58" applyFont="1" applyFill="1" applyAlignment="1">
      <alignment vertical="center"/>
    </xf>
    <xf numFmtId="234" fontId="90" fillId="36" borderId="0" xfId="58" applyNumberFormat="1" applyFont="1" applyFill="1" applyAlignment="1">
      <alignment horizontal="right"/>
    </xf>
    <xf numFmtId="234" fontId="90" fillId="36" borderId="0" xfId="58" applyNumberFormat="1" applyFont="1" applyFill="1"/>
    <xf numFmtId="0" fontId="5" fillId="34" borderId="0" xfId="58" applyFont="1" applyFill="1"/>
    <xf numFmtId="234" fontId="91" fillId="36" borderId="0" xfId="58" applyNumberFormat="1" applyFont="1" applyFill="1"/>
    <xf numFmtId="0" fontId="91" fillId="0" borderId="0" xfId="58" applyFont="1" applyAlignment="1">
      <alignment horizontal="left" vertical="center"/>
    </xf>
    <xf numFmtId="0" fontId="89" fillId="0" borderId="0" xfId="58" applyFont="1" applyAlignment="1">
      <alignment vertical="center"/>
    </xf>
    <xf numFmtId="0" fontId="94" fillId="34" borderId="122" xfId="58" applyFont="1" applyFill="1" applyBorder="1" applyAlignment="1">
      <alignment vertical="center"/>
    </xf>
    <xf numFmtId="0" fontId="94" fillId="34" borderId="112" xfId="58" applyFont="1" applyFill="1" applyBorder="1" applyAlignment="1">
      <alignment vertical="center"/>
    </xf>
    <xf numFmtId="0" fontId="89" fillId="36" borderId="0" xfId="58" applyFont="1" applyFill="1"/>
    <xf numFmtId="0" fontId="91" fillId="36" borderId="0" xfId="58" applyFont="1" applyFill="1" applyAlignment="1">
      <alignment horizontal="left" vertical="center"/>
    </xf>
    <xf numFmtId="0" fontId="51" fillId="0" borderId="40" xfId="0" applyFont="1" applyBorder="1" applyAlignment="1" applyProtection="1">
      <alignment horizontal="center"/>
      <protection locked="0"/>
    </xf>
    <xf numFmtId="0" fontId="51" fillId="0" borderId="25" xfId="0" applyFont="1" applyBorder="1" applyAlignment="1" applyProtection="1">
      <alignment horizontal="center"/>
      <protection locked="0"/>
    </xf>
    <xf numFmtId="0" fontId="51" fillId="0" borderId="64" xfId="0" applyFont="1" applyBorder="1" applyAlignment="1" applyProtection="1">
      <alignment horizontal="center" vertical="center"/>
      <protection locked="0"/>
    </xf>
    <xf numFmtId="0" fontId="51" fillId="0" borderId="40" xfId="0" applyFont="1" applyBorder="1" applyAlignment="1" applyProtection="1">
      <alignment horizontal="center" vertical="center"/>
      <protection locked="0"/>
    </xf>
    <xf numFmtId="0" fontId="51" fillId="0" borderId="65" xfId="0" applyFont="1" applyBorder="1" applyAlignment="1" applyProtection="1">
      <alignment horizontal="center" vertical="center"/>
      <protection locked="0"/>
    </xf>
    <xf numFmtId="0" fontId="51" fillId="0" borderId="15" xfId="0" applyFont="1" applyBorder="1" applyAlignment="1" applyProtection="1">
      <alignment horizontal="center" vertical="center"/>
      <protection locked="0"/>
    </xf>
    <xf numFmtId="0" fontId="13" fillId="0" borderId="47" xfId="0" applyFont="1" applyBorder="1" applyAlignment="1" applyProtection="1">
      <alignment horizontal="left" vertical="center" wrapText="1"/>
    </xf>
    <xf numFmtId="0" fontId="13" fillId="0" borderId="29" xfId="0" applyFont="1" applyBorder="1" applyAlignment="1" applyProtection="1">
      <alignment horizontal="left" vertical="center" wrapText="1"/>
    </xf>
    <xf numFmtId="0" fontId="0" fillId="0" borderId="48" xfId="0" applyBorder="1" applyAlignment="1" applyProtection="1"/>
    <xf numFmtId="0" fontId="13" fillId="0" borderId="47" xfId="0" applyFont="1" applyBorder="1" applyAlignment="1" applyProtection="1">
      <alignment horizontal="left" vertical="center"/>
    </xf>
    <xf numFmtId="0" fontId="14" fillId="0" borderId="29" xfId="0" applyFont="1" applyBorder="1" applyAlignment="1" applyProtection="1">
      <alignment horizontal="left"/>
    </xf>
    <xf numFmtId="0" fontId="14" fillId="0" borderId="27" xfId="0" applyFont="1" applyBorder="1" applyAlignment="1" applyProtection="1">
      <alignment horizontal="left"/>
    </xf>
    <xf numFmtId="0" fontId="13" fillId="0" borderId="27" xfId="0" applyFont="1" applyBorder="1" applyAlignment="1" applyProtection="1">
      <alignment horizontal="left" vertical="center"/>
    </xf>
    <xf numFmtId="0" fontId="13" fillId="0" borderId="19" xfId="0" applyFont="1" applyBorder="1" applyAlignment="1" applyProtection="1">
      <alignment horizontal="left" vertical="center"/>
    </xf>
    <xf numFmtId="0" fontId="51" fillId="0" borderId="25" xfId="0" applyFont="1" applyBorder="1" applyAlignment="1" applyProtection="1">
      <alignment horizontal="center" vertical="center"/>
      <protection locked="0"/>
    </xf>
    <xf numFmtId="0" fontId="16" fillId="0" borderId="81" xfId="0" applyFont="1" applyBorder="1" applyAlignment="1" applyProtection="1">
      <alignment horizontal="center" vertical="center"/>
    </xf>
    <xf numFmtId="0" fontId="0" fillId="0" borderId="84" xfId="0" applyBorder="1" applyAlignment="1" applyProtection="1">
      <alignment vertical="center"/>
    </xf>
    <xf numFmtId="241" fontId="0" fillId="0" borderId="87" xfId="0" applyNumberFormat="1" applyBorder="1" applyAlignment="1">
      <alignment horizontal="left" vertical="center"/>
    </xf>
    <xf numFmtId="241" fontId="0" fillId="0" borderId="88" xfId="0" applyNumberFormat="1" applyBorder="1" applyAlignment="1">
      <alignment horizontal="left" vertical="center"/>
    </xf>
    <xf numFmtId="0" fontId="51" fillId="0" borderId="68" xfId="0" applyFont="1" applyBorder="1" applyAlignment="1" applyProtection="1">
      <alignment horizontal="center" vertical="center"/>
      <protection locked="0"/>
    </xf>
    <xf numFmtId="0" fontId="51" fillId="0" borderId="56" xfId="0" applyFont="1" applyBorder="1" applyAlignment="1" applyProtection="1">
      <alignment horizontal="center" vertical="center"/>
      <protection locked="0"/>
    </xf>
    <xf numFmtId="0" fontId="51" fillId="0" borderId="23" xfId="0" applyFont="1" applyBorder="1" applyAlignment="1" applyProtection="1">
      <alignment horizontal="center" vertical="center"/>
      <protection locked="0"/>
    </xf>
    <xf numFmtId="0" fontId="16" fillId="0" borderId="82" xfId="0" applyFont="1" applyBorder="1" applyAlignment="1" applyProtection="1">
      <alignment horizontal="center" vertical="center"/>
    </xf>
    <xf numFmtId="0" fontId="16" fillId="0" borderId="83" xfId="0" applyFont="1" applyBorder="1" applyAlignment="1" applyProtection="1">
      <alignment horizontal="center" vertical="center"/>
    </xf>
    <xf numFmtId="0" fontId="0" fillId="0" borderId="19" xfId="0" applyBorder="1" applyAlignment="1">
      <alignment vertical="center"/>
    </xf>
    <xf numFmtId="0" fontId="0" fillId="0" borderId="35" xfId="0" applyBorder="1" applyAlignment="1">
      <alignment vertical="center"/>
    </xf>
    <xf numFmtId="0" fontId="0" fillId="0" borderId="87" xfId="0" applyBorder="1" applyAlignment="1">
      <alignment horizontal="left" vertical="center"/>
    </xf>
    <xf numFmtId="0" fontId="0" fillId="0" borderId="88" xfId="0" applyBorder="1" applyAlignment="1">
      <alignment horizontal="left" vertical="center"/>
    </xf>
    <xf numFmtId="0" fontId="51" fillId="0" borderId="80" xfId="0" applyFont="1" applyBorder="1" applyAlignment="1" applyProtection="1">
      <alignment horizontal="center" vertical="center"/>
      <protection locked="0"/>
    </xf>
    <xf numFmtId="218" fontId="17" fillId="0" borderId="86" xfId="0" applyNumberFormat="1" applyFont="1" applyBorder="1" applyAlignment="1" applyProtection="1">
      <alignment horizontal="left" vertical="center"/>
    </xf>
    <xf numFmtId="218" fontId="0" fillId="0" borderId="87" xfId="0" applyNumberFormat="1" applyBorder="1" applyAlignment="1">
      <alignment horizontal="left" vertical="center"/>
    </xf>
    <xf numFmtId="218" fontId="0" fillId="0" borderId="88" xfId="0" applyNumberFormat="1" applyBorder="1" applyAlignment="1">
      <alignment horizontal="left" vertical="center"/>
    </xf>
    <xf numFmtId="217" fontId="17" fillId="0" borderId="86" xfId="0" applyNumberFormat="1" applyFont="1" applyBorder="1" applyAlignment="1" applyProtection="1">
      <alignment horizontal="left" vertical="center"/>
    </xf>
    <xf numFmtId="217" fontId="0" fillId="0" borderId="87" xfId="0" applyNumberFormat="1" applyBorder="1" applyAlignment="1">
      <alignment horizontal="left" vertical="center"/>
    </xf>
    <xf numFmtId="217" fontId="0" fillId="0" borderId="88" xfId="0" applyNumberFormat="1" applyBorder="1" applyAlignment="1">
      <alignment horizontal="left" vertical="center"/>
    </xf>
    <xf numFmtId="0" fontId="0" fillId="26" borderId="40" xfId="0" applyFill="1" applyBorder="1" applyAlignment="1" applyProtection="1">
      <alignment horizontal="center" vertical="center"/>
    </xf>
    <xf numFmtId="0" fontId="0" fillId="26" borderId="24" xfId="0" applyFill="1" applyBorder="1" applyAlignment="1" applyProtection="1">
      <alignment horizontal="center" vertical="center"/>
    </xf>
    <xf numFmtId="0" fontId="43" fillId="0" borderId="40"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0" fillId="0" borderId="64" xfId="0"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24" xfId="0" applyFill="1" applyBorder="1" applyAlignment="1" applyProtection="1">
      <alignment horizontal="center" vertical="center"/>
    </xf>
    <xf numFmtId="225" fontId="17" fillId="0" borderId="86" xfId="0" applyNumberFormat="1" applyFont="1" applyBorder="1" applyAlignment="1" applyProtection="1">
      <alignment horizontal="left" vertical="center"/>
    </xf>
    <xf numFmtId="225" fontId="0" fillId="0" borderId="87" xfId="0" applyNumberFormat="1" applyBorder="1" applyAlignment="1">
      <alignment horizontal="left" vertical="center"/>
    </xf>
    <xf numFmtId="225" fontId="0" fillId="0" borderId="88" xfId="0" applyNumberFormat="1" applyBorder="1" applyAlignment="1">
      <alignment horizontal="left" vertical="center"/>
    </xf>
    <xf numFmtId="0" fontId="51" fillId="0" borderId="22" xfId="0" applyFont="1" applyBorder="1" applyAlignment="1" applyProtection="1">
      <alignment horizontal="center" vertical="center"/>
      <protection locked="0"/>
    </xf>
    <xf numFmtId="0" fontId="43" fillId="0" borderId="40" xfId="0" applyFont="1" applyFill="1" applyBorder="1" applyAlignment="1" applyProtection="1">
      <alignment horizontal="left" vertical="center"/>
    </xf>
    <xf numFmtId="0" fontId="43" fillId="0" borderId="24" xfId="0" applyFont="1" applyFill="1" applyBorder="1" applyAlignment="1" applyProtection="1">
      <alignment horizontal="left" vertical="center"/>
    </xf>
    <xf numFmtId="0" fontId="43" fillId="0" borderId="25" xfId="0" applyFont="1" applyFill="1" applyBorder="1" applyAlignment="1" applyProtection="1">
      <alignment horizontal="left" vertical="center"/>
    </xf>
    <xf numFmtId="0" fontId="51" fillId="0" borderId="30" xfId="0" applyFont="1" applyBorder="1" applyAlignment="1" applyProtection="1">
      <alignment horizontal="center" vertical="center"/>
      <protection locked="0"/>
    </xf>
    <xf numFmtId="0" fontId="51" fillId="0" borderId="33" xfId="0" applyFont="1" applyBorder="1" applyAlignment="1" applyProtection="1">
      <alignment horizontal="center" vertical="center"/>
      <protection locked="0"/>
    </xf>
    <xf numFmtId="0" fontId="43" fillId="0" borderId="65" xfId="0" applyFont="1" applyBorder="1" applyAlignment="1" applyProtection="1">
      <alignment horizontal="left" vertical="center"/>
      <protection locked="0"/>
    </xf>
    <xf numFmtId="0" fontId="43" fillId="0" borderId="63" xfId="0" applyFont="1" applyBorder="1" applyAlignment="1" applyProtection="1">
      <alignment horizontal="left" vertical="center"/>
      <protection locked="0"/>
    </xf>
    <xf numFmtId="0" fontId="0" fillId="0" borderId="97" xfId="0" applyBorder="1" applyAlignment="1">
      <alignment horizontal="left" vertical="center"/>
    </xf>
    <xf numFmtId="0" fontId="0" fillId="0" borderId="98" xfId="0" applyBorder="1" applyAlignment="1">
      <alignment horizontal="left" vertical="center"/>
    </xf>
    <xf numFmtId="0" fontId="0" fillId="0" borderId="95" xfId="0" applyBorder="1" applyAlignment="1" applyProtection="1">
      <alignment vertical="center"/>
    </xf>
    <xf numFmtId="0" fontId="0" fillId="0" borderId="96" xfId="0" applyBorder="1" applyAlignment="1">
      <alignment vertical="center"/>
    </xf>
    <xf numFmtId="0" fontId="0" fillId="0" borderId="85" xfId="0" applyBorder="1" applyAlignment="1">
      <alignment vertical="center"/>
    </xf>
    <xf numFmtId="236" fontId="17" fillId="0" borderId="86" xfId="0" applyNumberFormat="1" applyFont="1" applyBorder="1" applyAlignment="1" applyProtection="1">
      <alignment horizontal="left" vertical="center"/>
    </xf>
    <xf numFmtId="236" fontId="0" fillId="0" borderId="87" xfId="0" applyNumberFormat="1" applyBorder="1" applyAlignment="1">
      <alignment horizontal="left" vertical="center"/>
    </xf>
    <xf numFmtId="236" fontId="0" fillId="0" borderId="88" xfId="0" applyNumberFormat="1" applyBorder="1" applyAlignment="1">
      <alignment horizontal="left" vertical="center"/>
    </xf>
    <xf numFmtId="0" fontId="51" fillId="0" borderId="27" xfId="0" applyFont="1" applyBorder="1" applyAlignment="1" applyProtection="1">
      <alignment vertical="center"/>
      <protection locked="0"/>
    </xf>
    <xf numFmtId="0" fontId="51" fillId="0" borderId="35" xfId="0" applyFont="1" applyBorder="1" applyAlignment="1" applyProtection="1">
      <alignment vertical="center"/>
      <protection locked="0"/>
    </xf>
    <xf numFmtId="0" fontId="57" fillId="0" borderId="40" xfId="0" applyFont="1" applyBorder="1" applyAlignment="1" applyProtection="1">
      <alignment horizontal="center" vertical="center"/>
      <protection locked="0"/>
    </xf>
    <xf numFmtId="0" fontId="57" fillId="0" borderId="25" xfId="0" applyFont="1" applyBorder="1" applyAlignment="1" applyProtection="1">
      <alignment horizontal="center" vertical="center"/>
      <protection locked="0"/>
    </xf>
    <xf numFmtId="222" fontId="17" fillId="0" borderId="86" xfId="0" applyNumberFormat="1" applyFont="1" applyBorder="1" applyAlignment="1" applyProtection="1">
      <alignment horizontal="left" vertical="center"/>
    </xf>
    <xf numFmtId="222" fontId="0" fillId="0" borderId="87" xfId="0" applyNumberFormat="1" applyBorder="1" applyAlignment="1">
      <alignment horizontal="left" vertical="center"/>
    </xf>
    <xf numFmtId="222" fontId="0" fillId="0" borderId="88" xfId="0" applyNumberFormat="1" applyBorder="1" applyAlignment="1">
      <alignment horizontal="left" vertical="center"/>
    </xf>
    <xf numFmtId="0" fontId="57" fillId="0" borderId="64" xfId="0" applyFont="1" applyBorder="1" applyAlignment="1" applyProtection="1">
      <alignment horizontal="center" vertical="center"/>
      <protection locked="0"/>
    </xf>
    <xf numFmtId="0" fontId="57" fillId="0" borderId="80" xfId="0" applyFont="1" applyBorder="1" applyAlignment="1" applyProtection="1">
      <alignment horizontal="center" vertical="center"/>
      <protection locked="0"/>
    </xf>
    <xf numFmtId="0" fontId="51" fillId="0" borderId="16" xfId="0" applyFont="1" applyBorder="1" applyAlignment="1" applyProtection="1">
      <alignment vertical="center"/>
      <protection locked="0"/>
    </xf>
    <xf numFmtId="0" fontId="51" fillId="0" borderId="42" xfId="0" applyFont="1" applyBorder="1" applyAlignment="1" applyProtection="1">
      <alignment vertical="center"/>
      <protection locked="0"/>
    </xf>
    <xf numFmtId="188" fontId="17" fillId="0" borderId="86" xfId="0" applyNumberFormat="1" applyFont="1" applyBorder="1" applyAlignment="1" applyProtection="1">
      <alignment horizontal="left"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190" fontId="17" fillId="0" borderId="86" xfId="0" applyNumberFormat="1" applyFont="1" applyBorder="1" applyAlignment="1" applyProtection="1">
      <alignment horizontal="left" vertical="center"/>
    </xf>
    <xf numFmtId="180" fontId="17" fillId="0" borderId="86" xfId="0" applyNumberFormat="1" applyFont="1" applyBorder="1" applyAlignment="1" applyProtection="1">
      <alignment horizontal="left" vertical="center"/>
    </xf>
    <xf numFmtId="233" fontId="17" fillId="0" borderId="86" xfId="0" applyNumberFormat="1" applyFont="1" applyBorder="1" applyAlignment="1" applyProtection="1">
      <alignment horizontal="left" vertical="center"/>
    </xf>
    <xf numFmtId="233" fontId="0" fillId="0" borderId="87" xfId="0" applyNumberFormat="1" applyBorder="1" applyAlignment="1">
      <alignment horizontal="left" vertical="center"/>
    </xf>
    <xf numFmtId="233" fontId="0" fillId="0" borderId="88" xfId="0" applyNumberFormat="1" applyBorder="1" applyAlignment="1">
      <alignment horizontal="left" vertical="center"/>
    </xf>
    <xf numFmtId="185" fontId="17" fillId="0" borderId="86" xfId="0" applyNumberFormat="1" applyFont="1" applyBorder="1" applyAlignment="1" applyProtection="1">
      <alignment horizontal="left" vertical="center"/>
    </xf>
    <xf numFmtId="235" fontId="17" fillId="0" borderId="86" xfId="0" applyNumberFormat="1" applyFont="1" applyBorder="1" applyAlignment="1" applyProtection="1">
      <alignment horizontal="left" vertical="center"/>
    </xf>
    <xf numFmtId="235" fontId="0" fillId="0" borderId="87" xfId="0" applyNumberFormat="1" applyBorder="1" applyAlignment="1">
      <alignment horizontal="left" vertical="center"/>
    </xf>
    <xf numFmtId="235" fontId="0" fillId="0" borderId="88" xfId="0" applyNumberFormat="1" applyBorder="1" applyAlignment="1">
      <alignment horizontal="left" vertical="center"/>
    </xf>
    <xf numFmtId="186" fontId="17" fillId="0" borderId="86" xfId="0" applyNumberFormat="1" applyFont="1" applyBorder="1" applyAlignment="1" applyProtection="1">
      <alignment horizontal="left" vertical="center"/>
    </xf>
    <xf numFmtId="193" fontId="17" fillId="0" borderId="86" xfId="0" applyNumberFormat="1" applyFont="1" applyBorder="1" applyAlignment="1" applyProtection="1">
      <alignment horizontal="left" vertical="center"/>
    </xf>
    <xf numFmtId="168" fontId="17" fillId="0" borderId="86" xfId="0" applyNumberFormat="1" applyFont="1" applyBorder="1" applyAlignment="1" applyProtection="1">
      <alignment horizontal="left" vertical="center"/>
    </xf>
    <xf numFmtId="0" fontId="43" fillId="0" borderId="24" xfId="0" applyFont="1" applyFill="1" applyBorder="1" applyAlignment="1" applyProtection="1">
      <alignment horizontal="left" vertical="center" wrapText="1"/>
    </xf>
    <xf numFmtId="0" fontId="43" fillId="0" borderId="25" xfId="0" applyFont="1" applyFill="1" applyBorder="1" applyAlignment="1" applyProtection="1">
      <alignment horizontal="left" vertical="center" wrapText="1"/>
    </xf>
    <xf numFmtId="219" fontId="17" fillId="0" borderId="86" xfId="0" applyNumberFormat="1" applyFont="1" applyBorder="1" applyAlignment="1" applyProtection="1">
      <alignment horizontal="left" vertical="center"/>
    </xf>
    <xf numFmtId="219" fontId="0" fillId="0" borderId="87" xfId="0" applyNumberFormat="1" applyBorder="1" applyAlignment="1">
      <alignment horizontal="left" vertical="center"/>
    </xf>
    <xf numFmtId="219" fontId="0" fillId="0" borderId="88" xfId="0" applyNumberFormat="1" applyBorder="1" applyAlignment="1">
      <alignment horizontal="left" vertical="center"/>
    </xf>
    <xf numFmtId="0" fontId="6" fillId="33" borderId="27" xfId="0" applyFont="1" applyFill="1" applyBorder="1" applyAlignment="1" applyProtection="1">
      <alignment horizontal="center" vertical="center" wrapText="1"/>
    </xf>
    <xf numFmtId="0" fontId="6" fillId="33" borderId="19" xfId="0" applyFont="1" applyFill="1" applyBorder="1" applyAlignment="1" applyProtection="1">
      <alignment horizontal="center" vertical="center" wrapText="1"/>
    </xf>
    <xf numFmtId="0" fontId="6" fillId="33" borderId="35" xfId="0" applyFont="1" applyFill="1" applyBorder="1" applyAlignment="1" applyProtection="1">
      <alignment horizontal="center" vertical="center" wrapText="1"/>
    </xf>
    <xf numFmtId="0" fontId="13" fillId="0" borderId="27" xfId="0" applyFont="1" applyBorder="1" applyAlignment="1" applyProtection="1">
      <alignment vertical="center" wrapText="1"/>
    </xf>
    <xf numFmtId="216" fontId="17" fillId="0" borderId="86" xfId="0" applyNumberFormat="1" applyFont="1" applyBorder="1" applyAlignment="1" applyProtection="1">
      <alignment horizontal="left" vertical="center"/>
    </xf>
    <xf numFmtId="216" fontId="0" fillId="0" borderId="87" xfId="0" applyNumberFormat="1" applyBorder="1" applyAlignment="1">
      <alignment horizontal="left" vertical="center"/>
    </xf>
    <xf numFmtId="216" fontId="0" fillId="0" borderId="88" xfId="0" applyNumberFormat="1" applyBorder="1" applyAlignment="1">
      <alignment horizontal="left" vertical="center"/>
    </xf>
    <xf numFmtId="194" fontId="17" fillId="0" borderId="86" xfId="0" applyNumberFormat="1" applyFont="1" applyBorder="1" applyAlignment="1" applyProtection="1">
      <alignment horizontal="left" vertical="center"/>
    </xf>
    <xf numFmtId="226" fontId="17" fillId="0" borderId="86" xfId="0" applyNumberFormat="1" applyFont="1" applyBorder="1" applyAlignment="1" applyProtection="1">
      <alignment horizontal="left" vertical="center"/>
    </xf>
    <xf numFmtId="226" fontId="0" fillId="0" borderId="87" xfId="0" applyNumberFormat="1" applyBorder="1" applyAlignment="1">
      <alignment horizontal="left" vertical="center"/>
    </xf>
    <xf numFmtId="226" fontId="0" fillId="0" borderId="88" xfId="0" applyNumberFormat="1" applyBorder="1" applyAlignment="1">
      <alignment horizontal="left" vertical="center"/>
    </xf>
    <xf numFmtId="0" fontId="51" fillId="0" borderId="54" xfId="0" applyFont="1" applyBorder="1" applyAlignment="1" applyProtection="1">
      <alignment vertical="center"/>
      <protection locked="0"/>
    </xf>
    <xf numFmtId="0" fontId="13" fillId="0" borderId="29" xfId="0" applyFont="1" applyBorder="1" applyAlignment="1" applyProtection="1">
      <alignment horizontal="left" vertical="center"/>
    </xf>
    <xf numFmtId="0" fontId="13" fillId="0" borderId="48" xfId="0" applyFont="1" applyBorder="1" applyAlignment="1" applyProtection="1">
      <alignment horizontal="left" vertical="center"/>
    </xf>
    <xf numFmtId="0" fontId="13" fillId="0" borderId="29" xfId="0" applyFont="1" applyBorder="1" applyAlignment="1" applyProtection="1">
      <alignment vertical="center"/>
    </xf>
    <xf numFmtId="0" fontId="13" fillId="0" borderId="48" xfId="0" applyFont="1" applyBorder="1" applyAlignment="1" applyProtection="1">
      <alignment vertical="center"/>
    </xf>
    <xf numFmtId="0" fontId="0" fillId="0" borderId="24" xfId="0" applyBorder="1" applyAlignment="1">
      <alignment vertical="center"/>
    </xf>
    <xf numFmtId="0" fontId="0" fillId="0" borderId="25" xfId="0" applyBorder="1" applyAlignment="1">
      <alignment vertical="center"/>
    </xf>
    <xf numFmtId="223" fontId="17" fillId="0" borderId="86" xfId="0" applyNumberFormat="1" applyFont="1" applyBorder="1" applyAlignment="1" applyProtection="1">
      <alignment horizontal="left" vertical="center"/>
    </xf>
    <xf numFmtId="223" fontId="0" fillId="0" borderId="87" xfId="0" applyNumberFormat="1" applyBorder="1" applyAlignment="1">
      <alignment horizontal="left" vertical="center"/>
    </xf>
    <xf numFmtId="223" fontId="0" fillId="0" borderId="88" xfId="0" applyNumberFormat="1" applyBorder="1" applyAlignment="1">
      <alignment horizontal="left" vertical="center"/>
    </xf>
    <xf numFmtId="230" fontId="17" fillId="0" borderId="86" xfId="0" applyNumberFormat="1" applyFont="1" applyBorder="1" applyAlignment="1" applyProtection="1">
      <alignment horizontal="left" vertical="center"/>
    </xf>
    <xf numFmtId="230" fontId="0" fillId="0" borderId="87" xfId="0" applyNumberFormat="1" applyBorder="1" applyAlignment="1">
      <alignment horizontal="left" vertical="center"/>
    </xf>
    <xf numFmtId="230" fontId="0" fillId="0" borderId="88" xfId="0" applyNumberFormat="1" applyBorder="1" applyAlignment="1">
      <alignment horizontal="left" vertical="center"/>
    </xf>
    <xf numFmtId="175" fontId="17" fillId="0" borderId="86" xfId="0" applyNumberFormat="1" applyFont="1" applyBorder="1" applyAlignment="1" applyProtection="1">
      <alignment horizontal="left" vertical="center"/>
    </xf>
    <xf numFmtId="238" fontId="17" fillId="0" borderId="86" xfId="0" applyNumberFormat="1" applyFont="1" applyBorder="1" applyAlignment="1" applyProtection="1">
      <alignment horizontal="left" vertical="center"/>
    </xf>
    <xf numFmtId="0" fontId="0" fillId="0" borderId="29" xfId="0" applyBorder="1" applyAlignment="1">
      <alignment horizontal="left" vertical="center"/>
    </xf>
    <xf numFmtId="0" fontId="0" fillId="0" borderId="48" xfId="0" applyBorder="1" applyAlignment="1">
      <alignment horizontal="left" vertical="center"/>
    </xf>
    <xf numFmtId="176" fontId="17" fillId="0" borderId="86" xfId="0" applyNumberFormat="1" applyFont="1" applyBorder="1" applyAlignment="1" applyProtection="1">
      <alignment horizontal="left" vertical="center"/>
    </xf>
    <xf numFmtId="0" fontId="43" fillId="0" borderId="40" xfId="0" applyFont="1" applyFill="1" applyBorder="1" applyAlignment="1" applyProtection="1">
      <alignment horizontal="left" vertical="center" wrapText="1"/>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89"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212" fontId="17" fillId="0" borderId="86" xfId="0" applyNumberFormat="1" applyFont="1" applyBorder="1" applyAlignment="1" applyProtection="1">
      <alignment horizontal="left" vertical="center"/>
    </xf>
    <xf numFmtId="165" fontId="17" fillId="0" borderId="86" xfId="0" applyNumberFormat="1" applyFont="1" applyBorder="1" applyAlignment="1" applyProtection="1">
      <alignment horizontal="left" vertical="center"/>
    </xf>
    <xf numFmtId="210" fontId="17" fillId="0" borderId="86" xfId="0" applyNumberFormat="1" applyFont="1" applyBorder="1" applyAlignment="1" applyProtection="1">
      <alignment horizontal="left" vertical="center"/>
    </xf>
    <xf numFmtId="195" fontId="17" fillId="0" borderId="86" xfId="0" applyNumberFormat="1" applyFont="1" applyBorder="1" applyAlignment="1" applyProtection="1">
      <alignment horizontal="left" vertical="center"/>
    </xf>
    <xf numFmtId="224" fontId="17" fillId="0" borderId="86" xfId="0" applyNumberFormat="1" applyFont="1" applyBorder="1" applyAlignment="1" applyProtection="1">
      <alignment horizontal="left" vertical="center"/>
    </xf>
    <xf numFmtId="224" fontId="0" fillId="0" borderId="87" xfId="0" applyNumberFormat="1" applyBorder="1" applyAlignment="1">
      <alignment horizontal="left" vertical="center"/>
    </xf>
    <xf numFmtId="224" fontId="0" fillId="0" borderId="88" xfId="0" applyNumberFormat="1" applyBorder="1" applyAlignment="1">
      <alignment horizontal="left" vertical="center"/>
    </xf>
    <xf numFmtId="0" fontId="19" fillId="0" borderId="82" xfId="0" applyFont="1" applyBorder="1" applyAlignment="1">
      <alignment horizontal="center" vertical="center"/>
    </xf>
    <xf numFmtId="220" fontId="17" fillId="0" borderId="86" xfId="0" applyNumberFormat="1" applyFont="1" applyBorder="1" applyAlignment="1" applyProtection="1">
      <alignment horizontal="left" vertical="center"/>
    </xf>
    <xf numFmtId="220" fontId="0" fillId="0" borderId="87" xfId="0" applyNumberFormat="1" applyBorder="1" applyAlignment="1">
      <alignment horizontal="left" vertical="center"/>
    </xf>
    <xf numFmtId="220" fontId="0" fillId="0" borderId="88" xfId="0" applyNumberFormat="1" applyBorder="1" applyAlignment="1">
      <alignment horizontal="left" vertical="center"/>
    </xf>
    <xf numFmtId="0" fontId="0" fillId="0" borderId="29" xfId="0" applyBorder="1" applyAlignment="1">
      <alignment vertical="center"/>
    </xf>
    <xf numFmtId="0" fontId="0" fillId="0" borderId="48" xfId="0" applyBorder="1" applyAlignment="1">
      <alignment vertical="center"/>
    </xf>
    <xf numFmtId="0" fontId="16" fillId="0" borderId="83" xfId="0" applyFont="1" applyBorder="1" applyAlignment="1">
      <alignment horizontal="center" vertical="center"/>
    </xf>
    <xf numFmtId="189" fontId="17" fillId="0" borderId="86" xfId="0" applyNumberFormat="1" applyFont="1" applyBorder="1" applyAlignment="1" applyProtection="1">
      <alignment horizontal="left" vertical="center"/>
    </xf>
    <xf numFmtId="229" fontId="17" fillId="0" borderId="86" xfId="0" applyNumberFormat="1" applyFont="1" applyBorder="1" applyAlignment="1" applyProtection="1">
      <alignment horizontal="left" vertical="center"/>
    </xf>
    <xf numFmtId="229" fontId="0" fillId="0" borderId="87" xfId="0" applyNumberFormat="1" applyBorder="1" applyAlignment="1">
      <alignment horizontal="left" vertical="center"/>
    </xf>
    <xf numFmtId="229" fontId="0" fillId="0" borderId="88" xfId="0" applyNumberFormat="1" applyBorder="1" applyAlignment="1">
      <alignment horizontal="left" vertical="center"/>
    </xf>
    <xf numFmtId="182" fontId="17" fillId="0" borderId="86" xfId="0" applyNumberFormat="1" applyFont="1" applyBorder="1" applyAlignment="1" applyProtection="1">
      <alignment horizontal="left" vertical="center"/>
    </xf>
    <xf numFmtId="239" fontId="17" fillId="0" borderId="86" xfId="0" applyNumberFormat="1" applyFont="1" applyBorder="1" applyAlignment="1" applyProtection="1">
      <alignment horizontal="left" vertical="center"/>
    </xf>
    <xf numFmtId="239" fontId="0" fillId="0" borderId="87" xfId="0" applyNumberFormat="1" applyBorder="1" applyAlignment="1">
      <alignment horizontal="left" vertical="center"/>
    </xf>
    <xf numFmtId="239" fontId="0" fillId="0" borderId="88" xfId="0" applyNumberFormat="1" applyBorder="1" applyAlignment="1">
      <alignment horizontal="left" vertical="center"/>
    </xf>
    <xf numFmtId="191" fontId="17" fillId="0" borderId="86" xfId="0" applyNumberFormat="1" applyFont="1" applyBorder="1" applyAlignment="1" applyProtection="1">
      <alignment horizontal="left" vertical="center"/>
    </xf>
    <xf numFmtId="211" fontId="17" fillId="0" borderId="86" xfId="0" applyNumberFormat="1" applyFont="1" applyBorder="1" applyAlignment="1" applyProtection="1">
      <alignment horizontal="left" vertical="center"/>
    </xf>
    <xf numFmtId="0" fontId="43" fillId="0" borderId="40"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3" fillId="0" borderId="25" xfId="0" applyFont="1" applyFill="1" applyBorder="1" applyAlignment="1">
      <alignment horizontal="left" vertical="center" wrapText="1"/>
    </xf>
    <xf numFmtId="1" fontId="17" fillId="0" borderId="40" xfId="0" applyNumberFormat="1" applyFont="1" applyBorder="1" applyAlignment="1">
      <alignment horizontal="center" vertical="center"/>
    </xf>
    <xf numFmtId="1" fontId="17" fillId="0" borderId="24" xfId="0" applyNumberFormat="1" applyFont="1" applyBorder="1" applyAlignment="1">
      <alignment horizontal="center" vertical="center"/>
    </xf>
    <xf numFmtId="0" fontId="31" fillId="25" borderId="40" xfId="0" applyFont="1" applyFill="1" applyBorder="1" applyAlignment="1" applyProtection="1">
      <alignment vertical="center"/>
    </xf>
    <xf numFmtId="0" fontId="0" fillId="0" borderId="19" xfId="0" applyBorder="1" applyAlignment="1"/>
    <xf numFmtId="0" fontId="0" fillId="0" borderId="35" xfId="0" applyBorder="1" applyAlignment="1"/>
    <xf numFmtId="0" fontId="22" fillId="0" borderId="27" xfId="0" applyFont="1" applyBorder="1" applyAlignment="1" applyProtection="1">
      <alignment horizontal="center" vertical="center" wrapText="1"/>
    </xf>
    <xf numFmtId="0" fontId="16" fillId="0" borderId="27" xfId="0" applyFont="1" applyBorder="1" applyAlignment="1" applyProtection="1">
      <alignment horizontal="center" vertical="center" textRotation="90" wrapText="1"/>
    </xf>
    <xf numFmtId="0" fontId="16" fillId="0" borderId="19" xfId="0" applyFont="1" applyBorder="1" applyAlignment="1" applyProtection="1">
      <alignment horizontal="center" vertical="center" textRotation="90" wrapText="1"/>
    </xf>
    <xf numFmtId="0" fontId="16" fillId="0" borderId="35" xfId="0" applyFont="1" applyBorder="1" applyAlignment="1" applyProtection="1">
      <alignment horizontal="center" vertical="center" textRotation="90" wrapText="1"/>
    </xf>
    <xf numFmtId="0" fontId="7" fillId="0" borderId="27" xfId="0" applyFont="1" applyBorder="1" applyAlignment="1" applyProtection="1">
      <alignment horizontal="center" vertical="center" textRotation="90" wrapText="1"/>
    </xf>
    <xf numFmtId="0" fontId="7" fillId="0" borderId="19" xfId="0" applyFont="1" applyBorder="1" applyAlignment="1" applyProtection="1">
      <alignment horizontal="center" vertical="center" textRotation="90" wrapText="1"/>
    </xf>
    <xf numFmtId="0" fontId="7" fillId="0" borderId="35" xfId="0" applyFont="1" applyBorder="1" applyAlignment="1" applyProtection="1">
      <alignment horizontal="center" vertical="center" textRotation="90" wrapText="1"/>
    </xf>
    <xf numFmtId="0" fontId="17" fillId="0" borderId="27" xfId="0" applyFont="1" applyBorder="1" applyAlignment="1" applyProtection="1">
      <alignment horizontal="center" vertical="center" textRotation="90" wrapText="1"/>
    </xf>
    <xf numFmtId="0" fontId="42" fillId="0" borderId="27" xfId="0" applyFont="1" applyBorder="1" applyAlignment="1" applyProtection="1">
      <alignment horizontal="center" vertical="center" textRotation="90" wrapText="1"/>
    </xf>
    <xf numFmtId="0" fontId="42" fillId="0" borderId="35" xfId="0" applyFont="1" applyBorder="1" applyAlignment="1" applyProtection="1">
      <alignment horizontal="center" vertical="center" textRotation="90" wrapText="1"/>
    </xf>
    <xf numFmtId="0" fontId="13" fillId="0" borderId="27" xfId="0" applyFont="1" applyBorder="1" applyAlignment="1" applyProtection="1">
      <alignment horizontal="left" vertical="center" wrapText="1"/>
    </xf>
    <xf numFmtId="0" fontId="13" fillId="0" borderId="19" xfId="0" applyFont="1" applyBorder="1" applyAlignment="1" applyProtection="1">
      <alignment horizontal="left" vertical="center" wrapText="1"/>
    </xf>
    <xf numFmtId="0" fontId="13" fillId="0" borderId="35" xfId="0" applyFont="1" applyBorder="1" applyAlignment="1" applyProtection="1">
      <alignment horizontal="left" vertical="center" wrapText="1"/>
    </xf>
    <xf numFmtId="0" fontId="31" fillId="25" borderId="56" xfId="0" applyFont="1" applyFill="1" applyBorder="1" applyAlignment="1" applyProtection="1">
      <alignment vertical="center"/>
    </xf>
    <xf numFmtId="0" fontId="0" fillId="0" borderId="23" xfId="0" applyBorder="1" applyAlignment="1">
      <alignment vertical="center"/>
    </xf>
    <xf numFmtId="0" fontId="43" fillId="0" borderId="56"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43" fillId="0" borderId="23" xfId="0" applyFont="1" applyFill="1" applyBorder="1" applyAlignment="1">
      <alignment horizontal="left" vertical="center" wrapText="1"/>
    </xf>
    <xf numFmtId="1" fontId="17" fillId="0" borderId="56" xfId="0" applyNumberFormat="1" applyFont="1" applyBorder="1" applyAlignment="1">
      <alignment horizontal="center" vertical="center"/>
    </xf>
    <xf numFmtId="1" fontId="17" fillId="0" borderId="21" xfId="0" applyNumberFormat="1" applyFont="1" applyBorder="1" applyAlignment="1">
      <alignment horizontal="center" vertical="center"/>
    </xf>
    <xf numFmtId="0" fontId="14" fillId="25" borderId="78" xfId="0" applyFont="1" applyFill="1" applyBorder="1" applyAlignment="1" applyProtection="1">
      <alignment vertical="center"/>
    </xf>
    <xf numFmtId="0" fontId="0" fillId="0" borderId="79" xfId="0" applyBorder="1" applyAlignment="1">
      <alignment vertical="center"/>
    </xf>
    <xf numFmtId="0" fontId="32" fillId="0" borderId="27" xfId="0" applyFont="1" applyBorder="1" applyAlignment="1">
      <alignment vertical="center"/>
    </xf>
    <xf numFmtId="0" fontId="43" fillId="33" borderId="69" xfId="0" applyFont="1" applyFill="1" applyBorder="1" applyAlignment="1" applyProtection="1">
      <alignment horizontal="center" vertical="center"/>
    </xf>
    <xf numFmtId="0" fontId="0" fillId="33" borderId="70" xfId="0" applyFill="1" applyBorder="1" applyAlignment="1">
      <alignment horizontal="center" vertical="center"/>
    </xf>
    <xf numFmtId="1" fontId="17" fillId="0" borderId="27" xfId="0" applyNumberFormat="1" applyFont="1" applyBorder="1" applyAlignment="1">
      <alignment horizontal="center" vertical="center"/>
    </xf>
    <xf numFmtId="1" fontId="17" fillId="0" borderId="19" xfId="0" applyNumberFormat="1" applyFont="1" applyBorder="1" applyAlignment="1">
      <alignment horizontal="center" vertical="center"/>
    </xf>
    <xf numFmtId="1" fontId="17" fillId="0" borderId="35" xfId="0" applyNumberFormat="1" applyFont="1" applyBorder="1" applyAlignment="1">
      <alignment horizontal="center" vertical="center"/>
    </xf>
    <xf numFmtId="0" fontId="43" fillId="0" borderId="65" xfId="0" applyFont="1" applyFill="1" applyBorder="1" applyAlignment="1">
      <alignment horizontal="left" vertical="center" wrapText="1"/>
    </xf>
    <xf numFmtId="0" fontId="43" fillId="0" borderId="63" xfId="0" applyFont="1" applyFill="1" applyBorder="1" applyAlignment="1">
      <alignment horizontal="left" vertical="center" wrapText="1"/>
    </xf>
    <xf numFmtId="0" fontId="43" fillId="0" borderId="68" xfId="0" applyFont="1" applyFill="1" applyBorder="1" applyAlignment="1">
      <alignment horizontal="left" vertical="center" wrapText="1"/>
    </xf>
    <xf numFmtId="1" fontId="17" fillId="0" borderId="65" xfId="0" applyNumberFormat="1" applyFont="1" applyBorder="1" applyAlignment="1">
      <alignment horizontal="center" vertical="center"/>
    </xf>
    <xf numFmtId="0" fontId="31" fillId="25" borderId="65" xfId="0" applyFont="1" applyFill="1" applyBorder="1" applyAlignment="1" applyProtection="1">
      <alignment vertical="center"/>
    </xf>
    <xf numFmtId="0" fontId="2" fillId="34" borderId="29" xfId="51" applyFont="1" applyFill="1" applyBorder="1" applyAlignment="1">
      <alignment vertical="top" wrapText="1"/>
    </xf>
    <xf numFmtId="0" fontId="2" fillId="34" borderId="29" xfId="51" applyFill="1" applyBorder="1" applyAlignment="1"/>
    <xf numFmtId="0" fontId="100" fillId="42" borderId="78" xfId="51" applyFont="1" applyFill="1" applyBorder="1" applyAlignment="1">
      <alignment horizontal="center" vertical="center"/>
    </xf>
    <xf numFmtId="0" fontId="100" fillId="42" borderId="24" xfId="51" applyFont="1" applyFill="1" applyBorder="1" applyAlignment="1">
      <alignment horizontal="center" vertical="center"/>
    </xf>
    <xf numFmtId="0" fontId="100" fillId="42" borderId="79" xfId="51" applyFont="1" applyFill="1" applyBorder="1" applyAlignment="1">
      <alignment horizontal="center" vertical="center"/>
    </xf>
    <xf numFmtId="0" fontId="2" fillId="34" borderId="0" xfId="51" applyFont="1" applyFill="1" applyAlignment="1">
      <alignment horizontal="left"/>
    </xf>
    <xf numFmtId="0" fontId="2" fillId="34" borderId="0" xfId="51" applyFill="1" applyAlignment="1">
      <alignment wrapText="1"/>
    </xf>
    <xf numFmtId="0" fontId="2" fillId="34" borderId="0" xfId="51" applyFill="1" applyAlignment="1"/>
    <xf numFmtId="0" fontId="103" fillId="34" borderId="0" xfId="51" applyFont="1" applyFill="1" applyAlignment="1">
      <alignment horizontal="left" vertical="center" wrapText="1"/>
    </xf>
    <xf numFmtId="0" fontId="103" fillId="34" borderId="0" xfId="51" applyFont="1" applyFill="1" applyAlignment="1">
      <alignment horizontal="left" vertical="top" wrapText="1"/>
    </xf>
    <xf numFmtId="0" fontId="2" fillId="34" borderId="0" xfId="51" applyFill="1" applyAlignment="1">
      <alignment vertical="top" wrapText="1"/>
    </xf>
    <xf numFmtId="0" fontId="55" fillId="0" borderId="65" xfId="0" applyFont="1" applyBorder="1" applyAlignment="1" applyProtection="1">
      <alignment horizontal="center"/>
      <protection locked="0"/>
    </xf>
    <xf numFmtId="0" fontId="55" fillId="0" borderId="68" xfId="0" applyFont="1" applyBorder="1" applyAlignment="1" applyProtection="1">
      <alignment horizontal="center"/>
      <protection locked="0"/>
    </xf>
    <xf numFmtId="0" fontId="55" fillId="0" borderId="63" xfId="0" applyFont="1" applyBorder="1" applyAlignment="1" applyProtection="1">
      <alignment horizontal="center"/>
      <protection locked="0"/>
    </xf>
    <xf numFmtId="0" fontId="55" fillId="0" borderId="40" xfId="0" applyFont="1" applyBorder="1" applyAlignment="1" applyProtection="1">
      <alignment horizontal="center"/>
      <protection locked="0"/>
    </xf>
    <xf numFmtId="0" fontId="55" fillId="0" borderId="25" xfId="0" applyFont="1" applyBorder="1" applyAlignment="1" applyProtection="1">
      <alignment horizontal="center"/>
      <protection locked="0"/>
    </xf>
    <xf numFmtId="0" fontId="55" fillId="0" borderId="24" xfId="0" applyFont="1" applyBorder="1" applyAlignment="1" applyProtection="1">
      <alignment horizontal="center"/>
      <protection locked="0"/>
    </xf>
    <xf numFmtId="0" fontId="55" fillId="0" borderId="15" xfId="0" applyFont="1" applyBorder="1" applyAlignment="1" applyProtection="1">
      <alignment horizontal="center"/>
      <protection locked="0"/>
    </xf>
    <xf numFmtId="0" fontId="55" fillId="0" borderId="22" xfId="0" applyFont="1" applyBorder="1" applyAlignment="1" applyProtection="1">
      <alignment horizontal="center"/>
      <protection locked="0"/>
    </xf>
    <xf numFmtId="0" fontId="55" fillId="0" borderId="18" xfId="0" applyFont="1" applyBorder="1" applyAlignment="1" applyProtection="1">
      <alignment horizontal="center"/>
      <protection locked="0"/>
    </xf>
    <xf numFmtId="0" fontId="55" fillId="0" borderId="56" xfId="0" applyFont="1" applyBorder="1" applyAlignment="1" applyProtection="1">
      <alignment horizontal="center"/>
      <protection locked="0"/>
    </xf>
    <xf numFmtId="0" fontId="55" fillId="0" borderId="23" xfId="0" applyFont="1" applyBorder="1" applyAlignment="1" applyProtection="1">
      <alignment horizontal="center"/>
      <protection locked="0"/>
    </xf>
    <xf numFmtId="0" fontId="55" fillId="0" borderId="21" xfId="0" applyFont="1" applyBorder="1" applyAlignment="1" applyProtection="1">
      <alignment horizontal="center"/>
      <protection locked="0"/>
    </xf>
    <xf numFmtId="0" fontId="26" fillId="26" borderId="40" xfId="0" applyFont="1" applyFill="1" applyBorder="1" applyAlignment="1" applyProtection="1">
      <alignment horizontal="center"/>
    </xf>
    <xf numFmtId="0" fontId="26" fillId="26" borderId="24" xfId="0" applyFont="1" applyFill="1" applyBorder="1" applyAlignment="1" applyProtection="1">
      <alignment horizontal="center"/>
    </xf>
    <xf numFmtId="0" fontId="0" fillId="0" borderId="24" xfId="0" applyBorder="1" applyAlignment="1">
      <alignment horizontal="center"/>
    </xf>
    <xf numFmtId="0" fontId="0" fillId="0" borderId="25" xfId="0" applyBorder="1" applyAlignment="1">
      <alignment horizontal="center"/>
    </xf>
    <xf numFmtId="0" fontId="15" fillId="26" borderId="64" xfId="0" applyFont="1" applyFill="1" applyBorder="1" applyAlignment="1" applyProtection="1">
      <alignment horizontal="center"/>
    </xf>
    <xf numFmtId="0" fontId="15" fillId="26" borderId="61" xfId="0" applyFont="1" applyFill="1" applyBorder="1" applyAlignment="1" applyProtection="1">
      <alignment horizontal="center"/>
    </xf>
    <xf numFmtId="0" fontId="0" fillId="0" borderId="61" xfId="0" applyBorder="1" applyAlignment="1">
      <alignment horizontal="center"/>
    </xf>
    <xf numFmtId="0" fontId="0" fillId="0" borderId="80" xfId="0" applyBorder="1" applyAlignment="1">
      <alignment horizontal="center"/>
    </xf>
    <xf numFmtId="0" fontId="55" fillId="0" borderId="64" xfId="0" applyFont="1" applyBorder="1" applyAlignment="1" applyProtection="1">
      <alignment horizontal="center"/>
      <protection locked="0"/>
    </xf>
    <xf numFmtId="0" fontId="55" fillId="0" borderId="80" xfId="0" applyFont="1" applyBorder="1" applyAlignment="1" applyProtection="1">
      <alignment horizontal="center"/>
      <protection locked="0"/>
    </xf>
    <xf numFmtId="0" fontId="55" fillId="0" borderId="61" xfId="0" applyFont="1" applyBorder="1" applyAlignment="1" applyProtection="1">
      <alignment horizontal="center"/>
      <protection locked="0"/>
    </xf>
    <xf numFmtId="0" fontId="17" fillId="0" borderId="47" xfId="0" applyFont="1" applyBorder="1" applyAlignment="1" applyProtection="1">
      <alignment vertical="center" wrapText="1"/>
    </xf>
    <xf numFmtId="0" fontId="0" fillId="0" borderId="29" xfId="0" applyBorder="1" applyAlignment="1" applyProtection="1"/>
    <xf numFmtId="0" fontId="13" fillId="0" borderId="47" xfId="0" applyFont="1" applyBorder="1" applyAlignment="1" applyProtection="1">
      <alignment vertical="center"/>
    </xf>
    <xf numFmtId="0" fontId="55" fillId="0" borderId="27" xfId="0" applyFont="1" applyBorder="1" applyAlignment="1" applyProtection="1">
      <alignment horizontal="center"/>
      <protection locked="0"/>
    </xf>
    <xf numFmtId="0" fontId="51" fillId="0" borderId="35" xfId="0" applyFont="1" applyBorder="1" applyAlignment="1" applyProtection="1">
      <alignment horizontal="center"/>
      <protection locked="0"/>
    </xf>
    <xf numFmtId="0" fontId="17" fillId="0" borderId="27" xfId="0" applyFont="1" applyBorder="1" applyAlignment="1" applyProtection="1">
      <alignment vertical="center"/>
    </xf>
    <xf numFmtId="0" fontId="33" fillId="0" borderId="19" xfId="0" applyFont="1" applyBorder="1" applyAlignment="1" applyProtection="1">
      <alignment vertical="center"/>
    </xf>
    <xf numFmtId="0" fontId="33" fillId="0" borderId="35" xfId="0" applyFont="1" applyBorder="1" applyAlignment="1" applyProtection="1">
      <alignment vertical="center"/>
    </xf>
    <xf numFmtId="0" fontId="55" fillId="0" borderId="59" xfId="0" applyFont="1" applyBorder="1" applyAlignment="1" applyProtection="1">
      <alignment horizontal="center"/>
      <protection locked="0"/>
    </xf>
    <xf numFmtId="0" fontId="51" fillId="0" borderId="67" xfId="0" applyFont="1" applyBorder="1" applyAlignment="1" applyProtection="1">
      <alignment horizontal="center"/>
      <protection locked="0"/>
    </xf>
    <xf numFmtId="0" fontId="13" fillId="0" borderId="35" xfId="0" applyFont="1" applyBorder="1" applyAlignment="1" applyProtection="1">
      <alignment horizontal="left" vertical="center"/>
    </xf>
    <xf numFmtId="0" fontId="55" fillId="0" borderId="42" xfId="0" applyFont="1" applyBorder="1" applyAlignment="1" applyProtection="1">
      <alignment horizontal="center"/>
      <protection locked="0"/>
    </xf>
    <xf numFmtId="0" fontId="51" fillId="0" borderId="42" xfId="0" applyFont="1" applyBorder="1" applyAlignment="1" applyProtection="1">
      <alignment horizontal="center"/>
      <protection locked="0"/>
    </xf>
    <xf numFmtId="0" fontId="55" fillId="0" borderId="54" xfId="0" applyFont="1" applyBorder="1" applyAlignment="1" applyProtection="1">
      <alignment horizontal="center"/>
      <protection locked="0"/>
    </xf>
    <xf numFmtId="0" fontId="51" fillId="0" borderId="54" xfId="0" applyFont="1" applyBorder="1" applyAlignment="1" applyProtection="1">
      <alignment horizontal="center"/>
      <protection locked="0"/>
    </xf>
    <xf numFmtId="0" fontId="13" fillId="34" borderId="0" xfId="0" applyFont="1" applyFill="1" applyBorder="1" applyAlignment="1" applyProtection="1">
      <alignment horizontal="left" vertical="center"/>
    </xf>
    <xf numFmtId="0" fontId="14" fillId="34" borderId="0" xfId="0" applyFont="1" applyFill="1" applyBorder="1" applyAlignment="1" applyProtection="1">
      <alignment horizontal="left"/>
    </xf>
    <xf numFmtId="0" fontId="0" fillId="34" borderId="0" xfId="0" applyFill="1" applyBorder="1" applyAlignment="1" applyProtection="1"/>
    <xf numFmtId="0" fontId="13" fillId="34" borderId="27" xfId="0" applyFont="1" applyFill="1" applyBorder="1" applyAlignment="1" applyProtection="1">
      <alignment horizontal="left" vertical="center"/>
    </xf>
    <xf numFmtId="0" fontId="14" fillId="34" borderId="19" xfId="0" applyFont="1" applyFill="1" applyBorder="1" applyAlignment="1" applyProtection="1">
      <alignment horizontal="left"/>
    </xf>
    <xf numFmtId="0" fontId="0" fillId="34" borderId="100" xfId="0" applyFill="1" applyBorder="1" applyAlignment="1" applyProtection="1"/>
    <xf numFmtId="0" fontId="55" fillId="0" borderId="16" xfId="0" applyFont="1" applyBorder="1" applyAlignment="1" applyProtection="1">
      <alignment horizontal="center"/>
      <protection locked="0"/>
    </xf>
    <xf numFmtId="0" fontId="51" fillId="0" borderId="16" xfId="0" applyFont="1" applyBorder="1" applyAlignment="1" applyProtection="1">
      <alignment horizontal="center"/>
      <protection locked="0"/>
    </xf>
    <xf numFmtId="0" fontId="55" fillId="0" borderId="17" xfId="0" applyFont="1" applyBorder="1" applyAlignment="1" applyProtection="1">
      <alignment horizontal="center"/>
      <protection locked="0"/>
    </xf>
    <xf numFmtId="0" fontId="51" fillId="0" borderId="17" xfId="0" applyFont="1" applyBorder="1" applyAlignment="1" applyProtection="1">
      <alignment horizontal="center"/>
      <protection locked="0"/>
    </xf>
    <xf numFmtId="0" fontId="55" fillId="0" borderId="28" xfId="0" applyFont="1" applyBorder="1" applyAlignment="1" applyProtection="1">
      <alignment horizontal="center"/>
      <protection locked="0"/>
    </xf>
    <xf numFmtId="0" fontId="51" fillId="0" borderId="28" xfId="0" applyFont="1" applyBorder="1" applyAlignment="1" applyProtection="1">
      <alignment horizontal="center"/>
      <protection locked="0"/>
    </xf>
    <xf numFmtId="0" fontId="0" fillId="0" borderId="84" xfId="0" applyBorder="1" applyAlignment="1"/>
    <xf numFmtId="0" fontId="0" fillId="0" borderId="85" xfId="0" applyBorder="1" applyAlignment="1"/>
    <xf numFmtId="241" fontId="17" fillId="0" borderId="86" xfId="0" applyNumberFormat="1" applyFont="1" applyFill="1" applyBorder="1" applyAlignment="1" applyProtection="1">
      <alignment horizontal="left" vertical="center"/>
    </xf>
    <xf numFmtId="221" fontId="17" fillId="0" borderId="86" xfId="0" applyNumberFormat="1" applyFont="1" applyBorder="1" applyAlignment="1" applyProtection="1">
      <alignment horizontal="left" vertical="center"/>
    </xf>
    <xf numFmtId="221" fontId="0" fillId="0" borderId="87" xfId="0" applyNumberFormat="1" applyBorder="1" applyAlignment="1">
      <alignment horizontal="left" vertical="center"/>
    </xf>
    <xf numFmtId="221" fontId="0" fillId="0" borderId="88" xfId="0" applyNumberFormat="1" applyBorder="1" applyAlignment="1">
      <alignment horizontal="left" vertical="center"/>
    </xf>
    <xf numFmtId="209" fontId="17" fillId="0" borderId="86" xfId="0" applyNumberFormat="1" applyFont="1" applyBorder="1" applyAlignment="1" applyProtection="1">
      <alignment horizontal="left" vertical="center"/>
    </xf>
    <xf numFmtId="0" fontId="51" fillId="0" borderId="40" xfId="0" applyFont="1" applyFill="1" applyBorder="1" applyAlignment="1" applyProtection="1">
      <alignment horizontal="center" vertical="center"/>
      <protection locked="0"/>
    </xf>
    <xf numFmtId="0" fontId="51" fillId="0" borderId="25" xfId="0" applyFont="1" applyFill="1" applyBorder="1" applyAlignment="1" applyProtection="1">
      <alignment horizontal="center" vertical="center"/>
      <protection locked="0"/>
    </xf>
    <xf numFmtId="0" fontId="0" fillId="0" borderId="87" xfId="0" applyBorder="1" applyAlignment="1">
      <alignment vertical="center"/>
    </xf>
    <xf numFmtId="0" fontId="0" fillId="26" borderId="25" xfId="0"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0" fillId="0" borderId="80"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3" xfId="0" applyFill="1" applyBorder="1" applyAlignment="1" applyProtection="1">
      <alignment horizontal="center" vertical="center"/>
    </xf>
    <xf numFmtId="0" fontId="43" fillId="0" borderId="40" xfId="0" applyFont="1" applyBorder="1" applyAlignment="1" applyProtection="1">
      <alignment vertical="center"/>
      <protection locked="0"/>
    </xf>
    <xf numFmtId="0" fontId="43" fillId="0" borderId="24" xfId="0" applyFont="1" applyBorder="1" applyAlignment="1" applyProtection="1">
      <alignment vertical="center"/>
      <protection locked="0"/>
    </xf>
    <xf numFmtId="0" fontId="43" fillId="0" borderId="25" xfId="0" applyFont="1" applyBorder="1" applyAlignment="1" applyProtection="1">
      <alignment vertical="center"/>
      <protection locked="0"/>
    </xf>
    <xf numFmtId="0" fontId="0" fillId="0" borderId="25" xfId="0" applyFill="1" applyBorder="1" applyAlignment="1" applyProtection="1">
      <alignment horizontal="center" vertical="center"/>
    </xf>
    <xf numFmtId="237" fontId="17" fillId="0" borderId="86" xfId="0" applyNumberFormat="1" applyFont="1" applyBorder="1" applyAlignment="1" applyProtection="1">
      <alignment horizontal="left" vertical="center"/>
    </xf>
    <xf numFmtId="237" fontId="0" fillId="0" borderId="87" xfId="0" applyNumberFormat="1" applyBorder="1" applyAlignment="1">
      <alignment horizontal="left" vertical="center"/>
    </xf>
    <xf numFmtId="237" fontId="0" fillId="0" borderId="88" xfId="0" applyNumberFormat="1" applyBorder="1" applyAlignment="1">
      <alignment horizontal="left" vertical="center"/>
    </xf>
    <xf numFmtId="0" fontId="15" fillId="0" borderId="89" xfId="0" applyFont="1" applyFill="1" applyBorder="1" applyAlignment="1" applyProtection="1">
      <alignment horizontal="center" vertical="center"/>
    </xf>
    <xf numFmtId="0" fontId="15" fillId="0" borderId="90" xfId="0" applyFont="1" applyFill="1" applyBorder="1" applyAlignment="1" applyProtection="1">
      <alignment horizontal="center" vertical="center"/>
    </xf>
    <xf numFmtId="0" fontId="15" fillId="0" borderId="91" xfId="0" applyFont="1" applyFill="1" applyBorder="1" applyAlignment="1" applyProtection="1">
      <alignment horizontal="center" vertical="center"/>
    </xf>
    <xf numFmtId="0" fontId="15" fillId="0" borderId="143" xfId="0" applyFont="1" applyFill="1" applyBorder="1" applyAlignment="1" applyProtection="1">
      <alignment horizontal="center" vertical="center"/>
    </xf>
    <xf numFmtId="0" fontId="15" fillId="0" borderId="144" xfId="0" applyFont="1" applyFill="1" applyBorder="1" applyAlignment="1" applyProtection="1">
      <alignment horizontal="center" vertical="center"/>
    </xf>
    <xf numFmtId="0" fontId="15" fillId="0" borderId="145" xfId="0" applyFont="1" applyFill="1" applyBorder="1" applyAlignment="1" applyProtection="1">
      <alignment horizontal="center" vertical="center"/>
    </xf>
    <xf numFmtId="0" fontId="0" fillId="0" borderId="89" xfId="0" applyFill="1" applyBorder="1" applyAlignment="1" applyProtection="1">
      <alignment horizontal="center" vertical="center"/>
    </xf>
    <xf numFmtId="0" fontId="0" fillId="0" borderId="90" xfId="0" applyFill="1" applyBorder="1" applyAlignment="1" applyProtection="1">
      <alignment horizontal="center" vertical="center"/>
    </xf>
    <xf numFmtId="0" fontId="0" fillId="0" borderId="91" xfId="0" applyFill="1" applyBorder="1" applyAlignment="1" applyProtection="1">
      <alignment horizontal="center" vertical="center"/>
    </xf>
    <xf numFmtId="0" fontId="0" fillId="0" borderId="143" xfId="0" applyFill="1" applyBorder="1" applyAlignment="1" applyProtection="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43" fillId="0" borderId="68" xfId="0" applyFont="1" applyBorder="1" applyAlignment="1" applyProtection="1">
      <alignment horizontal="left" vertical="center"/>
      <protection locked="0"/>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232" fontId="17" fillId="0" borderId="86" xfId="0" applyNumberFormat="1" applyFont="1" applyBorder="1" applyAlignment="1" applyProtection="1">
      <alignment horizontal="left" vertical="center"/>
    </xf>
    <xf numFmtId="232" fontId="0" fillId="0" borderId="87" xfId="0" applyNumberFormat="1" applyBorder="1" applyAlignment="1">
      <alignment horizontal="left" vertical="center"/>
    </xf>
    <xf numFmtId="232" fontId="0" fillId="0" borderId="88" xfId="0" applyNumberFormat="1" applyBorder="1" applyAlignment="1">
      <alignment horizontal="left" vertical="center"/>
    </xf>
    <xf numFmtId="0" fontId="43" fillId="0" borderId="64" xfId="0" applyFont="1" applyFill="1" applyBorder="1" applyAlignment="1" applyProtection="1">
      <alignment horizontal="center" vertical="center" wrapText="1"/>
    </xf>
    <xf numFmtId="0" fontId="43" fillId="0" borderId="61" xfId="0" applyFont="1" applyFill="1" applyBorder="1" applyAlignment="1" applyProtection="1">
      <alignment horizontal="center" vertical="center" wrapText="1"/>
    </xf>
    <xf numFmtId="0" fontId="43" fillId="0" borderId="80" xfId="0" applyFont="1" applyFill="1" applyBorder="1" applyAlignment="1" applyProtection="1">
      <alignment horizontal="center" vertical="center" wrapText="1"/>
    </xf>
    <xf numFmtId="0" fontId="43" fillId="0" borderId="40" xfId="0" applyFont="1" applyFill="1" applyBorder="1" applyAlignment="1" applyProtection="1">
      <alignment vertical="center" wrapText="1"/>
    </xf>
    <xf numFmtId="0" fontId="43" fillId="0" borderId="24" xfId="0" applyFont="1" applyFill="1" applyBorder="1" applyAlignment="1" applyProtection="1">
      <alignment vertical="center" wrapText="1"/>
    </xf>
    <xf numFmtId="0" fontId="43" fillId="0" borderId="25" xfId="0" applyFont="1" applyFill="1" applyBorder="1" applyAlignment="1" applyProtection="1">
      <alignment vertical="center" wrapText="1"/>
    </xf>
    <xf numFmtId="0" fontId="13" fillId="0" borderId="40" xfId="0" applyFont="1" applyBorder="1" applyAlignment="1" applyProtection="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3" fillId="0" borderId="64" xfId="0" applyFont="1" applyBorder="1" applyAlignment="1" applyProtection="1">
      <alignment vertical="center" wrapText="1"/>
    </xf>
    <xf numFmtId="0" fontId="0" fillId="0" borderId="61" xfId="0" applyBorder="1" applyAlignment="1">
      <alignment vertical="center" wrapText="1"/>
    </xf>
    <xf numFmtId="0" fontId="0" fillId="0" borderId="80" xfId="0" applyBorder="1" applyAlignment="1">
      <alignment vertical="center" wrapText="1"/>
    </xf>
    <xf numFmtId="0" fontId="0" fillId="0" borderId="19" xfId="0" applyBorder="1" applyAlignment="1">
      <alignment vertical="center" wrapText="1"/>
    </xf>
    <xf numFmtId="0" fontId="0" fillId="0" borderId="35" xfId="0" applyBorder="1" applyAlignment="1">
      <alignment vertical="center" wrapText="1"/>
    </xf>
    <xf numFmtId="0" fontId="0" fillId="0" borderId="83" xfId="0" applyBorder="1" applyAlignment="1">
      <alignment vertical="center"/>
    </xf>
    <xf numFmtId="227" fontId="17" fillId="0" borderId="86" xfId="0" applyNumberFormat="1" applyFont="1" applyBorder="1" applyAlignment="1" applyProtection="1">
      <alignment horizontal="left" vertical="center"/>
    </xf>
    <xf numFmtId="227" fontId="0" fillId="0" borderId="87" xfId="0" applyNumberFormat="1" applyBorder="1" applyAlignment="1">
      <alignment horizontal="left" vertical="center"/>
    </xf>
    <xf numFmtId="227" fontId="0" fillId="0" borderId="88" xfId="0" applyNumberFormat="1" applyBorder="1" applyAlignment="1">
      <alignment horizontal="left" vertical="center"/>
    </xf>
    <xf numFmtId="0" fontId="43" fillId="0" borderId="40" xfId="0" applyFont="1" applyFill="1" applyBorder="1" applyAlignment="1" applyProtection="1">
      <alignment horizontal="left" vertical="center"/>
      <protection locked="0"/>
    </xf>
    <xf numFmtId="0" fontId="43" fillId="0" borderId="24" xfId="0" applyFont="1" applyFill="1" applyBorder="1" applyAlignment="1" applyProtection="1">
      <alignment horizontal="left" vertical="center"/>
      <protection locked="0"/>
    </xf>
    <xf numFmtId="0" fontId="43" fillId="0" borderId="25" xfId="0" applyFont="1" applyFill="1" applyBorder="1" applyAlignment="1" applyProtection="1">
      <alignment horizontal="left" vertical="center"/>
      <protection locked="0"/>
    </xf>
    <xf numFmtId="0" fontId="0" fillId="0" borderId="61" xfId="0" applyBorder="1" applyAlignment="1">
      <alignment horizontal="left" vertical="center"/>
    </xf>
    <xf numFmtId="0" fontId="0" fillId="0" borderId="61" xfId="0" applyBorder="1" applyAlignment="1">
      <alignment vertical="center"/>
    </xf>
    <xf numFmtId="0" fontId="0" fillId="0" borderId="80" xfId="0" applyBorder="1" applyAlignment="1">
      <alignment vertical="center"/>
    </xf>
    <xf numFmtId="0" fontId="51" fillId="0" borderId="20" xfId="0" applyFont="1" applyBorder="1" applyAlignment="1" applyProtection="1">
      <alignment vertical="center"/>
      <protection locked="0"/>
    </xf>
    <xf numFmtId="238" fontId="0" fillId="0" borderId="87" xfId="0" applyNumberFormat="1" applyBorder="1" applyAlignment="1">
      <alignment horizontal="left" vertical="center"/>
    </xf>
    <xf numFmtId="238" fontId="0" fillId="0" borderId="88" xfId="0" applyNumberFormat="1" applyBorder="1" applyAlignment="1">
      <alignment horizontal="left" vertical="center"/>
    </xf>
    <xf numFmtId="0" fontId="13" fillId="0" borderId="60" xfId="0" applyFont="1" applyBorder="1" applyAlignment="1" applyProtection="1">
      <alignment horizontal="left" vertical="center" wrapText="1"/>
    </xf>
    <xf numFmtId="0" fontId="13" fillId="0" borderId="67" xfId="0" applyFont="1" applyBorder="1" applyAlignment="1" applyProtection="1">
      <alignment horizontal="left" vertical="center" wrapText="1"/>
    </xf>
    <xf numFmtId="184" fontId="17" fillId="0" borderId="101" xfId="0" applyNumberFormat="1" applyFont="1" applyBorder="1" applyAlignment="1" applyProtection="1">
      <alignment horizontal="left" vertical="center"/>
    </xf>
    <xf numFmtId="198" fontId="17" fillId="0" borderId="101" xfId="0" applyNumberFormat="1" applyFont="1" applyBorder="1" applyAlignment="1" applyProtection="1">
      <alignment horizontal="left" vertical="center"/>
    </xf>
    <xf numFmtId="197" fontId="17" fillId="0" borderId="86" xfId="0" applyNumberFormat="1" applyFont="1" applyBorder="1" applyAlignment="1" applyProtection="1">
      <alignment horizontal="left" vertical="center"/>
    </xf>
    <xf numFmtId="0" fontId="51" fillId="0" borderId="40" xfId="0" applyFont="1" applyBorder="1" applyAlignment="1" applyProtection="1">
      <alignment vertical="center"/>
      <protection locked="0"/>
    </xf>
    <xf numFmtId="0" fontId="51" fillId="0" borderId="25" xfId="0" applyFont="1" applyBorder="1" applyAlignment="1" applyProtection="1">
      <alignment vertical="center"/>
      <protection locked="0"/>
    </xf>
    <xf numFmtId="167" fontId="17" fillId="0" borderId="86" xfId="0" applyNumberFormat="1" applyFont="1" applyBorder="1" applyAlignment="1" applyProtection="1">
      <alignment horizontal="left" vertical="center"/>
    </xf>
    <xf numFmtId="177" fontId="17" fillId="0" borderId="86" xfId="0" applyNumberFormat="1" applyFont="1" applyBorder="1" applyAlignment="1" applyProtection="1">
      <alignment horizontal="left" vertical="center"/>
    </xf>
    <xf numFmtId="183" fontId="17" fillId="0" borderId="86" xfId="0" applyNumberFormat="1" applyFont="1" applyBorder="1" applyAlignment="1" applyProtection="1">
      <alignment horizontal="left" vertical="center"/>
    </xf>
    <xf numFmtId="0" fontId="13" fillId="0" borderId="0" xfId="0" applyFont="1" applyBorder="1" applyAlignment="1" applyProtection="1">
      <alignment horizontal="left" vertical="center" wrapText="1"/>
    </xf>
    <xf numFmtId="0" fontId="13" fillId="0" borderId="33" xfId="0" applyFont="1" applyBorder="1" applyAlignment="1" applyProtection="1">
      <alignment horizontal="left" vertical="center" wrapText="1"/>
    </xf>
    <xf numFmtId="178" fontId="17" fillId="0" borderId="86" xfId="0" applyNumberFormat="1" applyFont="1" applyBorder="1" applyAlignment="1" applyProtection="1">
      <alignment horizontal="left" vertical="center"/>
    </xf>
    <xf numFmtId="201" fontId="17" fillId="0" borderId="86" xfId="0" applyNumberFormat="1" applyFont="1" applyBorder="1" applyAlignment="1" applyProtection="1">
      <alignment horizontal="left" vertical="center"/>
    </xf>
    <xf numFmtId="174" fontId="17" fillId="0" borderId="86" xfId="0" applyNumberFormat="1" applyFont="1" applyBorder="1" applyAlignment="1" applyProtection="1">
      <alignment horizontal="left" vertical="center"/>
    </xf>
    <xf numFmtId="200" fontId="17" fillId="0" borderId="86" xfId="0" applyNumberFormat="1" applyFont="1" applyBorder="1" applyAlignment="1" applyProtection="1">
      <alignment horizontal="left" vertical="center"/>
    </xf>
    <xf numFmtId="199" fontId="17" fillId="0" borderId="86" xfId="0" applyNumberFormat="1" applyFont="1" applyBorder="1" applyAlignment="1" applyProtection="1">
      <alignment horizontal="left" vertical="center"/>
    </xf>
    <xf numFmtId="0" fontId="13" fillId="0" borderId="56" xfId="0" applyFont="1" applyBorder="1" applyAlignment="1" applyProtection="1">
      <alignment vertical="center" wrapText="1"/>
    </xf>
    <xf numFmtId="0" fontId="0" fillId="0" borderId="21" xfId="0" applyBorder="1" applyAlignment="1">
      <alignment vertical="center" wrapText="1"/>
    </xf>
    <xf numFmtId="0" fontId="0" fillId="0" borderId="23" xfId="0" applyBorder="1" applyAlignment="1">
      <alignment vertical="center" wrapText="1"/>
    </xf>
    <xf numFmtId="213" fontId="17" fillId="0" borderId="86" xfId="0" applyNumberFormat="1" applyFont="1" applyBorder="1" applyAlignment="1" applyProtection="1">
      <alignment horizontal="left" vertical="center"/>
    </xf>
    <xf numFmtId="187" fontId="17" fillId="0" borderId="86" xfId="0" applyNumberFormat="1" applyFont="1" applyBorder="1" applyAlignment="1" applyProtection="1">
      <alignment horizontal="left" vertical="center"/>
    </xf>
    <xf numFmtId="0" fontId="13" fillId="0" borderId="48" xfId="0" applyFont="1" applyBorder="1" applyAlignment="1" applyProtection="1">
      <alignment horizontal="left" vertical="center" wrapText="1"/>
    </xf>
    <xf numFmtId="0" fontId="51" fillId="0" borderId="64" xfId="0" applyFont="1" applyBorder="1" applyAlignment="1" applyProtection="1">
      <alignment vertical="center"/>
      <protection locked="0"/>
    </xf>
    <xf numFmtId="0" fontId="51" fillId="0" borderId="80" xfId="0" applyFont="1" applyBorder="1" applyAlignment="1" applyProtection="1">
      <alignment vertical="center"/>
      <protection locked="0"/>
    </xf>
    <xf numFmtId="0" fontId="48" fillId="0" borderId="47" xfId="0" applyFont="1" applyBorder="1" applyAlignment="1" applyProtection="1">
      <alignment vertical="center" wrapText="1"/>
    </xf>
    <xf numFmtId="0" fontId="13" fillId="0" borderId="29" xfId="0" applyFont="1" applyBorder="1" applyAlignment="1" applyProtection="1">
      <alignment vertical="center" wrapText="1"/>
    </xf>
    <xf numFmtId="0" fontId="13" fillId="0" borderId="48" xfId="0" applyFont="1" applyBorder="1" applyAlignment="1" applyProtection="1">
      <alignment vertical="center" wrapText="1"/>
    </xf>
    <xf numFmtId="207" fontId="17" fillId="0" borderId="86" xfId="0" applyNumberFormat="1" applyFont="1" applyBorder="1" applyAlignment="1" applyProtection="1">
      <alignment horizontal="left" vertical="center"/>
    </xf>
    <xf numFmtId="207" fontId="17" fillId="0" borderId="87" xfId="0" applyNumberFormat="1" applyFont="1" applyBorder="1" applyAlignment="1" applyProtection="1">
      <alignment horizontal="left" vertical="center"/>
    </xf>
    <xf numFmtId="207" fontId="17" fillId="0" borderId="88" xfId="0" applyNumberFormat="1" applyFont="1" applyBorder="1" applyAlignment="1" applyProtection="1">
      <alignment horizontal="left" vertical="center"/>
    </xf>
    <xf numFmtId="214" fontId="17" fillId="0" borderId="86" xfId="0" applyNumberFormat="1" applyFont="1" applyBorder="1" applyAlignment="1" applyProtection="1">
      <alignment horizontal="left" vertical="center"/>
    </xf>
    <xf numFmtId="171" fontId="17" fillId="0" borderId="99" xfId="0" applyNumberFormat="1" applyFont="1" applyBorder="1" applyAlignment="1" applyProtection="1">
      <alignment horizontal="left" vertical="center"/>
    </xf>
    <xf numFmtId="240" fontId="17" fillId="0" borderId="86" xfId="0" applyNumberFormat="1" applyFont="1" applyBorder="1" applyAlignment="1" applyProtection="1">
      <alignment horizontal="left" vertical="center"/>
    </xf>
    <xf numFmtId="240" fontId="0" fillId="0" borderId="87" xfId="0" applyNumberFormat="1" applyBorder="1" applyAlignment="1">
      <alignment horizontal="left" vertical="center"/>
    </xf>
    <xf numFmtId="240" fontId="0" fillId="0" borderId="88" xfId="0" applyNumberFormat="1" applyBorder="1" applyAlignment="1">
      <alignment horizontal="left" vertical="center"/>
    </xf>
    <xf numFmtId="215" fontId="17" fillId="0" borderId="86" xfId="0" applyNumberFormat="1" applyFont="1" applyBorder="1" applyAlignment="1" applyProtection="1">
      <alignment horizontal="left" vertical="center"/>
    </xf>
    <xf numFmtId="196" fontId="17" fillId="0" borderId="86" xfId="0" applyNumberFormat="1" applyFont="1" applyBorder="1" applyAlignment="1" applyProtection="1">
      <alignment horizontal="left" vertical="center"/>
    </xf>
    <xf numFmtId="181" fontId="17" fillId="0" borderId="86" xfId="0" applyNumberFormat="1" applyFont="1" applyFill="1" applyBorder="1" applyAlignment="1" applyProtection="1">
      <alignment horizontal="left" vertical="center"/>
    </xf>
    <xf numFmtId="208" fontId="17" fillId="0" borderId="86" xfId="0" applyNumberFormat="1" applyFont="1" applyBorder="1" applyAlignment="1" applyProtection="1">
      <alignment horizontal="left" vertical="center"/>
    </xf>
    <xf numFmtId="0" fontId="0" fillId="0" borderId="64" xfId="0" applyBorder="1" applyAlignment="1">
      <alignment horizontal="left" vertical="center"/>
    </xf>
    <xf numFmtId="0" fontId="0" fillId="0" borderId="40" xfId="0" applyBorder="1" applyAlignment="1">
      <alignment horizontal="left" vertical="center"/>
    </xf>
    <xf numFmtId="0" fontId="51" fillId="0" borderId="24" xfId="0" applyFont="1" applyFill="1" applyBorder="1" applyAlignment="1" applyProtection="1">
      <alignment horizontal="center" vertical="center"/>
      <protection locked="0"/>
    </xf>
    <xf numFmtId="0" fontId="16" fillId="0" borderId="56"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7" fillId="0" borderId="20" xfId="0" applyFont="1" applyBorder="1" applyAlignment="1">
      <alignment horizontal="center" vertical="center" wrapText="1"/>
    </xf>
    <xf numFmtId="1" fontId="17" fillId="0" borderId="20" xfId="0" applyNumberFormat="1" applyFont="1" applyBorder="1" applyAlignment="1">
      <alignment horizontal="center" vertical="center"/>
    </xf>
    <xf numFmtId="0" fontId="16" fillId="0" borderId="4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7" fillId="0" borderId="16" xfId="0" applyFont="1" applyBorder="1" applyAlignment="1">
      <alignment horizontal="center" vertical="center" wrapText="1"/>
    </xf>
    <xf numFmtId="1" fontId="17" fillId="0" borderId="16" xfId="0" applyNumberFormat="1" applyFont="1" applyBorder="1" applyAlignment="1">
      <alignment horizontal="center" vertical="center"/>
    </xf>
    <xf numFmtId="0" fontId="0" fillId="0" borderId="68" xfId="0" applyBorder="1" applyAlignment="1">
      <alignment vertical="center"/>
    </xf>
    <xf numFmtId="1" fontId="17" fillId="0" borderId="42" xfId="0" applyNumberFormat="1" applyFont="1" applyBorder="1" applyAlignment="1">
      <alignment horizontal="center" vertical="center"/>
    </xf>
    <xf numFmtId="0" fontId="16" fillId="0" borderId="65"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8" xfId="0" applyFont="1" applyBorder="1" applyAlignment="1">
      <alignment horizontal="center" vertical="center" wrapText="1"/>
    </xf>
    <xf numFmtId="0" fontId="7" fillId="0" borderId="42" xfId="0" applyFont="1" applyBorder="1" applyAlignment="1">
      <alignment horizontal="center" vertical="center" wrapText="1"/>
    </xf>
    <xf numFmtId="0" fontId="17" fillId="0" borderId="27" xfId="0" applyFont="1" applyBorder="1" applyAlignment="1" applyProtection="1">
      <alignment horizontal="left" vertical="center" wrapText="1"/>
    </xf>
    <xf numFmtId="0" fontId="17" fillId="0" borderId="19" xfId="0" applyFont="1" applyBorder="1" applyAlignment="1" applyProtection="1">
      <alignment horizontal="left" vertical="center" wrapText="1"/>
    </xf>
    <xf numFmtId="0" fontId="43" fillId="0" borderId="56" xfId="0" applyNumberFormat="1" applyFont="1" applyFill="1" applyBorder="1" applyAlignment="1">
      <alignment horizontal="left" vertical="center" wrapText="1"/>
    </xf>
    <xf numFmtId="0" fontId="43" fillId="0" borderId="21" xfId="0" applyNumberFormat="1" applyFont="1" applyFill="1" applyBorder="1" applyAlignment="1">
      <alignment horizontal="left" vertical="center" wrapText="1"/>
    </xf>
    <xf numFmtId="0" fontId="43" fillId="0" borderId="23" xfId="0" applyNumberFormat="1" applyFont="1" applyFill="1" applyBorder="1" applyAlignment="1">
      <alignment horizontal="left" vertical="center" wrapText="1"/>
    </xf>
    <xf numFmtId="0" fontId="43" fillId="0" borderId="40" xfId="0" applyNumberFormat="1" applyFont="1" applyFill="1" applyBorder="1" applyAlignment="1">
      <alignment horizontal="left" vertical="center" wrapText="1"/>
    </xf>
    <xf numFmtId="0" fontId="43" fillId="0" borderId="24" xfId="0" applyNumberFormat="1" applyFont="1" applyFill="1" applyBorder="1" applyAlignment="1">
      <alignment horizontal="left" vertical="center" wrapText="1"/>
    </xf>
    <xf numFmtId="0" fontId="43" fillId="0" borderId="25" xfId="0" applyNumberFormat="1" applyFont="1" applyFill="1" applyBorder="1" applyAlignment="1">
      <alignment horizontal="left" vertical="center" wrapText="1"/>
    </xf>
    <xf numFmtId="0" fontId="7" fillId="0" borderId="4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22" fillId="0" borderId="19"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17" fillId="0" borderId="35" xfId="0" applyFont="1" applyBorder="1" applyAlignment="1" applyProtection="1">
      <alignment horizontal="left" vertical="center" wrapText="1"/>
    </xf>
    <xf numFmtId="0" fontId="17" fillId="0" borderId="47" xfId="0" applyFont="1" applyBorder="1" applyAlignment="1" applyProtection="1">
      <alignment horizontal="left" vertical="center" wrapText="1"/>
    </xf>
    <xf numFmtId="0" fontId="17" fillId="0" borderId="29" xfId="0" applyFont="1" applyBorder="1" applyAlignment="1" applyProtection="1">
      <alignment horizontal="left" vertical="center" wrapText="1"/>
    </xf>
    <xf numFmtId="0" fontId="7" fillId="0" borderId="5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17" fillId="0" borderId="19" xfId="0" applyFont="1" applyBorder="1" applyAlignment="1" applyProtection="1">
      <alignment horizontal="center" vertical="center" textRotation="90" wrapText="1"/>
    </xf>
    <xf numFmtId="0" fontId="43" fillId="26" borderId="0" xfId="0" applyFont="1" applyFill="1" applyBorder="1" applyAlignment="1" applyProtection="1">
      <alignment horizontal="center" vertical="center"/>
    </xf>
    <xf numFmtId="0" fontId="0" fillId="26" borderId="0" xfId="0" applyFill="1" applyBorder="1" applyAlignment="1">
      <alignment horizontal="center" vertical="center"/>
    </xf>
    <xf numFmtId="0" fontId="6" fillId="33" borderId="59" xfId="0" applyFont="1" applyFill="1" applyBorder="1" applyAlignment="1" applyProtection="1">
      <alignment horizontal="center" vertical="center" wrapText="1"/>
    </xf>
    <xf numFmtId="0" fontId="6" fillId="33" borderId="60" xfId="0" applyFont="1" applyFill="1" applyBorder="1" applyAlignment="1" applyProtection="1">
      <alignment horizontal="center" vertical="center" wrapText="1"/>
    </xf>
    <xf numFmtId="0" fontId="0" fillId="0" borderId="60" xfId="0" applyBorder="1" applyAlignment="1">
      <alignment horizontal="center" vertical="center" wrapText="1"/>
    </xf>
    <xf numFmtId="0" fontId="0" fillId="0" borderId="67" xfId="0" applyBorder="1" applyAlignment="1">
      <alignment horizontal="center" vertical="center" wrapText="1"/>
    </xf>
    <xf numFmtId="1" fontId="0" fillId="0" borderId="24" xfId="0" applyNumberFormat="1" applyBorder="1" applyAlignment="1">
      <alignment horizontal="center" vertical="center"/>
    </xf>
    <xf numFmtId="1" fontId="7" fillId="0" borderId="40"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6" fillId="0" borderId="2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2" xfId="0" applyFont="1" applyBorder="1" applyAlignment="1">
      <alignment horizontal="center" vertical="center" wrapText="1"/>
    </xf>
    <xf numFmtId="1" fontId="17" fillId="0" borderId="17" xfId="0" applyNumberFormat="1" applyFont="1" applyBorder="1" applyAlignment="1">
      <alignment horizontal="center" vertical="center"/>
    </xf>
    <xf numFmtId="1" fontId="17" fillId="0" borderId="15" xfId="0" applyNumberFormat="1" applyFont="1" applyBorder="1" applyAlignment="1">
      <alignment horizontal="center" vertical="center"/>
    </xf>
    <xf numFmtId="0" fontId="31" fillId="25" borderId="27" xfId="0" applyFont="1" applyFill="1" applyBorder="1" applyAlignment="1" applyProtection="1">
      <alignment vertical="center"/>
    </xf>
    <xf numFmtId="0" fontId="31" fillId="25" borderId="15" xfId="0" applyFont="1" applyFill="1" applyBorder="1" applyAlignment="1" applyProtection="1">
      <alignment vertical="center"/>
    </xf>
    <xf numFmtId="0" fontId="0" fillId="0" borderId="22" xfId="0" applyBorder="1" applyAlignment="1">
      <alignment vertical="center"/>
    </xf>
    <xf numFmtId="202" fontId="14" fillId="26" borderId="102" xfId="0" applyNumberFormat="1" applyFont="1" applyFill="1" applyBorder="1" applyAlignment="1">
      <alignment vertical="center"/>
    </xf>
    <xf numFmtId="202" fontId="14" fillId="26" borderId="103" xfId="0" applyNumberFormat="1" applyFont="1" applyFill="1" applyBorder="1" applyAlignment="1">
      <alignment vertical="center"/>
    </xf>
    <xf numFmtId="0" fontId="7" fillId="0" borderId="26" xfId="0" applyFont="1" applyBorder="1" applyAlignment="1">
      <alignment horizontal="center" vertical="center" wrapText="1"/>
    </xf>
    <xf numFmtId="0" fontId="7" fillId="0" borderId="17" xfId="0" applyFont="1" applyBorder="1" applyAlignment="1">
      <alignment horizontal="center" vertical="center" wrapText="1"/>
    </xf>
    <xf numFmtId="0" fontId="43" fillId="0" borderId="15"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43" fillId="0" borderId="22" xfId="0" applyFont="1" applyFill="1" applyBorder="1" applyAlignment="1">
      <alignment horizontal="left" vertical="center" wrapText="1"/>
    </xf>
    <xf numFmtId="0" fontId="9" fillId="25" borderId="0" xfId="43" applyFont="1" applyFill="1" applyAlignment="1">
      <alignment horizontal="left" vertical="top" wrapText="1"/>
    </xf>
    <xf numFmtId="0" fontId="9" fillId="25" borderId="21" xfId="43" applyFont="1" applyFill="1" applyBorder="1" applyAlignment="1">
      <alignment horizontal="left" vertical="top" wrapText="1"/>
    </xf>
    <xf numFmtId="0" fontId="9" fillId="25" borderId="0" xfId="43" applyFont="1" applyFill="1" applyAlignment="1">
      <alignment horizontal="center" vertical="top" wrapText="1"/>
    </xf>
    <xf numFmtId="0" fontId="9" fillId="25" borderId="21" xfId="43" applyFont="1" applyFill="1" applyBorder="1" applyAlignment="1">
      <alignment horizontal="center" vertical="top" wrapText="1"/>
    </xf>
    <xf numFmtId="0" fontId="9" fillId="25" borderId="0" xfId="58" applyFont="1" applyFill="1" applyAlignment="1">
      <alignment horizontal="center" vertical="top" wrapText="1"/>
    </xf>
    <xf numFmtId="0" fontId="9" fillId="25" borderId="21" xfId="58" applyFont="1" applyFill="1" applyBorder="1" applyAlignment="1">
      <alignment horizontal="center" vertical="top" wrapText="1"/>
    </xf>
    <xf numFmtId="0" fontId="7" fillId="42" borderId="58" xfId="58" applyFont="1" applyFill="1" applyBorder="1" applyAlignment="1">
      <alignment horizontal="center" vertical="center" wrapText="1"/>
    </xf>
    <xf numFmtId="0" fontId="8" fillId="0" borderId="79" xfId="58" applyFont="1" applyBorder="1" applyAlignment="1">
      <alignment horizontal="center" vertical="center" textRotation="90"/>
    </xf>
    <xf numFmtId="0" fontId="8" fillId="0" borderId="58" xfId="58" applyFont="1" applyBorder="1" applyAlignment="1">
      <alignment horizontal="center" vertical="center" textRotation="90"/>
    </xf>
    <xf numFmtId="0" fontId="8" fillId="0" borderId="78" xfId="58" applyFont="1" applyBorder="1" applyAlignment="1">
      <alignment horizontal="center" vertical="center" textRotation="90"/>
    </xf>
    <xf numFmtId="0" fontId="91" fillId="34" borderId="106" xfId="58" applyFont="1" applyFill="1" applyBorder="1" applyAlignment="1">
      <alignment horizontal="left" vertical="center" wrapText="1"/>
    </xf>
    <xf numFmtId="0" fontId="91" fillId="34" borderId="18" xfId="58" applyFont="1" applyFill="1" applyBorder="1" applyAlignment="1">
      <alignment horizontal="left" vertical="center" wrapText="1"/>
    </xf>
    <xf numFmtId="0" fontId="91" fillId="34" borderId="107" xfId="58" applyFont="1" applyFill="1" applyBorder="1" applyAlignment="1">
      <alignment horizontal="left" vertical="center" wrapText="1"/>
    </xf>
    <xf numFmtId="0" fontId="92" fillId="34" borderId="37" xfId="58" applyFont="1" applyFill="1" applyBorder="1" applyAlignment="1">
      <alignment horizontal="right" vertical="center" wrapText="1"/>
    </xf>
    <xf numFmtId="0" fontId="92" fillId="34" borderId="0" xfId="58" applyFont="1" applyFill="1" applyAlignment="1">
      <alignment horizontal="right" vertical="center" wrapText="1"/>
    </xf>
    <xf numFmtId="0" fontId="92" fillId="34" borderId="114" xfId="58" applyFont="1" applyFill="1" applyBorder="1" applyAlignment="1">
      <alignment horizontal="right" vertical="center" wrapText="1"/>
    </xf>
    <xf numFmtId="0" fontId="9" fillId="38" borderId="78" xfId="58" applyFont="1" applyFill="1" applyBorder="1" applyAlignment="1" applyProtection="1">
      <alignment horizontal="center" vertical="center" wrapText="1"/>
      <protection locked="0"/>
    </xf>
    <xf numFmtId="0" fontId="9" fillId="38" borderId="24" xfId="58" applyFont="1" applyFill="1" applyBorder="1" applyAlignment="1" applyProtection="1">
      <alignment horizontal="center" vertical="center" wrapText="1"/>
      <protection locked="0"/>
    </xf>
    <xf numFmtId="0" fontId="9" fillId="38" borderId="115" xfId="58" applyFont="1" applyFill="1" applyBorder="1" applyAlignment="1" applyProtection="1">
      <alignment horizontal="center" vertical="center" wrapText="1"/>
      <protection locked="0"/>
    </xf>
    <xf numFmtId="0" fontId="91" fillId="34" borderId="37" xfId="58" applyFont="1" applyFill="1" applyBorder="1" applyAlignment="1">
      <alignment horizontal="right" vertical="center" wrapText="1"/>
    </xf>
    <xf numFmtId="0" fontId="91" fillId="34" borderId="0" xfId="58" applyFont="1" applyFill="1" applyAlignment="1">
      <alignment horizontal="right" vertical="center" wrapText="1"/>
    </xf>
    <xf numFmtId="0" fontId="91" fillId="34" borderId="114" xfId="58" applyFont="1" applyFill="1" applyBorder="1" applyAlignment="1">
      <alignment horizontal="right" vertical="center" wrapText="1"/>
    </xf>
    <xf numFmtId="0" fontId="91" fillId="40" borderId="58" xfId="58" applyFont="1" applyFill="1" applyBorder="1" applyAlignment="1">
      <alignment horizontal="left" vertical="center" wrapText="1"/>
    </xf>
    <xf numFmtId="0" fontId="91" fillId="40" borderId="116" xfId="58" applyFont="1" applyFill="1" applyBorder="1" applyAlignment="1">
      <alignment horizontal="left" vertical="center" wrapText="1"/>
    </xf>
    <xf numFmtId="0" fontId="92" fillId="34" borderId="108" xfId="58" applyFont="1" applyFill="1" applyBorder="1" applyAlignment="1">
      <alignment horizontal="right" vertical="center" wrapText="1"/>
    </xf>
    <xf numFmtId="0" fontId="92" fillId="34" borderId="109" xfId="58" applyFont="1" applyFill="1" applyBorder="1" applyAlignment="1">
      <alignment horizontal="right" vertical="center" wrapText="1"/>
    </xf>
    <xf numFmtId="0" fontId="92" fillId="34" borderId="110" xfId="58" applyFont="1" applyFill="1" applyBorder="1" applyAlignment="1">
      <alignment horizontal="right" vertical="center" wrapText="1"/>
    </xf>
    <xf numFmtId="14" fontId="91" fillId="38" borderId="111" xfId="58" applyNumberFormat="1" applyFont="1" applyFill="1" applyBorder="1" applyAlignment="1" applyProtection="1">
      <alignment horizontal="center" vertical="center" wrapText="1"/>
      <protection locked="0"/>
    </xf>
    <xf numFmtId="14" fontId="91" fillId="38" borderId="112" xfId="58" applyNumberFormat="1" applyFont="1" applyFill="1" applyBorder="1" applyAlignment="1" applyProtection="1">
      <alignment horizontal="center" vertical="center" wrapText="1"/>
      <protection locked="0"/>
    </xf>
    <xf numFmtId="14" fontId="91" fillId="38" borderId="113" xfId="58" applyNumberFormat="1" applyFont="1" applyFill="1" applyBorder="1" applyAlignment="1" applyProtection="1">
      <alignment horizontal="center" vertical="center" wrapText="1"/>
      <protection locked="0"/>
    </xf>
    <xf numFmtId="0" fontId="51" fillId="38" borderId="78" xfId="58" applyFont="1" applyFill="1" applyBorder="1" applyAlignment="1" applyProtection="1">
      <alignment horizontal="center" vertical="center" wrapText="1"/>
      <protection locked="0"/>
    </xf>
    <xf numFmtId="0" fontId="51" fillId="38" borderId="24" xfId="58" applyFont="1" applyFill="1" applyBorder="1" applyAlignment="1" applyProtection="1">
      <alignment horizontal="center" vertical="center" wrapText="1"/>
      <protection locked="0"/>
    </xf>
    <xf numFmtId="0" fontId="51" fillId="38" borderId="115" xfId="58" applyFont="1" applyFill="1" applyBorder="1" applyAlignment="1" applyProtection="1">
      <alignment horizontal="center" vertical="center" wrapText="1"/>
      <protection locked="0"/>
    </xf>
    <xf numFmtId="0" fontId="106" fillId="34" borderId="109" xfId="58" applyFont="1" applyFill="1" applyBorder="1" applyAlignment="1">
      <alignment horizontal="center" vertical="center" wrapText="1"/>
    </xf>
    <xf numFmtId="0" fontId="106" fillId="34" borderId="0" xfId="58" applyFont="1" applyFill="1" applyAlignment="1">
      <alignment horizontal="center" vertical="center" wrapText="1"/>
    </xf>
    <xf numFmtId="0" fontId="94" fillId="34" borderId="122" xfId="58" applyFont="1" applyFill="1" applyBorder="1" applyAlignment="1">
      <alignment horizontal="left" vertical="center"/>
    </xf>
    <xf numFmtId="0" fontId="94" fillId="34" borderId="112" xfId="58" applyFont="1" applyFill="1" applyBorder="1" applyAlignment="1">
      <alignment horizontal="left" vertical="center"/>
    </xf>
    <xf numFmtId="0" fontId="8" fillId="0" borderId="111" xfId="58" applyFont="1" applyBorder="1" applyAlignment="1">
      <alignment horizontal="center" vertical="center"/>
    </xf>
    <xf numFmtId="0" fontId="8" fillId="0" borderId="132" xfId="58" applyFont="1" applyBorder="1" applyAlignment="1">
      <alignment horizontal="center" vertical="center"/>
    </xf>
    <xf numFmtId="0" fontId="92" fillId="34" borderId="123" xfId="58" applyFont="1" applyFill="1" applyBorder="1" applyAlignment="1">
      <alignment horizontal="center" vertical="center"/>
    </xf>
    <xf numFmtId="234" fontId="91" fillId="38" borderId="123" xfId="58" applyNumberFormat="1" applyFont="1" applyFill="1" applyBorder="1" applyAlignment="1" applyProtection="1">
      <alignment horizontal="center" vertical="center"/>
      <protection locked="0"/>
    </xf>
    <xf numFmtId="234" fontId="91" fillId="38" borderId="124" xfId="58" applyNumberFormat="1" applyFont="1" applyFill="1" applyBorder="1" applyAlignment="1" applyProtection="1">
      <alignment horizontal="center" vertical="center"/>
      <protection locked="0"/>
    </xf>
    <xf numFmtId="0" fontId="92" fillId="34" borderId="36" xfId="58" applyFont="1" applyFill="1" applyBorder="1" applyAlignment="1">
      <alignment horizontal="left" vertical="center"/>
    </xf>
    <xf numFmtId="0" fontId="92" fillId="34" borderId="24" xfId="58" applyFont="1" applyFill="1" applyBorder="1" applyAlignment="1">
      <alignment horizontal="left" vertical="center"/>
    </xf>
    <xf numFmtId="0" fontId="92" fillId="34" borderId="79" xfId="58" applyFont="1" applyFill="1" applyBorder="1" applyAlignment="1">
      <alignment horizontal="left" vertical="center"/>
    </xf>
    <xf numFmtId="0" fontId="92" fillId="34" borderId="58" xfId="58" applyFont="1" applyFill="1" applyBorder="1" applyAlignment="1">
      <alignment horizontal="center" vertical="center"/>
    </xf>
    <xf numFmtId="0" fontId="92" fillId="34" borderId="116" xfId="58" applyFont="1" applyFill="1" applyBorder="1" applyAlignment="1">
      <alignment horizontal="center" vertical="center"/>
    </xf>
    <xf numFmtId="9" fontId="91" fillId="40" borderId="36" xfId="59" applyFont="1" applyFill="1" applyBorder="1" applyAlignment="1">
      <alignment horizontal="left"/>
    </xf>
    <xf numFmtId="9" fontId="91" fillId="40" borderId="24" xfId="59" applyFont="1" applyFill="1" applyBorder="1" applyAlignment="1">
      <alignment horizontal="left"/>
    </xf>
    <xf numFmtId="9" fontId="91" fillId="40" borderId="79" xfId="59" applyFont="1" applyFill="1" applyBorder="1" applyAlignment="1">
      <alignment horizontal="left"/>
    </xf>
    <xf numFmtId="9" fontId="91" fillId="40" borderId="58" xfId="59" applyFont="1" applyFill="1" applyBorder="1" applyAlignment="1">
      <alignment horizontal="center" vertical="center"/>
    </xf>
    <xf numFmtId="9" fontId="91" fillId="40" borderId="116" xfId="59" applyFont="1" applyFill="1" applyBorder="1" applyAlignment="1">
      <alignment horizontal="center" vertical="center"/>
    </xf>
    <xf numFmtId="0" fontId="89" fillId="0" borderId="38" xfId="59" applyNumberFormat="1" applyFont="1" applyFill="1" applyBorder="1" applyAlignment="1">
      <alignment horizontal="right"/>
    </xf>
    <xf numFmtId="0" fontId="89" fillId="0" borderId="62" xfId="59" applyNumberFormat="1" applyFont="1" applyFill="1" applyBorder="1" applyAlignment="1">
      <alignment horizontal="right"/>
    </xf>
    <xf numFmtId="0" fontId="89" fillId="0" borderId="125" xfId="59" applyNumberFormat="1" applyFont="1" applyFill="1" applyBorder="1" applyAlignment="1">
      <alignment horizontal="right"/>
    </xf>
    <xf numFmtId="0" fontId="96" fillId="0" borderId="126" xfId="59" applyNumberFormat="1" applyFont="1" applyFill="1" applyBorder="1" applyAlignment="1">
      <alignment horizontal="center" vertical="center"/>
    </xf>
    <xf numFmtId="0" fontId="96" fillId="0" borderId="117" xfId="59" applyNumberFormat="1" applyFont="1" applyFill="1" applyBorder="1" applyAlignment="1">
      <alignment horizontal="center" vertical="center"/>
    </xf>
    <xf numFmtId="0" fontId="96" fillId="0" borderId="118" xfId="59" applyNumberFormat="1" applyFont="1" applyFill="1" applyBorder="1" applyAlignment="1">
      <alignment horizontal="center" vertical="center"/>
    </xf>
    <xf numFmtId="0" fontId="96" fillId="0" borderId="127" xfId="59" applyNumberFormat="1" applyFont="1" applyFill="1" applyBorder="1" applyAlignment="1">
      <alignment horizontal="center" vertical="center"/>
    </xf>
    <xf numFmtId="0" fontId="91" fillId="40" borderId="36" xfId="58" applyFont="1" applyFill="1" applyBorder="1" applyAlignment="1">
      <alignment horizontal="left" vertical="center"/>
    </xf>
    <xf numFmtId="0" fontId="91" fillId="40" borderId="24" xfId="58" applyFont="1" applyFill="1" applyBorder="1" applyAlignment="1">
      <alignment horizontal="left" vertical="center"/>
    </xf>
    <xf numFmtId="0" fontId="91" fillId="40" borderId="79" xfId="58" applyFont="1" applyFill="1" applyBorder="1" applyAlignment="1">
      <alignment horizontal="left" vertical="center"/>
    </xf>
    <xf numFmtId="234" fontId="92" fillId="40" borderId="58" xfId="58" applyNumberFormat="1" applyFont="1" applyFill="1" applyBorder="1" applyAlignment="1">
      <alignment horizontal="center" vertical="center"/>
    </xf>
    <xf numFmtId="234" fontId="92" fillId="40" borderId="116" xfId="58" applyNumberFormat="1" applyFont="1" applyFill="1" applyBorder="1" applyAlignment="1">
      <alignment horizontal="center" vertical="center"/>
    </xf>
    <xf numFmtId="0" fontId="92" fillId="37" borderId="36" xfId="58" applyFont="1" applyFill="1" applyBorder="1" applyAlignment="1">
      <alignment horizontal="left" vertical="center"/>
    </xf>
    <xf numFmtId="0" fontId="92" fillId="37" borderId="24" xfId="58" applyFont="1" applyFill="1" applyBorder="1" applyAlignment="1">
      <alignment horizontal="left" vertical="center"/>
    </xf>
    <xf numFmtId="0" fontId="92" fillId="37" borderId="79" xfId="58" applyFont="1" applyFill="1" applyBorder="1" applyAlignment="1">
      <alignment horizontal="left" vertical="center"/>
    </xf>
    <xf numFmtId="234" fontId="91" fillId="38" borderId="58" xfId="58" applyNumberFormat="1" applyFont="1" applyFill="1" applyBorder="1" applyAlignment="1" applyProtection="1">
      <alignment horizontal="center" vertical="center"/>
      <protection locked="0"/>
    </xf>
    <xf numFmtId="234" fontId="91" fillId="38" borderId="116" xfId="58" applyNumberFormat="1" applyFont="1" applyFill="1" applyBorder="1" applyAlignment="1" applyProtection="1">
      <alignment horizontal="center" vertical="center"/>
      <protection locked="0"/>
    </xf>
    <xf numFmtId="9" fontId="91" fillId="0" borderId="121" xfId="59" applyFont="1" applyFill="1" applyBorder="1" applyAlignment="1">
      <alignment horizontal="center"/>
    </xf>
    <xf numFmtId="9" fontId="91" fillId="40" borderId="36" xfId="59" applyFont="1" applyFill="1" applyBorder="1" applyAlignment="1">
      <alignment horizontal="left" vertical="center"/>
    </xf>
    <xf numFmtId="9" fontId="91" fillId="40" borderId="24" xfId="59" applyFont="1" applyFill="1" applyBorder="1" applyAlignment="1">
      <alignment horizontal="left" vertical="center"/>
    </xf>
    <xf numFmtId="9" fontId="91" fillId="40" borderId="79" xfId="59" applyFont="1" applyFill="1" applyBorder="1" applyAlignment="1">
      <alignment horizontal="left" vertical="center"/>
    </xf>
    <xf numFmtId="234" fontId="91" fillId="38" borderId="111" xfId="58" applyNumberFormat="1" applyFont="1" applyFill="1" applyBorder="1" applyAlignment="1" applyProtection="1">
      <alignment horizontal="center" vertical="center"/>
      <protection locked="0"/>
    </xf>
    <xf numFmtId="234" fontId="91" fillId="38" borderId="113" xfId="58" applyNumberFormat="1" applyFont="1" applyFill="1" applyBorder="1" applyAlignment="1" applyProtection="1">
      <alignment horizontal="center" vertical="center"/>
      <protection locked="0"/>
    </xf>
    <xf numFmtId="0" fontId="96" fillId="0" borderId="128" xfId="59" applyNumberFormat="1" applyFont="1" applyFill="1" applyBorder="1" applyAlignment="1">
      <alignment horizontal="center" vertical="center"/>
    </xf>
    <xf numFmtId="0" fontId="96" fillId="0" borderId="129" xfId="59" applyNumberFormat="1" applyFont="1" applyFill="1" applyBorder="1" applyAlignment="1">
      <alignment horizontal="center" vertical="center"/>
    </xf>
    <xf numFmtId="9" fontId="91" fillId="40" borderId="130" xfId="59" applyFont="1" applyFill="1" applyBorder="1" applyAlignment="1">
      <alignment horizontal="center" vertical="center"/>
    </xf>
    <xf numFmtId="9" fontId="91" fillId="40" borderId="131" xfId="59" applyFont="1" applyFill="1" applyBorder="1" applyAlignment="1">
      <alignment horizontal="center" vertical="center"/>
    </xf>
    <xf numFmtId="0" fontId="96" fillId="0" borderId="119" xfId="59" applyNumberFormat="1" applyFont="1" applyFill="1" applyBorder="1" applyAlignment="1">
      <alignment horizontal="center" vertical="center"/>
    </xf>
    <xf numFmtId="0" fontId="96" fillId="0" borderId="120" xfId="59" applyNumberFormat="1" applyFont="1" applyFill="1" applyBorder="1" applyAlignment="1">
      <alignment horizontal="center" vertical="center"/>
    </xf>
    <xf numFmtId="0" fontId="8" fillId="34" borderId="111" xfId="58" applyFont="1" applyFill="1" applyBorder="1" applyAlignment="1">
      <alignment horizontal="center" vertical="center"/>
    </xf>
    <xf numFmtId="0" fontId="8" fillId="34" borderId="132" xfId="58" applyFont="1" applyFill="1" applyBorder="1" applyAlignment="1">
      <alignment horizontal="center" vertical="center"/>
    </xf>
    <xf numFmtId="0" fontId="94" fillId="34" borderId="36" xfId="58" applyFont="1" applyFill="1" applyBorder="1" applyAlignment="1">
      <alignment horizontal="left" vertical="center"/>
    </xf>
    <xf numFmtId="0" fontId="94" fillId="34" borderId="24" xfId="58" applyFont="1" applyFill="1" applyBorder="1" applyAlignment="1">
      <alignment horizontal="left" vertical="center"/>
    </xf>
    <xf numFmtId="0" fontId="94" fillId="34" borderId="79" xfId="58" applyFont="1" applyFill="1" applyBorder="1" applyAlignment="1">
      <alignment horizontal="left" vertical="center"/>
    </xf>
    <xf numFmtId="9" fontId="96" fillId="0" borderId="133" xfId="59" applyFont="1" applyFill="1" applyBorder="1" applyAlignment="1">
      <alignment horizontal="center" vertical="center"/>
    </xf>
    <xf numFmtId="9" fontId="96" fillId="0" borderId="125" xfId="59" applyFont="1" applyFill="1" applyBorder="1" applyAlignment="1">
      <alignment horizontal="center" vertical="center"/>
    </xf>
    <xf numFmtId="9" fontId="96" fillId="0" borderId="62" xfId="59" applyFont="1" applyFill="1" applyBorder="1" applyAlignment="1">
      <alignment horizontal="center" vertical="center"/>
    </xf>
    <xf numFmtId="9" fontId="96" fillId="0" borderId="134" xfId="59" applyFont="1" applyFill="1" applyBorder="1" applyAlignment="1">
      <alignment horizontal="center" vertical="center"/>
    </xf>
    <xf numFmtId="9" fontId="91" fillId="40" borderId="38" xfId="59" applyFont="1" applyFill="1" applyBorder="1" applyAlignment="1">
      <alignment horizontal="left" vertical="center"/>
    </xf>
    <xf numFmtId="9" fontId="91" fillId="40" borderId="62" xfId="59" applyFont="1" applyFill="1" applyBorder="1" applyAlignment="1">
      <alignment horizontal="left" vertical="center"/>
    </xf>
    <xf numFmtId="9" fontId="91" fillId="40" borderId="125" xfId="59" applyFont="1" applyFill="1" applyBorder="1" applyAlignment="1">
      <alignment horizontal="left" vertical="center"/>
    </xf>
    <xf numFmtId="9" fontId="91" fillId="40" borderId="119" xfId="59" applyFont="1" applyFill="1" applyBorder="1" applyAlignment="1">
      <alignment horizontal="center" vertical="center"/>
    </xf>
    <xf numFmtId="9" fontId="91" fillId="40" borderId="120" xfId="59" applyFont="1" applyFill="1" applyBorder="1" applyAlignment="1">
      <alignment horizontal="center" vertical="center"/>
    </xf>
    <xf numFmtId="0" fontId="89" fillId="0" borderId="146" xfId="59" applyNumberFormat="1" applyFont="1" applyFill="1" applyBorder="1" applyAlignment="1">
      <alignment horizontal="right"/>
    </xf>
    <xf numFmtId="0" fontId="89" fillId="0" borderId="121" xfId="59" applyNumberFormat="1" applyFont="1" applyFill="1" applyBorder="1" applyAlignment="1">
      <alignment horizontal="right"/>
    </xf>
    <xf numFmtId="0" fontId="89" fillId="0" borderId="136" xfId="59" applyNumberFormat="1" applyFont="1" applyFill="1" applyBorder="1" applyAlignment="1">
      <alignment horizontal="right"/>
    </xf>
    <xf numFmtId="0" fontId="96" fillId="34" borderId="135" xfId="58" applyFont="1" applyFill="1" applyBorder="1" applyAlignment="1">
      <alignment horizontal="center" vertical="center"/>
    </xf>
    <xf numFmtId="0" fontId="96" fillId="34" borderId="136" xfId="58" applyFont="1" applyFill="1" applyBorder="1" applyAlignment="1">
      <alignment horizontal="center" vertical="center"/>
    </xf>
    <xf numFmtId="0" fontId="97" fillId="34" borderId="121" xfId="58" applyFont="1" applyFill="1" applyBorder="1" applyAlignment="1">
      <alignment horizontal="center" vertical="center"/>
    </xf>
    <xf numFmtId="0" fontId="97" fillId="34" borderId="137" xfId="58" applyFont="1" applyFill="1" applyBorder="1" applyAlignment="1">
      <alignment horizontal="center" vertical="center"/>
    </xf>
    <xf numFmtId="0" fontId="90" fillId="34" borderId="121" xfId="58" applyFont="1" applyFill="1" applyBorder="1" applyAlignment="1">
      <alignment horizontal="center"/>
    </xf>
    <xf numFmtId="0" fontId="90" fillId="34" borderId="109" xfId="58" applyFont="1" applyFill="1" applyBorder="1" applyAlignment="1">
      <alignment horizontal="center"/>
    </xf>
    <xf numFmtId="0" fontId="96" fillId="34" borderId="121" xfId="58" applyFont="1" applyFill="1" applyBorder="1" applyAlignment="1">
      <alignment horizontal="center" vertical="center"/>
    </xf>
    <xf numFmtId="0" fontId="96" fillId="34" borderId="137" xfId="58" applyFont="1" applyFill="1" applyBorder="1" applyAlignment="1">
      <alignment horizontal="center" vertical="center"/>
    </xf>
  </cellXfs>
  <cellStyles count="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2"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43" xr:uid="{00000000-0005-0000-0000-000025000000}"/>
    <cellStyle name="Normal 2 2" xfId="47" xr:uid="{00000000-0005-0000-0000-000026000000}"/>
    <cellStyle name="Normal 3" xfId="44" xr:uid="{00000000-0005-0000-0000-000027000000}"/>
    <cellStyle name="Normal 3 2" xfId="49" xr:uid="{00000000-0005-0000-0000-000028000000}"/>
    <cellStyle name="Normal 3 2 2" xfId="56" xr:uid="{00000000-0005-0000-0000-000029000000}"/>
    <cellStyle name="Normal 3 2 3" xfId="58" xr:uid="{CAD2D2CC-FAD2-4725-B6AC-A7F7E3EBF62A}"/>
    <cellStyle name="Normal 3 3" xfId="53" xr:uid="{00000000-0005-0000-0000-00002A000000}"/>
    <cellStyle name="Normal 4" xfId="48" xr:uid="{00000000-0005-0000-0000-00002B000000}"/>
    <cellStyle name="Normal 4 2" xfId="54" xr:uid="{00000000-0005-0000-0000-00002C000000}"/>
    <cellStyle name="Normal 4 3" xfId="51" xr:uid="{00000000-0005-0000-0000-00002D000000}"/>
    <cellStyle name="Notitie" xfId="35" xr:uid="{00000000-0005-0000-0000-00002E000000}"/>
    <cellStyle name="Ongeldig" xfId="36" xr:uid="{00000000-0005-0000-0000-00002F000000}"/>
    <cellStyle name="Percent" xfId="37" builtinId="5"/>
    <cellStyle name="Percent 2" xfId="45" xr:uid="{00000000-0005-0000-0000-000031000000}"/>
    <cellStyle name="Percent 2 2" xfId="50" xr:uid="{00000000-0005-0000-0000-000032000000}"/>
    <cellStyle name="Percent 2 2 2" xfId="57" xr:uid="{00000000-0005-0000-0000-000033000000}"/>
    <cellStyle name="Percent 2 2 3" xfId="59" xr:uid="{2A6D73C1-8B3D-4D97-B70F-5E9B3672C43D}"/>
    <cellStyle name="Percent 2 3" xfId="55" xr:uid="{00000000-0005-0000-0000-000034000000}"/>
    <cellStyle name="Titel" xfId="38" xr:uid="{00000000-0005-0000-0000-000035000000}"/>
    <cellStyle name="Totaal" xfId="39" xr:uid="{00000000-0005-0000-0000-000036000000}"/>
    <cellStyle name="Uitvoer" xfId="40" xr:uid="{00000000-0005-0000-0000-000037000000}"/>
    <cellStyle name="Verklarende tekst" xfId="41" xr:uid="{00000000-0005-0000-0000-000038000000}"/>
    <cellStyle name="Waarschuwingstekst" xfId="42" xr:uid="{00000000-0005-0000-0000-000039000000}"/>
  </cellStyles>
  <dxfs count="1310">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FF0000"/>
      </font>
      <fill>
        <patternFill>
          <bgColor rgb="FFFF0000"/>
        </patternFill>
      </fill>
    </dxf>
    <dxf>
      <font>
        <color rgb="FF00FF00"/>
      </font>
      <fill>
        <patternFill>
          <bgColor rgb="FF00FF00"/>
        </patternFill>
      </fill>
    </dxf>
    <dxf>
      <font>
        <color rgb="FFFF0000"/>
      </font>
      <fill>
        <patternFill>
          <bgColor rgb="FFFF000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lightUp">
          <bgColor auto="1"/>
        </patternFill>
      </fill>
    </dxf>
    <dxf>
      <fill>
        <patternFill patternType="lightUp">
          <fgColor auto="1"/>
          <bgColor auto="1"/>
        </patternFill>
      </fill>
    </dxf>
    <dxf>
      <fill>
        <patternFill patternType="lightUp">
          <fgColor auto="1"/>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none">
          <bgColor auto="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bgColor indexed="14"/>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none">
          <bgColor auto="1"/>
        </patternFill>
      </fill>
    </dxf>
    <dxf>
      <fill>
        <patternFill>
          <bgColor rgb="FF00CCFF"/>
        </patternFill>
      </fill>
    </dxf>
    <dxf>
      <fill>
        <patternFill>
          <bgColor rgb="FF00CCFF"/>
        </patternFill>
      </fill>
    </dxf>
    <dxf>
      <fill>
        <patternFill>
          <bgColor rgb="FF00CCFF"/>
        </patternFill>
      </fill>
    </dxf>
    <dxf>
      <fill>
        <patternFill>
          <bgColor indexed="40"/>
        </patternFill>
      </fill>
    </dxf>
    <dxf>
      <fill>
        <patternFill>
          <bgColor indexed="40"/>
        </patternFill>
      </fill>
    </dxf>
    <dxf>
      <fill>
        <patternFill>
          <bgColor indexed="40"/>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rgb="FF00CCFF"/>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22"/>
        </patternFill>
      </fill>
    </dxf>
    <dxf>
      <fill>
        <patternFill patternType="none">
          <bgColor indexed="65"/>
        </patternFill>
      </fill>
    </dxf>
    <dxf>
      <fill>
        <patternFill>
          <bgColor indexed="8"/>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patternType="none">
          <bgColor auto="1"/>
        </patternFill>
      </fill>
    </dxf>
    <dxf>
      <fill>
        <patternFill>
          <bgColor rgb="FFC0C0C0"/>
        </patternFill>
      </fill>
    </dxf>
    <dxf>
      <fill>
        <patternFill patternType="solid">
          <bgColor rgb="FFC0C0C0"/>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patternType="none">
          <bgColor auto="1"/>
        </patternFill>
      </fill>
    </dxf>
    <dxf>
      <fill>
        <patternFill>
          <bgColor indexed="40"/>
        </patternFill>
      </fill>
    </dxf>
    <dxf>
      <fill>
        <patternFill>
          <bgColor indexed="9"/>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bgColor indexed="9"/>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9"/>
        </patternFill>
      </fill>
    </dxf>
    <dxf>
      <fill>
        <patternFill>
          <bgColor indexed="14"/>
        </patternFill>
      </fill>
    </dxf>
    <dxf>
      <font>
        <condense val="0"/>
        <extend val="0"/>
        <color indexed="8"/>
      </font>
      <fill>
        <patternFill>
          <bgColor indexed="40"/>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bgColor indexed="40"/>
        </patternFill>
      </fill>
    </dxf>
    <dxf>
      <fill>
        <patternFill>
          <bgColor indexed="40"/>
        </patternFill>
      </fill>
    </dxf>
    <dxf>
      <fill>
        <patternFill>
          <bgColor indexed="22"/>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b/>
        <i val="0"/>
      </font>
      <fill>
        <patternFill>
          <bgColor rgb="FFC0C0C0"/>
        </patternFill>
      </fill>
    </dxf>
    <dxf>
      <fill>
        <patternFill>
          <bgColor rgb="FF00CCFF"/>
        </patternFill>
      </fill>
    </dxf>
    <dxf>
      <font>
        <condense val="0"/>
        <extend val="0"/>
        <color indexed="10"/>
      </font>
      <fill>
        <patternFill>
          <bgColor indexed="10"/>
        </patternFill>
      </fill>
    </dxf>
    <dxf>
      <font>
        <condense val="0"/>
        <extend val="0"/>
        <color indexed="11"/>
      </font>
      <fill>
        <patternFill>
          <bgColor indexed="11"/>
        </patternFill>
      </fill>
    </dxf>
    <dxf>
      <font>
        <b/>
        <i val="0"/>
      </font>
      <fill>
        <patternFill>
          <bgColor rgb="FFC0C0C0"/>
        </patternFill>
      </fill>
    </dxf>
    <dxf>
      <font>
        <b/>
        <i val="0"/>
      </font>
      <fill>
        <patternFill>
          <bgColor rgb="FFC0C0C0"/>
        </patternFill>
      </fill>
    </dxf>
    <dxf>
      <font>
        <b/>
        <i val="0"/>
      </font>
      <fill>
        <patternFill>
          <bgColor rgb="FFC0C0C0"/>
        </patternFill>
      </fill>
    </dxf>
    <dxf>
      <font>
        <b/>
        <i val="0"/>
      </font>
      <fill>
        <patternFill>
          <bgColor rgb="FFC0C0C0"/>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theme="0"/>
        </patternFill>
      </fill>
    </dxf>
    <dxf>
      <fill>
        <patternFill>
          <bgColor indexed="40"/>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ill>
        <patternFill patternType="none">
          <bgColor indexed="65"/>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solid">
          <bgColor theme="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rgb="FFC0C0C0"/>
        </patternFill>
      </fill>
    </dxf>
    <dxf>
      <fill>
        <patternFill>
          <bgColor rgb="FFC0C0C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ont>
        <condense val="0"/>
        <extend val="0"/>
        <color indexed="13"/>
      </font>
      <fill>
        <patternFill>
          <bgColor indexed="13"/>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22"/>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patternType="solid">
          <bgColor indexed="22"/>
        </patternFill>
      </fill>
    </dxf>
    <dxf>
      <fill>
        <patternFill patternType="solid">
          <bgColor indexed="22"/>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solid">
          <bgColor indexed="22"/>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lightUp">
          <bgColor indexed="51"/>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9"/>
        </patternFill>
      </fill>
    </dxf>
    <dxf>
      <fill>
        <patternFill>
          <bgColor indexed="40"/>
        </patternFill>
      </fill>
    </dxf>
    <dxf>
      <fill>
        <patternFill patternType="solid">
          <bgColor indexed="9"/>
        </patternFill>
      </fill>
      <border>
        <left/>
        <right/>
        <top/>
        <bottom/>
      </border>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00FF00"/>
      <color rgb="FF99CCFF"/>
      <color rgb="FF000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4389120</xdr:colOff>
      <xdr:row>2</xdr:row>
      <xdr:rowOff>485775</xdr:rowOff>
    </xdr:from>
    <xdr:to>
      <xdr:col>2</xdr:col>
      <xdr:colOff>7879080</xdr:colOff>
      <xdr:row>2</xdr:row>
      <xdr:rowOff>1771650</xdr:rowOff>
    </xdr:to>
    <xdr:sp macro="" textlink="">
      <xdr:nvSpPr>
        <xdr:cNvPr id="19458" name="Text Box 2">
          <a:extLst>
            <a:ext uri="{FF2B5EF4-FFF2-40B4-BE49-F238E27FC236}">
              <a16:creationId xmlns:a16="http://schemas.microsoft.com/office/drawing/2014/main" id="{00000000-0008-0000-0900-0000024C0000}"/>
            </a:ext>
          </a:extLst>
        </xdr:cNvPr>
        <xdr:cNvSpPr txBox="1">
          <a:spLocks noChangeArrowheads="1"/>
        </xdr:cNvSpPr>
      </xdr:nvSpPr>
      <xdr:spPr bwMode="auto">
        <a:xfrm>
          <a:off x="5791200" y="1390650"/>
          <a:ext cx="3390900" cy="1285875"/>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BASIC</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BBU (GCC)</a:t>
          </a:r>
        </a:p>
      </xdr:txBody>
    </xdr:sp>
    <xdr:clientData/>
  </xdr:twoCellAnchor>
  <xdr:twoCellAnchor>
    <xdr:from>
      <xdr:col>2</xdr:col>
      <xdr:colOff>76200</xdr:colOff>
      <xdr:row>2</xdr:row>
      <xdr:rowOff>114300</xdr:rowOff>
    </xdr:from>
    <xdr:to>
      <xdr:col>2</xdr:col>
      <xdr:colOff>2667000</xdr:colOff>
      <xdr:row>2</xdr:row>
      <xdr:rowOff>1965960</xdr:rowOff>
    </xdr:to>
    <xdr:pic>
      <xdr:nvPicPr>
        <xdr:cNvPr id="19500" name="Picture 9" descr="GA_logo">
          <a:extLst>
            <a:ext uri="{FF2B5EF4-FFF2-40B4-BE49-F238E27FC236}">
              <a16:creationId xmlns:a16="http://schemas.microsoft.com/office/drawing/2014/main" id="{00000000-0008-0000-0900-00002C4C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013460"/>
          <a:ext cx="2590800" cy="1851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4541520</xdr:colOff>
      <xdr:row>2</xdr:row>
      <xdr:rowOff>476250</xdr:rowOff>
    </xdr:from>
    <xdr:to>
      <xdr:col>2</xdr:col>
      <xdr:colOff>8591447</xdr:colOff>
      <xdr:row>2</xdr:row>
      <xdr:rowOff>1695450</xdr:rowOff>
    </xdr:to>
    <xdr:sp macro="" textlink="">
      <xdr:nvSpPr>
        <xdr:cNvPr id="20492" name="Text Box 12">
          <a:extLst>
            <a:ext uri="{FF2B5EF4-FFF2-40B4-BE49-F238E27FC236}">
              <a16:creationId xmlns:a16="http://schemas.microsoft.com/office/drawing/2014/main" id="{00000000-0008-0000-0B00-00000C500000}"/>
            </a:ext>
          </a:extLst>
        </xdr:cNvPr>
        <xdr:cNvSpPr txBox="1">
          <a:spLocks noChangeArrowheads="1"/>
        </xdr:cNvSpPr>
      </xdr:nvSpPr>
      <xdr:spPr bwMode="auto">
        <a:xfrm>
          <a:off x="5981700" y="1381125"/>
          <a:ext cx="3943350" cy="121920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BBU (GCC)</a:t>
          </a:r>
        </a:p>
      </xdr:txBody>
    </xdr:sp>
    <xdr:clientData/>
  </xdr:twoCellAnchor>
  <xdr:twoCellAnchor>
    <xdr:from>
      <xdr:col>2</xdr:col>
      <xdr:colOff>83820</xdr:colOff>
      <xdr:row>2</xdr:row>
      <xdr:rowOff>76200</xdr:rowOff>
    </xdr:from>
    <xdr:to>
      <xdr:col>2</xdr:col>
      <xdr:colOff>2659380</xdr:colOff>
      <xdr:row>2</xdr:row>
      <xdr:rowOff>1943100</xdr:rowOff>
    </xdr:to>
    <xdr:pic>
      <xdr:nvPicPr>
        <xdr:cNvPr id="20619" name="Picture 46" descr="GA_logo">
          <a:extLst>
            <a:ext uri="{FF2B5EF4-FFF2-40B4-BE49-F238E27FC236}">
              <a16:creationId xmlns:a16="http://schemas.microsoft.com/office/drawing/2014/main" id="{00000000-0008-0000-0B00-00008B5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4020" y="975360"/>
          <a:ext cx="257556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106680</xdr:colOff>
      <xdr:row>2</xdr:row>
      <xdr:rowOff>60960</xdr:rowOff>
    </xdr:from>
    <xdr:to>
      <xdr:col>2</xdr:col>
      <xdr:colOff>2697480</xdr:colOff>
      <xdr:row>2</xdr:row>
      <xdr:rowOff>1927860</xdr:rowOff>
    </xdr:to>
    <xdr:pic>
      <xdr:nvPicPr>
        <xdr:cNvPr id="30739" name="Picture 3" descr="GA_logo">
          <a:extLst>
            <a:ext uri="{FF2B5EF4-FFF2-40B4-BE49-F238E27FC236}">
              <a16:creationId xmlns:a16="http://schemas.microsoft.com/office/drawing/2014/main" id="{00000000-0008-0000-0C00-00001378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6880" y="952500"/>
          <a:ext cx="25908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50800</xdr:colOff>
      <xdr:row>0</xdr:row>
      <xdr:rowOff>0</xdr:rowOff>
    </xdr:from>
    <xdr:to>
      <xdr:col>24</xdr:col>
      <xdr:colOff>95624</xdr:colOff>
      <xdr:row>15</xdr:row>
      <xdr:rowOff>108337</xdr:rowOff>
    </xdr:to>
    <xdr:pic>
      <xdr:nvPicPr>
        <xdr:cNvPr id="2" name="Picture 1">
          <a:extLst>
            <a:ext uri="{FF2B5EF4-FFF2-40B4-BE49-F238E27FC236}">
              <a16:creationId xmlns:a16="http://schemas.microsoft.com/office/drawing/2014/main" id="{D0DA1C44-3ED0-49F5-A4A4-D773E99A96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9225" y="0"/>
          <a:ext cx="6759949" cy="3651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7.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108"/>
  <sheetViews>
    <sheetView tabSelected="1" zoomScale="50" zoomScaleNormal="50" zoomScaleSheetLayoutView="50" workbookViewId="0">
      <pane ySplit="3" topLeftCell="A4" activePane="bottomLeft" state="frozen"/>
      <selection pane="bottomLeft" activeCell="V1" sqref="V1"/>
    </sheetView>
  </sheetViews>
  <sheetFormatPr defaultColWidth="9.140625" defaultRowHeight="12.75" x14ac:dyDescent="0.2"/>
  <cols>
    <col min="1" max="1" width="9.140625" style="618"/>
    <col min="2" max="2" width="13.7109375" style="626" customWidth="1"/>
    <col min="3" max="3" width="140" style="619" customWidth="1"/>
    <col min="4" max="6" width="6.140625" style="618" customWidth="1"/>
    <col min="7" max="7" width="5.7109375" style="618" customWidth="1"/>
    <col min="8" max="15" width="6.140625" style="618" customWidth="1"/>
    <col min="16" max="17" width="5.7109375" style="618" customWidth="1"/>
    <col min="18" max="20" width="6.28515625" style="618" customWidth="1"/>
    <col min="21" max="21" width="2.42578125" style="618" hidden="1" customWidth="1"/>
    <col min="22" max="22" width="8" style="618" customWidth="1"/>
    <col min="23" max="16384" width="9.140625" style="618"/>
  </cols>
  <sheetData>
    <row r="1" spans="1:22" ht="40.15" customHeight="1" thickBot="1" x14ac:dyDescent="0.3">
      <c r="A1" s="738" t="s">
        <v>98</v>
      </c>
      <c r="B1" s="450"/>
      <c r="C1" s="499" t="s">
        <v>99</v>
      </c>
      <c r="D1" s="452"/>
      <c r="E1" s="498"/>
      <c r="F1" s="498"/>
      <c r="G1" s="498"/>
      <c r="H1" s="498"/>
      <c r="I1" s="498"/>
      <c r="J1" s="498"/>
      <c r="K1" s="498"/>
      <c r="L1" s="498"/>
      <c r="M1" s="498"/>
      <c r="N1" s="498"/>
      <c r="O1" s="498"/>
      <c r="P1" s="498"/>
      <c r="Q1" s="498"/>
      <c r="R1" s="498"/>
      <c r="S1" s="498"/>
      <c r="T1" s="453" t="s">
        <v>100</v>
      </c>
      <c r="U1" s="110"/>
      <c r="V1" s="112"/>
    </row>
    <row r="2" spans="1:22" s="619" customFormat="1" ht="31.7" customHeight="1" thickBot="1" x14ac:dyDescent="0.25">
      <c r="A2" s="991" t="s">
        <v>1304</v>
      </c>
      <c r="B2" s="992"/>
      <c r="C2" s="992"/>
      <c r="D2" s="992"/>
      <c r="E2" s="992"/>
      <c r="F2" s="992"/>
      <c r="G2" s="992"/>
      <c r="H2" s="992"/>
      <c r="I2" s="992"/>
      <c r="J2" s="992"/>
      <c r="K2" s="992"/>
      <c r="L2" s="992"/>
      <c r="M2" s="992"/>
      <c r="N2" s="992"/>
      <c r="O2" s="992"/>
      <c r="P2" s="992"/>
      <c r="Q2" s="992"/>
      <c r="R2" s="992"/>
      <c r="S2" s="992"/>
      <c r="T2" s="993"/>
      <c r="U2" s="83"/>
      <c r="V2" s="83"/>
    </row>
    <row r="3" spans="1:22" ht="161.44999999999999" customHeight="1" thickBot="1" x14ac:dyDescent="0.25">
      <c r="A3" s="548" t="s">
        <v>267</v>
      </c>
      <c r="B3" s="549" t="s">
        <v>20</v>
      </c>
      <c r="C3" s="550" t="s">
        <v>536</v>
      </c>
      <c r="D3" s="422" t="s">
        <v>21</v>
      </c>
      <c r="E3" s="135" t="s">
        <v>537</v>
      </c>
      <c r="F3" s="551" t="s">
        <v>426</v>
      </c>
      <c r="G3" s="552" t="s">
        <v>537</v>
      </c>
      <c r="H3" s="422" t="s">
        <v>427</v>
      </c>
      <c r="I3" s="135" t="s">
        <v>537</v>
      </c>
      <c r="J3" s="553" t="s">
        <v>428</v>
      </c>
      <c r="K3" s="552" t="s">
        <v>537</v>
      </c>
      <c r="L3" s="422" t="s">
        <v>429</v>
      </c>
      <c r="M3" s="135" t="s">
        <v>537</v>
      </c>
      <c r="N3" s="422" t="s">
        <v>411</v>
      </c>
      <c r="O3" s="135" t="s">
        <v>537</v>
      </c>
      <c r="P3" s="422" t="s">
        <v>13</v>
      </c>
      <c r="Q3" s="135" t="s">
        <v>537</v>
      </c>
      <c r="R3" s="134" t="s">
        <v>14</v>
      </c>
      <c r="S3" s="554" t="s">
        <v>537</v>
      </c>
      <c r="T3" s="555" t="s">
        <v>280</v>
      </c>
      <c r="U3" s="110"/>
      <c r="V3" s="110"/>
    </row>
    <row r="4" spans="1:22" s="620" customFormat="1" ht="33" customHeight="1" thickBot="1" x14ac:dyDescent="0.35">
      <c r="A4" s="501"/>
      <c r="B4" s="408">
        <v>100</v>
      </c>
      <c r="C4" s="906" t="s">
        <v>517</v>
      </c>
      <c r="D4" s="907"/>
      <c r="E4" s="907"/>
      <c r="F4" s="907"/>
      <c r="G4" s="907"/>
      <c r="H4" s="907"/>
      <c r="I4" s="907"/>
      <c r="J4" s="907"/>
      <c r="K4" s="907"/>
      <c r="L4" s="907"/>
      <c r="M4" s="907"/>
      <c r="N4" s="907"/>
      <c r="O4" s="907"/>
      <c r="P4" s="907"/>
      <c r="Q4" s="907"/>
      <c r="R4" s="907"/>
      <c r="S4" s="907"/>
      <c r="T4" s="905"/>
      <c r="U4" s="112"/>
      <c r="V4" s="112"/>
    </row>
    <row r="5" spans="1:22" s="620" customFormat="1" ht="30" customHeight="1" thickBot="1" x14ac:dyDescent="0.5">
      <c r="A5" s="682"/>
      <c r="B5" s="317">
        <v>101</v>
      </c>
      <c r="C5" s="427" t="s">
        <v>601</v>
      </c>
      <c r="D5" s="114" t="s">
        <v>602</v>
      </c>
      <c r="E5" s="115"/>
      <c r="F5" s="114"/>
      <c r="G5" s="116"/>
      <c r="H5" s="117"/>
      <c r="I5" s="115"/>
      <c r="J5" s="114"/>
      <c r="K5" s="116"/>
      <c r="L5" s="117"/>
      <c r="M5" s="115"/>
      <c r="N5" s="114"/>
      <c r="O5" s="116"/>
      <c r="P5" s="115"/>
      <c r="Q5" s="116"/>
      <c r="R5" s="118"/>
      <c r="S5" s="116"/>
      <c r="T5" s="545"/>
      <c r="U5" s="112"/>
      <c r="V5" s="112"/>
    </row>
    <row r="6" spans="1:22" s="620" customFormat="1" ht="27.95" customHeight="1" thickBot="1" x14ac:dyDescent="0.25">
      <c r="A6" s="682"/>
      <c r="B6" s="321" t="s">
        <v>59</v>
      </c>
      <c r="C6" s="151" t="s">
        <v>295</v>
      </c>
      <c r="D6" s="1129"/>
      <c r="E6" s="1130"/>
      <c r="F6" s="1129"/>
      <c r="G6" s="1130"/>
      <c r="H6" s="1129"/>
      <c r="I6" s="1130"/>
      <c r="J6" s="1129"/>
      <c r="K6" s="1130"/>
      <c r="L6" s="1129"/>
      <c r="M6" s="1130"/>
      <c r="N6" s="1129"/>
      <c r="O6" s="1130"/>
      <c r="P6" s="1129"/>
      <c r="Q6" s="1130"/>
      <c r="R6" s="1129"/>
      <c r="S6" s="1130"/>
      <c r="T6" s="501"/>
      <c r="U6" s="112">
        <f>COUNTIF(D6:S6,"a")+COUNTIF(D6:S6,"s")</f>
        <v>0</v>
      </c>
      <c r="V6" s="150"/>
    </row>
    <row r="7" spans="1:22" s="620" customFormat="1" ht="30" customHeight="1" thickBot="1" x14ac:dyDescent="0.5">
      <c r="A7" s="682"/>
      <c r="B7" s="317">
        <v>102</v>
      </c>
      <c r="C7" s="212" t="s">
        <v>434</v>
      </c>
      <c r="D7" s="114" t="s">
        <v>602</v>
      </c>
      <c r="E7" s="116"/>
      <c r="F7" s="117" t="s">
        <v>602</v>
      </c>
      <c r="G7" s="115"/>
      <c r="H7" s="114" t="s">
        <v>602</v>
      </c>
      <c r="I7" s="116"/>
      <c r="J7" s="117" t="s">
        <v>602</v>
      </c>
      <c r="K7" s="115"/>
      <c r="L7" s="114" t="s">
        <v>602</v>
      </c>
      <c r="M7" s="119"/>
      <c r="N7" s="117" t="s">
        <v>602</v>
      </c>
      <c r="O7" s="119"/>
      <c r="P7" s="120" t="s">
        <v>602</v>
      </c>
      <c r="Q7" s="121"/>
      <c r="R7" s="114" t="s">
        <v>602</v>
      </c>
      <c r="S7" s="121"/>
      <c r="T7" s="502"/>
      <c r="U7" s="112"/>
      <c r="V7" s="112"/>
    </row>
    <row r="8" spans="1:22" s="620" customFormat="1" ht="45" customHeight="1" thickBot="1" x14ac:dyDescent="0.25">
      <c r="A8" s="682"/>
      <c r="B8" s="321" t="s">
        <v>60</v>
      </c>
      <c r="C8" s="186" t="s">
        <v>630</v>
      </c>
      <c r="D8" s="1129"/>
      <c r="E8" s="1130"/>
      <c r="F8" s="1129"/>
      <c r="G8" s="1130"/>
      <c r="H8" s="1129"/>
      <c r="I8" s="1130"/>
      <c r="J8" s="1129"/>
      <c r="K8" s="1130"/>
      <c r="L8" s="1129"/>
      <c r="M8" s="1130"/>
      <c r="N8" s="1129"/>
      <c r="O8" s="1130"/>
      <c r="P8" s="1129"/>
      <c r="Q8" s="1130"/>
      <c r="R8" s="1129"/>
      <c r="S8" s="1130"/>
      <c r="T8" s="501"/>
      <c r="U8" s="112">
        <f>COUNTIF(D8:S8,"a")+COUNTIF(D8:S8,"s")</f>
        <v>0</v>
      </c>
      <c r="V8" s="150"/>
    </row>
    <row r="9" spans="1:22" s="620" customFormat="1" ht="30" customHeight="1" thickBot="1" x14ac:dyDescent="0.5">
      <c r="A9" s="682"/>
      <c r="B9" s="317">
        <v>103</v>
      </c>
      <c r="C9" s="212" t="s">
        <v>589</v>
      </c>
      <c r="D9" s="114" t="s">
        <v>602</v>
      </c>
      <c r="E9" s="116"/>
      <c r="F9" s="117" t="s">
        <v>602</v>
      </c>
      <c r="G9" s="115"/>
      <c r="H9" s="114" t="s">
        <v>602</v>
      </c>
      <c r="I9" s="116"/>
      <c r="J9" s="117" t="s">
        <v>602</v>
      </c>
      <c r="K9" s="115"/>
      <c r="L9" s="114" t="s">
        <v>602</v>
      </c>
      <c r="M9" s="116"/>
      <c r="N9" s="117" t="s">
        <v>602</v>
      </c>
      <c r="O9" s="116"/>
      <c r="P9" s="122" t="s">
        <v>602</v>
      </c>
      <c r="Q9" s="121"/>
      <c r="R9" s="114" t="s">
        <v>602</v>
      </c>
      <c r="S9" s="121"/>
      <c r="T9" s="502"/>
      <c r="U9" s="112"/>
      <c r="V9" s="112"/>
    </row>
    <row r="10" spans="1:22" s="620" customFormat="1" ht="27.95" customHeight="1" x14ac:dyDescent="0.2">
      <c r="A10" s="682"/>
      <c r="B10" s="330" t="s">
        <v>61</v>
      </c>
      <c r="C10" s="155" t="s">
        <v>404</v>
      </c>
      <c r="D10" s="1139"/>
      <c r="E10" s="1140"/>
      <c r="F10" s="1139"/>
      <c r="G10" s="1140"/>
      <c r="H10" s="1139"/>
      <c r="I10" s="1140"/>
      <c r="J10" s="1139"/>
      <c r="K10" s="1140"/>
      <c r="L10" s="1139"/>
      <c r="M10" s="1140"/>
      <c r="N10" s="1139"/>
      <c r="O10" s="1140"/>
      <c r="P10" s="1139"/>
      <c r="Q10" s="1140"/>
      <c r="R10" s="1139"/>
      <c r="S10" s="1140"/>
      <c r="T10" s="501"/>
      <c r="U10" s="112">
        <f>COUNTIF(D10:S10,"a")+COUNTIF(D10:S10,"s")</f>
        <v>0</v>
      </c>
      <c r="V10" s="150"/>
    </row>
    <row r="11" spans="1:22" s="620" customFormat="1" ht="45" customHeight="1" thickBot="1" x14ac:dyDescent="0.25">
      <c r="A11" s="682"/>
      <c r="B11" s="842" t="s">
        <v>62</v>
      </c>
      <c r="C11" s="182" t="s">
        <v>575</v>
      </c>
      <c r="D11" s="1137"/>
      <c r="E11" s="1138"/>
      <c r="F11" s="1137"/>
      <c r="G11" s="1138"/>
      <c r="H11" s="1137"/>
      <c r="I11" s="1138"/>
      <c r="J11" s="1137"/>
      <c r="K11" s="1138"/>
      <c r="L11" s="1137"/>
      <c r="M11" s="1138"/>
      <c r="N11" s="1137"/>
      <c r="O11" s="1138"/>
      <c r="P11" s="1137"/>
      <c r="Q11" s="1138"/>
      <c r="R11" s="1137"/>
      <c r="S11" s="1138"/>
      <c r="T11" s="501"/>
      <c r="U11" s="112">
        <f>COUNTIF(D11:S11,"a")+COUNTIF(D11:S11,"s")</f>
        <v>0</v>
      </c>
      <c r="V11" s="150"/>
    </row>
    <row r="12" spans="1:22" s="620" customFormat="1" ht="30" customHeight="1" thickBot="1" x14ac:dyDescent="0.5">
      <c r="A12" s="682"/>
      <c r="B12" s="317">
        <v>104</v>
      </c>
      <c r="C12" s="212" t="s">
        <v>296</v>
      </c>
      <c r="D12" s="114" t="s">
        <v>602</v>
      </c>
      <c r="E12" s="116"/>
      <c r="F12" s="117" t="s">
        <v>602</v>
      </c>
      <c r="G12" s="115"/>
      <c r="H12" s="114" t="s">
        <v>602</v>
      </c>
      <c r="I12" s="121"/>
      <c r="J12" s="117" t="s">
        <v>602</v>
      </c>
      <c r="K12" s="122"/>
      <c r="L12" s="114" t="s">
        <v>602</v>
      </c>
      <c r="M12" s="121"/>
      <c r="N12" s="117" t="s">
        <v>602</v>
      </c>
      <c r="O12" s="121"/>
      <c r="P12" s="122" t="s">
        <v>602</v>
      </c>
      <c r="Q12" s="121"/>
      <c r="R12" s="114" t="s">
        <v>602</v>
      </c>
      <c r="S12" s="121"/>
      <c r="T12" s="502"/>
      <c r="U12" s="112"/>
      <c r="V12" s="112"/>
    </row>
    <row r="13" spans="1:22" s="620" customFormat="1" ht="27.95" customHeight="1" x14ac:dyDescent="0.2">
      <c r="A13" s="682"/>
      <c r="B13" s="330" t="s">
        <v>63</v>
      </c>
      <c r="C13" s="155" t="s">
        <v>64</v>
      </c>
      <c r="D13" s="1139"/>
      <c r="E13" s="1140"/>
      <c r="F13" s="1139"/>
      <c r="G13" s="1140"/>
      <c r="H13" s="1139"/>
      <c r="I13" s="1140"/>
      <c r="J13" s="1139"/>
      <c r="K13" s="1140"/>
      <c r="L13" s="1139"/>
      <c r="M13" s="1140"/>
      <c r="N13" s="1139"/>
      <c r="O13" s="1140"/>
      <c r="P13" s="1139"/>
      <c r="Q13" s="1140"/>
      <c r="R13" s="1139"/>
      <c r="S13" s="1140"/>
      <c r="T13" s="501"/>
      <c r="U13" s="112">
        <f>COUNTIF(D13:S13,"a")+COUNTIF(D13:S13,"s")</f>
        <v>0</v>
      </c>
      <c r="V13" s="150"/>
    </row>
    <row r="14" spans="1:22" s="620" customFormat="1" ht="45" customHeight="1" thickBot="1" x14ac:dyDescent="0.25">
      <c r="A14" s="682"/>
      <c r="B14" s="842" t="s">
        <v>65</v>
      </c>
      <c r="C14" s="157" t="s">
        <v>581</v>
      </c>
      <c r="D14" s="1137"/>
      <c r="E14" s="1138"/>
      <c r="F14" s="1137"/>
      <c r="G14" s="1138"/>
      <c r="H14" s="1137"/>
      <c r="I14" s="1138"/>
      <c r="J14" s="1137"/>
      <c r="K14" s="1138"/>
      <c r="L14" s="1137"/>
      <c r="M14" s="1138"/>
      <c r="N14" s="1137"/>
      <c r="O14" s="1138"/>
      <c r="P14" s="1137"/>
      <c r="Q14" s="1138"/>
      <c r="R14" s="1137"/>
      <c r="S14" s="1138"/>
      <c r="T14" s="501"/>
      <c r="U14" s="112">
        <f>COUNTIF(D14:S14,"a")+COUNTIF(D14:S14,"s")</f>
        <v>0</v>
      </c>
      <c r="V14" s="150"/>
    </row>
    <row r="15" spans="1:22" s="620" customFormat="1" ht="30" customHeight="1" thickBot="1" x14ac:dyDescent="0.5">
      <c r="A15" s="682"/>
      <c r="B15" s="317" t="s">
        <v>323</v>
      </c>
      <c r="C15" s="427" t="s">
        <v>582</v>
      </c>
      <c r="D15" s="114" t="s">
        <v>602</v>
      </c>
      <c r="E15" s="116"/>
      <c r="F15" s="117"/>
      <c r="G15" s="115"/>
      <c r="H15" s="114"/>
      <c r="I15" s="116"/>
      <c r="J15" s="117"/>
      <c r="K15" s="115"/>
      <c r="L15" s="114"/>
      <c r="M15" s="116"/>
      <c r="N15" s="117"/>
      <c r="O15" s="116"/>
      <c r="P15" s="122"/>
      <c r="Q15" s="121"/>
      <c r="R15" s="114"/>
      <c r="S15" s="121"/>
      <c r="T15" s="502"/>
      <c r="U15" s="112"/>
      <c r="V15" s="112"/>
    </row>
    <row r="16" spans="1:22" s="620" customFormat="1" ht="27.95" customHeight="1" x14ac:dyDescent="0.2">
      <c r="A16" s="682"/>
      <c r="B16" s="330" t="s">
        <v>618</v>
      </c>
      <c r="C16" s="158" t="s">
        <v>619</v>
      </c>
      <c r="D16" s="1139"/>
      <c r="E16" s="1140"/>
      <c r="F16" s="1139"/>
      <c r="G16" s="1140"/>
      <c r="H16" s="1139"/>
      <c r="I16" s="1140"/>
      <c r="J16" s="1139"/>
      <c r="K16" s="1140"/>
      <c r="L16" s="1139"/>
      <c r="M16" s="1140"/>
      <c r="N16" s="1139"/>
      <c r="O16" s="1140"/>
      <c r="P16" s="1139"/>
      <c r="Q16" s="1140"/>
      <c r="R16" s="1139"/>
      <c r="S16" s="1140"/>
      <c r="T16" s="501"/>
      <c r="U16" s="112">
        <f>COUNTIF(D16:S16,"a")+COUNTIF(D16:S16,"s")</f>
        <v>0</v>
      </c>
      <c r="V16" s="150"/>
    </row>
    <row r="17" spans="1:22" s="620" customFormat="1" ht="27.95" customHeight="1" x14ac:dyDescent="0.2">
      <c r="A17" s="682"/>
      <c r="B17" s="331" t="s">
        <v>620</v>
      </c>
      <c r="C17" s="183" t="s">
        <v>621</v>
      </c>
      <c r="D17" s="1147"/>
      <c r="E17" s="1148"/>
      <c r="F17" s="1147"/>
      <c r="G17" s="1148"/>
      <c r="H17" s="1147"/>
      <c r="I17" s="1148"/>
      <c r="J17" s="1147"/>
      <c r="K17" s="1148"/>
      <c r="L17" s="1147"/>
      <c r="M17" s="1148"/>
      <c r="N17" s="1147"/>
      <c r="O17" s="1148"/>
      <c r="P17" s="1147"/>
      <c r="Q17" s="1148"/>
      <c r="R17" s="1147"/>
      <c r="S17" s="1148"/>
      <c r="T17" s="501"/>
      <c r="U17" s="112">
        <f>COUNTIF(D17:S17,"a")+COUNTIF(D17:S17,"s")</f>
        <v>0</v>
      </c>
      <c r="V17" s="150"/>
    </row>
    <row r="18" spans="1:22" s="620" customFormat="1" ht="27.95" customHeight="1" x14ac:dyDescent="0.2">
      <c r="A18" s="682"/>
      <c r="B18" s="331" t="s">
        <v>622</v>
      </c>
      <c r="C18" s="183" t="s">
        <v>623</v>
      </c>
      <c r="D18" s="1147"/>
      <c r="E18" s="1148"/>
      <c r="F18" s="1147"/>
      <c r="G18" s="1148"/>
      <c r="H18" s="1147"/>
      <c r="I18" s="1148"/>
      <c r="J18" s="1147"/>
      <c r="K18" s="1148"/>
      <c r="L18" s="1147"/>
      <c r="M18" s="1148"/>
      <c r="N18" s="1147"/>
      <c r="O18" s="1148"/>
      <c r="P18" s="1147"/>
      <c r="Q18" s="1148"/>
      <c r="R18" s="1147"/>
      <c r="S18" s="1148"/>
      <c r="T18" s="501"/>
      <c r="U18" s="112">
        <f>COUNTIF(D18:S18,"a")+COUNTIF(D18:S18,"s")</f>
        <v>0</v>
      </c>
      <c r="V18" s="150"/>
    </row>
    <row r="19" spans="1:22" s="620" customFormat="1" ht="27.95" customHeight="1" x14ac:dyDescent="0.2">
      <c r="A19" s="682"/>
      <c r="B19" s="331" t="s">
        <v>624</v>
      </c>
      <c r="C19" s="183" t="s">
        <v>36</v>
      </c>
      <c r="D19" s="1147"/>
      <c r="E19" s="1148"/>
      <c r="F19" s="1147"/>
      <c r="G19" s="1148"/>
      <c r="H19" s="1147"/>
      <c r="I19" s="1148"/>
      <c r="J19" s="1147"/>
      <c r="K19" s="1148"/>
      <c r="L19" s="1147"/>
      <c r="M19" s="1148"/>
      <c r="N19" s="1147"/>
      <c r="O19" s="1148"/>
      <c r="P19" s="1147"/>
      <c r="Q19" s="1148"/>
      <c r="R19" s="1147"/>
      <c r="S19" s="1148"/>
      <c r="T19" s="501"/>
      <c r="U19" s="112">
        <f>COUNTIF(D19:S19,"a")+COUNTIF(D19:S19,"s")</f>
        <v>0</v>
      </c>
      <c r="V19" s="150"/>
    </row>
    <row r="20" spans="1:22" s="620" customFormat="1" ht="27.95" customHeight="1" thickBot="1" x14ac:dyDescent="0.25">
      <c r="A20" s="682"/>
      <c r="B20" s="842" t="s">
        <v>399</v>
      </c>
      <c r="C20" s="184" t="s">
        <v>583</v>
      </c>
      <c r="D20" s="1137"/>
      <c r="E20" s="1138"/>
      <c r="F20" s="1137"/>
      <c r="G20" s="1138"/>
      <c r="H20" s="1137"/>
      <c r="I20" s="1138"/>
      <c r="J20" s="1137"/>
      <c r="K20" s="1138"/>
      <c r="L20" s="1137"/>
      <c r="M20" s="1138"/>
      <c r="N20" s="1137"/>
      <c r="O20" s="1138"/>
      <c r="P20" s="1137"/>
      <c r="Q20" s="1138"/>
      <c r="R20" s="1137"/>
      <c r="S20" s="1138"/>
      <c r="T20" s="501"/>
      <c r="U20" s="112">
        <f>COUNTIF(D20:S20,"a")+COUNTIF(D20:S20,"s")</f>
        <v>0</v>
      </c>
      <c r="V20" s="150"/>
    </row>
    <row r="21" spans="1:22" s="620" customFormat="1" ht="30" customHeight="1" thickBot="1" x14ac:dyDescent="0.5">
      <c r="A21" s="682"/>
      <c r="B21" s="317" t="s">
        <v>327</v>
      </c>
      <c r="C21" s="426" t="s">
        <v>584</v>
      </c>
      <c r="D21" s="114" t="s">
        <v>602</v>
      </c>
      <c r="E21" s="116"/>
      <c r="F21" s="123"/>
      <c r="G21" s="124"/>
      <c r="H21" s="118"/>
      <c r="I21" s="116"/>
      <c r="J21" s="124"/>
      <c r="K21" s="124"/>
      <c r="L21" s="114" t="s">
        <v>602</v>
      </c>
      <c r="M21" s="116"/>
      <c r="N21" s="124"/>
      <c r="O21" s="116"/>
      <c r="P21" s="122"/>
      <c r="Q21" s="121"/>
      <c r="R21" s="114"/>
      <c r="S21" s="121"/>
      <c r="T21" s="502"/>
      <c r="U21" s="112"/>
      <c r="V21" s="112"/>
    </row>
    <row r="22" spans="1:22" s="620" customFormat="1" ht="45" customHeight="1" x14ac:dyDescent="0.2">
      <c r="A22" s="682"/>
      <c r="B22" s="330" t="s">
        <v>400</v>
      </c>
      <c r="C22" s="174" t="s">
        <v>451</v>
      </c>
      <c r="D22" s="1139"/>
      <c r="E22" s="1140"/>
      <c r="F22" s="1139"/>
      <c r="G22" s="1140"/>
      <c r="H22" s="1139"/>
      <c r="I22" s="1140"/>
      <c r="J22" s="1139"/>
      <c r="K22" s="1140"/>
      <c r="L22" s="1139"/>
      <c r="M22" s="1140"/>
      <c r="N22" s="1139"/>
      <c r="O22" s="1140"/>
      <c r="P22" s="1139"/>
      <c r="Q22" s="1140"/>
      <c r="R22" s="1139"/>
      <c r="S22" s="1140"/>
      <c r="T22" s="501"/>
      <c r="U22" s="112">
        <f t="shared" ref="U22:U31" si="0">COUNTIF(D22:S22,"a")+COUNTIF(D22:S22,"s")</f>
        <v>0</v>
      </c>
      <c r="V22" s="150"/>
    </row>
    <row r="23" spans="1:22" s="620" customFormat="1" ht="27.95" customHeight="1" x14ac:dyDescent="0.2">
      <c r="A23" s="682"/>
      <c r="B23" s="331" t="s">
        <v>120</v>
      </c>
      <c r="C23" s="185" t="s">
        <v>121</v>
      </c>
      <c r="D23" s="1147"/>
      <c r="E23" s="1148"/>
      <c r="F23" s="1147"/>
      <c r="G23" s="1148"/>
      <c r="H23" s="1147"/>
      <c r="I23" s="1148"/>
      <c r="J23" s="1147"/>
      <c r="K23" s="1148"/>
      <c r="L23" s="1147"/>
      <c r="M23" s="1148"/>
      <c r="N23" s="1147"/>
      <c r="O23" s="1148"/>
      <c r="P23" s="1147"/>
      <c r="Q23" s="1148"/>
      <c r="R23" s="1147"/>
      <c r="S23" s="1148"/>
      <c r="T23" s="501"/>
      <c r="U23" s="112">
        <f t="shared" si="0"/>
        <v>0</v>
      </c>
      <c r="V23" s="150"/>
    </row>
    <row r="24" spans="1:22" s="620" customFormat="1" ht="27.95" customHeight="1" x14ac:dyDescent="0.2">
      <c r="A24" s="682"/>
      <c r="B24" s="331" t="s">
        <v>122</v>
      </c>
      <c r="C24" s="176" t="s">
        <v>585</v>
      </c>
      <c r="D24" s="1147"/>
      <c r="E24" s="1148"/>
      <c r="F24" s="1147"/>
      <c r="G24" s="1148"/>
      <c r="H24" s="1147"/>
      <c r="I24" s="1148"/>
      <c r="J24" s="1147"/>
      <c r="K24" s="1148"/>
      <c r="L24" s="1147"/>
      <c r="M24" s="1148"/>
      <c r="N24" s="1147"/>
      <c r="O24" s="1148"/>
      <c r="P24" s="1147"/>
      <c r="Q24" s="1148"/>
      <c r="R24" s="1147"/>
      <c r="S24" s="1148"/>
      <c r="T24" s="501"/>
      <c r="U24" s="112">
        <f t="shared" si="0"/>
        <v>0</v>
      </c>
      <c r="V24" s="150"/>
    </row>
    <row r="25" spans="1:22" s="620" customFormat="1" ht="27.95" customHeight="1" x14ac:dyDescent="0.2">
      <c r="A25" s="682"/>
      <c r="B25" s="331" t="s">
        <v>123</v>
      </c>
      <c r="C25" s="176" t="s">
        <v>465</v>
      </c>
      <c r="D25" s="1147"/>
      <c r="E25" s="1148"/>
      <c r="F25" s="1147"/>
      <c r="G25" s="1148"/>
      <c r="H25" s="1147"/>
      <c r="I25" s="1148"/>
      <c r="J25" s="1147"/>
      <c r="K25" s="1148"/>
      <c r="L25" s="1147"/>
      <c r="M25" s="1148"/>
      <c r="N25" s="1147"/>
      <c r="O25" s="1148"/>
      <c r="P25" s="1147"/>
      <c r="Q25" s="1148"/>
      <c r="R25" s="1147"/>
      <c r="S25" s="1148"/>
      <c r="T25" s="501"/>
      <c r="U25" s="112">
        <f t="shared" si="0"/>
        <v>0</v>
      </c>
      <c r="V25" s="150"/>
    </row>
    <row r="26" spans="1:22" s="620" customFormat="1" ht="27.95" customHeight="1" x14ac:dyDescent="0.2">
      <c r="A26" s="682"/>
      <c r="B26" s="331" t="s">
        <v>466</v>
      </c>
      <c r="C26" s="176" t="s">
        <v>115</v>
      </c>
      <c r="D26" s="1147"/>
      <c r="E26" s="1148"/>
      <c r="F26" s="1147"/>
      <c r="G26" s="1148"/>
      <c r="H26" s="1147"/>
      <c r="I26" s="1148"/>
      <c r="J26" s="1147"/>
      <c r="K26" s="1148"/>
      <c r="L26" s="1147"/>
      <c r="M26" s="1148"/>
      <c r="N26" s="1147"/>
      <c r="O26" s="1148"/>
      <c r="P26" s="1147"/>
      <c r="Q26" s="1148"/>
      <c r="R26" s="1147"/>
      <c r="S26" s="1148"/>
      <c r="T26" s="501"/>
      <c r="U26" s="112">
        <f t="shared" si="0"/>
        <v>0</v>
      </c>
      <c r="V26" s="150"/>
    </row>
    <row r="27" spans="1:22" s="620" customFormat="1" ht="45" customHeight="1" x14ac:dyDescent="0.2">
      <c r="A27" s="682"/>
      <c r="B27" s="331" t="s">
        <v>467</v>
      </c>
      <c r="C27" s="176" t="s">
        <v>341</v>
      </c>
      <c r="D27" s="1147"/>
      <c r="E27" s="1148"/>
      <c r="F27" s="1147"/>
      <c r="G27" s="1148"/>
      <c r="H27" s="1147"/>
      <c r="I27" s="1148"/>
      <c r="J27" s="1147"/>
      <c r="K27" s="1148"/>
      <c r="L27" s="1147"/>
      <c r="M27" s="1148"/>
      <c r="N27" s="1147"/>
      <c r="O27" s="1148"/>
      <c r="P27" s="1147"/>
      <c r="Q27" s="1148"/>
      <c r="R27" s="1147"/>
      <c r="S27" s="1148"/>
      <c r="T27" s="501"/>
      <c r="U27" s="112">
        <f t="shared" si="0"/>
        <v>0</v>
      </c>
      <c r="V27" s="150"/>
    </row>
    <row r="28" spans="1:22" s="620" customFormat="1" ht="27.95" customHeight="1" x14ac:dyDescent="0.2">
      <c r="A28" s="682"/>
      <c r="B28" s="331" t="s">
        <v>468</v>
      </c>
      <c r="C28" s="176" t="s">
        <v>345</v>
      </c>
      <c r="D28" s="1147"/>
      <c r="E28" s="1148"/>
      <c r="F28" s="1147"/>
      <c r="G28" s="1148"/>
      <c r="H28" s="1147"/>
      <c r="I28" s="1148"/>
      <c r="J28" s="1147"/>
      <c r="K28" s="1148"/>
      <c r="L28" s="1147"/>
      <c r="M28" s="1148"/>
      <c r="N28" s="1147"/>
      <c r="O28" s="1148"/>
      <c r="P28" s="1147"/>
      <c r="Q28" s="1148"/>
      <c r="R28" s="1147"/>
      <c r="S28" s="1148"/>
      <c r="T28" s="501"/>
      <c r="U28" s="112">
        <f t="shared" si="0"/>
        <v>0</v>
      </c>
      <c r="V28" s="150"/>
    </row>
    <row r="29" spans="1:22" s="620" customFormat="1" ht="45" customHeight="1" x14ac:dyDescent="0.2">
      <c r="A29" s="682"/>
      <c r="B29" s="331" t="s">
        <v>346</v>
      </c>
      <c r="C29" s="176" t="s">
        <v>257</v>
      </c>
      <c r="D29" s="1147"/>
      <c r="E29" s="1148"/>
      <c r="F29" s="1147"/>
      <c r="G29" s="1148"/>
      <c r="H29" s="1147"/>
      <c r="I29" s="1148"/>
      <c r="J29" s="1147"/>
      <c r="K29" s="1148"/>
      <c r="L29" s="1147"/>
      <c r="M29" s="1148"/>
      <c r="N29" s="1147"/>
      <c r="O29" s="1148"/>
      <c r="P29" s="1147"/>
      <c r="Q29" s="1148"/>
      <c r="R29" s="1147"/>
      <c r="S29" s="1148"/>
      <c r="T29" s="501"/>
      <c r="U29" s="112">
        <f t="shared" si="0"/>
        <v>0</v>
      </c>
      <c r="V29" s="150"/>
    </row>
    <row r="30" spans="1:22" s="620" customFormat="1" ht="45" customHeight="1" x14ac:dyDescent="0.2">
      <c r="A30" s="682"/>
      <c r="B30" s="842" t="s">
        <v>347</v>
      </c>
      <c r="C30" s="157" t="s">
        <v>565</v>
      </c>
      <c r="D30" s="1147"/>
      <c r="E30" s="1148"/>
      <c r="F30" s="1147"/>
      <c r="G30" s="1148"/>
      <c r="H30" s="1147"/>
      <c r="I30" s="1148"/>
      <c r="J30" s="1147"/>
      <c r="K30" s="1148"/>
      <c r="L30" s="1147"/>
      <c r="M30" s="1148"/>
      <c r="N30" s="1147"/>
      <c r="O30" s="1148"/>
      <c r="P30" s="1147"/>
      <c r="Q30" s="1148"/>
      <c r="R30" s="1147"/>
      <c r="S30" s="1148"/>
      <c r="T30" s="501"/>
      <c r="U30" s="112">
        <f t="shared" si="0"/>
        <v>0</v>
      </c>
      <c r="V30" s="150"/>
    </row>
    <row r="31" spans="1:22" s="620" customFormat="1" ht="27.95" customHeight="1" thickBot="1" x14ac:dyDescent="0.25">
      <c r="A31" s="503"/>
      <c r="B31" s="394" t="s">
        <v>566</v>
      </c>
      <c r="C31" s="405" t="s">
        <v>567</v>
      </c>
      <c r="D31" s="1137"/>
      <c r="E31" s="1138"/>
      <c r="F31" s="1137"/>
      <c r="G31" s="1138"/>
      <c r="H31" s="1137"/>
      <c r="I31" s="1138"/>
      <c r="J31" s="1137"/>
      <c r="K31" s="1138"/>
      <c r="L31" s="1137"/>
      <c r="M31" s="1138"/>
      <c r="N31" s="1137"/>
      <c r="O31" s="1138"/>
      <c r="P31" s="1137"/>
      <c r="Q31" s="1138"/>
      <c r="R31" s="1137"/>
      <c r="S31" s="1138"/>
      <c r="T31" s="503"/>
      <c r="U31" s="112">
        <f t="shared" si="0"/>
        <v>0</v>
      </c>
      <c r="V31" s="150"/>
    </row>
    <row r="32" spans="1:22" s="621" customFormat="1" ht="30" customHeight="1" thickBot="1" x14ac:dyDescent="0.25">
      <c r="A32" s="501"/>
      <c r="B32" s="334">
        <v>107</v>
      </c>
      <c r="C32" s="457" t="s">
        <v>297</v>
      </c>
      <c r="D32" s="131" t="s">
        <v>602</v>
      </c>
      <c r="E32" s="562"/>
      <c r="F32" s="136" t="s">
        <v>602</v>
      </c>
      <c r="G32" s="563"/>
      <c r="H32" s="131"/>
      <c r="I32" s="562"/>
      <c r="J32" s="136"/>
      <c r="K32" s="563"/>
      <c r="L32" s="131" t="s">
        <v>602</v>
      </c>
      <c r="M32" s="562"/>
      <c r="N32" s="136"/>
      <c r="O32" s="562"/>
      <c r="P32" s="430"/>
      <c r="Q32" s="132"/>
      <c r="R32" s="131" t="s">
        <v>602</v>
      </c>
      <c r="S32" s="132"/>
      <c r="T32" s="539"/>
      <c r="U32" s="85"/>
      <c r="V32" s="85"/>
    </row>
    <row r="33" spans="1:256" s="621" customFormat="1" ht="45" customHeight="1" x14ac:dyDescent="0.2">
      <c r="A33" s="682"/>
      <c r="B33" s="330" t="s">
        <v>348</v>
      </c>
      <c r="C33" s="173" t="s">
        <v>353</v>
      </c>
      <c r="D33" s="1139"/>
      <c r="E33" s="1140"/>
      <c r="F33" s="1139"/>
      <c r="G33" s="1140"/>
      <c r="H33" s="1139"/>
      <c r="I33" s="1140"/>
      <c r="J33" s="1139"/>
      <c r="K33" s="1140"/>
      <c r="L33" s="1139"/>
      <c r="M33" s="1140"/>
      <c r="N33" s="1139"/>
      <c r="O33" s="1140"/>
      <c r="P33" s="1139"/>
      <c r="Q33" s="1140"/>
      <c r="R33" s="1139"/>
      <c r="S33" s="1140"/>
      <c r="T33" s="501"/>
      <c r="U33" s="112">
        <f>COUNTIF(D33:S33,"a")+COUNTIF(D33:S33,"s")</f>
        <v>0</v>
      </c>
      <c r="V33" s="150"/>
    </row>
    <row r="34" spans="1:256" s="621" customFormat="1" ht="27.95" customHeight="1" thickBot="1" x14ac:dyDescent="0.25">
      <c r="A34" s="682"/>
      <c r="B34" s="842" t="s">
        <v>349</v>
      </c>
      <c r="C34" s="157" t="s">
        <v>573</v>
      </c>
      <c r="D34" s="1149"/>
      <c r="E34" s="1150"/>
      <c r="F34" s="1149"/>
      <c r="G34" s="1150"/>
      <c r="H34" s="1149"/>
      <c r="I34" s="1150"/>
      <c r="J34" s="1149"/>
      <c r="K34" s="1150"/>
      <c r="L34" s="1149"/>
      <c r="M34" s="1150"/>
      <c r="N34" s="1149"/>
      <c r="O34" s="1150"/>
      <c r="P34" s="1149"/>
      <c r="Q34" s="1150"/>
      <c r="R34" s="1149"/>
      <c r="S34" s="1150"/>
      <c r="T34" s="530"/>
      <c r="U34" s="112">
        <f>COUNTIF(D34:S34,"a")+COUNTIF(D34:S34,"s")</f>
        <v>0</v>
      </c>
      <c r="V34" s="150"/>
    </row>
    <row r="35" spans="1:256" s="620" customFormat="1" ht="30" customHeight="1" thickBot="1" x14ac:dyDescent="0.25">
      <c r="A35" s="682"/>
      <c r="B35" s="317">
        <v>108</v>
      </c>
      <c r="C35" s="214" t="s">
        <v>298</v>
      </c>
      <c r="D35" s="75" t="s">
        <v>602</v>
      </c>
      <c r="E35" s="125"/>
      <c r="F35" s="77" t="s">
        <v>602</v>
      </c>
      <c r="G35" s="126"/>
      <c r="H35" s="75" t="s">
        <v>602</v>
      </c>
      <c r="I35" s="125"/>
      <c r="J35" s="77" t="s">
        <v>602</v>
      </c>
      <c r="K35" s="126"/>
      <c r="L35" s="75" t="s">
        <v>602</v>
      </c>
      <c r="M35" s="125"/>
      <c r="N35" s="77" t="s">
        <v>602</v>
      </c>
      <c r="O35" s="125"/>
      <c r="P35" s="78" t="s">
        <v>602</v>
      </c>
      <c r="Q35" s="76"/>
      <c r="R35" s="75" t="s">
        <v>602</v>
      </c>
      <c r="S35" s="76"/>
      <c r="T35" s="79"/>
      <c r="U35" s="112"/>
      <c r="V35" s="112"/>
    </row>
    <row r="36" spans="1:256" s="620" customFormat="1" ht="45" customHeight="1" x14ac:dyDescent="0.2">
      <c r="A36" s="682"/>
      <c r="B36" s="711" t="s">
        <v>350</v>
      </c>
      <c r="C36" s="195" t="s">
        <v>118</v>
      </c>
      <c r="D36" s="1151"/>
      <c r="E36" s="1152"/>
      <c r="F36" s="1134"/>
      <c r="G36" s="1135"/>
      <c r="H36" s="1134"/>
      <c r="I36" s="1135"/>
      <c r="J36" s="1134"/>
      <c r="K36" s="1135"/>
      <c r="L36" s="1134"/>
      <c r="M36" s="1135"/>
      <c r="N36" s="1134"/>
      <c r="O36" s="1135"/>
      <c r="P36" s="1134"/>
      <c r="Q36" s="1135"/>
      <c r="R36" s="1134"/>
      <c r="S36" s="1135"/>
      <c r="T36" s="530"/>
      <c r="U36" s="112">
        <f>COUNTIF(D36:S36,"a")+COUNTIF(D36:S36,"s")</f>
        <v>0</v>
      </c>
      <c r="V36" s="150"/>
    </row>
    <row r="37" spans="1:256" s="620" customFormat="1" ht="45" customHeight="1" thickBot="1" x14ac:dyDescent="0.25">
      <c r="A37" s="682"/>
      <c r="B37" s="842" t="s">
        <v>351</v>
      </c>
      <c r="C37" s="179" t="s">
        <v>525</v>
      </c>
      <c r="D37" s="1147"/>
      <c r="E37" s="1148"/>
      <c r="F37" s="1147"/>
      <c r="G37" s="1148"/>
      <c r="H37" s="1147"/>
      <c r="I37" s="1148"/>
      <c r="J37" s="1147"/>
      <c r="K37" s="1148"/>
      <c r="L37" s="1147"/>
      <c r="M37" s="1148"/>
      <c r="N37" s="1147"/>
      <c r="O37" s="1148"/>
      <c r="P37" s="1147"/>
      <c r="Q37" s="1148"/>
      <c r="R37" s="1147"/>
      <c r="S37" s="1148"/>
      <c r="T37" s="682"/>
      <c r="U37" s="112">
        <f>COUNTIF(D37:S37,"a")+COUNTIF(D37:S37,"s")</f>
        <v>0</v>
      </c>
      <c r="V37" s="150"/>
    </row>
    <row r="38" spans="1:256" s="620" customFormat="1" ht="45" customHeight="1" thickBot="1" x14ac:dyDescent="0.35">
      <c r="A38" s="682"/>
      <c r="B38" s="331" t="s">
        <v>526</v>
      </c>
      <c r="C38" s="175" t="s">
        <v>119</v>
      </c>
      <c r="D38" s="1147"/>
      <c r="E38" s="1148"/>
      <c r="F38" s="1147"/>
      <c r="G38" s="1148"/>
      <c r="H38" s="1147"/>
      <c r="I38" s="1148"/>
      <c r="J38" s="1147"/>
      <c r="K38" s="1148"/>
      <c r="L38" s="1147"/>
      <c r="M38" s="1148"/>
      <c r="N38" s="1147"/>
      <c r="O38" s="1148"/>
      <c r="P38" s="1147"/>
      <c r="Q38" s="1148"/>
      <c r="R38" s="1147"/>
      <c r="S38" s="1148"/>
      <c r="T38" s="501"/>
      <c r="U38" s="112">
        <f>COUNTIF(D38:S38,"a")+COUNTIF(D38:S38,"s")</f>
        <v>0</v>
      </c>
      <c r="V38" s="150"/>
      <c r="W38" s="1141"/>
      <c r="X38" s="1142"/>
      <c r="Y38" s="1142"/>
      <c r="Z38" s="1142"/>
      <c r="AA38" s="1142"/>
      <c r="AB38" s="1142"/>
      <c r="AC38" s="1142"/>
      <c r="AD38" s="1142"/>
      <c r="AE38" s="1142"/>
      <c r="AF38" s="1142"/>
      <c r="AG38" s="1142"/>
      <c r="AH38" s="1142"/>
      <c r="AI38" s="1142"/>
      <c r="AJ38" s="1142"/>
      <c r="AK38" s="1142"/>
      <c r="AL38" s="1142"/>
      <c r="AM38" s="1142"/>
      <c r="AN38" s="1143"/>
      <c r="AO38" s="615"/>
      <c r="AP38" s="622"/>
      <c r="AQ38" s="1141"/>
      <c r="AR38" s="1142"/>
      <c r="AS38" s="1142"/>
      <c r="AT38" s="1142"/>
      <c r="AU38" s="1142"/>
      <c r="AV38" s="1142"/>
      <c r="AW38" s="1142"/>
      <c r="AX38" s="1142"/>
      <c r="AY38" s="1142"/>
      <c r="AZ38" s="1142"/>
      <c r="BA38" s="1142"/>
      <c r="BB38" s="1142"/>
      <c r="BC38" s="1142"/>
      <c r="BD38" s="1142"/>
      <c r="BE38" s="1142"/>
      <c r="BF38" s="1142"/>
      <c r="BG38" s="1142"/>
      <c r="BH38" s="1143"/>
      <c r="BI38" s="615"/>
      <c r="BJ38" s="622"/>
      <c r="BK38" s="1141"/>
      <c r="BL38" s="1142"/>
      <c r="BM38" s="1142"/>
      <c r="BN38" s="1142"/>
      <c r="BO38" s="1142"/>
      <c r="BP38" s="1142"/>
      <c r="BQ38" s="1142"/>
      <c r="BR38" s="1142"/>
      <c r="BS38" s="1142"/>
      <c r="BT38" s="1142"/>
      <c r="BU38" s="1142"/>
      <c r="BV38" s="1142"/>
      <c r="BW38" s="1142"/>
      <c r="BX38" s="1142"/>
      <c r="BY38" s="1142"/>
      <c r="BZ38" s="1142"/>
      <c r="CA38" s="1142"/>
      <c r="CB38" s="1143"/>
      <c r="CC38" s="615"/>
      <c r="CD38" s="622"/>
      <c r="CE38" s="1141"/>
      <c r="CF38" s="1142"/>
      <c r="CG38" s="1142"/>
      <c r="CH38" s="1142"/>
      <c r="CI38" s="1142"/>
      <c r="CJ38" s="1142"/>
      <c r="CK38" s="1142"/>
      <c r="CL38" s="1142"/>
      <c r="CM38" s="1142"/>
      <c r="CN38" s="1142"/>
      <c r="CO38" s="1142"/>
      <c r="CP38" s="1142"/>
      <c r="CQ38" s="1142"/>
      <c r="CR38" s="1142"/>
      <c r="CS38" s="1142"/>
      <c r="CT38" s="1142"/>
      <c r="CU38" s="1142"/>
      <c r="CV38" s="1143"/>
      <c r="CW38" s="615"/>
      <c r="CX38" s="622"/>
      <c r="CY38" s="1141"/>
      <c r="CZ38" s="1142"/>
      <c r="DA38" s="1142"/>
      <c r="DB38" s="1142"/>
      <c r="DC38" s="1142"/>
      <c r="DD38" s="1142"/>
      <c r="DE38" s="1142"/>
      <c r="DF38" s="1142"/>
      <c r="DG38" s="1142"/>
      <c r="DH38" s="1142"/>
      <c r="DI38" s="1142"/>
      <c r="DJ38" s="1142"/>
      <c r="DK38" s="1142"/>
      <c r="DL38" s="1142"/>
      <c r="DM38" s="1142"/>
      <c r="DN38" s="1142"/>
      <c r="DO38" s="1142"/>
      <c r="DP38" s="1143"/>
      <c r="DQ38" s="615"/>
      <c r="DR38" s="622"/>
      <c r="DS38" s="1141"/>
      <c r="DT38" s="1142"/>
      <c r="DU38" s="1142"/>
      <c r="DV38" s="1142"/>
      <c r="DW38" s="1142"/>
      <c r="DX38" s="1142"/>
      <c r="DY38" s="1142"/>
      <c r="DZ38" s="1142"/>
      <c r="EA38" s="1142"/>
      <c r="EB38" s="1142"/>
      <c r="EC38" s="1142"/>
      <c r="ED38" s="1142"/>
      <c r="EE38" s="1142"/>
      <c r="EF38" s="1142"/>
      <c r="EG38" s="1142"/>
      <c r="EH38" s="1142"/>
      <c r="EI38" s="1142"/>
      <c r="EJ38" s="1143"/>
      <c r="EK38" s="615"/>
      <c r="EL38" s="622"/>
      <c r="EM38" s="1141"/>
      <c r="EN38" s="1142"/>
      <c r="EO38" s="1142"/>
      <c r="EP38" s="1142"/>
      <c r="EQ38" s="1142"/>
      <c r="ER38" s="1142"/>
      <c r="ES38" s="1142"/>
      <c r="ET38" s="1142"/>
      <c r="EU38" s="1142"/>
      <c r="EV38" s="1142"/>
      <c r="EW38" s="1142"/>
      <c r="EX38" s="1142"/>
      <c r="EY38" s="1142"/>
      <c r="EZ38" s="1142"/>
      <c r="FA38" s="1142"/>
      <c r="FB38" s="1142"/>
      <c r="FC38" s="1142"/>
      <c r="FD38" s="1143"/>
      <c r="FE38" s="623"/>
      <c r="FF38" s="624"/>
      <c r="FG38" s="1144"/>
      <c r="FH38" s="1145"/>
      <c r="FI38" s="1145"/>
      <c r="FJ38" s="1145"/>
      <c r="FK38" s="1145"/>
      <c r="FL38" s="1145"/>
      <c r="FM38" s="1145"/>
      <c r="FN38" s="1145"/>
      <c r="FO38" s="1145"/>
      <c r="FP38" s="1145"/>
      <c r="FQ38" s="1145"/>
      <c r="FR38" s="1145"/>
      <c r="FS38" s="1145"/>
      <c r="FT38" s="1145"/>
      <c r="FU38" s="1145"/>
      <c r="FV38" s="1145"/>
      <c r="FW38" s="1145"/>
      <c r="FX38" s="1146"/>
      <c r="FY38" s="625"/>
      <c r="FZ38" s="624"/>
      <c r="GA38" s="1144"/>
      <c r="GB38" s="1145"/>
      <c r="GC38" s="1145"/>
      <c r="GD38" s="1145"/>
      <c r="GE38" s="1145"/>
      <c r="GF38" s="1145"/>
      <c r="GG38" s="1145"/>
      <c r="GH38" s="1145"/>
      <c r="GI38" s="1145"/>
      <c r="GJ38" s="1145"/>
      <c r="GK38" s="1145"/>
      <c r="GL38" s="1145"/>
      <c r="GM38" s="1145"/>
      <c r="GN38" s="1145"/>
      <c r="GO38" s="1145"/>
      <c r="GP38" s="1145"/>
      <c r="GQ38" s="1145"/>
      <c r="GR38" s="1146"/>
      <c r="GS38" s="625"/>
      <c r="GT38" s="624"/>
      <c r="GU38" s="1144"/>
      <c r="GV38" s="1145"/>
      <c r="GW38" s="1145"/>
      <c r="GX38" s="1145"/>
      <c r="GY38" s="1145"/>
      <c r="GZ38" s="1145"/>
      <c r="HA38" s="1145"/>
      <c r="HB38" s="1145"/>
      <c r="HC38" s="1145"/>
      <c r="HD38" s="1145"/>
      <c r="HE38" s="1145"/>
      <c r="HF38" s="1145"/>
      <c r="HG38" s="1145"/>
      <c r="HH38" s="1145"/>
      <c r="HI38" s="1145"/>
      <c r="HJ38" s="1145"/>
      <c r="HK38" s="1145"/>
      <c r="HL38" s="1146"/>
      <c r="HM38" s="625"/>
      <c r="HN38" s="624"/>
      <c r="HO38" s="1144"/>
      <c r="HP38" s="1145"/>
      <c r="HQ38" s="1145"/>
      <c r="HR38" s="1145"/>
      <c r="HS38" s="1145"/>
      <c r="HT38" s="1145"/>
      <c r="HU38" s="1145"/>
      <c r="HV38" s="1145"/>
      <c r="HW38" s="1145"/>
      <c r="HX38" s="1145"/>
      <c r="HY38" s="1145"/>
      <c r="HZ38" s="1145"/>
      <c r="IA38" s="1145"/>
      <c r="IB38" s="1145"/>
      <c r="IC38" s="1145"/>
      <c r="ID38" s="1145"/>
      <c r="IE38" s="1145"/>
      <c r="IF38" s="1146"/>
      <c r="IG38" s="625"/>
      <c r="IH38" s="624"/>
      <c r="II38" s="1144"/>
      <c r="IJ38" s="1145"/>
      <c r="IK38" s="1145"/>
      <c r="IL38" s="1145"/>
      <c r="IM38" s="1145"/>
      <c r="IN38" s="1145"/>
      <c r="IO38" s="1145"/>
      <c r="IP38" s="1145"/>
      <c r="IQ38" s="1145"/>
      <c r="IR38" s="1145"/>
      <c r="IS38" s="1145"/>
      <c r="IT38" s="1145"/>
      <c r="IU38" s="1145"/>
      <c r="IV38" s="1145"/>
    </row>
    <row r="39" spans="1:256" s="620" customFormat="1" ht="27.95" customHeight="1" thickBot="1" x14ac:dyDescent="0.25">
      <c r="A39" s="682"/>
      <c r="B39" s="334" t="s">
        <v>527</v>
      </c>
      <c r="C39" s="414" t="s">
        <v>528</v>
      </c>
      <c r="D39" s="1137"/>
      <c r="E39" s="1138"/>
      <c r="F39" s="1137"/>
      <c r="G39" s="1138"/>
      <c r="H39" s="1137"/>
      <c r="I39" s="1138"/>
      <c r="J39" s="1137"/>
      <c r="K39" s="1138"/>
      <c r="L39" s="1137"/>
      <c r="M39" s="1138"/>
      <c r="N39" s="1137"/>
      <c r="O39" s="1138"/>
      <c r="P39" s="1137"/>
      <c r="Q39" s="1138"/>
      <c r="R39" s="1137"/>
      <c r="S39" s="1138"/>
      <c r="T39" s="501"/>
      <c r="U39" s="112">
        <f>COUNTIF(D39:S39,"a")+COUNTIF(D39:S39,"s")</f>
        <v>0</v>
      </c>
      <c r="V39" s="150"/>
    </row>
    <row r="40" spans="1:256" s="620" customFormat="1" ht="45" customHeight="1" thickBot="1" x14ac:dyDescent="0.25">
      <c r="A40" s="682"/>
      <c r="B40" s="317" t="s">
        <v>185</v>
      </c>
      <c r="C40" s="681" t="s">
        <v>486</v>
      </c>
      <c r="D40" s="75" t="s">
        <v>602</v>
      </c>
      <c r="E40" s="128"/>
      <c r="F40" s="77" t="s">
        <v>602</v>
      </c>
      <c r="G40" s="129"/>
      <c r="H40" s="75"/>
      <c r="I40" s="128"/>
      <c r="J40" s="77"/>
      <c r="K40" s="129"/>
      <c r="L40" s="75" t="s">
        <v>602</v>
      </c>
      <c r="M40" s="128"/>
      <c r="N40" s="77"/>
      <c r="O40" s="128"/>
      <c r="P40" s="129"/>
      <c r="Q40" s="128"/>
      <c r="R40" s="75" t="s">
        <v>602</v>
      </c>
      <c r="S40" s="128"/>
      <c r="T40" s="546"/>
      <c r="U40" s="112"/>
      <c r="V40" s="112"/>
    </row>
    <row r="41" spans="1:256" s="620" customFormat="1" ht="27.95" customHeight="1" x14ac:dyDescent="0.2">
      <c r="A41" s="682"/>
      <c r="B41" s="330" t="s">
        <v>529</v>
      </c>
      <c r="C41" s="173" t="s">
        <v>594</v>
      </c>
      <c r="D41" s="1139"/>
      <c r="E41" s="1140"/>
      <c r="F41" s="1139"/>
      <c r="G41" s="1140"/>
      <c r="H41" s="1139"/>
      <c r="I41" s="1140"/>
      <c r="J41" s="1139"/>
      <c r="K41" s="1140"/>
      <c r="L41" s="1139"/>
      <c r="M41" s="1140"/>
      <c r="N41" s="1139"/>
      <c r="O41" s="1140"/>
      <c r="P41" s="1139"/>
      <c r="Q41" s="1140"/>
      <c r="R41" s="1139"/>
      <c r="S41" s="1140"/>
      <c r="T41" s="501"/>
      <c r="U41" s="112">
        <f>COUNTIF(D41:S41,"a")+COUNTIF(D41:S41,"s")</f>
        <v>0</v>
      </c>
      <c r="V41" s="150"/>
    </row>
    <row r="42" spans="1:256" s="620" customFormat="1" ht="27.95" customHeight="1" x14ac:dyDescent="0.2">
      <c r="A42" s="682"/>
      <c r="B42" s="331" t="s">
        <v>382</v>
      </c>
      <c r="C42" s="153" t="s">
        <v>383</v>
      </c>
      <c r="D42" s="1147"/>
      <c r="E42" s="1148"/>
      <c r="F42" s="1147"/>
      <c r="G42" s="1148"/>
      <c r="H42" s="1147"/>
      <c r="I42" s="1148"/>
      <c r="J42" s="1147"/>
      <c r="K42" s="1148"/>
      <c r="L42" s="1147"/>
      <c r="M42" s="1148"/>
      <c r="N42" s="1147"/>
      <c r="O42" s="1148"/>
      <c r="P42" s="1147"/>
      <c r="Q42" s="1148"/>
      <c r="R42" s="1147"/>
      <c r="S42" s="1148"/>
      <c r="T42" s="501"/>
      <c r="U42" s="112">
        <f>COUNTIF(D42:S42,"a")+COUNTIF(D42:S42,"s")</f>
        <v>0</v>
      </c>
      <c r="V42" s="150"/>
    </row>
    <row r="43" spans="1:256" s="620" customFormat="1" ht="27.95" customHeight="1" x14ac:dyDescent="0.2">
      <c r="A43" s="682"/>
      <c r="B43" s="331" t="s">
        <v>384</v>
      </c>
      <c r="C43" s="176" t="s">
        <v>1268</v>
      </c>
      <c r="D43" s="1147"/>
      <c r="E43" s="1148"/>
      <c r="F43" s="1147"/>
      <c r="G43" s="1148"/>
      <c r="H43" s="1147"/>
      <c r="I43" s="1148"/>
      <c r="J43" s="1147"/>
      <c r="K43" s="1148"/>
      <c r="L43" s="1147"/>
      <c r="M43" s="1148"/>
      <c r="N43" s="1147"/>
      <c r="O43" s="1148"/>
      <c r="P43" s="1147"/>
      <c r="Q43" s="1148"/>
      <c r="R43" s="1147"/>
      <c r="S43" s="1148"/>
      <c r="T43" s="501"/>
      <c r="U43" s="112">
        <f>COUNTIF(D43:S43,"a")+COUNTIF(D43:S43,"s")</f>
        <v>0</v>
      </c>
      <c r="V43" s="150"/>
    </row>
    <row r="44" spans="1:256" s="620" customFormat="1" ht="27.95" customHeight="1" x14ac:dyDescent="0.2">
      <c r="A44" s="682"/>
      <c r="B44" s="331" t="s">
        <v>385</v>
      </c>
      <c r="C44" s="153" t="s">
        <v>386</v>
      </c>
      <c r="D44" s="1147"/>
      <c r="E44" s="1148"/>
      <c r="F44" s="1147"/>
      <c r="G44" s="1148"/>
      <c r="H44" s="1147"/>
      <c r="I44" s="1148"/>
      <c r="J44" s="1147"/>
      <c r="K44" s="1148"/>
      <c r="L44" s="1147"/>
      <c r="M44" s="1148"/>
      <c r="N44" s="1147"/>
      <c r="O44" s="1148"/>
      <c r="P44" s="1147"/>
      <c r="Q44" s="1148"/>
      <c r="R44" s="1147"/>
      <c r="S44" s="1148"/>
      <c r="T44" s="501"/>
      <c r="U44" s="112">
        <f>COUNTIF(D44:S44,"a")+COUNTIF(D44:S44,"s")</f>
        <v>0</v>
      </c>
      <c r="V44" s="150"/>
    </row>
    <row r="45" spans="1:256" s="620" customFormat="1" ht="45" customHeight="1" thickBot="1" x14ac:dyDescent="0.25">
      <c r="A45" s="682"/>
      <c r="B45" s="842" t="s">
        <v>387</v>
      </c>
      <c r="C45" s="157" t="s">
        <v>425</v>
      </c>
      <c r="D45" s="1137"/>
      <c r="E45" s="1138"/>
      <c r="F45" s="1137"/>
      <c r="G45" s="1138"/>
      <c r="H45" s="1137"/>
      <c r="I45" s="1138"/>
      <c r="J45" s="1137"/>
      <c r="K45" s="1138"/>
      <c r="L45" s="1137"/>
      <c r="M45" s="1138"/>
      <c r="N45" s="1137"/>
      <c r="O45" s="1138"/>
      <c r="P45" s="1137"/>
      <c r="Q45" s="1138"/>
      <c r="R45" s="1137"/>
      <c r="S45" s="1138"/>
      <c r="T45" s="501"/>
      <c r="U45" s="112">
        <f>COUNTIF(D45:S45,"a")+COUNTIF(D45:S45,"s")</f>
        <v>0</v>
      </c>
      <c r="V45" s="150"/>
    </row>
    <row r="46" spans="1:256" s="620" customFormat="1" ht="30" customHeight="1" thickBot="1" x14ac:dyDescent="0.25">
      <c r="A46" s="682"/>
      <c r="B46" s="317" t="s">
        <v>325</v>
      </c>
      <c r="C46" s="681" t="s">
        <v>487</v>
      </c>
      <c r="D46" s="75" t="s">
        <v>602</v>
      </c>
      <c r="E46" s="128"/>
      <c r="F46" s="77" t="s">
        <v>602</v>
      </c>
      <c r="G46" s="129"/>
      <c r="H46" s="75"/>
      <c r="I46" s="128"/>
      <c r="J46" s="77"/>
      <c r="K46" s="129"/>
      <c r="L46" s="75" t="s">
        <v>602</v>
      </c>
      <c r="M46" s="128"/>
      <c r="N46" s="77"/>
      <c r="O46" s="128"/>
      <c r="P46" s="129"/>
      <c r="Q46" s="128"/>
      <c r="R46" s="75" t="s">
        <v>602</v>
      </c>
      <c r="S46" s="128"/>
      <c r="T46" s="546"/>
      <c r="U46" s="112"/>
      <c r="V46" s="112"/>
    </row>
    <row r="47" spans="1:256" s="620" customFormat="1" ht="27.95" customHeight="1" x14ac:dyDescent="0.2">
      <c r="A47" s="682"/>
      <c r="B47" s="330" t="s">
        <v>388</v>
      </c>
      <c r="C47" s="173" t="s">
        <v>109</v>
      </c>
      <c r="D47" s="1139"/>
      <c r="E47" s="1140"/>
      <c r="F47" s="1139"/>
      <c r="G47" s="1140"/>
      <c r="H47" s="1139"/>
      <c r="I47" s="1140"/>
      <c r="J47" s="1139"/>
      <c r="K47" s="1140"/>
      <c r="L47" s="1139"/>
      <c r="M47" s="1140"/>
      <c r="N47" s="1139"/>
      <c r="O47" s="1140"/>
      <c r="P47" s="1139"/>
      <c r="Q47" s="1140"/>
      <c r="R47" s="1139"/>
      <c r="S47" s="1140"/>
      <c r="T47" s="501"/>
      <c r="U47" s="112">
        <f t="shared" ref="U47:U52" si="1">COUNTIF(D47:S47,"a")+COUNTIF(D47:S47,"s")</f>
        <v>0</v>
      </c>
      <c r="V47" s="150"/>
    </row>
    <row r="48" spans="1:256" s="620" customFormat="1" ht="27.95" customHeight="1" x14ac:dyDescent="0.2">
      <c r="A48" s="682"/>
      <c r="B48" s="331" t="s">
        <v>389</v>
      </c>
      <c r="C48" s="153" t="s">
        <v>378</v>
      </c>
      <c r="D48" s="1147"/>
      <c r="E48" s="1148"/>
      <c r="F48" s="1147"/>
      <c r="G48" s="1148"/>
      <c r="H48" s="1147"/>
      <c r="I48" s="1148"/>
      <c r="J48" s="1147"/>
      <c r="K48" s="1148"/>
      <c r="L48" s="1147"/>
      <c r="M48" s="1148"/>
      <c r="N48" s="1147"/>
      <c r="O48" s="1148"/>
      <c r="P48" s="1147"/>
      <c r="Q48" s="1148"/>
      <c r="R48" s="1147"/>
      <c r="S48" s="1148"/>
      <c r="T48" s="501"/>
      <c r="U48" s="112">
        <f t="shared" si="1"/>
        <v>0</v>
      </c>
      <c r="V48" s="150"/>
    </row>
    <row r="49" spans="1:22" s="620" customFormat="1" ht="27.95" customHeight="1" x14ac:dyDescent="0.2">
      <c r="A49" s="682"/>
      <c r="B49" s="331" t="s">
        <v>390</v>
      </c>
      <c r="C49" s="176" t="s">
        <v>391</v>
      </c>
      <c r="D49" s="1147"/>
      <c r="E49" s="1148"/>
      <c r="F49" s="1147"/>
      <c r="G49" s="1148"/>
      <c r="H49" s="1147"/>
      <c r="I49" s="1148"/>
      <c r="J49" s="1147"/>
      <c r="K49" s="1148"/>
      <c r="L49" s="1147"/>
      <c r="M49" s="1148"/>
      <c r="N49" s="1147"/>
      <c r="O49" s="1148"/>
      <c r="P49" s="1147"/>
      <c r="Q49" s="1148"/>
      <c r="R49" s="1147"/>
      <c r="S49" s="1148"/>
      <c r="T49" s="501"/>
      <c r="U49" s="112">
        <f t="shared" si="1"/>
        <v>0</v>
      </c>
      <c r="V49" s="150"/>
    </row>
    <row r="50" spans="1:22" s="620" customFormat="1" ht="27.95" customHeight="1" x14ac:dyDescent="0.2">
      <c r="A50" s="682"/>
      <c r="B50" s="331" t="s">
        <v>392</v>
      </c>
      <c r="C50" s="153" t="s">
        <v>393</v>
      </c>
      <c r="D50" s="1147"/>
      <c r="E50" s="1148"/>
      <c r="F50" s="1147"/>
      <c r="G50" s="1148"/>
      <c r="H50" s="1147"/>
      <c r="I50" s="1148"/>
      <c r="J50" s="1147"/>
      <c r="K50" s="1148"/>
      <c r="L50" s="1147"/>
      <c r="M50" s="1148"/>
      <c r="N50" s="1147"/>
      <c r="O50" s="1148"/>
      <c r="P50" s="1147"/>
      <c r="Q50" s="1148"/>
      <c r="R50" s="1147"/>
      <c r="S50" s="1148"/>
      <c r="T50" s="501"/>
      <c r="U50" s="112">
        <f t="shared" si="1"/>
        <v>0</v>
      </c>
      <c r="V50" s="150"/>
    </row>
    <row r="51" spans="1:22" s="620" customFormat="1" ht="27.95" customHeight="1" x14ac:dyDescent="0.2">
      <c r="A51" s="500"/>
      <c r="B51" s="331" t="s">
        <v>379</v>
      </c>
      <c r="C51" s="187" t="s">
        <v>208</v>
      </c>
      <c r="D51" s="1147"/>
      <c r="E51" s="1148"/>
      <c r="F51" s="1147"/>
      <c r="G51" s="1148"/>
      <c r="H51" s="1147"/>
      <c r="I51" s="1148"/>
      <c r="J51" s="1147"/>
      <c r="K51" s="1148"/>
      <c r="L51" s="1147"/>
      <c r="M51" s="1148"/>
      <c r="N51" s="1147"/>
      <c r="O51" s="1148"/>
      <c r="P51" s="1147"/>
      <c r="Q51" s="1148"/>
      <c r="R51" s="1147"/>
      <c r="S51" s="1148"/>
      <c r="T51" s="501"/>
      <c r="U51" s="112">
        <f t="shared" si="1"/>
        <v>0</v>
      </c>
      <c r="V51" s="150"/>
    </row>
    <row r="52" spans="1:22" s="620" customFormat="1" ht="45" customHeight="1" thickBot="1" x14ac:dyDescent="0.25">
      <c r="A52" s="500"/>
      <c r="B52" s="842" t="s">
        <v>380</v>
      </c>
      <c r="C52" s="241" t="s">
        <v>576</v>
      </c>
      <c r="D52" s="1149"/>
      <c r="E52" s="1150"/>
      <c r="F52" s="1149"/>
      <c r="G52" s="1150"/>
      <c r="H52" s="1149"/>
      <c r="I52" s="1150"/>
      <c r="J52" s="1149"/>
      <c r="K52" s="1150"/>
      <c r="L52" s="1149"/>
      <c r="M52" s="1150"/>
      <c r="N52" s="1149"/>
      <c r="O52" s="1150"/>
      <c r="P52" s="1149"/>
      <c r="Q52" s="1150"/>
      <c r="R52" s="1149"/>
      <c r="S52" s="1150"/>
      <c r="T52" s="518"/>
      <c r="U52" s="112">
        <f t="shared" si="1"/>
        <v>0</v>
      </c>
      <c r="V52" s="150"/>
    </row>
    <row r="53" spans="1:22" s="620" customFormat="1" ht="30" customHeight="1" thickBot="1" x14ac:dyDescent="0.25">
      <c r="A53" s="682"/>
      <c r="B53" s="317" t="s">
        <v>324</v>
      </c>
      <c r="C53" s="214" t="s">
        <v>373</v>
      </c>
      <c r="D53" s="75" t="s">
        <v>602</v>
      </c>
      <c r="E53" s="128"/>
      <c r="F53" s="77" t="s">
        <v>602</v>
      </c>
      <c r="G53" s="129"/>
      <c r="H53" s="75"/>
      <c r="I53" s="128"/>
      <c r="J53" s="77"/>
      <c r="K53" s="129"/>
      <c r="L53" s="75" t="s">
        <v>602</v>
      </c>
      <c r="M53" s="128"/>
      <c r="N53" s="77"/>
      <c r="O53" s="128"/>
      <c r="P53" s="129"/>
      <c r="Q53" s="128"/>
      <c r="R53" s="130"/>
      <c r="S53" s="128"/>
      <c r="T53" s="546"/>
      <c r="U53" s="112"/>
      <c r="V53" s="112"/>
    </row>
    <row r="54" spans="1:22" s="620" customFormat="1" ht="27.95" customHeight="1" x14ac:dyDescent="0.2">
      <c r="A54" s="682"/>
      <c r="B54" s="330" t="s">
        <v>300</v>
      </c>
      <c r="C54" s="188" t="s">
        <v>209</v>
      </c>
      <c r="D54" s="1139"/>
      <c r="E54" s="1140"/>
      <c r="F54" s="1139"/>
      <c r="G54" s="1140"/>
      <c r="H54" s="1139"/>
      <c r="I54" s="1140"/>
      <c r="J54" s="1139"/>
      <c r="K54" s="1140"/>
      <c r="L54" s="1139"/>
      <c r="M54" s="1140"/>
      <c r="N54" s="1139"/>
      <c r="O54" s="1140"/>
      <c r="P54" s="1139"/>
      <c r="Q54" s="1140"/>
      <c r="R54" s="1139"/>
      <c r="S54" s="1140"/>
      <c r="T54" s="501"/>
      <c r="U54" s="112">
        <f>COUNTIF(D54:S54,"a")+COUNTIF(D54:S54,"s")</f>
        <v>0</v>
      </c>
      <c r="V54" s="150"/>
    </row>
    <row r="55" spans="1:22" s="620" customFormat="1" ht="27.95" customHeight="1" x14ac:dyDescent="0.2">
      <c r="A55" s="682"/>
      <c r="B55" s="331" t="s">
        <v>301</v>
      </c>
      <c r="C55" s="154" t="s">
        <v>302</v>
      </c>
      <c r="D55" s="1147"/>
      <c r="E55" s="1148"/>
      <c r="F55" s="1147"/>
      <c r="G55" s="1148"/>
      <c r="H55" s="1147"/>
      <c r="I55" s="1148"/>
      <c r="J55" s="1147"/>
      <c r="K55" s="1148"/>
      <c r="L55" s="1147"/>
      <c r="M55" s="1148"/>
      <c r="N55" s="1147"/>
      <c r="O55" s="1148"/>
      <c r="P55" s="1147"/>
      <c r="Q55" s="1148"/>
      <c r="R55" s="1147"/>
      <c r="S55" s="1148"/>
      <c r="T55" s="501"/>
      <c r="U55" s="112">
        <f>COUNTIF(D55:S55,"a")+COUNTIF(D55:S55,"s")</f>
        <v>0</v>
      </c>
      <c r="V55" s="150"/>
    </row>
    <row r="56" spans="1:22" s="620" customFormat="1" ht="27.95" customHeight="1" x14ac:dyDescent="0.2">
      <c r="A56" s="682"/>
      <c r="B56" s="331" t="s">
        <v>303</v>
      </c>
      <c r="C56" s="157" t="s">
        <v>374</v>
      </c>
      <c r="D56" s="1147"/>
      <c r="E56" s="1148"/>
      <c r="F56" s="1147"/>
      <c r="G56" s="1148"/>
      <c r="H56" s="1147"/>
      <c r="I56" s="1148"/>
      <c r="J56" s="1147"/>
      <c r="K56" s="1148"/>
      <c r="L56" s="1147"/>
      <c r="M56" s="1148"/>
      <c r="N56" s="1147"/>
      <c r="O56" s="1148"/>
      <c r="P56" s="1147"/>
      <c r="Q56" s="1148"/>
      <c r="R56" s="1147"/>
      <c r="S56" s="1148"/>
      <c r="T56" s="501"/>
      <c r="U56" s="112">
        <f>COUNTIF(D56:S56,"a")+COUNTIF(D56:S56,"s")</f>
        <v>0</v>
      </c>
      <c r="V56" s="150"/>
    </row>
    <row r="57" spans="1:22" s="620" customFormat="1" ht="27.95" customHeight="1" thickBot="1" x14ac:dyDescent="0.25">
      <c r="A57" s="503"/>
      <c r="B57" s="394" t="s">
        <v>375</v>
      </c>
      <c r="C57" s="547" t="s">
        <v>6</v>
      </c>
      <c r="D57" s="1137"/>
      <c r="E57" s="1138"/>
      <c r="F57" s="1137"/>
      <c r="G57" s="1138"/>
      <c r="H57" s="1137"/>
      <c r="I57" s="1138"/>
      <c r="J57" s="1137"/>
      <c r="K57" s="1138"/>
      <c r="L57" s="1137"/>
      <c r="M57" s="1138"/>
      <c r="N57" s="1137"/>
      <c r="O57" s="1138"/>
      <c r="P57" s="1137"/>
      <c r="Q57" s="1138"/>
      <c r="R57" s="1137"/>
      <c r="S57" s="1138"/>
      <c r="T57" s="503"/>
      <c r="U57" s="112">
        <f>COUNTIF(D57:S57,"a")+COUNTIF(D57:S57,"s")</f>
        <v>0</v>
      </c>
      <c r="V57" s="150"/>
    </row>
    <row r="58" spans="1:22" s="620" customFormat="1" ht="30" customHeight="1" thickBot="1" x14ac:dyDescent="0.25">
      <c r="A58" s="501"/>
      <c r="B58" s="334" t="s">
        <v>328</v>
      </c>
      <c r="C58" s="557" t="s">
        <v>586</v>
      </c>
      <c r="D58" s="131" t="s">
        <v>602</v>
      </c>
      <c r="E58" s="558"/>
      <c r="F58" s="136" t="s">
        <v>602</v>
      </c>
      <c r="G58" s="559"/>
      <c r="H58" s="131"/>
      <c r="I58" s="558"/>
      <c r="J58" s="136"/>
      <c r="K58" s="559"/>
      <c r="L58" s="131" t="s">
        <v>602</v>
      </c>
      <c r="M58" s="558"/>
      <c r="N58" s="136"/>
      <c r="O58" s="558"/>
      <c r="P58" s="559"/>
      <c r="Q58" s="558"/>
      <c r="R58" s="560"/>
      <c r="S58" s="558"/>
      <c r="T58" s="561"/>
      <c r="U58" s="112"/>
      <c r="V58" s="112"/>
    </row>
    <row r="59" spans="1:22" s="620" customFormat="1" ht="45" customHeight="1" x14ac:dyDescent="0.2">
      <c r="A59" s="682"/>
      <c r="B59" s="330" t="s">
        <v>376</v>
      </c>
      <c r="C59" s="173" t="s">
        <v>140</v>
      </c>
      <c r="D59" s="1139"/>
      <c r="E59" s="1140"/>
      <c r="F59" s="1139"/>
      <c r="G59" s="1140"/>
      <c r="H59" s="1139"/>
      <c r="I59" s="1140"/>
      <c r="J59" s="1139"/>
      <c r="K59" s="1140"/>
      <c r="L59" s="1139"/>
      <c r="M59" s="1140"/>
      <c r="N59" s="1139"/>
      <c r="O59" s="1140"/>
      <c r="P59" s="1139"/>
      <c r="Q59" s="1140"/>
      <c r="R59" s="1139"/>
      <c r="S59" s="1140"/>
      <c r="T59" s="501"/>
      <c r="U59" s="112">
        <f>COUNTIF(D59:S59,"a")+COUNTIF(D59:S59,"s")</f>
        <v>0</v>
      </c>
      <c r="V59" s="150"/>
    </row>
    <row r="60" spans="1:22" s="620" customFormat="1" ht="45" customHeight="1" thickBot="1" x14ac:dyDescent="0.25">
      <c r="A60" s="682"/>
      <c r="B60" s="842" t="s">
        <v>377</v>
      </c>
      <c r="C60" s="177" t="s">
        <v>132</v>
      </c>
      <c r="D60" s="1149"/>
      <c r="E60" s="1150"/>
      <c r="F60" s="1149"/>
      <c r="G60" s="1150"/>
      <c r="H60" s="1149"/>
      <c r="I60" s="1150"/>
      <c r="J60" s="1149"/>
      <c r="K60" s="1150"/>
      <c r="L60" s="1149"/>
      <c r="M60" s="1150"/>
      <c r="N60" s="1149"/>
      <c r="O60" s="1150"/>
      <c r="P60" s="1149"/>
      <c r="Q60" s="1150"/>
      <c r="R60" s="1149"/>
      <c r="S60" s="1150"/>
      <c r="T60" s="530"/>
      <c r="U60" s="112">
        <f>COUNTIF(D60:S60,"a")+COUNTIF(D60:S60,"s")</f>
        <v>0</v>
      </c>
      <c r="V60" s="150"/>
    </row>
    <row r="61" spans="1:22" s="620" customFormat="1" ht="33" customHeight="1" thickBot="1" x14ac:dyDescent="0.25">
      <c r="A61" s="682"/>
      <c r="B61" s="617" t="s">
        <v>405</v>
      </c>
      <c r="C61" s="909" t="s">
        <v>587</v>
      </c>
      <c r="D61" s="910"/>
      <c r="E61" s="910"/>
      <c r="F61" s="910"/>
      <c r="G61" s="910"/>
      <c r="H61" s="910"/>
      <c r="I61" s="910"/>
      <c r="J61" s="910"/>
      <c r="K61" s="910"/>
      <c r="L61" s="910"/>
      <c r="M61" s="910"/>
      <c r="N61" s="910"/>
      <c r="O61" s="910"/>
      <c r="P61" s="910"/>
      <c r="Q61" s="910"/>
      <c r="R61" s="910"/>
      <c r="S61" s="910"/>
      <c r="T61" s="1136"/>
      <c r="U61" s="112"/>
      <c r="V61" s="112"/>
    </row>
    <row r="62" spans="1:22" s="620" customFormat="1" ht="33" customHeight="1" thickBot="1" x14ac:dyDescent="0.25">
      <c r="A62" s="682"/>
      <c r="B62" s="504" t="s">
        <v>330</v>
      </c>
      <c r="C62" s="1128" t="s">
        <v>442</v>
      </c>
      <c r="D62" s="1005" t="s">
        <v>602</v>
      </c>
      <c r="E62" s="1005"/>
      <c r="F62" s="1005"/>
      <c r="G62" s="1005"/>
      <c r="H62" s="1005"/>
      <c r="I62" s="1005"/>
      <c r="J62" s="1005"/>
      <c r="K62" s="1005"/>
      <c r="L62" s="1005" t="s">
        <v>602</v>
      </c>
      <c r="M62" s="1005"/>
      <c r="N62" s="1005"/>
      <c r="O62" s="1005"/>
      <c r="P62" s="1005"/>
      <c r="Q62" s="1005"/>
      <c r="R62" s="1005"/>
      <c r="S62" s="1005"/>
      <c r="T62" s="1006"/>
      <c r="U62" s="112"/>
      <c r="V62" s="112"/>
    </row>
    <row r="63" spans="1:22" s="620" customFormat="1" ht="30" customHeight="1" thickBot="1" x14ac:dyDescent="0.25">
      <c r="A63" s="682"/>
      <c r="B63" s="329" t="s">
        <v>322</v>
      </c>
      <c r="C63" s="200" t="s">
        <v>9</v>
      </c>
      <c r="D63" s="75" t="s">
        <v>602</v>
      </c>
      <c r="E63" s="76"/>
      <c r="F63" s="75"/>
      <c r="G63" s="76"/>
      <c r="H63" s="75"/>
      <c r="I63" s="76"/>
      <c r="J63" s="75"/>
      <c r="K63" s="76"/>
      <c r="L63" s="75" t="s">
        <v>602</v>
      </c>
      <c r="M63" s="76"/>
      <c r="N63" s="75"/>
      <c r="O63" s="76"/>
      <c r="P63" s="75"/>
      <c r="Q63" s="76"/>
      <c r="R63" s="75"/>
      <c r="S63" s="76"/>
      <c r="T63" s="79"/>
      <c r="U63" s="112"/>
      <c r="V63" s="112"/>
    </row>
    <row r="64" spans="1:22" s="620" customFormat="1" ht="27.95" customHeight="1" thickBot="1" x14ac:dyDescent="0.25">
      <c r="A64" s="682"/>
      <c r="B64" s="407" t="s">
        <v>321</v>
      </c>
      <c r="C64" s="189" t="s">
        <v>299</v>
      </c>
      <c r="D64" s="1129"/>
      <c r="E64" s="1130"/>
      <c r="F64" s="1129"/>
      <c r="G64" s="1130"/>
      <c r="H64" s="1129"/>
      <c r="I64" s="1130"/>
      <c r="J64" s="1129"/>
      <c r="K64" s="1130"/>
      <c r="L64" s="1129"/>
      <c r="M64" s="1130"/>
      <c r="N64" s="1129"/>
      <c r="O64" s="1130"/>
      <c r="P64" s="1129"/>
      <c r="Q64" s="1130"/>
      <c r="R64" s="1129"/>
      <c r="S64" s="1130"/>
      <c r="T64" s="501"/>
      <c r="U64" s="112">
        <f>COUNTIF(D64:S64,"a")+COUNTIF(D64:S64,"s")</f>
        <v>0</v>
      </c>
      <c r="V64" s="150"/>
    </row>
    <row r="65" spans="1:182" s="620" customFormat="1" ht="30" customHeight="1" thickBot="1" x14ac:dyDescent="0.25">
      <c r="A65" s="682"/>
      <c r="B65" s="407" t="s">
        <v>320</v>
      </c>
      <c r="C65" s="406" t="s">
        <v>10</v>
      </c>
      <c r="D65" s="131" t="s">
        <v>602</v>
      </c>
      <c r="E65" s="132"/>
      <c r="F65" s="131"/>
      <c r="G65" s="132"/>
      <c r="H65" s="131"/>
      <c r="I65" s="132"/>
      <c r="J65" s="131"/>
      <c r="K65" s="132"/>
      <c r="L65" s="131" t="s">
        <v>602</v>
      </c>
      <c r="M65" s="132"/>
      <c r="N65" s="131"/>
      <c r="O65" s="132"/>
      <c r="P65" s="131"/>
      <c r="Q65" s="132"/>
      <c r="R65" s="131"/>
      <c r="S65" s="132"/>
      <c r="T65" s="539"/>
      <c r="U65" s="112"/>
      <c r="V65" s="112"/>
    </row>
    <row r="66" spans="1:182" s="620" customFormat="1" ht="45" customHeight="1" thickBot="1" x14ac:dyDescent="0.25">
      <c r="A66" s="682"/>
      <c r="B66" s="317" t="s">
        <v>133</v>
      </c>
      <c r="C66" s="701" t="s">
        <v>805</v>
      </c>
      <c r="D66" s="1129"/>
      <c r="E66" s="1130"/>
      <c r="F66" s="1129"/>
      <c r="G66" s="1130"/>
      <c r="H66" s="1129"/>
      <c r="I66" s="1130"/>
      <c r="J66" s="1129"/>
      <c r="K66" s="1130"/>
      <c r="L66" s="1129"/>
      <c r="M66" s="1130"/>
      <c r="N66" s="1129"/>
      <c r="O66" s="1130"/>
      <c r="P66" s="1129"/>
      <c r="Q66" s="1130"/>
      <c r="R66" s="1129"/>
      <c r="S66" s="1130"/>
      <c r="T66" s="698" t="s">
        <v>793</v>
      </c>
      <c r="U66" s="112">
        <f>COUNTIF(D66:S66,"a")+COUNTIF(D66:S66,"s")+COUNTIF(T66,"na")</f>
        <v>1</v>
      </c>
      <c r="V66" s="257"/>
    </row>
    <row r="67" spans="1:182" s="620" customFormat="1" ht="30" customHeight="1" thickBot="1" x14ac:dyDescent="0.25">
      <c r="A67" s="682"/>
      <c r="B67" s="317" t="s">
        <v>329</v>
      </c>
      <c r="C67" s="425" t="s">
        <v>11</v>
      </c>
      <c r="D67" s="75" t="s">
        <v>602</v>
      </c>
      <c r="E67" s="76"/>
      <c r="F67" s="75"/>
      <c r="G67" s="76"/>
      <c r="H67" s="75"/>
      <c r="I67" s="76"/>
      <c r="J67" s="75"/>
      <c r="K67" s="76"/>
      <c r="L67" s="75" t="s">
        <v>602</v>
      </c>
      <c r="M67" s="76"/>
      <c r="N67" s="75"/>
      <c r="O67" s="76"/>
      <c r="P67" s="133"/>
      <c r="Q67" s="76"/>
      <c r="R67" s="75"/>
      <c r="S67" s="76"/>
      <c r="T67" s="79"/>
      <c r="U67" s="112"/>
      <c r="V67" s="112"/>
    </row>
    <row r="68" spans="1:182" s="620" customFormat="1" ht="27.95" customHeight="1" thickBot="1" x14ac:dyDescent="0.25">
      <c r="A68" s="682"/>
      <c r="B68" s="711" t="s">
        <v>134</v>
      </c>
      <c r="C68" s="190" t="s">
        <v>135</v>
      </c>
      <c r="D68" s="1134"/>
      <c r="E68" s="1135"/>
      <c r="F68" s="1134"/>
      <c r="G68" s="1135"/>
      <c r="H68" s="1134"/>
      <c r="I68" s="1135"/>
      <c r="J68" s="1134"/>
      <c r="K68" s="1135"/>
      <c r="L68" s="1134"/>
      <c r="M68" s="1135"/>
      <c r="N68" s="1134"/>
      <c r="O68" s="1135"/>
      <c r="P68" s="1134"/>
      <c r="Q68" s="1135"/>
      <c r="R68" s="1134"/>
      <c r="S68" s="1135"/>
      <c r="T68" s="530"/>
      <c r="U68" s="112">
        <f>COUNTIF(D68:S68,"a")+COUNTIF(D68:S68,"s")</f>
        <v>0</v>
      </c>
      <c r="V68" s="150"/>
    </row>
    <row r="69" spans="1:182" s="620" customFormat="1" ht="33" customHeight="1" thickBot="1" x14ac:dyDescent="0.25">
      <c r="A69" s="682"/>
      <c r="B69" s="409" t="s">
        <v>330</v>
      </c>
      <c r="C69" s="1131" t="s">
        <v>442</v>
      </c>
      <c r="D69" s="1132"/>
      <c r="E69" s="1132"/>
      <c r="F69" s="1132"/>
      <c r="G69" s="1132"/>
      <c r="H69" s="1132"/>
      <c r="I69" s="1132"/>
      <c r="J69" s="1132"/>
      <c r="K69" s="1132"/>
      <c r="L69" s="1132"/>
      <c r="M69" s="1132"/>
      <c r="N69" s="1132"/>
      <c r="O69" s="1132"/>
      <c r="P69" s="1132"/>
      <c r="Q69" s="1132"/>
      <c r="R69" s="1132"/>
      <c r="S69" s="1132"/>
      <c r="T69" s="1133"/>
      <c r="U69" s="112"/>
      <c r="V69" s="112"/>
    </row>
    <row r="70" spans="1:182" s="620" customFormat="1" ht="30" customHeight="1" thickBot="1" x14ac:dyDescent="0.25">
      <c r="A70" s="682"/>
      <c r="B70" s="317" t="s">
        <v>319</v>
      </c>
      <c r="C70" s="680" t="s">
        <v>441</v>
      </c>
      <c r="D70" s="75" t="s">
        <v>602</v>
      </c>
      <c r="E70" s="76"/>
      <c r="F70" s="77" t="s">
        <v>602</v>
      </c>
      <c r="G70" s="78"/>
      <c r="H70" s="75"/>
      <c r="I70" s="76"/>
      <c r="J70" s="77"/>
      <c r="K70" s="78"/>
      <c r="L70" s="75"/>
      <c r="M70" s="76"/>
      <c r="N70" s="77"/>
      <c r="O70" s="76"/>
      <c r="P70" s="78"/>
      <c r="Q70" s="76"/>
      <c r="R70" s="75"/>
      <c r="S70" s="76"/>
      <c r="T70" s="79"/>
      <c r="U70" s="112"/>
      <c r="V70" s="112"/>
    </row>
    <row r="71" spans="1:182" s="620" customFormat="1" ht="45" customHeight="1" thickBot="1" x14ac:dyDescent="0.25">
      <c r="A71" s="696"/>
      <c r="B71" s="317" t="s">
        <v>136</v>
      </c>
      <c r="C71" s="702" t="s">
        <v>799</v>
      </c>
      <c r="D71" s="1129"/>
      <c r="E71" s="1130"/>
      <c r="F71" s="1129"/>
      <c r="G71" s="1130"/>
      <c r="H71" s="1129"/>
      <c r="I71" s="1130"/>
      <c r="J71" s="1129"/>
      <c r="K71" s="1130"/>
      <c r="L71" s="1129"/>
      <c r="M71" s="1130"/>
      <c r="N71" s="1129"/>
      <c r="O71" s="1130"/>
      <c r="P71" s="1129"/>
      <c r="Q71" s="1130"/>
      <c r="R71" s="1129"/>
      <c r="S71" s="1130"/>
      <c r="T71" s="698" t="s">
        <v>793</v>
      </c>
      <c r="U71" s="112">
        <f>COUNTIF(D71:S71,"a")+COUNTIF(D71:S71,"s")+COUNTIF(T71,"na")</f>
        <v>1</v>
      </c>
      <c r="V71" s="257"/>
    </row>
    <row r="72" spans="1:182" s="620" customFormat="1" ht="30" customHeight="1" thickBot="1" x14ac:dyDescent="0.25">
      <c r="A72" s="682"/>
      <c r="B72" s="317" t="s">
        <v>331</v>
      </c>
      <c r="C72" s="202" t="s">
        <v>12</v>
      </c>
      <c r="D72" s="75" t="s">
        <v>602</v>
      </c>
      <c r="E72" s="76"/>
      <c r="F72" s="77"/>
      <c r="G72" s="78"/>
      <c r="H72" s="75"/>
      <c r="I72" s="76"/>
      <c r="J72" s="77"/>
      <c r="K72" s="78"/>
      <c r="L72" s="75"/>
      <c r="M72" s="76"/>
      <c r="N72" s="77"/>
      <c r="O72" s="76"/>
      <c r="P72" s="78"/>
      <c r="Q72" s="76"/>
      <c r="R72" s="75"/>
      <c r="S72" s="76"/>
      <c r="T72" s="79"/>
      <c r="U72" s="112"/>
      <c r="V72" s="112"/>
    </row>
    <row r="73" spans="1:182" s="620" customFormat="1" ht="27.95" customHeight="1" x14ac:dyDescent="0.2">
      <c r="A73" s="682"/>
      <c r="B73" s="330" t="s">
        <v>175</v>
      </c>
      <c r="C73" s="176" t="s">
        <v>281</v>
      </c>
      <c r="D73" s="1139"/>
      <c r="E73" s="1140"/>
      <c r="F73" s="1139"/>
      <c r="G73" s="1140"/>
      <c r="H73" s="1139"/>
      <c r="I73" s="1140"/>
      <c r="J73" s="1139"/>
      <c r="K73" s="1140"/>
      <c r="L73" s="1139"/>
      <c r="M73" s="1140"/>
      <c r="N73" s="1139"/>
      <c r="O73" s="1140"/>
      <c r="P73" s="1139"/>
      <c r="Q73" s="1140"/>
      <c r="R73" s="1139"/>
      <c r="S73" s="1140"/>
      <c r="T73" s="501"/>
      <c r="U73" s="112">
        <f>COUNTIF(D73:S73,"a")+COUNTIF(D73:S73,"s")</f>
        <v>0</v>
      </c>
      <c r="V73" s="150"/>
    </row>
    <row r="74" spans="1:182" s="620" customFormat="1" ht="27.95" customHeight="1" thickBot="1" x14ac:dyDescent="0.25">
      <c r="A74" s="503"/>
      <c r="B74" s="394" t="s">
        <v>176</v>
      </c>
      <c r="C74" s="405" t="s">
        <v>255</v>
      </c>
      <c r="D74" s="1137"/>
      <c r="E74" s="1138"/>
      <c r="F74" s="1137"/>
      <c r="G74" s="1138"/>
      <c r="H74" s="1137"/>
      <c r="I74" s="1138"/>
      <c r="J74" s="1137"/>
      <c r="K74" s="1138"/>
      <c r="L74" s="1137"/>
      <c r="M74" s="1138"/>
      <c r="N74" s="1137"/>
      <c r="O74" s="1138"/>
      <c r="P74" s="1137"/>
      <c r="Q74" s="1138"/>
      <c r="R74" s="1137"/>
      <c r="S74" s="1138"/>
      <c r="T74" s="503"/>
      <c r="U74" s="112">
        <f>COUNTIF(D74:S74,"a")+COUNTIF(D74:S74,"s")</f>
        <v>0</v>
      </c>
      <c r="V74" s="150"/>
    </row>
    <row r="75" spans="1:182" s="113" customFormat="1" ht="30" customHeight="1" thickBot="1" x14ac:dyDescent="0.25">
      <c r="A75" s="501"/>
      <c r="B75" s="334" t="s">
        <v>326</v>
      </c>
      <c r="C75" s="538" t="s">
        <v>731</v>
      </c>
      <c r="D75" s="131" t="s">
        <v>602</v>
      </c>
      <c r="E75" s="132"/>
      <c r="F75" s="136"/>
      <c r="G75" s="430"/>
      <c r="H75" s="131" t="s">
        <v>602</v>
      </c>
      <c r="I75" s="132"/>
      <c r="J75" s="136"/>
      <c r="K75" s="430"/>
      <c r="L75" s="131"/>
      <c r="M75" s="132"/>
      <c r="N75" s="136"/>
      <c r="O75" s="132"/>
      <c r="P75" s="430"/>
      <c r="Q75" s="132"/>
      <c r="R75" s="131"/>
      <c r="S75" s="556"/>
      <c r="T75" s="65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c r="FQ75" s="112"/>
      <c r="FR75" s="112"/>
      <c r="FS75" s="112"/>
      <c r="FT75" s="112"/>
      <c r="FU75" s="112"/>
      <c r="FV75" s="112"/>
      <c r="FW75" s="112"/>
      <c r="FX75" s="112"/>
      <c r="FY75" s="112"/>
      <c r="FZ75" s="112"/>
    </row>
    <row r="76" spans="1:182" s="113" customFormat="1" ht="30" customHeight="1" x14ac:dyDescent="0.45">
      <c r="A76" s="535"/>
      <c r="B76" s="333"/>
      <c r="C76" s="191" t="s">
        <v>738</v>
      </c>
      <c r="D76" s="1119"/>
      <c r="E76" s="1120"/>
      <c r="F76" s="1121"/>
      <c r="G76" s="1121"/>
      <c r="H76" s="1121"/>
      <c r="I76" s="1121"/>
      <c r="J76" s="1121"/>
      <c r="K76" s="1121"/>
      <c r="L76" s="1121"/>
      <c r="M76" s="1121"/>
      <c r="N76" s="1121"/>
      <c r="O76" s="1121"/>
      <c r="P76" s="1121"/>
      <c r="Q76" s="1121"/>
      <c r="R76" s="1121"/>
      <c r="S76" s="1121"/>
      <c r="T76" s="112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c r="DT76" s="112"/>
      <c r="DU76" s="112"/>
      <c r="DV76" s="112"/>
      <c r="DW76" s="112"/>
      <c r="DX76" s="112"/>
      <c r="DY76" s="112"/>
      <c r="DZ76" s="112"/>
      <c r="EA76" s="112"/>
      <c r="EB76" s="112"/>
      <c r="EC76" s="112"/>
      <c r="ED76" s="112"/>
      <c r="EE76" s="112"/>
      <c r="EF76" s="112"/>
      <c r="EG76" s="112"/>
      <c r="EH76" s="112"/>
      <c r="EI76" s="112"/>
      <c r="EJ76" s="112"/>
      <c r="EK76" s="112"/>
      <c r="EL76" s="112"/>
      <c r="EM76" s="112"/>
      <c r="EN76" s="112"/>
      <c r="EO76" s="112"/>
      <c r="EP76" s="112"/>
      <c r="EQ76" s="112"/>
      <c r="ER76" s="112"/>
      <c r="ES76" s="112"/>
      <c r="ET76" s="112"/>
      <c r="EU76" s="112"/>
      <c r="EV76" s="112"/>
      <c r="EW76" s="112"/>
      <c r="EX76" s="112"/>
      <c r="EY76" s="112"/>
      <c r="EZ76" s="112"/>
      <c r="FA76" s="112"/>
      <c r="FB76" s="112"/>
      <c r="FC76" s="112"/>
      <c r="FD76" s="112"/>
      <c r="FE76" s="112"/>
      <c r="FF76" s="112"/>
      <c r="FG76" s="112"/>
      <c r="FH76" s="112"/>
      <c r="FI76" s="112"/>
      <c r="FJ76" s="112"/>
      <c r="FK76" s="112"/>
      <c r="FL76" s="112"/>
      <c r="FM76" s="112"/>
      <c r="FN76" s="112"/>
      <c r="FO76" s="112"/>
      <c r="FP76" s="112"/>
      <c r="FQ76" s="112"/>
      <c r="FR76" s="112"/>
      <c r="FS76" s="112"/>
      <c r="FT76" s="112"/>
      <c r="FU76" s="112"/>
      <c r="FV76" s="112"/>
      <c r="FW76" s="112"/>
      <c r="FX76" s="112"/>
      <c r="FY76" s="112"/>
      <c r="FZ76" s="112"/>
    </row>
    <row r="77" spans="1:182" s="113" customFormat="1" ht="45" customHeight="1" x14ac:dyDescent="0.2">
      <c r="A77" s="682"/>
      <c r="B77" s="341" t="s">
        <v>314</v>
      </c>
      <c r="C77" s="175" t="s">
        <v>732</v>
      </c>
      <c r="D77" s="1106"/>
      <c r="E77" s="1107"/>
      <c r="F77" s="1106"/>
      <c r="G77" s="1107"/>
      <c r="H77" s="1106"/>
      <c r="I77" s="1107"/>
      <c r="J77" s="1106"/>
      <c r="K77" s="1107"/>
      <c r="L77" s="1106"/>
      <c r="M77" s="1107"/>
      <c r="N77" s="1106"/>
      <c r="O77" s="1107"/>
      <c r="P77" s="1106"/>
      <c r="Q77" s="1107"/>
      <c r="R77" s="1106"/>
      <c r="S77" s="1108"/>
      <c r="T77" s="147"/>
      <c r="U77" s="112">
        <f>IF((COUNTIF(D77:S77,"a")+COUNTIF(D77:S77,"s")+COUNTIF(T77,"na"))&gt;0,IF(OR((COUNTIF(D81:S81,"a")+COUNTIF(D81:S81,"s")),(COUNTIF(D82:S82,"a")+COUNTIF(D82:S82,"s")),(COUNTIF(D83:S83,"a")+COUNTIF(D83:S83,"s")),(COUNTIF(D84:S84,"a")+COUNTIF(D84:S84,"s"))),0,COUNTIF(D77:S77,"a")+COUNTIF(D77:S77,"s")+COUNTIF(T77,"na")),COUNTIF(D77:S77,"a")+COUNTIF(D77:S77,"s")+COUNTIF(T77,"na"))</f>
        <v>0</v>
      </c>
      <c r="V77" s="150"/>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c r="EO77" s="112"/>
      <c r="EP77" s="112"/>
      <c r="EQ77" s="112"/>
      <c r="ER77" s="112"/>
      <c r="ES77" s="112"/>
      <c r="ET77" s="112"/>
      <c r="EU77" s="112"/>
      <c r="EV77" s="112"/>
      <c r="EW77" s="112"/>
      <c r="EX77" s="112"/>
      <c r="EY77" s="112"/>
      <c r="EZ77" s="112"/>
      <c r="FA77" s="112"/>
      <c r="FB77" s="112"/>
      <c r="FC77" s="112"/>
      <c r="FD77" s="112"/>
      <c r="FE77" s="112"/>
      <c r="FF77" s="112"/>
      <c r="FG77" s="112"/>
      <c r="FH77" s="112"/>
      <c r="FI77" s="112"/>
      <c r="FJ77" s="112"/>
      <c r="FK77" s="112"/>
      <c r="FL77" s="112"/>
      <c r="FM77" s="112"/>
      <c r="FN77" s="112"/>
      <c r="FO77" s="112"/>
      <c r="FP77" s="112"/>
      <c r="FQ77" s="112"/>
      <c r="FR77" s="112"/>
      <c r="FS77" s="112"/>
      <c r="FT77" s="112"/>
      <c r="FU77" s="112"/>
      <c r="FV77" s="112"/>
      <c r="FW77" s="112"/>
      <c r="FX77" s="112"/>
      <c r="FY77" s="112"/>
      <c r="FZ77" s="112"/>
    </row>
    <row r="78" spans="1:182" s="113" customFormat="1" ht="67.7" customHeight="1" x14ac:dyDescent="0.2">
      <c r="A78" s="682"/>
      <c r="B78" s="331" t="s">
        <v>315</v>
      </c>
      <c r="C78" s="181" t="s">
        <v>733</v>
      </c>
      <c r="D78" s="1106"/>
      <c r="E78" s="1107"/>
      <c r="F78" s="1106"/>
      <c r="G78" s="1107"/>
      <c r="H78" s="1106"/>
      <c r="I78" s="1107"/>
      <c r="J78" s="1106"/>
      <c r="K78" s="1107"/>
      <c r="L78" s="1106"/>
      <c r="M78" s="1107"/>
      <c r="N78" s="1106"/>
      <c r="O78" s="1107"/>
      <c r="P78" s="1106"/>
      <c r="Q78" s="1107"/>
      <c r="R78" s="1106"/>
      <c r="S78" s="1108"/>
      <c r="T78" s="147"/>
      <c r="U78" s="112">
        <f>IF((COUNTIF(D78:S78,"a")+COUNTIF(D78:S78,"s")+COUNTIF(T78,"na"))&gt;0,IF(OR((COUNTIF(D81:S81,"a")+COUNTIF(D81:S81,"s")),(COUNTIF(D82:S82,"a")+COUNTIF(D82:S82,"s")),(COUNTIF(D83:S83,"a")+COUNTIF(D83:S83,"s")),(COUNTIF(D84:S84,"a")+COUNTIF(D84:S84,"s"))),0,COUNTIF(D78:S78,"a")+COUNTIF(D78:S78,"s")+COUNTIF(T78,"na")),COUNTIF(D78:S78,"a")+COUNTIF(D78:S78,"s")+COUNTIF(T78,"na"))</f>
        <v>0</v>
      </c>
      <c r="V78" s="150"/>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12"/>
      <c r="EB78" s="112"/>
      <c r="EC78" s="112"/>
      <c r="ED78" s="112"/>
      <c r="EE78" s="112"/>
      <c r="EF78" s="112"/>
      <c r="EG78" s="112"/>
      <c r="EH78" s="112"/>
      <c r="EI78" s="112"/>
      <c r="EJ78" s="112"/>
      <c r="EK78" s="112"/>
      <c r="EL78" s="112"/>
      <c r="EM78" s="112"/>
      <c r="EN78" s="112"/>
      <c r="EO78" s="112"/>
      <c r="EP78" s="112"/>
      <c r="EQ78" s="112"/>
      <c r="ER78" s="112"/>
      <c r="ES78" s="112"/>
      <c r="ET78" s="112"/>
      <c r="EU78" s="112"/>
      <c r="EV78" s="112"/>
      <c r="EW78" s="112"/>
      <c r="EX78" s="112"/>
      <c r="EY78" s="112"/>
      <c r="EZ78" s="112"/>
      <c r="FA78" s="112"/>
      <c r="FB78" s="112"/>
      <c r="FC78" s="112"/>
      <c r="FD78" s="112"/>
      <c r="FE78" s="112"/>
      <c r="FF78" s="112"/>
      <c r="FG78" s="112"/>
      <c r="FH78" s="112"/>
      <c r="FI78" s="112"/>
      <c r="FJ78" s="112"/>
      <c r="FK78" s="112"/>
      <c r="FL78" s="112"/>
      <c r="FM78" s="112"/>
      <c r="FN78" s="112"/>
      <c r="FO78" s="112"/>
      <c r="FP78" s="112"/>
      <c r="FQ78" s="112"/>
      <c r="FR78" s="112"/>
      <c r="FS78" s="112"/>
      <c r="FT78" s="112"/>
      <c r="FU78" s="112"/>
      <c r="FV78" s="112"/>
      <c r="FW78" s="112"/>
      <c r="FX78" s="112"/>
      <c r="FY78" s="112"/>
      <c r="FZ78" s="112"/>
    </row>
    <row r="79" spans="1:182" s="113" customFormat="1" ht="27.95" customHeight="1" x14ac:dyDescent="0.2">
      <c r="A79" s="682"/>
      <c r="B79" s="331" t="s">
        <v>186</v>
      </c>
      <c r="C79" s="175" t="s">
        <v>519</v>
      </c>
      <c r="D79" s="1106"/>
      <c r="E79" s="1107"/>
      <c r="F79" s="1106"/>
      <c r="G79" s="1107"/>
      <c r="H79" s="1106"/>
      <c r="I79" s="1107"/>
      <c r="J79" s="1106"/>
      <c r="K79" s="1107"/>
      <c r="L79" s="1106"/>
      <c r="M79" s="1107"/>
      <c r="N79" s="1106"/>
      <c r="O79" s="1107"/>
      <c r="P79" s="1106"/>
      <c r="Q79" s="1107"/>
      <c r="R79" s="1106"/>
      <c r="S79" s="1108"/>
      <c r="T79" s="147"/>
      <c r="U79" s="112">
        <f>IF((COUNTIF(D79:S79,"a")+COUNTIF(D79:S79,"s")+COUNTIF(T79,"na"))&gt;0,IF(OR((COUNTIF(D82:S82,"a")+COUNTIF(D82:S82,"s")),(COUNTIF(D83:S83,"a")+COUNTIF(D83:S83,"s")),(COUNTIF(D84:S84,"a")+COUNTIF(D84:S84,"s")),(COUNTIF(D81:S81,"a")+COUNTIF(D81:S81,"s"))),0,COUNTIF(D79:S79,"a")+COUNTIF(D79:S79,"s")+COUNTIF(T79,"na")),COUNTIF(D79:S79,"a")+COUNTIF(D79:S79,"s")+COUNTIF(T79,"na"))</f>
        <v>0</v>
      </c>
      <c r="V79" s="150"/>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112"/>
      <c r="DF79" s="112"/>
      <c r="DG79" s="112"/>
      <c r="DH79" s="112"/>
      <c r="DI79" s="112"/>
      <c r="DJ79" s="112"/>
      <c r="DK79" s="112"/>
      <c r="DL79" s="112"/>
      <c r="DM79" s="112"/>
      <c r="DN79" s="112"/>
      <c r="DO79" s="112"/>
      <c r="DP79" s="112"/>
      <c r="DQ79" s="112"/>
      <c r="DR79" s="112"/>
      <c r="DS79" s="112"/>
      <c r="DT79" s="112"/>
      <c r="DU79" s="112"/>
      <c r="DV79" s="112"/>
      <c r="DW79" s="112"/>
      <c r="DX79" s="112"/>
      <c r="DY79" s="112"/>
      <c r="DZ79" s="112"/>
      <c r="EA79" s="112"/>
      <c r="EB79" s="112"/>
      <c r="EC79" s="112"/>
      <c r="ED79" s="112"/>
      <c r="EE79" s="112"/>
      <c r="EF79" s="112"/>
      <c r="EG79" s="112"/>
      <c r="EH79" s="112"/>
      <c r="EI79" s="112"/>
      <c r="EJ79" s="112"/>
      <c r="EK79" s="112"/>
      <c r="EL79" s="112"/>
      <c r="EM79" s="112"/>
      <c r="EN79" s="112"/>
      <c r="EO79" s="112"/>
      <c r="EP79" s="112"/>
      <c r="EQ79" s="112"/>
      <c r="ER79" s="112"/>
      <c r="ES79" s="112"/>
      <c r="ET79" s="112"/>
      <c r="EU79" s="112"/>
      <c r="EV79" s="112"/>
      <c r="EW79" s="112"/>
      <c r="EX79" s="112"/>
      <c r="EY79" s="112"/>
      <c r="EZ79" s="112"/>
      <c r="FA79" s="112"/>
      <c r="FB79" s="112"/>
      <c r="FC79" s="112"/>
      <c r="FD79" s="112"/>
      <c r="FE79" s="112"/>
      <c r="FF79" s="112"/>
      <c r="FG79" s="112"/>
      <c r="FH79" s="112"/>
      <c r="FI79" s="112"/>
      <c r="FJ79" s="112"/>
      <c r="FK79" s="112"/>
      <c r="FL79" s="112"/>
      <c r="FM79" s="112"/>
      <c r="FN79" s="112"/>
      <c r="FO79" s="112"/>
      <c r="FP79" s="112"/>
      <c r="FQ79" s="112"/>
      <c r="FR79" s="112"/>
      <c r="FS79" s="112"/>
      <c r="FT79" s="112"/>
      <c r="FU79" s="112"/>
      <c r="FV79" s="112"/>
      <c r="FW79" s="112"/>
      <c r="FX79" s="112"/>
      <c r="FY79" s="112"/>
      <c r="FZ79" s="112"/>
    </row>
    <row r="80" spans="1:182" s="113" customFormat="1" ht="45" customHeight="1" x14ac:dyDescent="0.3">
      <c r="A80" s="535"/>
      <c r="B80" s="333"/>
      <c r="C80" s="193" t="s">
        <v>739</v>
      </c>
      <c r="D80" s="1115"/>
      <c r="E80" s="1116"/>
      <c r="F80" s="1117"/>
      <c r="G80" s="1117"/>
      <c r="H80" s="1117"/>
      <c r="I80" s="1117"/>
      <c r="J80" s="1117"/>
      <c r="K80" s="1117"/>
      <c r="L80" s="1117"/>
      <c r="M80" s="1117"/>
      <c r="N80" s="1117"/>
      <c r="O80" s="1117"/>
      <c r="P80" s="1117"/>
      <c r="Q80" s="1117"/>
      <c r="R80" s="1117"/>
      <c r="S80" s="1117"/>
      <c r="T80" s="1118"/>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c r="DT80" s="112"/>
      <c r="DU80" s="112"/>
      <c r="DV80" s="112"/>
      <c r="DW80" s="112"/>
      <c r="DX80" s="112"/>
      <c r="DY80" s="112"/>
      <c r="DZ80" s="112"/>
      <c r="EA80" s="112"/>
      <c r="EB80" s="112"/>
      <c r="EC80" s="112"/>
      <c r="ED80" s="112"/>
      <c r="EE80" s="112"/>
      <c r="EF80" s="112"/>
      <c r="EG80" s="112"/>
      <c r="EH80" s="112"/>
      <c r="EI80" s="112"/>
      <c r="EJ80" s="112"/>
      <c r="EK80" s="112"/>
      <c r="EL80" s="112"/>
      <c r="EM80" s="112"/>
      <c r="EN80" s="112"/>
      <c r="EO80" s="112"/>
      <c r="EP80" s="112"/>
      <c r="EQ80" s="112"/>
      <c r="ER80" s="112"/>
      <c r="ES80" s="112"/>
      <c r="ET80" s="112"/>
      <c r="EU80" s="112"/>
      <c r="EV80" s="112"/>
      <c r="EW80" s="112"/>
      <c r="EX80" s="112"/>
      <c r="EY80" s="112"/>
      <c r="EZ80" s="112"/>
      <c r="FA80" s="112"/>
      <c r="FB80" s="112"/>
      <c r="FC80" s="112"/>
      <c r="FD80" s="112"/>
      <c r="FE80" s="112"/>
      <c r="FF80" s="112"/>
      <c r="FG80" s="112"/>
      <c r="FH80" s="112"/>
      <c r="FI80" s="112"/>
      <c r="FJ80" s="112"/>
      <c r="FK80" s="112"/>
      <c r="FL80" s="112"/>
      <c r="FM80" s="112"/>
      <c r="FN80" s="112"/>
      <c r="FO80" s="112"/>
      <c r="FP80" s="112"/>
      <c r="FQ80" s="112"/>
      <c r="FR80" s="112"/>
      <c r="FS80" s="112"/>
      <c r="FT80" s="112"/>
      <c r="FU80" s="112"/>
      <c r="FV80" s="112"/>
      <c r="FW80" s="112"/>
      <c r="FX80" s="112"/>
      <c r="FY80" s="112"/>
      <c r="FZ80" s="112"/>
    </row>
    <row r="81" spans="1:182" s="113" customFormat="1" ht="45" customHeight="1" x14ac:dyDescent="0.2">
      <c r="A81" s="682"/>
      <c r="B81" s="331" t="s">
        <v>314</v>
      </c>
      <c r="C81" s="175" t="s">
        <v>734</v>
      </c>
      <c r="D81" s="1106"/>
      <c r="E81" s="1107"/>
      <c r="F81" s="1106"/>
      <c r="G81" s="1107"/>
      <c r="H81" s="1106"/>
      <c r="I81" s="1107"/>
      <c r="J81" s="1106"/>
      <c r="K81" s="1107"/>
      <c r="L81" s="1106"/>
      <c r="M81" s="1107"/>
      <c r="N81" s="1106"/>
      <c r="O81" s="1107"/>
      <c r="P81" s="1106"/>
      <c r="Q81" s="1107"/>
      <c r="R81" s="1106"/>
      <c r="S81" s="1108"/>
      <c r="T81" s="147"/>
      <c r="U81" s="112">
        <f>IF((COUNTIF(D81:S81,"a")+COUNTIF(D81:S81,"s")+COUNTIF(T81,"na"))&gt;0,IF(OR((COUNTIF(D77:S77,"a")+COUNTIF(D77:S77,"s")),(COUNTIF(D78:S78,"a")+COUNTIF(D78:S78,"s")),(COUNTIF(D79:S79,"a")+COUNTIF(D79:S79,"s"))),0,COUNTIF(D81:S81,"a")+COUNTIF(D81:S81,"s")+COUNTIF(T81,"na")),COUNTIF(D81:S81,"a")+COUNTIF(D81:S81,"s")+COUNTIF(T81,"na"))</f>
        <v>0</v>
      </c>
      <c r="V81" s="150"/>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2"/>
      <c r="CT81" s="112"/>
      <c r="CU81" s="112"/>
      <c r="CV81" s="112"/>
      <c r="CW81" s="112"/>
      <c r="CX81" s="112"/>
      <c r="CY81" s="112"/>
      <c r="CZ81" s="112"/>
      <c r="DA81" s="112"/>
      <c r="DB81" s="112"/>
      <c r="DC81" s="112"/>
      <c r="DD81" s="112"/>
      <c r="DE81" s="112"/>
      <c r="DF81" s="112"/>
      <c r="DG81" s="112"/>
      <c r="DH81" s="112"/>
      <c r="DI81" s="112"/>
      <c r="DJ81" s="112"/>
      <c r="DK81" s="112"/>
      <c r="DL81" s="112"/>
      <c r="DM81" s="112"/>
      <c r="DN81" s="112"/>
      <c r="DO81" s="112"/>
      <c r="DP81" s="112"/>
      <c r="DQ81" s="112"/>
      <c r="DR81" s="112"/>
      <c r="DS81" s="112"/>
      <c r="DT81" s="112"/>
      <c r="DU81" s="112"/>
      <c r="DV81" s="112"/>
      <c r="DW81" s="112"/>
      <c r="DX81" s="112"/>
      <c r="DY81" s="112"/>
      <c r="DZ81" s="112"/>
      <c r="EA81" s="112"/>
      <c r="EB81" s="112"/>
      <c r="EC81" s="112"/>
      <c r="ED81" s="112"/>
      <c r="EE81" s="112"/>
      <c r="EF81" s="112"/>
      <c r="EG81" s="112"/>
      <c r="EH81" s="112"/>
      <c r="EI81" s="112"/>
      <c r="EJ81" s="112"/>
      <c r="EK81" s="112"/>
      <c r="EL81" s="112"/>
      <c r="EM81" s="112"/>
      <c r="EN81" s="112"/>
      <c r="EO81" s="112"/>
      <c r="EP81" s="112"/>
      <c r="EQ81" s="112"/>
      <c r="ER81" s="112"/>
      <c r="ES81" s="112"/>
      <c r="ET81" s="112"/>
      <c r="EU81" s="112"/>
      <c r="EV81" s="112"/>
      <c r="EW81" s="112"/>
      <c r="EX81" s="112"/>
      <c r="EY81" s="112"/>
      <c r="EZ81" s="112"/>
      <c r="FA81" s="112"/>
      <c r="FB81" s="112"/>
      <c r="FC81" s="112"/>
      <c r="FD81" s="112"/>
      <c r="FE81" s="112"/>
      <c r="FF81" s="112"/>
      <c r="FG81" s="112"/>
      <c r="FH81" s="112"/>
      <c r="FI81" s="112"/>
      <c r="FJ81" s="112"/>
      <c r="FK81" s="112"/>
      <c r="FL81" s="112"/>
      <c r="FM81" s="112"/>
      <c r="FN81" s="112"/>
      <c r="FO81" s="112"/>
      <c r="FP81" s="112"/>
      <c r="FQ81" s="112"/>
      <c r="FR81" s="112"/>
      <c r="FS81" s="112"/>
      <c r="FT81" s="112"/>
      <c r="FU81" s="112"/>
      <c r="FV81" s="112"/>
      <c r="FW81" s="112"/>
      <c r="FX81" s="112"/>
      <c r="FY81" s="112"/>
      <c r="FZ81" s="112"/>
    </row>
    <row r="82" spans="1:182" s="113" customFormat="1" ht="45" customHeight="1" x14ac:dyDescent="0.2">
      <c r="A82" s="682"/>
      <c r="B82" s="331" t="s">
        <v>219</v>
      </c>
      <c r="C82" s="175" t="s">
        <v>735</v>
      </c>
      <c r="D82" s="1106"/>
      <c r="E82" s="1107"/>
      <c r="F82" s="1106"/>
      <c r="G82" s="1107"/>
      <c r="H82" s="1106"/>
      <c r="I82" s="1107"/>
      <c r="J82" s="1106"/>
      <c r="K82" s="1107"/>
      <c r="L82" s="1106"/>
      <c r="M82" s="1107"/>
      <c r="N82" s="1106"/>
      <c r="O82" s="1107"/>
      <c r="P82" s="1106"/>
      <c r="Q82" s="1107"/>
      <c r="R82" s="1106"/>
      <c r="S82" s="1108"/>
      <c r="T82" s="147"/>
      <c r="U82" s="112">
        <f>IF((COUNTIF(D82:S82,"a")+COUNTIF(D82:S82,"s")+COUNTIF(T82,"na"))&gt;0,IF(OR((COUNTIF(D78:S78,"a")+COUNTIF(D78:S78,"s")),(COUNTIF(D79:S79,"a")+COUNTIF(D79:S79,"s")),(COUNTIF(D77:S77,"a")+COUNTIF(D77:S77,"s"))),0,COUNTIF(D82:S82,"a")+COUNTIF(D82:S82,"s")+COUNTIF(T82,"na")),COUNTIF(D82:S82,"a")+COUNTIF(D82:S82,"s")+COUNTIF(T82,"na"))</f>
        <v>0</v>
      </c>
      <c r="V82" s="150"/>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112"/>
      <c r="FF82" s="112"/>
      <c r="FG82" s="112"/>
      <c r="FH82" s="112"/>
      <c r="FI82" s="112"/>
      <c r="FJ82" s="112"/>
      <c r="FK82" s="112"/>
      <c r="FL82" s="112"/>
      <c r="FM82" s="112"/>
      <c r="FN82" s="112"/>
      <c r="FO82" s="112"/>
      <c r="FP82" s="112"/>
      <c r="FQ82" s="112"/>
      <c r="FR82" s="112"/>
      <c r="FS82" s="112"/>
      <c r="FT82" s="112"/>
      <c r="FU82" s="112"/>
      <c r="FV82" s="112"/>
      <c r="FW82" s="112"/>
      <c r="FX82" s="112"/>
      <c r="FY82" s="112"/>
      <c r="FZ82" s="112"/>
    </row>
    <row r="83" spans="1:182" s="113" customFormat="1" ht="67.7" customHeight="1" x14ac:dyDescent="0.2">
      <c r="A83" s="682"/>
      <c r="B83" s="331" t="s">
        <v>315</v>
      </c>
      <c r="C83" s="176" t="s">
        <v>736</v>
      </c>
      <c r="D83" s="1106"/>
      <c r="E83" s="1107"/>
      <c r="F83" s="1106"/>
      <c r="G83" s="1107"/>
      <c r="H83" s="1106"/>
      <c r="I83" s="1107"/>
      <c r="J83" s="1106"/>
      <c r="K83" s="1107"/>
      <c r="L83" s="1106"/>
      <c r="M83" s="1107"/>
      <c r="N83" s="1106"/>
      <c r="O83" s="1107"/>
      <c r="P83" s="1106"/>
      <c r="Q83" s="1107"/>
      <c r="R83" s="1106"/>
      <c r="S83" s="1108"/>
      <c r="T83" s="147"/>
      <c r="U83" s="112">
        <f>IF((COUNTIF(D83:S83,"a")+COUNTIF(D83:S83,"s")+COUNTIF(T83,"na"))&gt;0,IF(OR((COUNTIF(D79:S79,"a")+COUNTIF(D79:S79,"s")),(COUNTIF(D77:S77,"a")+COUNTIF(D77:S77,"s")),(COUNTIF(D78:S78,"a")+COUNTIF(D78:S78,"s"))),0,COUNTIF(D83:S83,"a")+COUNTIF(D83:S83,"s")+COUNTIF(T83,"na")),COUNTIF(D83:S83,"a")+COUNTIF(D83:S83,"s")+COUNTIF(T83,"na"))</f>
        <v>0</v>
      </c>
      <c r="V83" s="150"/>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c r="CW83" s="112"/>
      <c r="CX83" s="112"/>
      <c r="CY83" s="112"/>
      <c r="CZ83" s="112"/>
      <c r="DA83" s="112"/>
      <c r="DB83" s="112"/>
      <c r="DC83" s="112"/>
      <c r="DD83" s="112"/>
      <c r="DE83" s="112"/>
      <c r="DF83" s="112"/>
      <c r="DG83" s="112"/>
      <c r="DH83" s="112"/>
      <c r="DI83" s="112"/>
      <c r="DJ83" s="112"/>
      <c r="DK83" s="112"/>
      <c r="DL83" s="112"/>
      <c r="DM83" s="112"/>
      <c r="DN83" s="112"/>
      <c r="DO83" s="112"/>
      <c r="DP83" s="112"/>
      <c r="DQ83" s="112"/>
      <c r="DR83" s="112"/>
      <c r="DS83" s="112"/>
      <c r="DT83" s="112"/>
      <c r="DU83" s="112"/>
      <c r="DV83" s="112"/>
      <c r="DW83" s="112"/>
      <c r="DX83" s="112"/>
      <c r="DY83" s="112"/>
      <c r="DZ83" s="112"/>
      <c r="EA83" s="112"/>
      <c r="EB83" s="112"/>
      <c r="EC83" s="112"/>
      <c r="ED83" s="112"/>
      <c r="EE83" s="112"/>
      <c r="EF83" s="112"/>
      <c r="EG83" s="112"/>
      <c r="EH83" s="112"/>
      <c r="EI83" s="112"/>
      <c r="EJ83" s="112"/>
      <c r="EK83" s="112"/>
      <c r="EL83" s="112"/>
      <c r="EM83" s="112"/>
      <c r="EN83" s="112"/>
      <c r="EO83" s="112"/>
      <c r="EP83" s="112"/>
      <c r="EQ83" s="112"/>
      <c r="ER83" s="112"/>
      <c r="ES83" s="112"/>
      <c r="ET83" s="112"/>
      <c r="EU83" s="112"/>
      <c r="EV83" s="112"/>
      <c r="EW83" s="112"/>
      <c r="EX83" s="112"/>
      <c r="EY83" s="112"/>
      <c r="EZ83" s="112"/>
      <c r="FA83" s="112"/>
      <c r="FB83" s="112"/>
      <c r="FC83" s="112"/>
      <c r="FD83" s="112"/>
      <c r="FE83" s="112"/>
      <c r="FF83" s="112"/>
      <c r="FG83" s="112"/>
      <c r="FH83" s="112"/>
      <c r="FI83" s="112"/>
      <c r="FJ83" s="112"/>
      <c r="FK83" s="112"/>
      <c r="FL83" s="112"/>
      <c r="FM83" s="112"/>
      <c r="FN83" s="112"/>
      <c r="FO83" s="112"/>
      <c r="FP83" s="112"/>
      <c r="FQ83" s="112"/>
      <c r="FR83" s="112"/>
      <c r="FS83" s="112"/>
      <c r="FT83" s="112"/>
      <c r="FU83" s="112"/>
      <c r="FV83" s="112"/>
      <c r="FW83" s="112"/>
      <c r="FX83" s="112"/>
      <c r="FY83" s="112"/>
      <c r="FZ83" s="112"/>
    </row>
    <row r="84" spans="1:182" s="113" customFormat="1" ht="27.95" customHeight="1" thickBot="1" x14ac:dyDescent="0.25">
      <c r="A84" s="682"/>
      <c r="B84" s="341" t="s">
        <v>186</v>
      </c>
      <c r="C84" s="180" t="s">
        <v>287</v>
      </c>
      <c r="D84" s="1109"/>
      <c r="E84" s="1110"/>
      <c r="F84" s="1109"/>
      <c r="G84" s="1110"/>
      <c r="H84" s="1109"/>
      <c r="I84" s="1110"/>
      <c r="J84" s="1109"/>
      <c r="K84" s="1110"/>
      <c r="L84" s="1109"/>
      <c r="M84" s="1110"/>
      <c r="N84" s="1109"/>
      <c r="O84" s="1110"/>
      <c r="P84" s="1109"/>
      <c r="Q84" s="1110"/>
      <c r="R84" s="1109"/>
      <c r="S84" s="1111"/>
      <c r="T84" s="653"/>
      <c r="U84" s="112">
        <f>IF((COUNTIF(D84:S84,"a")+COUNTIF(D84:S84,"s")+COUNTIF(T84,"na"))&gt;0,IF(OR((COUNTIF(D77:S77,"a")+COUNTIF(D77:S77,"s")),(COUNTIF(D78:S78,"a")+COUNTIF(D78:S78,"s")),(COUNTIF(D79:S79,"a")+COUNTIF(D79:S79,"s"))),0,COUNTIF(D84:S84,"a")+COUNTIF(D84:S84,"s")+COUNTIF(T84,"na")),COUNTIF(D84:S84,"a")+COUNTIF(D84:S84,"s")+COUNTIF(T84,"na"))</f>
        <v>0</v>
      </c>
      <c r="V84" s="150"/>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112"/>
      <c r="DT84" s="112"/>
      <c r="DU84" s="112"/>
      <c r="DV84" s="112"/>
      <c r="DW84" s="112"/>
      <c r="DX84" s="112"/>
      <c r="DY84" s="112"/>
      <c r="DZ84" s="112"/>
      <c r="EA84" s="112"/>
      <c r="EB84" s="112"/>
      <c r="EC84" s="112"/>
      <c r="ED84" s="112"/>
      <c r="EE84" s="112"/>
      <c r="EF84" s="112"/>
      <c r="EG84" s="112"/>
      <c r="EH84" s="112"/>
      <c r="EI84" s="112"/>
      <c r="EJ84" s="112"/>
      <c r="EK84" s="112"/>
      <c r="EL84" s="112"/>
      <c r="EM84" s="112"/>
      <c r="EN84" s="112"/>
      <c r="EO84" s="112"/>
      <c r="EP84" s="112"/>
      <c r="EQ84" s="112"/>
      <c r="ER84" s="112"/>
      <c r="ES84" s="112"/>
      <c r="ET84" s="112"/>
      <c r="EU84" s="112"/>
      <c r="EV84" s="112"/>
      <c r="EW84" s="112"/>
      <c r="EX84" s="112"/>
      <c r="EY84" s="112"/>
      <c r="EZ84" s="112"/>
      <c r="FA84" s="112"/>
      <c r="FB84" s="112"/>
      <c r="FC84" s="112"/>
      <c r="FD84" s="112"/>
      <c r="FE84" s="112"/>
      <c r="FF84" s="112"/>
      <c r="FG84" s="112"/>
      <c r="FH84" s="112"/>
      <c r="FI84" s="112"/>
      <c r="FJ84" s="112"/>
      <c r="FK84" s="112"/>
      <c r="FL84" s="112"/>
      <c r="FM84" s="112"/>
      <c r="FN84" s="112"/>
      <c r="FO84" s="112"/>
      <c r="FP84" s="112"/>
      <c r="FQ84" s="112"/>
      <c r="FR84" s="112"/>
      <c r="FS84" s="112"/>
      <c r="FT84" s="112"/>
      <c r="FU84" s="112"/>
      <c r="FV84" s="112"/>
      <c r="FW84" s="112"/>
      <c r="FX84" s="112"/>
      <c r="FY84" s="112"/>
      <c r="FZ84" s="112"/>
    </row>
    <row r="85" spans="1:182" s="113" customFormat="1" ht="30" customHeight="1" thickBot="1" x14ac:dyDescent="0.25">
      <c r="A85" s="535"/>
      <c r="B85" s="322"/>
      <c r="C85" s="654" t="s">
        <v>716</v>
      </c>
      <c r="D85" s="75"/>
      <c r="E85" s="76"/>
      <c r="F85" s="77"/>
      <c r="G85" s="78"/>
      <c r="H85" s="75"/>
      <c r="I85" s="76"/>
      <c r="J85" s="77"/>
      <c r="K85" s="78"/>
      <c r="L85" s="75"/>
      <c r="M85" s="76"/>
      <c r="N85" s="77"/>
      <c r="O85" s="76"/>
      <c r="P85" s="78"/>
      <c r="Q85" s="76"/>
      <c r="R85" s="75"/>
      <c r="S85" s="655"/>
      <c r="T85" s="65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c r="CI85" s="112"/>
      <c r="CJ85" s="112"/>
      <c r="CK85" s="112"/>
      <c r="CL85" s="112"/>
      <c r="CM85" s="112"/>
      <c r="CN85" s="112"/>
      <c r="CO85" s="112"/>
      <c r="CP85" s="112"/>
      <c r="CQ85" s="112"/>
      <c r="CR85" s="112"/>
      <c r="CS85" s="112"/>
      <c r="CT85" s="112"/>
      <c r="CU85" s="112"/>
      <c r="CV85" s="112"/>
      <c r="CW85" s="112"/>
      <c r="CX85" s="112"/>
      <c r="CY85" s="112"/>
      <c r="CZ85" s="112"/>
      <c r="DA85" s="112"/>
      <c r="DB85" s="112"/>
      <c r="DC85" s="112"/>
      <c r="DD85" s="112"/>
      <c r="DE85" s="112"/>
      <c r="DF85" s="112"/>
      <c r="DG85" s="112"/>
      <c r="DH85" s="112"/>
      <c r="DI85" s="112"/>
      <c r="DJ85" s="112"/>
      <c r="DK85" s="112"/>
      <c r="DL85" s="112"/>
      <c r="DM85" s="112"/>
      <c r="DN85" s="112"/>
      <c r="DO85" s="112"/>
      <c r="DP85" s="112"/>
      <c r="DQ85" s="112"/>
      <c r="DR85" s="112"/>
      <c r="DS85" s="112"/>
      <c r="DT85" s="112"/>
      <c r="DU85" s="112"/>
      <c r="DV85" s="112"/>
      <c r="DW85" s="112"/>
      <c r="DX85" s="112"/>
      <c r="DY85" s="112"/>
      <c r="DZ85" s="112"/>
      <c r="EA85" s="112"/>
      <c r="EB85" s="112"/>
      <c r="EC85" s="112"/>
      <c r="ED85" s="112"/>
      <c r="EE85" s="112"/>
      <c r="EF85" s="112"/>
      <c r="EG85" s="112"/>
      <c r="EH85" s="112"/>
      <c r="EI85" s="112"/>
      <c r="EJ85" s="112"/>
      <c r="EK85" s="112"/>
      <c r="EL85" s="112"/>
      <c r="EM85" s="112"/>
      <c r="EN85" s="112"/>
      <c r="EO85" s="112"/>
      <c r="EP85" s="112"/>
      <c r="EQ85" s="112"/>
      <c r="ER85" s="112"/>
      <c r="ES85" s="112"/>
      <c r="ET85" s="112"/>
      <c r="EU85" s="112"/>
      <c r="EV85" s="112"/>
      <c r="EW85" s="112"/>
      <c r="EX85" s="112"/>
      <c r="EY85" s="112"/>
      <c r="EZ85" s="112"/>
      <c r="FA85" s="112"/>
      <c r="FB85" s="112"/>
      <c r="FC85" s="112"/>
      <c r="FD85" s="112"/>
      <c r="FE85" s="112"/>
      <c r="FF85" s="112"/>
      <c r="FG85" s="112"/>
      <c r="FH85" s="112"/>
      <c r="FI85" s="112"/>
      <c r="FJ85" s="112"/>
      <c r="FK85" s="112"/>
      <c r="FL85" s="112"/>
      <c r="FM85" s="112"/>
      <c r="FN85" s="112"/>
      <c r="FO85" s="112"/>
      <c r="FP85" s="112"/>
      <c r="FQ85" s="112"/>
      <c r="FR85" s="112"/>
      <c r="FS85" s="112"/>
      <c r="FT85" s="112"/>
      <c r="FU85" s="112"/>
      <c r="FV85" s="112"/>
      <c r="FW85" s="112"/>
      <c r="FX85" s="112"/>
      <c r="FY85" s="112"/>
      <c r="FZ85" s="112"/>
    </row>
    <row r="86" spans="1:182" s="113" customFormat="1" ht="45" customHeight="1" x14ac:dyDescent="0.2">
      <c r="A86" s="682"/>
      <c r="B86" s="341" t="s">
        <v>318</v>
      </c>
      <c r="C86" s="199" t="s">
        <v>737</v>
      </c>
      <c r="D86" s="1112"/>
      <c r="E86" s="1113"/>
      <c r="F86" s="1112"/>
      <c r="G86" s="1113"/>
      <c r="H86" s="1112"/>
      <c r="I86" s="1113"/>
      <c r="J86" s="1112"/>
      <c r="K86" s="1113"/>
      <c r="L86" s="1112"/>
      <c r="M86" s="1113"/>
      <c r="N86" s="1112"/>
      <c r="O86" s="1113"/>
      <c r="P86" s="1112"/>
      <c r="Q86" s="1113"/>
      <c r="R86" s="1112"/>
      <c r="S86" s="1114"/>
      <c r="T86" s="611"/>
      <c r="U86" s="112">
        <f t="shared" ref="U86:U89" si="2">COUNTIF(D86:S86,"a")+COUNTIF(D86:S86,"s")+COUNTIF(T86,"na")</f>
        <v>0</v>
      </c>
      <c r="V86" s="150"/>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2"/>
      <c r="DF86" s="112"/>
      <c r="DG86" s="112"/>
      <c r="DH86" s="112"/>
      <c r="DI86" s="112"/>
      <c r="DJ86" s="112"/>
      <c r="DK86" s="112"/>
      <c r="DL86" s="112"/>
      <c r="DM86" s="112"/>
      <c r="DN86" s="112"/>
      <c r="DO86" s="112"/>
      <c r="DP86" s="112"/>
      <c r="DQ86" s="112"/>
      <c r="DR86" s="112"/>
      <c r="DS86" s="112"/>
      <c r="DT86" s="112"/>
      <c r="DU86" s="112"/>
      <c r="DV86" s="112"/>
      <c r="DW86" s="112"/>
      <c r="DX86" s="112"/>
      <c r="DY86" s="112"/>
      <c r="DZ86" s="112"/>
      <c r="EA86" s="112"/>
      <c r="EB86" s="112"/>
      <c r="EC86" s="112"/>
      <c r="ED86" s="112"/>
      <c r="EE86" s="112"/>
      <c r="EF86" s="112"/>
      <c r="EG86" s="112"/>
      <c r="EH86" s="112"/>
      <c r="EI86" s="112"/>
      <c r="EJ86" s="112"/>
      <c r="EK86" s="112"/>
      <c r="EL86" s="112"/>
      <c r="EM86" s="112"/>
      <c r="EN86" s="112"/>
      <c r="EO86" s="112"/>
      <c r="EP86" s="112"/>
      <c r="EQ86" s="112"/>
      <c r="ER86" s="112"/>
      <c r="ES86" s="112"/>
      <c r="ET86" s="112"/>
      <c r="EU86" s="112"/>
      <c r="EV86" s="112"/>
      <c r="EW86" s="112"/>
      <c r="EX86" s="112"/>
      <c r="EY86" s="112"/>
      <c r="EZ86" s="112"/>
      <c r="FA86" s="112"/>
      <c r="FB86" s="112"/>
      <c r="FC86" s="112"/>
      <c r="FD86" s="112"/>
      <c r="FE86" s="112"/>
      <c r="FF86" s="112"/>
      <c r="FG86" s="112"/>
      <c r="FH86" s="112"/>
      <c r="FI86" s="112"/>
      <c r="FJ86" s="112"/>
      <c r="FK86" s="112"/>
      <c r="FL86" s="112"/>
      <c r="FM86" s="112"/>
      <c r="FN86" s="112"/>
      <c r="FO86" s="112"/>
      <c r="FP86" s="112"/>
      <c r="FQ86" s="112"/>
      <c r="FR86" s="112"/>
      <c r="FS86" s="112"/>
      <c r="FT86" s="112"/>
      <c r="FU86" s="112"/>
      <c r="FV86" s="112"/>
      <c r="FW86" s="112"/>
      <c r="FX86" s="112"/>
      <c r="FY86" s="112"/>
      <c r="FZ86" s="112"/>
    </row>
    <row r="87" spans="1:182" s="113" customFormat="1" ht="45" customHeight="1" x14ac:dyDescent="0.2">
      <c r="A87" s="682"/>
      <c r="B87" s="331" t="s">
        <v>317</v>
      </c>
      <c r="C87" s="175" t="s">
        <v>489</v>
      </c>
      <c r="D87" s="1106"/>
      <c r="E87" s="1107"/>
      <c r="F87" s="1106"/>
      <c r="G87" s="1107"/>
      <c r="H87" s="1106"/>
      <c r="I87" s="1107"/>
      <c r="J87" s="1106"/>
      <c r="K87" s="1107"/>
      <c r="L87" s="1106"/>
      <c r="M87" s="1107"/>
      <c r="N87" s="1106"/>
      <c r="O87" s="1107"/>
      <c r="P87" s="1106"/>
      <c r="Q87" s="1107"/>
      <c r="R87" s="1106"/>
      <c r="S87" s="1108"/>
      <c r="T87" s="147"/>
      <c r="U87" s="112">
        <f t="shared" si="2"/>
        <v>0</v>
      </c>
      <c r="V87" s="150"/>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2"/>
      <c r="DS87" s="112"/>
      <c r="DT87" s="112"/>
      <c r="DU87" s="112"/>
      <c r="DV87" s="112"/>
      <c r="DW87" s="112"/>
      <c r="DX87" s="112"/>
      <c r="DY87" s="112"/>
      <c r="DZ87" s="112"/>
      <c r="EA87" s="112"/>
      <c r="EB87" s="112"/>
      <c r="EC87" s="112"/>
      <c r="ED87" s="112"/>
      <c r="EE87" s="112"/>
      <c r="EF87" s="112"/>
      <c r="EG87" s="112"/>
      <c r="EH87" s="112"/>
      <c r="EI87" s="112"/>
      <c r="EJ87" s="112"/>
      <c r="EK87" s="112"/>
      <c r="EL87" s="112"/>
      <c r="EM87" s="112"/>
      <c r="EN87" s="112"/>
      <c r="EO87" s="112"/>
      <c r="EP87" s="112"/>
      <c r="EQ87" s="112"/>
      <c r="ER87" s="112"/>
      <c r="ES87" s="112"/>
      <c r="ET87" s="112"/>
      <c r="EU87" s="112"/>
      <c r="EV87" s="112"/>
      <c r="EW87" s="112"/>
      <c r="EX87" s="112"/>
      <c r="EY87" s="112"/>
      <c r="EZ87" s="112"/>
      <c r="FA87" s="112"/>
      <c r="FB87" s="112"/>
      <c r="FC87" s="112"/>
      <c r="FD87" s="112"/>
      <c r="FE87" s="112"/>
      <c r="FF87" s="112"/>
      <c r="FG87" s="112"/>
      <c r="FH87" s="112"/>
      <c r="FI87" s="112"/>
      <c r="FJ87" s="112"/>
      <c r="FK87" s="112"/>
      <c r="FL87" s="112"/>
      <c r="FM87" s="112"/>
      <c r="FN87" s="112"/>
      <c r="FO87" s="112"/>
      <c r="FP87" s="112"/>
      <c r="FQ87" s="112"/>
      <c r="FR87" s="112"/>
      <c r="FS87" s="112"/>
      <c r="FT87" s="112"/>
      <c r="FU87" s="112"/>
      <c r="FV87" s="112"/>
      <c r="FW87" s="112"/>
      <c r="FX87" s="112"/>
      <c r="FY87" s="112"/>
      <c r="FZ87" s="112"/>
    </row>
    <row r="88" spans="1:182" s="113" customFormat="1" ht="27.95" customHeight="1" x14ac:dyDescent="0.2">
      <c r="A88" s="682"/>
      <c r="B88" s="331" t="s">
        <v>220</v>
      </c>
      <c r="C88" s="192" t="s">
        <v>204</v>
      </c>
      <c r="D88" s="1106"/>
      <c r="E88" s="1107"/>
      <c r="F88" s="1106"/>
      <c r="G88" s="1107"/>
      <c r="H88" s="1106"/>
      <c r="I88" s="1107"/>
      <c r="J88" s="1106"/>
      <c r="K88" s="1107"/>
      <c r="L88" s="1106"/>
      <c r="M88" s="1107"/>
      <c r="N88" s="1106"/>
      <c r="O88" s="1107"/>
      <c r="P88" s="1106"/>
      <c r="Q88" s="1107"/>
      <c r="R88" s="1106"/>
      <c r="S88" s="1108"/>
      <c r="T88" s="147"/>
      <c r="U88" s="112">
        <f t="shared" si="2"/>
        <v>0</v>
      </c>
      <c r="V88" s="150"/>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c r="DT88" s="112"/>
      <c r="DU88" s="112"/>
      <c r="DV88" s="112"/>
      <c r="DW88" s="112"/>
      <c r="DX88" s="112"/>
      <c r="DY88" s="112"/>
      <c r="DZ88" s="112"/>
      <c r="EA88" s="112"/>
      <c r="EB88" s="112"/>
      <c r="EC88" s="112"/>
      <c r="ED88" s="112"/>
      <c r="EE88" s="112"/>
      <c r="EF88" s="112"/>
      <c r="EG88" s="112"/>
      <c r="EH88" s="112"/>
      <c r="EI88" s="112"/>
      <c r="EJ88" s="112"/>
      <c r="EK88" s="112"/>
      <c r="EL88" s="112"/>
      <c r="EM88" s="112"/>
      <c r="EN88" s="112"/>
      <c r="EO88" s="112"/>
      <c r="EP88" s="112"/>
      <c r="EQ88" s="112"/>
      <c r="ER88" s="112"/>
      <c r="ES88" s="112"/>
      <c r="ET88" s="112"/>
      <c r="EU88" s="112"/>
      <c r="EV88" s="112"/>
      <c r="EW88" s="112"/>
      <c r="EX88" s="112"/>
      <c r="EY88" s="112"/>
      <c r="EZ88" s="112"/>
      <c r="FA88" s="112"/>
      <c r="FB88" s="112"/>
      <c r="FC88" s="112"/>
      <c r="FD88" s="112"/>
      <c r="FE88" s="112"/>
      <c r="FF88" s="112"/>
      <c r="FG88" s="112"/>
      <c r="FH88" s="112"/>
      <c r="FI88" s="112"/>
      <c r="FJ88" s="112"/>
      <c r="FK88" s="112"/>
      <c r="FL88" s="112"/>
      <c r="FM88" s="112"/>
      <c r="FN88" s="112"/>
      <c r="FO88" s="112"/>
      <c r="FP88" s="112"/>
      <c r="FQ88" s="112"/>
      <c r="FR88" s="112"/>
      <c r="FS88" s="112"/>
      <c r="FT88" s="112"/>
      <c r="FU88" s="112"/>
      <c r="FV88" s="112"/>
      <c r="FW88" s="112"/>
      <c r="FX88" s="112"/>
      <c r="FY88" s="112"/>
      <c r="FZ88" s="112"/>
    </row>
    <row r="89" spans="1:182" s="113" customFormat="1" ht="45" customHeight="1" thickBot="1" x14ac:dyDescent="0.25">
      <c r="A89" s="682"/>
      <c r="B89" s="394" t="s">
        <v>316</v>
      </c>
      <c r="C89" s="219" t="s">
        <v>518</v>
      </c>
      <c r="D89" s="1103"/>
      <c r="E89" s="1104"/>
      <c r="F89" s="1103"/>
      <c r="G89" s="1104"/>
      <c r="H89" s="1103"/>
      <c r="I89" s="1104"/>
      <c r="J89" s="1103"/>
      <c r="K89" s="1104"/>
      <c r="L89" s="1103"/>
      <c r="M89" s="1104"/>
      <c r="N89" s="1103"/>
      <c r="O89" s="1104"/>
      <c r="P89" s="1103"/>
      <c r="Q89" s="1104"/>
      <c r="R89" s="1103"/>
      <c r="S89" s="1105"/>
      <c r="T89" s="147"/>
      <c r="U89" s="112">
        <f t="shared" si="2"/>
        <v>0</v>
      </c>
      <c r="V89" s="150"/>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112"/>
      <c r="DD89" s="112"/>
      <c r="DE89" s="112"/>
      <c r="DF89" s="112"/>
      <c r="DG89" s="112"/>
      <c r="DH89" s="112"/>
      <c r="DI89" s="112"/>
      <c r="DJ89" s="112"/>
      <c r="DK89" s="112"/>
      <c r="DL89" s="112"/>
      <c r="DM89" s="112"/>
      <c r="DN89" s="112"/>
      <c r="DO89" s="112"/>
      <c r="DP89" s="112"/>
      <c r="DQ89" s="112"/>
      <c r="DR89" s="112"/>
      <c r="DS89" s="112"/>
      <c r="DT89" s="112"/>
      <c r="DU89" s="112"/>
      <c r="DV89" s="112"/>
      <c r="DW89" s="112"/>
      <c r="DX89" s="112"/>
      <c r="DY89" s="112"/>
      <c r="DZ89" s="112"/>
      <c r="EA89" s="112"/>
      <c r="EB89" s="112"/>
      <c r="EC89" s="112"/>
      <c r="ED89" s="112"/>
      <c r="EE89" s="112"/>
      <c r="EF89" s="112"/>
      <c r="EG89" s="112"/>
      <c r="EH89" s="112"/>
      <c r="EI89" s="112"/>
      <c r="EJ89" s="112"/>
      <c r="EK89" s="112"/>
      <c r="EL89" s="112"/>
      <c r="EM89" s="112"/>
      <c r="EN89" s="112"/>
      <c r="EO89" s="112"/>
      <c r="EP89" s="112"/>
      <c r="EQ89" s="112"/>
      <c r="ER89" s="112"/>
      <c r="ES89" s="112"/>
      <c r="ET89" s="112"/>
      <c r="EU89" s="112"/>
      <c r="EV89" s="112"/>
      <c r="EW89" s="112"/>
      <c r="EX89" s="112"/>
      <c r="EY89" s="112"/>
      <c r="EZ89" s="112"/>
      <c r="FA89" s="112"/>
      <c r="FB89" s="112"/>
      <c r="FC89" s="112"/>
      <c r="FD89" s="112"/>
      <c r="FE89" s="112"/>
      <c r="FF89" s="112"/>
      <c r="FG89" s="112"/>
      <c r="FH89" s="112"/>
      <c r="FI89" s="112"/>
      <c r="FJ89" s="112"/>
      <c r="FK89" s="112"/>
      <c r="FL89" s="112"/>
      <c r="FM89" s="112"/>
      <c r="FN89" s="112"/>
      <c r="FO89" s="112"/>
      <c r="FP89" s="112"/>
      <c r="FQ89" s="112"/>
      <c r="FR89" s="112"/>
      <c r="FS89" s="112"/>
      <c r="FT89" s="112"/>
      <c r="FU89" s="112"/>
      <c r="FV89" s="112"/>
      <c r="FW89" s="112"/>
      <c r="FX89" s="112"/>
      <c r="FY89" s="112"/>
      <c r="FZ89" s="112"/>
    </row>
    <row r="90" spans="1:182" s="620" customFormat="1" ht="30" customHeight="1" thickBot="1" x14ac:dyDescent="0.25">
      <c r="A90" s="682"/>
      <c r="B90" s="329" t="s">
        <v>631</v>
      </c>
      <c r="C90" s="681" t="s">
        <v>632</v>
      </c>
      <c r="D90" s="75"/>
      <c r="E90" s="76"/>
      <c r="F90" s="75"/>
      <c r="G90" s="78"/>
      <c r="H90" s="75"/>
      <c r="I90" s="76"/>
      <c r="J90" s="77"/>
      <c r="K90" s="78"/>
      <c r="L90" s="75"/>
      <c r="M90" s="76"/>
      <c r="N90" s="77"/>
      <c r="O90" s="76"/>
      <c r="P90" s="78"/>
      <c r="Q90" s="76"/>
      <c r="R90" s="75"/>
      <c r="S90" s="102"/>
      <c r="T90" s="616"/>
      <c r="U90" s="112"/>
      <c r="V90" s="112"/>
    </row>
    <row r="91" spans="1:182" s="620" customFormat="1" ht="45" customHeight="1" thickBot="1" x14ac:dyDescent="0.35">
      <c r="A91" s="682"/>
      <c r="B91" s="617"/>
      <c r="C91" s="789" t="s">
        <v>992</v>
      </c>
      <c r="D91" s="908"/>
      <c r="E91" s="1057"/>
      <c r="F91" s="1057"/>
      <c r="G91" s="1057"/>
      <c r="H91" s="1057"/>
      <c r="I91" s="1057"/>
      <c r="J91" s="1057"/>
      <c r="K91" s="1057"/>
      <c r="L91" s="1057"/>
      <c r="M91" s="1057"/>
      <c r="N91" s="1057"/>
      <c r="O91" s="1057"/>
      <c r="P91" s="1057"/>
      <c r="Q91" s="1057"/>
      <c r="R91" s="1057"/>
      <c r="S91" s="1057"/>
      <c r="T91" s="1058"/>
      <c r="U91" s="112"/>
      <c r="V91" s="112"/>
    </row>
    <row r="92" spans="1:182" s="620" customFormat="1" ht="27.95" customHeight="1" x14ac:dyDescent="0.2">
      <c r="A92" s="682"/>
      <c r="B92" s="330" t="s">
        <v>633</v>
      </c>
      <c r="C92" s="173" t="s">
        <v>646</v>
      </c>
      <c r="D92" s="1123"/>
      <c r="E92" s="1124"/>
      <c r="F92" s="1123"/>
      <c r="G92" s="1124"/>
      <c r="H92" s="1123"/>
      <c r="I92" s="1124"/>
      <c r="J92" s="1123"/>
      <c r="K92" s="1124"/>
      <c r="L92" s="1123"/>
      <c r="M92" s="1124"/>
      <c r="N92" s="1123"/>
      <c r="O92" s="1124"/>
      <c r="P92" s="1123"/>
      <c r="Q92" s="1124"/>
      <c r="R92" s="1123"/>
      <c r="S92" s="1125"/>
      <c r="T92" s="147"/>
      <c r="U92" s="112">
        <f>COUNTIF(D92:S92,"a")+COUNTIF(D92:S92,"s")+COUNTIF(T92,"na")</f>
        <v>0</v>
      </c>
      <c r="V92" s="150"/>
    </row>
    <row r="93" spans="1:182" s="620" customFormat="1" ht="45" customHeight="1" thickBot="1" x14ac:dyDescent="0.25">
      <c r="A93" s="503"/>
      <c r="B93" s="394" t="s">
        <v>634</v>
      </c>
      <c r="C93" s="405" t="s">
        <v>647</v>
      </c>
      <c r="D93" s="1103"/>
      <c r="E93" s="1104"/>
      <c r="F93" s="1103"/>
      <c r="G93" s="1104"/>
      <c r="H93" s="1103"/>
      <c r="I93" s="1104"/>
      <c r="J93" s="1103"/>
      <c r="K93" s="1104"/>
      <c r="L93" s="1103"/>
      <c r="M93" s="1104"/>
      <c r="N93" s="1103"/>
      <c r="O93" s="1104"/>
      <c r="P93" s="1103"/>
      <c r="Q93" s="1104"/>
      <c r="R93" s="1103"/>
      <c r="S93" s="1105"/>
      <c r="T93" s="261"/>
      <c r="U93" s="112">
        <f>COUNTIF(D93:S93,"a")+COUNTIF(D93:S93,"s")</f>
        <v>0</v>
      </c>
      <c r="V93" s="150"/>
    </row>
    <row r="94" spans="1:182" s="620" customFormat="1" ht="33" customHeight="1" thickBot="1" x14ac:dyDescent="0.25">
      <c r="A94" s="501"/>
      <c r="B94" s="408">
        <v>300</v>
      </c>
      <c r="C94" s="1126" t="s">
        <v>443</v>
      </c>
      <c r="D94" s="1127"/>
      <c r="E94" s="1127"/>
      <c r="F94" s="1127"/>
      <c r="G94" s="1127"/>
      <c r="H94" s="1127"/>
      <c r="I94" s="1127"/>
      <c r="J94" s="1127"/>
      <c r="K94" s="1127"/>
      <c r="L94" s="1127"/>
      <c r="M94" s="1127"/>
      <c r="N94" s="1127"/>
      <c r="O94" s="1127"/>
      <c r="P94" s="1127"/>
      <c r="Q94" s="1127"/>
      <c r="R94" s="1127"/>
      <c r="S94" s="1127"/>
      <c r="T94" s="905"/>
      <c r="U94" s="112"/>
      <c r="V94" s="112"/>
    </row>
    <row r="95" spans="1:182" s="620" customFormat="1" ht="30" customHeight="1" thickBot="1" x14ac:dyDescent="0.25">
      <c r="A95" s="682"/>
      <c r="B95" s="317">
        <v>301</v>
      </c>
      <c r="C95" s="681" t="s">
        <v>588</v>
      </c>
      <c r="D95" s="75" t="s">
        <v>602</v>
      </c>
      <c r="E95" s="76"/>
      <c r="F95" s="77" t="s">
        <v>602</v>
      </c>
      <c r="G95" s="78"/>
      <c r="H95" s="75"/>
      <c r="I95" s="76"/>
      <c r="J95" s="77"/>
      <c r="K95" s="78"/>
      <c r="L95" s="75"/>
      <c r="M95" s="76"/>
      <c r="N95" s="77"/>
      <c r="O95" s="76"/>
      <c r="P95" s="78"/>
      <c r="Q95" s="76"/>
      <c r="R95" s="75"/>
      <c r="S95" s="76"/>
      <c r="T95" s="79"/>
      <c r="U95" s="112"/>
      <c r="V95" s="112"/>
    </row>
    <row r="96" spans="1:182" s="620" customFormat="1" ht="27.95" customHeight="1" thickBot="1" x14ac:dyDescent="0.25">
      <c r="A96" s="682"/>
      <c r="B96" s="317" t="s">
        <v>137</v>
      </c>
      <c r="C96" s="194" t="s">
        <v>138</v>
      </c>
      <c r="D96" s="1137"/>
      <c r="E96" s="1138"/>
      <c r="F96" s="1137"/>
      <c r="G96" s="1138"/>
      <c r="H96" s="1137"/>
      <c r="I96" s="1138"/>
      <c r="J96" s="1137"/>
      <c r="K96" s="1138"/>
      <c r="L96" s="1137"/>
      <c r="M96" s="1138"/>
      <c r="N96" s="1137"/>
      <c r="O96" s="1138"/>
      <c r="P96" s="1137"/>
      <c r="Q96" s="1138"/>
      <c r="R96" s="1137"/>
      <c r="S96" s="1138"/>
      <c r="T96" s="501"/>
      <c r="U96" s="112">
        <f>COUNTIF(D96:S96,"a")+COUNTIF(D96:S96,"s")</f>
        <v>0</v>
      </c>
      <c r="V96" s="150"/>
    </row>
    <row r="97" spans="1:182" s="620" customFormat="1" ht="30" customHeight="1" thickBot="1" x14ac:dyDescent="0.25">
      <c r="A97" s="682"/>
      <c r="B97" s="329">
        <v>310</v>
      </c>
      <c r="C97" s="681" t="s">
        <v>110</v>
      </c>
      <c r="D97" s="75" t="s">
        <v>602</v>
      </c>
      <c r="E97" s="76"/>
      <c r="F97" s="75" t="s">
        <v>602</v>
      </c>
      <c r="G97" s="78"/>
      <c r="H97" s="75" t="s">
        <v>602</v>
      </c>
      <c r="I97" s="76"/>
      <c r="J97" s="77" t="s">
        <v>602</v>
      </c>
      <c r="K97" s="78"/>
      <c r="L97" s="75" t="s">
        <v>602</v>
      </c>
      <c r="M97" s="76"/>
      <c r="N97" s="77" t="s">
        <v>602</v>
      </c>
      <c r="O97" s="76"/>
      <c r="P97" s="78" t="s">
        <v>602</v>
      </c>
      <c r="Q97" s="76"/>
      <c r="R97" s="75" t="s">
        <v>602</v>
      </c>
      <c r="S97" s="76"/>
      <c r="T97" s="79"/>
      <c r="U97" s="112"/>
      <c r="V97" s="112"/>
    </row>
    <row r="98" spans="1:182" s="620" customFormat="1" ht="27.95" customHeight="1" x14ac:dyDescent="0.2">
      <c r="A98" s="682"/>
      <c r="B98" s="330" t="s">
        <v>139</v>
      </c>
      <c r="C98" s="173" t="s">
        <v>147</v>
      </c>
      <c r="D98" s="1139"/>
      <c r="E98" s="1140"/>
      <c r="F98" s="1139"/>
      <c r="G98" s="1140"/>
      <c r="H98" s="1139"/>
      <c r="I98" s="1140"/>
      <c r="J98" s="1139"/>
      <c r="K98" s="1140"/>
      <c r="L98" s="1139"/>
      <c r="M98" s="1140"/>
      <c r="N98" s="1139"/>
      <c r="O98" s="1140"/>
      <c r="P98" s="1139"/>
      <c r="Q98" s="1140"/>
      <c r="R98" s="1139"/>
      <c r="S98" s="1140"/>
      <c r="T98" s="501"/>
      <c r="U98" s="112">
        <f t="shared" ref="U98:U104" si="3">COUNTIF(D98:S98,"a")+COUNTIF(D98:S98,"s")</f>
        <v>0</v>
      </c>
      <c r="V98" s="150"/>
    </row>
    <row r="99" spans="1:182" s="620" customFormat="1" ht="27.95" customHeight="1" x14ac:dyDescent="0.2">
      <c r="A99" s="682"/>
      <c r="B99" s="331" t="s">
        <v>148</v>
      </c>
      <c r="C99" s="176" t="s">
        <v>141</v>
      </c>
      <c r="D99" s="1147"/>
      <c r="E99" s="1148"/>
      <c r="F99" s="1147"/>
      <c r="G99" s="1148"/>
      <c r="H99" s="1147"/>
      <c r="I99" s="1148"/>
      <c r="J99" s="1147"/>
      <c r="K99" s="1148"/>
      <c r="L99" s="1147"/>
      <c r="M99" s="1148"/>
      <c r="N99" s="1147"/>
      <c r="O99" s="1148"/>
      <c r="P99" s="1147"/>
      <c r="Q99" s="1148"/>
      <c r="R99" s="1147"/>
      <c r="S99" s="1148"/>
      <c r="T99" s="501"/>
      <c r="U99" s="112">
        <f t="shared" si="3"/>
        <v>0</v>
      </c>
      <c r="V99" s="150"/>
    </row>
    <row r="100" spans="1:182" s="620" customFormat="1" ht="27.95" customHeight="1" x14ac:dyDescent="0.2">
      <c r="A100" s="682"/>
      <c r="B100" s="842" t="s">
        <v>149</v>
      </c>
      <c r="C100" s="175" t="s">
        <v>150</v>
      </c>
      <c r="D100" s="1147"/>
      <c r="E100" s="1148"/>
      <c r="F100" s="1147"/>
      <c r="G100" s="1148"/>
      <c r="H100" s="1147"/>
      <c r="I100" s="1148"/>
      <c r="J100" s="1147"/>
      <c r="K100" s="1148"/>
      <c r="L100" s="1147"/>
      <c r="M100" s="1148"/>
      <c r="N100" s="1147"/>
      <c r="O100" s="1148"/>
      <c r="P100" s="1147"/>
      <c r="Q100" s="1148"/>
      <c r="R100" s="1147"/>
      <c r="S100" s="1148"/>
      <c r="T100" s="501"/>
      <c r="U100" s="112">
        <f t="shared" si="3"/>
        <v>0</v>
      </c>
      <c r="V100" s="150"/>
    </row>
    <row r="101" spans="1:182" s="620" customFormat="1" ht="27.95" customHeight="1" x14ac:dyDescent="0.2">
      <c r="A101" s="682"/>
      <c r="B101" s="331" t="s">
        <v>151</v>
      </c>
      <c r="C101" s="188" t="s">
        <v>259</v>
      </c>
      <c r="D101" s="1147"/>
      <c r="E101" s="1148"/>
      <c r="F101" s="1147"/>
      <c r="G101" s="1148"/>
      <c r="H101" s="1147"/>
      <c r="I101" s="1148"/>
      <c r="J101" s="1147"/>
      <c r="K101" s="1148"/>
      <c r="L101" s="1147"/>
      <c r="M101" s="1148"/>
      <c r="N101" s="1147"/>
      <c r="O101" s="1148"/>
      <c r="P101" s="1147"/>
      <c r="Q101" s="1148"/>
      <c r="R101" s="1147"/>
      <c r="S101" s="1148"/>
      <c r="T101" s="501"/>
      <c r="U101" s="112">
        <f t="shared" si="3"/>
        <v>0</v>
      </c>
      <c r="V101" s="150"/>
    </row>
    <row r="102" spans="1:182" s="620" customFormat="1" ht="27.95" customHeight="1" x14ac:dyDescent="0.2">
      <c r="A102" s="682"/>
      <c r="B102" s="331" t="s">
        <v>152</v>
      </c>
      <c r="C102" s="192" t="s">
        <v>145</v>
      </c>
      <c r="D102" s="1147"/>
      <c r="E102" s="1148"/>
      <c r="F102" s="1147"/>
      <c r="G102" s="1148"/>
      <c r="H102" s="1147"/>
      <c r="I102" s="1148"/>
      <c r="J102" s="1147"/>
      <c r="K102" s="1148"/>
      <c r="L102" s="1147"/>
      <c r="M102" s="1148"/>
      <c r="N102" s="1147"/>
      <c r="O102" s="1148"/>
      <c r="P102" s="1147"/>
      <c r="Q102" s="1148"/>
      <c r="R102" s="1147"/>
      <c r="S102" s="1148"/>
      <c r="T102" s="501"/>
      <c r="U102" s="112">
        <f t="shared" si="3"/>
        <v>0</v>
      </c>
      <c r="V102" s="150"/>
    </row>
    <row r="103" spans="1:182" s="620" customFormat="1" ht="27.95" customHeight="1" x14ac:dyDescent="0.2">
      <c r="A103" s="682"/>
      <c r="B103" s="331" t="s">
        <v>401</v>
      </c>
      <c r="C103" s="192" t="s">
        <v>402</v>
      </c>
      <c r="D103" s="1147"/>
      <c r="E103" s="1148"/>
      <c r="F103" s="1147"/>
      <c r="G103" s="1148"/>
      <c r="H103" s="1147"/>
      <c r="I103" s="1148"/>
      <c r="J103" s="1147"/>
      <c r="K103" s="1148"/>
      <c r="L103" s="1147"/>
      <c r="M103" s="1148"/>
      <c r="N103" s="1147"/>
      <c r="O103" s="1148"/>
      <c r="P103" s="1147"/>
      <c r="Q103" s="1148"/>
      <c r="R103" s="1147"/>
      <c r="S103" s="1148"/>
      <c r="T103" s="501"/>
      <c r="U103" s="112">
        <f t="shared" si="3"/>
        <v>0</v>
      </c>
      <c r="V103" s="150"/>
    </row>
    <row r="104" spans="1:182" s="620" customFormat="1" ht="45" customHeight="1" thickBot="1" x14ac:dyDescent="0.25">
      <c r="A104" s="682"/>
      <c r="B104" s="331" t="s">
        <v>403</v>
      </c>
      <c r="C104" s="175" t="s">
        <v>146</v>
      </c>
      <c r="D104" s="1137"/>
      <c r="E104" s="1138"/>
      <c r="F104" s="1137"/>
      <c r="G104" s="1138"/>
      <c r="H104" s="1137"/>
      <c r="I104" s="1138"/>
      <c r="J104" s="1137"/>
      <c r="K104" s="1138"/>
      <c r="L104" s="1137"/>
      <c r="M104" s="1138"/>
      <c r="N104" s="1137"/>
      <c r="O104" s="1138"/>
      <c r="P104" s="1137"/>
      <c r="Q104" s="1138"/>
      <c r="R104" s="1137"/>
      <c r="S104" s="1138"/>
      <c r="T104" s="501"/>
      <c r="U104" s="112">
        <f t="shared" si="3"/>
        <v>0</v>
      </c>
      <c r="V104" s="150"/>
    </row>
    <row r="105" spans="1:182" s="620" customFormat="1" ht="30" customHeight="1" thickBot="1" x14ac:dyDescent="0.25">
      <c r="A105" s="682"/>
      <c r="B105" s="329" t="s">
        <v>221</v>
      </c>
      <c r="C105" s="681" t="s">
        <v>572</v>
      </c>
      <c r="D105" s="75" t="s">
        <v>602</v>
      </c>
      <c r="E105" s="76"/>
      <c r="F105" s="77" t="s">
        <v>602</v>
      </c>
      <c r="G105" s="76"/>
      <c r="H105" s="77" t="s">
        <v>602</v>
      </c>
      <c r="I105" s="76"/>
      <c r="J105" s="77" t="s">
        <v>602</v>
      </c>
      <c r="K105" s="78"/>
      <c r="L105" s="75" t="s">
        <v>602</v>
      </c>
      <c r="M105" s="76"/>
      <c r="N105" s="77" t="s">
        <v>602</v>
      </c>
      <c r="O105" s="76"/>
      <c r="P105" s="78" t="s">
        <v>602</v>
      </c>
      <c r="Q105" s="76"/>
      <c r="R105" s="75" t="s">
        <v>602</v>
      </c>
      <c r="S105" s="76"/>
      <c r="T105" s="79"/>
      <c r="U105" s="112"/>
      <c r="V105" s="112"/>
    </row>
    <row r="106" spans="1:182" s="113" customFormat="1" ht="45" customHeight="1" x14ac:dyDescent="0.2">
      <c r="A106" s="682"/>
      <c r="B106" s="330" t="s">
        <v>293</v>
      </c>
      <c r="C106" s="173" t="s">
        <v>1194</v>
      </c>
      <c r="D106" s="1123"/>
      <c r="E106" s="1124"/>
      <c r="F106" s="1123"/>
      <c r="G106" s="1124"/>
      <c r="H106" s="1123"/>
      <c r="I106" s="1124"/>
      <c r="J106" s="1123"/>
      <c r="K106" s="1124"/>
      <c r="L106" s="1123"/>
      <c r="M106" s="1124"/>
      <c r="N106" s="1123"/>
      <c r="O106" s="1124"/>
      <c r="P106" s="1123"/>
      <c r="Q106" s="1124"/>
      <c r="R106" s="1123"/>
      <c r="S106" s="1125"/>
      <c r="T106" s="501"/>
      <c r="U106" s="112">
        <f>COUNTIF(D106:S106,"a")+COUNTIF(D106:S106,"s")</f>
        <v>0</v>
      </c>
      <c r="V106" s="150"/>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c r="CQ106" s="112"/>
      <c r="CR106" s="112"/>
      <c r="CS106" s="112"/>
      <c r="CT106" s="112"/>
      <c r="CU106" s="112"/>
      <c r="CV106" s="112"/>
      <c r="CW106" s="112"/>
      <c r="CX106" s="112"/>
      <c r="CY106" s="112"/>
      <c r="CZ106" s="112"/>
      <c r="DA106" s="112"/>
      <c r="DB106" s="112"/>
      <c r="DC106" s="112"/>
      <c r="DD106" s="112"/>
      <c r="DE106" s="112"/>
      <c r="DF106" s="112"/>
      <c r="DG106" s="112"/>
      <c r="DH106" s="112"/>
      <c r="DI106" s="112"/>
      <c r="DJ106" s="112"/>
      <c r="DK106" s="112"/>
      <c r="DL106" s="112"/>
      <c r="DM106" s="112"/>
      <c r="DN106" s="112"/>
      <c r="DO106" s="112"/>
      <c r="DP106" s="112"/>
      <c r="DQ106" s="112"/>
      <c r="DR106" s="112"/>
      <c r="DS106" s="112"/>
      <c r="DT106" s="112"/>
      <c r="DU106" s="112"/>
      <c r="DV106" s="112"/>
      <c r="DW106" s="112"/>
      <c r="DX106" s="112"/>
      <c r="DY106" s="112"/>
      <c r="DZ106" s="112"/>
      <c r="EA106" s="112"/>
      <c r="EB106" s="112"/>
      <c r="EC106" s="112"/>
      <c r="ED106" s="112"/>
      <c r="EE106" s="112"/>
      <c r="EF106" s="112"/>
      <c r="EG106" s="112"/>
      <c r="EH106" s="112"/>
      <c r="EI106" s="112"/>
      <c r="EJ106" s="112"/>
      <c r="EK106" s="112"/>
      <c r="EL106" s="112"/>
      <c r="EM106" s="112"/>
      <c r="EN106" s="112"/>
      <c r="EO106" s="112"/>
      <c r="EP106" s="112"/>
      <c r="EQ106" s="112"/>
      <c r="ER106" s="112"/>
      <c r="ES106" s="112"/>
      <c r="ET106" s="112"/>
      <c r="EU106" s="112"/>
      <c r="EV106" s="112"/>
      <c r="EW106" s="112"/>
      <c r="EX106" s="112"/>
      <c r="EY106" s="112"/>
      <c r="EZ106" s="112"/>
      <c r="FA106" s="112"/>
      <c r="FB106" s="112"/>
      <c r="FC106" s="112"/>
      <c r="FD106" s="112"/>
      <c r="FE106" s="112"/>
      <c r="FF106" s="112"/>
      <c r="FG106" s="112"/>
      <c r="FH106" s="112"/>
      <c r="FI106" s="112"/>
      <c r="FJ106" s="112"/>
      <c r="FK106" s="112"/>
      <c r="FL106" s="112"/>
      <c r="FM106" s="112"/>
      <c r="FN106" s="112"/>
      <c r="FO106" s="112"/>
      <c r="FP106" s="112"/>
      <c r="FQ106" s="112"/>
      <c r="FR106" s="112"/>
      <c r="FS106" s="112"/>
      <c r="FT106" s="112"/>
      <c r="FU106" s="112"/>
      <c r="FV106" s="112"/>
      <c r="FW106" s="112"/>
      <c r="FX106" s="112"/>
      <c r="FY106" s="112"/>
      <c r="FZ106" s="112"/>
    </row>
    <row r="107" spans="1:182" s="113" customFormat="1" ht="27.95" customHeight="1" thickBot="1" x14ac:dyDescent="0.25">
      <c r="A107" s="503"/>
      <c r="B107" s="394" t="s">
        <v>294</v>
      </c>
      <c r="C107" s="684" t="s">
        <v>670</v>
      </c>
      <c r="D107" s="1103"/>
      <c r="E107" s="1104"/>
      <c r="F107" s="1103"/>
      <c r="G107" s="1104"/>
      <c r="H107" s="1103"/>
      <c r="I107" s="1104"/>
      <c r="J107" s="1103"/>
      <c r="K107" s="1104"/>
      <c r="L107" s="1103"/>
      <c r="M107" s="1104"/>
      <c r="N107" s="1103"/>
      <c r="O107" s="1104"/>
      <c r="P107" s="1103"/>
      <c r="Q107" s="1104"/>
      <c r="R107" s="1103"/>
      <c r="S107" s="1105"/>
      <c r="T107" s="261"/>
      <c r="U107" s="112">
        <f>COUNTIF(D107:S107,"a")+COUNTIF(D107:S107,"s")</f>
        <v>0</v>
      </c>
      <c r="V107" s="150"/>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c r="CQ107" s="112"/>
      <c r="CR107" s="112"/>
      <c r="CS107" s="112"/>
      <c r="CT107" s="112"/>
      <c r="CU107" s="112"/>
      <c r="CV107" s="112"/>
      <c r="CW107" s="112"/>
      <c r="CX107" s="112"/>
      <c r="CY107" s="112"/>
      <c r="CZ107" s="112"/>
      <c r="DA107" s="112"/>
      <c r="DB107" s="112"/>
      <c r="DC107" s="112"/>
      <c r="DD107" s="112"/>
      <c r="DE107" s="112"/>
      <c r="DF107" s="112"/>
      <c r="DG107" s="112"/>
      <c r="DH107" s="112"/>
      <c r="DI107" s="112"/>
      <c r="DJ107" s="112"/>
      <c r="DK107" s="112"/>
      <c r="DL107" s="112"/>
      <c r="DM107" s="112"/>
      <c r="DN107" s="112"/>
      <c r="DO107" s="112"/>
      <c r="DP107" s="112"/>
      <c r="DQ107" s="112"/>
      <c r="DR107" s="112"/>
      <c r="DS107" s="112"/>
      <c r="DT107" s="112"/>
      <c r="DU107" s="112"/>
      <c r="DV107" s="112"/>
      <c r="DW107" s="112"/>
      <c r="DX107" s="112"/>
      <c r="DY107" s="112"/>
      <c r="DZ107" s="112"/>
      <c r="EA107" s="112"/>
      <c r="EB107" s="112"/>
      <c r="EC107" s="112"/>
      <c r="ED107" s="112"/>
      <c r="EE107" s="112"/>
      <c r="EF107" s="112"/>
      <c r="EG107" s="112"/>
      <c r="EH107" s="112"/>
      <c r="EI107" s="112"/>
      <c r="EJ107" s="112"/>
      <c r="EK107" s="112"/>
      <c r="EL107" s="112"/>
      <c r="EM107" s="112"/>
      <c r="EN107" s="112"/>
      <c r="EO107" s="112"/>
      <c r="EP107" s="112"/>
      <c r="EQ107" s="112"/>
      <c r="ER107" s="112"/>
      <c r="ES107" s="112"/>
      <c r="ET107" s="112"/>
      <c r="EU107" s="112"/>
      <c r="EV107" s="112"/>
      <c r="EW107" s="112"/>
      <c r="EX107" s="112"/>
      <c r="EY107" s="112"/>
      <c r="EZ107" s="112"/>
      <c r="FA107" s="112"/>
      <c r="FB107" s="112"/>
      <c r="FC107" s="112"/>
      <c r="FD107" s="112"/>
      <c r="FE107" s="112"/>
      <c r="FF107" s="112"/>
      <c r="FG107" s="112"/>
      <c r="FH107" s="112"/>
      <c r="FI107" s="112"/>
      <c r="FJ107" s="112"/>
      <c r="FK107" s="112"/>
      <c r="FL107" s="112"/>
      <c r="FM107" s="112"/>
      <c r="FN107" s="112"/>
      <c r="FO107" s="112"/>
      <c r="FP107" s="112"/>
      <c r="FQ107" s="112"/>
      <c r="FR107" s="112"/>
      <c r="FS107" s="112"/>
      <c r="FT107" s="112"/>
      <c r="FU107" s="112"/>
      <c r="FV107" s="112"/>
      <c r="FW107" s="112"/>
      <c r="FX107" s="112"/>
      <c r="FY107" s="112"/>
      <c r="FZ107" s="112"/>
    </row>
    <row r="108" spans="1:182" s="620" customFormat="1" ht="23.45" customHeight="1" x14ac:dyDescent="0.2"/>
  </sheetData>
  <sheetProtection algorithmName="SHA-512" hashValue="zKewJkBmcyr21tB2XxiKxtfRTDpgnozGog7WWM22a3QfMOCBvZRVxz+rRUyMHJ6PbxzChh9ikVafpI4jWyPW+A==" saltValue="Pv+llU+I1JpiYMkYFLBDmQ==" spinCount="100000" sheet="1" objects="1" scenarios="1"/>
  <customSheetViews>
    <customSheetView guid="{FD0AFB41-F344-11D7-B106-0008C7076B3B}" scale="50" showPageBreaks="1" printArea="1" view="pageBreakPreview" showRuler="0" topLeftCell="C1">
      <selection activeCell="C22" sqref="C22"/>
      <pageMargins left="0.35433070866141736" right="0.35433070866141736" top="0.78740157480314965" bottom="0.51181102362204722" header="0.39370078740157483" footer="0.27559055118110237"/>
      <printOptions horizontalCentered="1"/>
      <pageSetup paperSize="9" scale="45" orientation="landscape" cellComments="atEnd" horizontalDpi="4294967293" verticalDpi="300" r:id="rId1"/>
      <headerFooter alignWithMargins="0">
        <oddFooter xml:space="preserve">&amp;L&amp;F
01-07-2003/Rev.2/QMKS/DMDJF&amp;R&amp;"Arial,Vet"&amp;16BMC-04&amp;"Arial,Standaard"   </oddFooter>
      </headerFooter>
    </customSheetView>
  </customSheetViews>
  <mergeCells count="605">
    <mergeCell ref="D93:E93"/>
    <mergeCell ref="F93:G93"/>
    <mergeCell ref="H93:I93"/>
    <mergeCell ref="J93:K93"/>
    <mergeCell ref="L93:M93"/>
    <mergeCell ref="N93:O93"/>
    <mergeCell ref="P93:Q93"/>
    <mergeCell ref="R93:S93"/>
    <mergeCell ref="D91:T91"/>
    <mergeCell ref="D92:E92"/>
    <mergeCell ref="F92:G92"/>
    <mergeCell ref="H92:I92"/>
    <mergeCell ref="J92:K92"/>
    <mergeCell ref="L92:M92"/>
    <mergeCell ref="N92:O92"/>
    <mergeCell ref="P92:Q92"/>
    <mergeCell ref="R92:S92"/>
    <mergeCell ref="D103:E103"/>
    <mergeCell ref="F103:G103"/>
    <mergeCell ref="H103:I103"/>
    <mergeCell ref="J103:K103"/>
    <mergeCell ref="L103:M103"/>
    <mergeCell ref="N103:O103"/>
    <mergeCell ref="P103:Q103"/>
    <mergeCell ref="R103:S103"/>
    <mergeCell ref="D104:E104"/>
    <mergeCell ref="F104:G104"/>
    <mergeCell ref="H104:I104"/>
    <mergeCell ref="J104:K104"/>
    <mergeCell ref="L104:M104"/>
    <mergeCell ref="N104:O104"/>
    <mergeCell ref="P104:Q104"/>
    <mergeCell ref="R104:S104"/>
    <mergeCell ref="D101:E101"/>
    <mergeCell ref="F101:G101"/>
    <mergeCell ref="H101:I101"/>
    <mergeCell ref="J101:K101"/>
    <mergeCell ref="L101:M101"/>
    <mergeCell ref="N101:O101"/>
    <mergeCell ref="P101:Q101"/>
    <mergeCell ref="R101:S101"/>
    <mergeCell ref="D102:E102"/>
    <mergeCell ref="F102:G102"/>
    <mergeCell ref="H102:I102"/>
    <mergeCell ref="J102:K102"/>
    <mergeCell ref="L102:M102"/>
    <mergeCell ref="N102:O102"/>
    <mergeCell ref="P102:Q102"/>
    <mergeCell ref="R102:S102"/>
    <mergeCell ref="D99:E99"/>
    <mergeCell ref="F99:G99"/>
    <mergeCell ref="H99:I99"/>
    <mergeCell ref="J99:K99"/>
    <mergeCell ref="L99:M99"/>
    <mergeCell ref="N99:O99"/>
    <mergeCell ref="P99:Q99"/>
    <mergeCell ref="R99:S99"/>
    <mergeCell ref="D100:E100"/>
    <mergeCell ref="F100:G100"/>
    <mergeCell ref="H100:I100"/>
    <mergeCell ref="J100:K100"/>
    <mergeCell ref="L100:M100"/>
    <mergeCell ref="N100:O100"/>
    <mergeCell ref="P100:Q100"/>
    <mergeCell ref="R100:S100"/>
    <mergeCell ref="D96:E96"/>
    <mergeCell ref="F96:G96"/>
    <mergeCell ref="H96:I96"/>
    <mergeCell ref="J96:K96"/>
    <mergeCell ref="L96:M96"/>
    <mergeCell ref="N96:O96"/>
    <mergeCell ref="P96:Q96"/>
    <mergeCell ref="R96:S96"/>
    <mergeCell ref="D98:E98"/>
    <mergeCell ref="F98:G98"/>
    <mergeCell ref="H98:I98"/>
    <mergeCell ref="J98:K98"/>
    <mergeCell ref="L98:M98"/>
    <mergeCell ref="N98:O98"/>
    <mergeCell ref="P98:Q98"/>
    <mergeCell ref="R98:S98"/>
    <mergeCell ref="D73:E73"/>
    <mergeCell ref="F73:G73"/>
    <mergeCell ref="H73:I73"/>
    <mergeCell ref="J73:K73"/>
    <mergeCell ref="L73:M73"/>
    <mergeCell ref="N73:O73"/>
    <mergeCell ref="P73:Q73"/>
    <mergeCell ref="R73:S73"/>
    <mergeCell ref="D74:E74"/>
    <mergeCell ref="F74:G74"/>
    <mergeCell ref="H74:I74"/>
    <mergeCell ref="J74:K74"/>
    <mergeCell ref="L74:M74"/>
    <mergeCell ref="N74:O74"/>
    <mergeCell ref="P74:Q74"/>
    <mergeCell ref="R74:S74"/>
    <mergeCell ref="N68:O68"/>
    <mergeCell ref="P68:Q68"/>
    <mergeCell ref="R68:S68"/>
    <mergeCell ref="D71:E71"/>
    <mergeCell ref="F71:G71"/>
    <mergeCell ref="H71:I71"/>
    <mergeCell ref="J71:K71"/>
    <mergeCell ref="L71:M71"/>
    <mergeCell ref="N71:O71"/>
    <mergeCell ref="P71:Q71"/>
    <mergeCell ref="R71:S71"/>
    <mergeCell ref="D59:E59"/>
    <mergeCell ref="F59:G59"/>
    <mergeCell ref="H59:I59"/>
    <mergeCell ref="J59:K59"/>
    <mergeCell ref="L59:M59"/>
    <mergeCell ref="N59:O59"/>
    <mergeCell ref="P59:Q59"/>
    <mergeCell ref="R59:S59"/>
    <mergeCell ref="D60:E60"/>
    <mergeCell ref="F60:G60"/>
    <mergeCell ref="H60:I60"/>
    <mergeCell ref="J60:K60"/>
    <mergeCell ref="L60:M60"/>
    <mergeCell ref="N60:O60"/>
    <mergeCell ref="P60:Q60"/>
    <mergeCell ref="R60:S60"/>
    <mergeCell ref="D56:E56"/>
    <mergeCell ref="F56:G56"/>
    <mergeCell ref="H56:I56"/>
    <mergeCell ref="J56:K56"/>
    <mergeCell ref="L56:M56"/>
    <mergeCell ref="N56:O56"/>
    <mergeCell ref="P56:Q56"/>
    <mergeCell ref="R56:S56"/>
    <mergeCell ref="D57:E57"/>
    <mergeCell ref="F57:G57"/>
    <mergeCell ref="H57:I57"/>
    <mergeCell ref="J57:K57"/>
    <mergeCell ref="L57:M57"/>
    <mergeCell ref="N57:O57"/>
    <mergeCell ref="P57:Q57"/>
    <mergeCell ref="R57:S57"/>
    <mergeCell ref="D54:E54"/>
    <mergeCell ref="F54:G54"/>
    <mergeCell ref="H54:I54"/>
    <mergeCell ref="J54:K54"/>
    <mergeCell ref="L54:M54"/>
    <mergeCell ref="N54:O54"/>
    <mergeCell ref="P54:Q54"/>
    <mergeCell ref="R54:S54"/>
    <mergeCell ref="D55:E55"/>
    <mergeCell ref="F55:G55"/>
    <mergeCell ref="H55:I55"/>
    <mergeCell ref="J55:K55"/>
    <mergeCell ref="L55:M55"/>
    <mergeCell ref="N55:O55"/>
    <mergeCell ref="P55:Q55"/>
    <mergeCell ref="R55:S55"/>
    <mergeCell ref="D51:E51"/>
    <mergeCell ref="F51:G51"/>
    <mergeCell ref="H51:I51"/>
    <mergeCell ref="J51:K51"/>
    <mergeCell ref="L51:M51"/>
    <mergeCell ref="N51:O51"/>
    <mergeCell ref="P51:Q51"/>
    <mergeCell ref="R51:S51"/>
    <mergeCell ref="D52:E52"/>
    <mergeCell ref="F52:G52"/>
    <mergeCell ref="H52:I52"/>
    <mergeCell ref="J52:K52"/>
    <mergeCell ref="L52:M52"/>
    <mergeCell ref="N52:O52"/>
    <mergeCell ref="P52:Q52"/>
    <mergeCell ref="R52:S52"/>
    <mergeCell ref="D49:E49"/>
    <mergeCell ref="F49:G49"/>
    <mergeCell ref="H49:I49"/>
    <mergeCell ref="J49:K49"/>
    <mergeCell ref="L49:M49"/>
    <mergeCell ref="N49:O49"/>
    <mergeCell ref="P49:Q49"/>
    <mergeCell ref="R49:S49"/>
    <mergeCell ref="D50:E50"/>
    <mergeCell ref="F50:G50"/>
    <mergeCell ref="H50:I50"/>
    <mergeCell ref="J50:K50"/>
    <mergeCell ref="L50:M50"/>
    <mergeCell ref="N50:O50"/>
    <mergeCell ref="P50:Q50"/>
    <mergeCell ref="R50:S50"/>
    <mergeCell ref="D45:E45"/>
    <mergeCell ref="F45:G45"/>
    <mergeCell ref="H45:I45"/>
    <mergeCell ref="J45:K45"/>
    <mergeCell ref="L45:M45"/>
    <mergeCell ref="N45:O45"/>
    <mergeCell ref="P45:Q45"/>
    <mergeCell ref="R45:S45"/>
    <mergeCell ref="D48:E48"/>
    <mergeCell ref="F48:G48"/>
    <mergeCell ref="H48:I48"/>
    <mergeCell ref="J48:K48"/>
    <mergeCell ref="L48:M48"/>
    <mergeCell ref="N48:O48"/>
    <mergeCell ref="P48:Q48"/>
    <mergeCell ref="R48:S48"/>
    <mergeCell ref="D47:E47"/>
    <mergeCell ref="F47:G47"/>
    <mergeCell ref="H47:I47"/>
    <mergeCell ref="J47:K47"/>
    <mergeCell ref="L47:M47"/>
    <mergeCell ref="N47:O47"/>
    <mergeCell ref="P47:Q47"/>
    <mergeCell ref="R47:S47"/>
    <mergeCell ref="D43:E43"/>
    <mergeCell ref="F43:G43"/>
    <mergeCell ref="H43:I43"/>
    <mergeCell ref="J43:K43"/>
    <mergeCell ref="L43:M43"/>
    <mergeCell ref="N43:O43"/>
    <mergeCell ref="P43:Q43"/>
    <mergeCell ref="R43:S43"/>
    <mergeCell ref="D44:E44"/>
    <mergeCell ref="F44:G44"/>
    <mergeCell ref="H44:I44"/>
    <mergeCell ref="J44:K44"/>
    <mergeCell ref="L44:M44"/>
    <mergeCell ref="N44:O44"/>
    <mergeCell ref="P44:Q44"/>
    <mergeCell ref="R44:S44"/>
    <mergeCell ref="D41:E41"/>
    <mergeCell ref="F41:G41"/>
    <mergeCell ref="H41:I41"/>
    <mergeCell ref="J41:K41"/>
    <mergeCell ref="L41:M41"/>
    <mergeCell ref="N41:O41"/>
    <mergeCell ref="P41:Q41"/>
    <mergeCell ref="R41:S41"/>
    <mergeCell ref="D42:E42"/>
    <mergeCell ref="F42:G42"/>
    <mergeCell ref="H42:I42"/>
    <mergeCell ref="J42:K42"/>
    <mergeCell ref="L42:M42"/>
    <mergeCell ref="N42:O42"/>
    <mergeCell ref="P42:Q42"/>
    <mergeCell ref="R42:S42"/>
    <mergeCell ref="D38:E38"/>
    <mergeCell ref="F38:G38"/>
    <mergeCell ref="H38:I38"/>
    <mergeCell ref="J38:K38"/>
    <mergeCell ref="L38:M38"/>
    <mergeCell ref="N38:O38"/>
    <mergeCell ref="P38:Q38"/>
    <mergeCell ref="R38:S38"/>
    <mergeCell ref="D39:E39"/>
    <mergeCell ref="F39:G39"/>
    <mergeCell ref="H39:I39"/>
    <mergeCell ref="J39:K39"/>
    <mergeCell ref="L39:M39"/>
    <mergeCell ref="N39:O39"/>
    <mergeCell ref="P39:Q39"/>
    <mergeCell ref="R39:S39"/>
    <mergeCell ref="R11:S11"/>
    <mergeCell ref="R13:S13"/>
    <mergeCell ref="R14:S14"/>
    <mergeCell ref="D37:E37"/>
    <mergeCell ref="F37:G37"/>
    <mergeCell ref="H37:I37"/>
    <mergeCell ref="J37:K37"/>
    <mergeCell ref="L37:M37"/>
    <mergeCell ref="N37:O37"/>
    <mergeCell ref="P37:Q37"/>
    <mergeCell ref="R37:S37"/>
    <mergeCell ref="D34:E34"/>
    <mergeCell ref="F34:G34"/>
    <mergeCell ref="H34:I34"/>
    <mergeCell ref="J34:K34"/>
    <mergeCell ref="L34:M34"/>
    <mergeCell ref="N34:O34"/>
    <mergeCell ref="P34:Q34"/>
    <mergeCell ref="R34:S34"/>
    <mergeCell ref="D36:E36"/>
    <mergeCell ref="F36:G36"/>
    <mergeCell ref="H36:I36"/>
    <mergeCell ref="J36:K36"/>
    <mergeCell ref="L36:M36"/>
    <mergeCell ref="N36:O36"/>
    <mergeCell ref="P36:Q36"/>
    <mergeCell ref="R36:S36"/>
    <mergeCell ref="D31:E31"/>
    <mergeCell ref="F31:G31"/>
    <mergeCell ref="H31:I31"/>
    <mergeCell ref="J31:K31"/>
    <mergeCell ref="L31:M31"/>
    <mergeCell ref="N31:O31"/>
    <mergeCell ref="P31:Q31"/>
    <mergeCell ref="R31:S31"/>
    <mergeCell ref="D33:E33"/>
    <mergeCell ref="F33:G33"/>
    <mergeCell ref="H33:I33"/>
    <mergeCell ref="J33:K33"/>
    <mergeCell ref="L33:M33"/>
    <mergeCell ref="N33:O33"/>
    <mergeCell ref="P33:Q33"/>
    <mergeCell ref="R33:S33"/>
    <mergeCell ref="D29:E29"/>
    <mergeCell ref="F29:G29"/>
    <mergeCell ref="H29:I29"/>
    <mergeCell ref="J29:K29"/>
    <mergeCell ref="L29:M29"/>
    <mergeCell ref="N29:O29"/>
    <mergeCell ref="P29:Q29"/>
    <mergeCell ref="R29:S29"/>
    <mergeCell ref="D30:E30"/>
    <mergeCell ref="F30:G30"/>
    <mergeCell ref="H30:I30"/>
    <mergeCell ref="J30:K30"/>
    <mergeCell ref="L30:M30"/>
    <mergeCell ref="N30:O30"/>
    <mergeCell ref="P30:Q30"/>
    <mergeCell ref="R30:S30"/>
    <mergeCell ref="D27:E27"/>
    <mergeCell ref="F27:G27"/>
    <mergeCell ref="H27:I27"/>
    <mergeCell ref="J27:K27"/>
    <mergeCell ref="L27:M27"/>
    <mergeCell ref="N27:O27"/>
    <mergeCell ref="P27:Q27"/>
    <mergeCell ref="R27:S27"/>
    <mergeCell ref="D28:E28"/>
    <mergeCell ref="F28:G28"/>
    <mergeCell ref="H28:I28"/>
    <mergeCell ref="J28:K28"/>
    <mergeCell ref="L28:M28"/>
    <mergeCell ref="N28:O28"/>
    <mergeCell ref="P28:Q28"/>
    <mergeCell ref="R28:S28"/>
    <mergeCell ref="D25:E25"/>
    <mergeCell ref="F25:G25"/>
    <mergeCell ref="H25:I25"/>
    <mergeCell ref="J25:K25"/>
    <mergeCell ref="L25:M25"/>
    <mergeCell ref="N25:O25"/>
    <mergeCell ref="P25:Q25"/>
    <mergeCell ref="R25:S25"/>
    <mergeCell ref="D26:E26"/>
    <mergeCell ref="F26:G26"/>
    <mergeCell ref="H26:I26"/>
    <mergeCell ref="J26:K26"/>
    <mergeCell ref="L26:M26"/>
    <mergeCell ref="N26:O26"/>
    <mergeCell ref="P26:Q26"/>
    <mergeCell ref="R26:S26"/>
    <mergeCell ref="D23:E23"/>
    <mergeCell ref="F23:G23"/>
    <mergeCell ref="H23:I23"/>
    <mergeCell ref="J23:K23"/>
    <mergeCell ref="L23:M23"/>
    <mergeCell ref="N23:O23"/>
    <mergeCell ref="P23:Q23"/>
    <mergeCell ref="R23:S23"/>
    <mergeCell ref="D24:E24"/>
    <mergeCell ref="F24:G24"/>
    <mergeCell ref="H24:I24"/>
    <mergeCell ref="J24:K24"/>
    <mergeCell ref="L24:M24"/>
    <mergeCell ref="N24:O24"/>
    <mergeCell ref="P24:Q24"/>
    <mergeCell ref="R24:S24"/>
    <mergeCell ref="D20:E20"/>
    <mergeCell ref="F20:G20"/>
    <mergeCell ref="H20:I20"/>
    <mergeCell ref="J20:K20"/>
    <mergeCell ref="L20:M20"/>
    <mergeCell ref="N20:O20"/>
    <mergeCell ref="P20:Q20"/>
    <mergeCell ref="R20:S20"/>
    <mergeCell ref="D22:E22"/>
    <mergeCell ref="F22:G22"/>
    <mergeCell ref="H22:I22"/>
    <mergeCell ref="J22:K22"/>
    <mergeCell ref="L22:M22"/>
    <mergeCell ref="N22:O22"/>
    <mergeCell ref="P22:Q22"/>
    <mergeCell ref="R22:S22"/>
    <mergeCell ref="D18:E18"/>
    <mergeCell ref="F18:G18"/>
    <mergeCell ref="H18:I18"/>
    <mergeCell ref="J18:K18"/>
    <mergeCell ref="L18:M18"/>
    <mergeCell ref="N18:O18"/>
    <mergeCell ref="P18:Q18"/>
    <mergeCell ref="R18:S18"/>
    <mergeCell ref="D19:E19"/>
    <mergeCell ref="F19:G19"/>
    <mergeCell ref="H19:I19"/>
    <mergeCell ref="J19:K19"/>
    <mergeCell ref="L19:M19"/>
    <mergeCell ref="N19:O19"/>
    <mergeCell ref="P19:Q19"/>
    <mergeCell ref="R19:S19"/>
    <mergeCell ref="P16:Q16"/>
    <mergeCell ref="R16:S16"/>
    <mergeCell ref="D17:E17"/>
    <mergeCell ref="F17:G17"/>
    <mergeCell ref="H17:I17"/>
    <mergeCell ref="J17:K17"/>
    <mergeCell ref="L17:M17"/>
    <mergeCell ref="N17:O17"/>
    <mergeCell ref="P17:Q17"/>
    <mergeCell ref="R17:S17"/>
    <mergeCell ref="F14:G14"/>
    <mergeCell ref="H14:I14"/>
    <mergeCell ref="J14:K14"/>
    <mergeCell ref="D16:E16"/>
    <mergeCell ref="F16:G16"/>
    <mergeCell ref="H16:I16"/>
    <mergeCell ref="J16:K16"/>
    <mergeCell ref="L16:M16"/>
    <mergeCell ref="N16:O16"/>
    <mergeCell ref="GU38:HL38"/>
    <mergeCell ref="HO38:IF38"/>
    <mergeCell ref="II38:IV38"/>
    <mergeCell ref="P6:Q6"/>
    <mergeCell ref="R6:S6"/>
    <mergeCell ref="D8:E8"/>
    <mergeCell ref="F8:G8"/>
    <mergeCell ref="H8:I8"/>
    <mergeCell ref="J8:K8"/>
    <mergeCell ref="L8:M8"/>
    <mergeCell ref="N8:O8"/>
    <mergeCell ref="P8:Q8"/>
    <mergeCell ref="R8:S8"/>
    <mergeCell ref="L10:M10"/>
    <mergeCell ref="N10:O10"/>
    <mergeCell ref="P10:Q10"/>
    <mergeCell ref="R10:S10"/>
    <mergeCell ref="D10:E10"/>
    <mergeCell ref="F10:G10"/>
    <mergeCell ref="H10:I10"/>
    <mergeCell ref="J10:K10"/>
    <mergeCell ref="L11:M11"/>
    <mergeCell ref="N11:O11"/>
    <mergeCell ref="P11:Q11"/>
    <mergeCell ref="W38:AN38"/>
    <mergeCell ref="AQ38:BH38"/>
    <mergeCell ref="BK38:CB38"/>
    <mergeCell ref="CE38:CV38"/>
    <mergeCell ref="CY38:DP38"/>
    <mergeCell ref="DS38:EJ38"/>
    <mergeCell ref="EM38:FD38"/>
    <mergeCell ref="FG38:FX38"/>
    <mergeCell ref="GA38:GR38"/>
    <mergeCell ref="C61:T61"/>
    <mergeCell ref="A2:T2"/>
    <mergeCell ref="C4:T4"/>
    <mergeCell ref="D6:E6"/>
    <mergeCell ref="F6:G6"/>
    <mergeCell ref="H6:I6"/>
    <mergeCell ref="J6:K6"/>
    <mergeCell ref="L6:M6"/>
    <mergeCell ref="N6:O6"/>
    <mergeCell ref="D11:E11"/>
    <mergeCell ref="F11:G11"/>
    <mergeCell ref="H11:I11"/>
    <mergeCell ref="J11:K11"/>
    <mergeCell ref="L13:M13"/>
    <mergeCell ref="N13:O13"/>
    <mergeCell ref="P13:Q13"/>
    <mergeCell ref="D13:E13"/>
    <mergeCell ref="F13:G13"/>
    <mergeCell ref="H13:I13"/>
    <mergeCell ref="J13:K13"/>
    <mergeCell ref="L14:M14"/>
    <mergeCell ref="N14:O14"/>
    <mergeCell ref="P14:Q14"/>
    <mergeCell ref="D14:E14"/>
    <mergeCell ref="C94:T94"/>
    <mergeCell ref="C62:T62"/>
    <mergeCell ref="D64:E64"/>
    <mergeCell ref="F64:G64"/>
    <mergeCell ref="H64:I64"/>
    <mergeCell ref="J64:K64"/>
    <mergeCell ref="L64:M64"/>
    <mergeCell ref="N64:O64"/>
    <mergeCell ref="P64:Q64"/>
    <mergeCell ref="R64:S64"/>
    <mergeCell ref="C69:T69"/>
    <mergeCell ref="D66:E66"/>
    <mergeCell ref="F66:G66"/>
    <mergeCell ref="H66:I66"/>
    <mergeCell ref="J66:K66"/>
    <mergeCell ref="L66:M66"/>
    <mergeCell ref="N66:O66"/>
    <mergeCell ref="P66:Q66"/>
    <mergeCell ref="R66:S66"/>
    <mergeCell ref="D68:E68"/>
    <mergeCell ref="F68:G68"/>
    <mergeCell ref="H68:I68"/>
    <mergeCell ref="J68:K68"/>
    <mergeCell ref="L68:M68"/>
    <mergeCell ref="D106:E106"/>
    <mergeCell ref="F106:G106"/>
    <mergeCell ref="H106:I106"/>
    <mergeCell ref="J106:K106"/>
    <mergeCell ref="L106:M106"/>
    <mergeCell ref="N106:O106"/>
    <mergeCell ref="P106:Q106"/>
    <mergeCell ref="R106:S106"/>
    <mergeCell ref="D107:E107"/>
    <mergeCell ref="F107:G107"/>
    <mergeCell ref="H107:I107"/>
    <mergeCell ref="J107:K107"/>
    <mergeCell ref="L107:M107"/>
    <mergeCell ref="N107:O107"/>
    <mergeCell ref="P107:Q107"/>
    <mergeCell ref="R107:S107"/>
    <mergeCell ref="D76:T76"/>
    <mergeCell ref="D77:E77"/>
    <mergeCell ref="F77:G77"/>
    <mergeCell ref="H77:I77"/>
    <mergeCell ref="J77:K77"/>
    <mergeCell ref="L77:M77"/>
    <mergeCell ref="N77:O77"/>
    <mergeCell ref="P77:Q77"/>
    <mergeCell ref="R77:S77"/>
    <mergeCell ref="D78:E78"/>
    <mergeCell ref="F78:G78"/>
    <mergeCell ref="H78:I78"/>
    <mergeCell ref="J78:K78"/>
    <mergeCell ref="L78:M78"/>
    <mergeCell ref="N78:O78"/>
    <mergeCell ref="P78:Q78"/>
    <mergeCell ref="R78:S78"/>
    <mergeCell ref="D79:E79"/>
    <mergeCell ref="F79:G79"/>
    <mergeCell ref="H79:I79"/>
    <mergeCell ref="J79:K79"/>
    <mergeCell ref="L79:M79"/>
    <mergeCell ref="N79:O79"/>
    <mergeCell ref="P79:Q79"/>
    <mergeCell ref="R79:S79"/>
    <mergeCell ref="D80:T80"/>
    <mergeCell ref="D81:E81"/>
    <mergeCell ref="F81:G81"/>
    <mergeCell ref="H81:I81"/>
    <mergeCell ref="J81:K81"/>
    <mergeCell ref="L81:M81"/>
    <mergeCell ref="N81:O81"/>
    <mergeCell ref="P81:Q81"/>
    <mergeCell ref="R81:S81"/>
    <mergeCell ref="D82:E82"/>
    <mergeCell ref="F82:G82"/>
    <mergeCell ref="H82:I82"/>
    <mergeCell ref="J82:K82"/>
    <mergeCell ref="L82:M82"/>
    <mergeCell ref="N82:O82"/>
    <mergeCell ref="P82:Q82"/>
    <mergeCell ref="R82:S82"/>
    <mergeCell ref="D83:E83"/>
    <mergeCell ref="F83:G83"/>
    <mergeCell ref="H83:I83"/>
    <mergeCell ref="J83:K83"/>
    <mergeCell ref="L83:M83"/>
    <mergeCell ref="N83:O83"/>
    <mergeCell ref="P83:Q83"/>
    <mergeCell ref="R83:S83"/>
    <mergeCell ref="D84:E84"/>
    <mergeCell ref="F84:G84"/>
    <mergeCell ref="H84:I84"/>
    <mergeCell ref="J84:K84"/>
    <mergeCell ref="L84:M84"/>
    <mergeCell ref="N84:O84"/>
    <mergeCell ref="P84:Q84"/>
    <mergeCell ref="R84:S84"/>
    <mergeCell ref="D86:E86"/>
    <mergeCell ref="F86:G86"/>
    <mergeCell ref="H86:I86"/>
    <mergeCell ref="J86:K86"/>
    <mergeCell ref="L86:M86"/>
    <mergeCell ref="N86:O86"/>
    <mergeCell ref="P86:Q86"/>
    <mergeCell ref="R86:S86"/>
    <mergeCell ref="D89:E89"/>
    <mergeCell ref="F89:G89"/>
    <mergeCell ref="H89:I89"/>
    <mergeCell ref="J89:K89"/>
    <mergeCell ref="L89:M89"/>
    <mergeCell ref="N89:O89"/>
    <mergeCell ref="P89:Q89"/>
    <mergeCell ref="R89:S89"/>
    <mergeCell ref="D87:E87"/>
    <mergeCell ref="F87:G87"/>
    <mergeCell ref="H87:I87"/>
    <mergeCell ref="J87:K87"/>
    <mergeCell ref="L87:M87"/>
    <mergeCell ref="N87:O87"/>
    <mergeCell ref="P87:Q87"/>
    <mergeCell ref="R87:S87"/>
    <mergeCell ref="D88:E88"/>
    <mergeCell ref="F88:G88"/>
    <mergeCell ref="H88:I88"/>
    <mergeCell ref="J88:K88"/>
    <mergeCell ref="L88:M88"/>
    <mergeCell ref="N88:O88"/>
    <mergeCell ref="P88:Q88"/>
    <mergeCell ref="R88:S88"/>
  </mergeCells>
  <phoneticPr fontId="0" type="noConversion"/>
  <conditionalFormatting sqref="D96:S96 D98:S104 D73:S74 D71:S71 D68:S68 D64:S64 D66:S66 D54:S57 D59:S60 D47:S52 D41:S45 D36:S39 D33:S34 D22:S31 D6:S6 D8:S8 D10:S11 D13:S14 D16:S20 F86 F87:G89 J86:S89">
    <cfRule type="cellIs" dxfId="1309" priority="43" stopIfTrue="1" operator="equal">
      <formula>"a"</formula>
    </cfRule>
    <cfRule type="cellIs" dxfId="1308" priority="44" stopIfTrue="1" operator="equal">
      <formula>"s"</formula>
    </cfRule>
  </conditionalFormatting>
  <conditionalFormatting sqref="V6 V8 V10:V11 V13:V14 V16:V20 V22:V31 V33:V34 V36:V39 V41:V45 V47:V52 V54:V57 V59:V60 V64 V68 V73:V74 V96 V98:V104">
    <cfRule type="expression" dxfId="1307" priority="45" stopIfTrue="1">
      <formula>U6=0</formula>
    </cfRule>
  </conditionalFormatting>
  <conditionalFormatting sqref="V92:V93">
    <cfRule type="expression" dxfId="1306" priority="42" stopIfTrue="1">
      <formula>U92=0</formula>
    </cfRule>
  </conditionalFormatting>
  <conditionalFormatting sqref="D92:S93">
    <cfRule type="cellIs" dxfId="1305" priority="40" stopIfTrue="1" operator="equal">
      <formula>"a"</formula>
    </cfRule>
    <cfRule type="cellIs" dxfId="1304" priority="41" stopIfTrue="1" operator="equal">
      <formula>"s"</formula>
    </cfRule>
  </conditionalFormatting>
  <conditionalFormatting sqref="D106:S107">
    <cfRule type="cellIs" dxfId="1303" priority="37" stopIfTrue="1" operator="equal">
      <formula>"a"</formula>
    </cfRule>
    <cfRule type="cellIs" dxfId="1302" priority="38" stopIfTrue="1" operator="equal">
      <formula>"s"</formula>
    </cfRule>
  </conditionalFormatting>
  <conditionalFormatting sqref="V106:V107">
    <cfRule type="expression" dxfId="1301" priority="39" stopIfTrue="1">
      <formula>U106=0</formula>
    </cfRule>
  </conditionalFormatting>
  <conditionalFormatting sqref="S78:S79 Q78:Q79 O78:O79 M78:M79 K78:K79 F81:G84 G78:G79 R77:R79 P77:P79 N77:N79 L77:L79 J77:J79 J81:S84 F77:F79">
    <cfRule type="cellIs" dxfId="1300" priority="3" stopIfTrue="1" operator="equal">
      <formula>"a"</formula>
    </cfRule>
    <cfRule type="cellIs" dxfId="1299" priority="4" stopIfTrue="1" operator="equal">
      <formula>"s"</formula>
    </cfRule>
  </conditionalFormatting>
  <conditionalFormatting sqref="D86:E89 H86:I89">
    <cfRule type="cellIs" dxfId="1298" priority="5" stopIfTrue="1" operator="equal">
      <formula>"a"</formula>
    </cfRule>
    <cfRule type="cellIs" dxfId="1297" priority="6" stopIfTrue="1" operator="equal">
      <formula>"s"</formula>
    </cfRule>
    <cfRule type="expression" dxfId="1296" priority="7" stopIfTrue="1">
      <formula>SUM(#REF!)&gt;0</formula>
    </cfRule>
  </conditionalFormatting>
  <conditionalFormatting sqref="V86:V89">
    <cfRule type="expression" dxfId="1295" priority="12" stopIfTrue="1">
      <formula>#REF!&gt;0</formula>
    </cfRule>
    <cfRule type="expression" dxfId="1294" priority="13" stopIfTrue="1">
      <formula>U86=0</formula>
    </cfRule>
  </conditionalFormatting>
  <conditionalFormatting sqref="D77:E79 H77:I79">
    <cfRule type="cellIs" dxfId="1293" priority="14" stopIfTrue="1" operator="equal">
      <formula>"a"</formula>
    </cfRule>
    <cfRule type="cellIs" dxfId="1292" priority="15" stopIfTrue="1" operator="equal">
      <formula>"s"</formula>
    </cfRule>
    <cfRule type="expression" dxfId="1291" priority="16" stopIfTrue="1">
      <formula>SUM($U$81:$U$84)&gt;0</formula>
    </cfRule>
  </conditionalFormatting>
  <conditionalFormatting sqref="D81:E84 H81:I84">
    <cfRule type="cellIs" dxfId="1290" priority="17" stopIfTrue="1" operator="equal">
      <formula>"a"</formula>
    </cfRule>
    <cfRule type="cellIs" dxfId="1289" priority="18" stopIfTrue="1" operator="equal">
      <formula>"s"</formula>
    </cfRule>
    <cfRule type="expression" dxfId="1288" priority="19" stopIfTrue="1">
      <formula>SUM($U$77:$U$79)&gt;0</formula>
    </cfRule>
  </conditionalFormatting>
  <conditionalFormatting sqref="V81:V84">
    <cfRule type="expression" dxfId="1287" priority="395" stopIfTrue="1">
      <formula>SUM($U$74:$U$74)&gt;0</formula>
    </cfRule>
    <cfRule type="expression" dxfId="1286" priority="396" stopIfTrue="1">
      <formula>U81=0</formula>
    </cfRule>
  </conditionalFormatting>
  <conditionalFormatting sqref="V77:V79">
    <cfRule type="expression" dxfId="1285" priority="397" stopIfTrue="1">
      <formula>SUM($U$81:$U$84)&gt;0</formula>
    </cfRule>
    <cfRule type="expression" dxfId="1284" priority="398" stopIfTrue="1">
      <formula>U77=0</formula>
    </cfRule>
  </conditionalFormatting>
  <conditionalFormatting sqref="V66">
    <cfRule type="expression" dxfId="1283" priority="2" stopIfTrue="1">
      <formula>U66=0</formula>
    </cfRule>
  </conditionalFormatting>
  <conditionalFormatting sqref="V71">
    <cfRule type="expression" dxfId="1282" priority="1" stopIfTrue="1">
      <formula>U71=0</formula>
    </cfRule>
  </conditionalFormatting>
  <printOptions horizontalCentered="1"/>
  <pageMargins left="0.35433070866141736" right="0.35433070866141736" top="0.19685039370078741" bottom="0.31496062992125984" header="0.15748031496062992" footer="0.15748031496062992"/>
  <pageSetup paperSize="9" scale="48" orientation="landscape" cellComments="atEnd" r:id="rId2"/>
  <headerFooter alignWithMargins="0">
    <oddFooter>&amp;LCKL GCC / VERSION 2022 / 1.1&amp;CBMC-08&amp;R&amp;P of &amp;N</oddFooter>
  </headerFooter>
  <rowBreaks count="5" manualBreakCount="5">
    <brk id="31" max="21" man="1"/>
    <brk id="57" max="21" man="1"/>
    <brk id="74" max="21" man="1"/>
    <brk id="93" max="21" man="1"/>
    <brk id="14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1"/>
  <dimension ref="A1:IV2823"/>
  <sheetViews>
    <sheetView zoomScale="50" zoomScaleNormal="50" zoomScaleSheetLayoutView="40" workbookViewId="0">
      <pane ySplit="3" topLeftCell="A4" activePane="bottomLeft" state="frozen"/>
      <selection pane="bottomLeft" activeCell="X1" sqref="X1"/>
    </sheetView>
  </sheetViews>
  <sheetFormatPr defaultColWidth="8.85546875" defaultRowHeight="15" x14ac:dyDescent="0.2"/>
  <cols>
    <col min="1" max="1" width="9.7109375" style="14" customWidth="1"/>
    <col min="2" max="2" width="13.7109375" style="18" customWidth="1"/>
    <col min="3" max="3" width="157.7109375" style="17" customWidth="1"/>
    <col min="4" max="20" width="5.7109375" style="1" customWidth="1"/>
    <col min="21" max="21" width="10" style="15" bestFit="1" customWidth="1"/>
    <col min="22" max="22" width="8" style="16" customWidth="1"/>
    <col min="23" max="23" width="2.42578125" style="258" hidden="1" customWidth="1"/>
    <col min="24" max="24" width="6.28515625" style="258" customWidth="1"/>
    <col min="25" max="25" width="8.85546875" style="285" customWidth="1"/>
    <col min="26" max="26" width="11.28515625" style="285" bestFit="1" customWidth="1"/>
    <col min="27" max="28" width="13.42578125" style="285" customWidth="1"/>
    <col min="29" max="93" width="8.85546875" style="285" customWidth="1"/>
    <col min="94" max="16384" width="8.85546875" style="1"/>
  </cols>
  <sheetData>
    <row r="1" spans="1:182" s="111" customFormat="1" ht="40.15" customHeight="1" thickBot="1" x14ac:dyDescent="0.3">
      <c r="A1" s="449" t="str">
        <f>'Checklist - Basic Ship GCC'!A1</f>
        <v xml:space="preserve">GA Code: </v>
      </c>
      <c r="B1" s="450"/>
      <c r="C1" s="497" t="str">
        <f>'Checklist - Basic Ship GCC'!C1</f>
        <v xml:space="preserve">Ship name:   </v>
      </c>
      <c r="D1" s="450"/>
      <c r="E1" s="498"/>
      <c r="F1" s="498"/>
      <c r="G1" s="498"/>
      <c r="H1" s="498"/>
      <c r="I1" s="498"/>
      <c r="J1" s="498"/>
      <c r="K1" s="498"/>
      <c r="L1" s="498"/>
      <c r="M1" s="498"/>
      <c r="N1" s="498"/>
      <c r="O1" s="498"/>
      <c r="P1" s="498"/>
      <c r="Q1" s="498"/>
      <c r="R1" s="498"/>
      <c r="S1" s="498"/>
      <c r="U1" s="110"/>
      <c r="V1" s="451" t="str">
        <f>'Checklist - Basic Ship GCC'!T1</f>
        <v xml:space="preserve">Date of Ship Survey:  </v>
      </c>
      <c r="W1" s="110"/>
      <c r="X1" s="110"/>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row>
    <row r="2" spans="1:182" ht="31.7" customHeight="1" thickBot="1" x14ac:dyDescent="0.25">
      <c r="A2" s="991" t="s">
        <v>1305</v>
      </c>
      <c r="B2" s="992"/>
      <c r="C2" s="992"/>
      <c r="D2" s="992"/>
      <c r="E2" s="992"/>
      <c r="F2" s="992"/>
      <c r="G2" s="992"/>
      <c r="H2" s="992"/>
      <c r="I2" s="992"/>
      <c r="J2" s="992"/>
      <c r="K2" s="992"/>
      <c r="L2" s="992"/>
      <c r="M2" s="992"/>
      <c r="N2" s="992"/>
      <c r="O2" s="992"/>
      <c r="P2" s="992"/>
      <c r="Q2" s="992"/>
      <c r="R2" s="992"/>
      <c r="S2" s="992"/>
      <c r="T2" s="992"/>
      <c r="U2" s="992"/>
      <c r="V2" s="993"/>
      <c r="W2" s="82"/>
      <c r="X2" s="82"/>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row>
    <row r="3" spans="1:182" customFormat="1" ht="161.44999999999999" customHeight="1" thickBot="1" x14ac:dyDescent="0.25">
      <c r="A3" s="723" t="s">
        <v>267</v>
      </c>
      <c r="B3" s="723" t="s">
        <v>20</v>
      </c>
      <c r="C3" s="724" t="s">
        <v>536</v>
      </c>
      <c r="D3" s="725" t="s">
        <v>21</v>
      </c>
      <c r="E3" s="726" t="s">
        <v>537</v>
      </c>
      <c r="F3" s="727" t="s">
        <v>426</v>
      </c>
      <c r="G3" s="728" t="s">
        <v>537</v>
      </c>
      <c r="H3" s="725" t="s">
        <v>427</v>
      </c>
      <c r="I3" s="726" t="s">
        <v>537</v>
      </c>
      <c r="J3" s="729" t="s">
        <v>428</v>
      </c>
      <c r="K3" s="728" t="s">
        <v>537</v>
      </c>
      <c r="L3" s="725" t="s">
        <v>429</v>
      </c>
      <c r="M3" s="726" t="s">
        <v>537</v>
      </c>
      <c r="N3" s="725" t="s">
        <v>411</v>
      </c>
      <c r="O3" s="726" t="s">
        <v>537</v>
      </c>
      <c r="P3" s="725" t="s">
        <v>13</v>
      </c>
      <c r="Q3" s="726" t="s">
        <v>537</v>
      </c>
      <c r="R3" s="730" t="s">
        <v>14</v>
      </c>
      <c r="S3" s="731" t="s">
        <v>537</v>
      </c>
      <c r="T3" s="732" t="s">
        <v>280</v>
      </c>
      <c r="U3" s="733" t="s">
        <v>599</v>
      </c>
      <c r="V3" s="734" t="s">
        <v>600</v>
      </c>
      <c r="W3" s="81"/>
      <c r="X3" s="81"/>
      <c r="Y3" s="286"/>
      <c r="Z3" s="287" t="s">
        <v>43</v>
      </c>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row>
    <row r="4" spans="1:182" ht="33" customHeight="1" thickBot="1" x14ac:dyDescent="0.25">
      <c r="A4" s="832"/>
      <c r="B4" s="836">
        <v>1000</v>
      </c>
      <c r="C4" s="1224" t="s">
        <v>601</v>
      </c>
      <c r="D4" s="1224"/>
      <c r="E4" s="1224"/>
      <c r="F4" s="1224"/>
      <c r="G4" s="1224"/>
      <c r="H4" s="1224"/>
      <c r="I4" s="1224"/>
      <c r="J4" s="1224"/>
      <c r="K4" s="1224"/>
      <c r="L4" s="1224"/>
      <c r="M4" s="1224"/>
      <c r="N4" s="1224"/>
      <c r="O4" s="1224"/>
      <c r="P4" s="1224"/>
      <c r="Q4" s="1224"/>
      <c r="R4" s="1224"/>
      <c r="S4" s="1224"/>
      <c r="T4" s="1224"/>
      <c r="U4" s="1224"/>
      <c r="V4" s="1225"/>
      <c r="W4" s="82"/>
      <c r="X4" s="82"/>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row>
    <row r="5" spans="1:182" ht="30" customHeight="1" thickBot="1" x14ac:dyDescent="0.25">
      <c r="A5" s="512"/>
      <c r="B5" s="375">
        <v>1200</v>
      </c>
      <c r="C5" s="435" t="s">
        <v>37</v>
      </c>
      <c r="D5" s="75"/>
      <c r="E5" s="76"/>
      <c r="F5" s="77" t="s">
        <v>602</v>
      </c>
      <c r="G5" s="78"/>
      <c r="H5" s="75" t="s">
        <v>602</v>
      </c>
      <c r="I5" s="76"/>
      <c r="J5" s="86" t="s">
        <v>602</v>
      </c>
      <c r="K5" s="78"/>
      <c r="L5" s="75" t="s">
        <v>602</v>
      </c>
      <c r="M5" s="87"/>
      <c r="N5" s="75" t="s">
        <v>602</v>
      </c>
      <c r="O5" s="88"/>
      <c r="P5" s="89"/>
      <c r="Q5" s="90"/>
      <c r="R5" s="89"/>
      <c r="S5" s="87"/>
      <c r="T5" s="91"/>
      <c r="U5" s="43"/>
      <c r="V5" s="506"/>
      <c r="W5" s="82"/>
      <c r="X5" s="262"/>
      <c r="Y5" s="284"/>
      <c r="Z5" s="289"/>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row>
    <row r="6" spans="1:182" ht="40.700000000000003" customHeight="1" x14ac:dyDescent="0.2">
      <c r="A6" s="512"/>
      <c r="B6" s="360" t="s">
        <v>627</v>
      </c>
      <c r="C6" s="338" t="s">
        <v>215</v>
      </c>
      <c r="D6" s="899"/>
      <c r="E6" s="925"/>
      <c r="F6" s="899"/>
      <c r="G6" s="925"/>
      <c r="H6" s="899"/>
      <c r="I6" s="925"/>
      <c r="J6" s="899"/>
      <c r="K6" s="925"/>
      <c r="L6" s="899"/>
      <c r="M6" s="925"/>
      <c r="N6" s="899"/>
      <c r="O6" s="925"/>
      <c r="P6" s="899"/>
      <c r="Q6" s="925"/>
      <c r="R6" s="899"/>
      <c r="S6" s="925"/>
      <c r="T6" s="143"/>
      <c r="U6" s="144">
        <f>IF(OR(D6="s",F6="s",H6="s",J6="s",L6="s",N6="s",P6="s",R6="s"), 0, IF(OR(D6="a",F6="a",H6="a",J6="a",L6="a",N6="a",P6="a",R6="a"),V6,0))</f>
        <v>0</v>
      </c>
      <c r="V6" s="564">
        <v>10</v>
      </c>
      <c r="W6" s="112">
        <f t="shared" ref="W6:W15" si="0">COUNTIF(D6:S6,"a")+COUNTIF(D6:S6,"s")</f>
        <v>0</v>
      </c>
      <c r="X6" s="150"/>
      <c r="Y6" s="284"/>
      <c r="Z6" s="289" t="s">
        <v>44</v>
      </c>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row>
    <row r="7" spans="1:182" ht="27.95" customHeight="1" x14ac:dyDescent="0.2">
      <c r="A7" s="512"/>
      <c r="B7" s="322" t="s">
        <v>483</v>
      </c>
      <c r="C7" s="413" t="s">
        <v>216</v>
      </c>
      <c r="D7" s="900"/>
      <c r="E7" s="911"/>
      <c r="F7" s="900"/>
      <c r="G7" s="911"/>
      <c r="H7" s="900"/>
      <c r="I7" s="911"/>
      <c r="J7" s="900"/>
      <c r="K7" s="911"/>
      <c r="L7" s="900"/>
      <c r="M7" s="911"/>
      <c r="N7" s="900"/>
      <c r="O7" s="911"/>
      <c r="P7" s="900"/>
      <c r="Q7" s="911"/>
      <c r="R7" s="900"/>
      <c r="S7" s="911"/>
      <c r="T7" s="143"/>
      <c r="U7" s="140">
        <f t="shared" ref="U7:U15" si="1">IF(OR(D7="s",F7="s",H7="s",J7="s",L7="s",N7="s",P7="s",R7="s"), 0, IF(OR(D7="a",F7="a",H7="a",J7="a",L7="a",N7="a",P7="a",R7="a"),V7,0))</f>
        <v>0</v>
      </c>
      <c r="V7" s="565">
        <v>10</v>
      </c>
      <c r="W7" s="112">
        <f t="shared" si="0"/>
        <v>0</v>
      </c>
      <c r="X7" s="150"/>
      <c r="Y7" s="284"/>
      <c r="Z7" s="289" t="s">
        <v>44</v>
      </c>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row>
    <row r="8" spans="1:182" ht="27.95" customHeight="1" x14ac:dyDescent="0.2">
      <c r="A8" s="512"/>
      <c r="B8" s="322" t="s">
        <v>272</v>
      </c>
      <c r="C8" s="413" t="s">
        <v>217</v>
      </c>
      <c r="D8" s="900"/>
      <c r="E8" s="911"/>
      <c r="F8" s="900"/>
      <c r="G8" s="911"/>
      <c r="H8" s="900"/>
      <c r="I8" s="911"/>
      <c r="J8" s="900"/>
      <c r="K8" s="911"/>
      <c r="L8" s="900"/>
      <c r="M8" s="911"/>
      <c r="N8" s="900"/>
      <c r="O8" s="911"/>
      <c r="P8" s="900"/>
      <c r="Q8" s="911"/>
      <c r="R8" s="900"/>
      <c r="S8" s="911"/>
      <c r="T8" s="143"/>
      <c r="U8" s="140">
        <f t="shared" si="1"/>
        <v>0</v>
      </c>
      <c r="V8" s="565">
        <v>5</v>
      </c>
      <c r="W8" s="112">
        <f t="shared" si="0"/>
        <v>0</v>
      </c>
      <c r="X8" s="150"/>
      <c r="Y8" s="284"/>
      <c r="Z8" s="289" t="s">
        <v>44</v>
      </c>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row>
    <row r="9" spans="1:182" ht="67.7" customHeight="1" x14ac:dyDescent="0.2">
      <c r="A9" s="512"/>
      <c r="B9" s="322" t="s">
        <v>628</v>
      </c>
      <c r="C9" s="413" t="s">
        <v>101</v>
      </c>
      <c r="D9" s="900"/>
      <c r="E9" s="911"/>
      <c r="F9" s="900"/>
      <c r="G9" s="911"/>
      <c r="H9" s="900"/>
      <c r="I9" s="911"/>
      <c r="J9" s="900"/>
      <c r="K9" s="911"/>
      <c r="L9" s="900"/>
      <c r="M9" s="911"/>
      <c r="N9" s="900"/>
      <c r="O9" s="911"/>
      <c r="P9" s="900"/>
      <c r="Q9" s="911"/>
      <c r="R9" s="900"/>
      <c r="S9" s="911"/>
      <c r="T9" s="143"/>
      <c r="U9" s="144">
        <f t="shared" si="1"/>
        <v>0</v>
      </c>
      <c r="V9" s="564">
        <v>5</v>
      </c>
      <c r="W9" s="112">
        <f t="shared" si="0"/>
        <v>0</v>
      </c>
      <c r="X9" s="150"/>
      <c r="Y9" s="284"/>
      <c r="Z9" s="289" t="s">
        <v>44</v>
      </c>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row>
    <row r="10" spans="1:182" ht="40.5" x14ac:dyDescent="0.2">
      <c r="A10" s="512"/>
      <c r="B10" s="322" t="s">
        <v>213</v>
      </c>
      <c r="C10" s="413" t="s">
        <v>214</v>
      </c>
      <c r="D10" s="900"/>
      <c r="E10" s="911"/>
      <c r="F10" s="900"/>
      <c r="G10" s="911"/>
      <c r="H10" s="900"/>
      <c r="I10" s="911"/>
      <c r="J10" s="900"/>
      <c r="K10" s="911"/>
      <c r="L10" s="900"/>
      <c r="M10" s="911"/>
      <c r="N10" s="900"/>
      <c r="O10" s="911"/>
      <c r="P10" s="900"/>
      <c r="Q10" s="911"/>
      <c r="R10" s="900"/>
      <c r="S10" s="911"/>
      <c r="T10" s="143"/>
      <c r="U10" s="140">
        <f t="shared" si="1"/>
        <v>0</v>
      </c>
      <c r="V10" s="565">
        <v>10</v>
      </c>
      <c r="W10" s="112">
        <f t="shared" si="0"/>
        <v>0</v>
      </c>
      <c r="X10" s="150"/>
      <c r="Y10" s="284"/>
      <c r="Z10" s="289" t="s">
        <v>44</v>
      </c>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row>
    <row r="11" spans="1:182" ht="40.700000000000003" customHeight="1" x14ac:dyDescent="0.2">
      <c r="A11" s="512"/>
      <c r="B11" s="322" t="s">
        <v>481</v>
      </c>
      <c r="C11" s="413" t="s">
        <v>437</v>
      </c>
      <c r="D11" s="900"/>
      <c r="E11" s="911"/>
      <c r="F11" s="900"/>
      <c r="G11" s="911"/>
      <c r="H11" s="900"/>
      <c r="I11" s="911"/>
      <c r="J11" s="900"/>
      <c r="K11" s="911"/>
      <c r="L11" s="900"/>
      <c r="M11" s="911"/>
      <c r="N11" s="900"/>
      <c r="O11" s="911"/>
      <c r="P11" s="900"/>
      <c r="Q11" s="911"/>
      <c r="R11" s="900"/>
      <c r="S11" s="911"/>
      <c r="T11" s="143"/>
      <c r="U11" s="140">
        <f t="shared" si="1"/>
        <v>0</v>
      </c>
      <c r="V11" s="565">
        <v>10</v>
      </c>
      <c r="W11" s="112">
        <f t="shared" si="0"/>
        <v>0</v>
      </c>
      <c r="X11" s="150"/>
      <c r="Y11" s="284"/>
      <c r="Z11" s="289" t="s">
        <v>44</v>
      </c>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row>
    <row r="12" spans="1:182" ht="27.95" customHeight="1" x14ac:dyDescent="0.2">
      <c r="A12" s="512"/>
      <c r="B12" s="322" t="s">
        <v>482</v>
      </c>
      <c r="C12" s="413" t="s">
        <v>53</v>
      </c>
      <c r="D12" s="900"/>
      <c r="E12" s="911"/>
      <c r="F12" s="900"/>
      <c r="G12" s="911"/>
      <c r="H12" s="900"/>
      <c r="I12" s="911"/>
      <c r="J12" s="900"/>
      <c r="K12" s="911"/>
      <c r="L12" s="900"/>
      <c r="M12" s="911"/>
      <c r="N12" s="900"/>
      <c r="O12" s="911"/>
      <c r="P12" s="900"/>
      <c r="Q12" s="911"/>
      <c r="R12" s="900"/>
      <c r="S12" s="911"/>
      <c r="T12" s="143"/>
      <c r="U12" s="140">
        <f t="shared" si="1"/>
        <v>0</v>
      </c>
      <c r="V12" s="565">
        <v>5</v>
      </c>
      <c r="W12" s="112">
        <f t="shared" si="0"/>
        <v>0</v>
      </c>
      <c r="X12" s="150"/>
      <c r="Y12" s="284"/>
      <c r="Z12" s="289" t="s">
        <v>44</v>
      </c>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row>
    <row r="13" spans="1:182" ht="27.95" customHeight="1" x14ac:dyDescent="0.2">
      <c r="A13" s="512"/>
      <c r="B13" s="322" t="s">
        <v>629</v>
      </c>
      <c r="C13" s="413" t="s">
        <v>563</v>
      </c>
      <c r="D13" s="900"/>
      <c r="E13" s="911"/>
      <c r="F13" s="900"/>
      <c r="G13" s="911"/>
      <c r="H13" s="900"/>
      <c r="I13" s="911"/>
      <c r="J13" s="900"/>
      <c r="K13" s="911"/>
      <c r="L13" s="900"/>
      <c r="M13" s="911"/>
      <c r="N13" s="900"/>
      <c r="O13" s="911"/>
      <c r="P13" s="900"/>
      <c r="Q13" s="911"/>
      <c r="R13" s="900"/>
      <c r="S13" s="911"/>
      <c r="T13" s="143"/>
      <c r="U13" s="140">
        <f t="shared" si="1"/>
        <v>0</v>
      </c>
      <c r="V13" s="565">
        <v>5</v>
      </c>
      <c r="W13" s="112">
        <f t="shared" si="0"/>
        <v>0</v>
      </c>
      <c r="X13" s="150"/>
      <c r="Y13" s="284"/>
      <c r="Z13" s="289" t="s">
        <v>44</v>
      </c>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row>
    <row r="14" spans="1:182" ht="27.95" customHeight="1" x14ac:dyDescent="0.2">
      <c r="A14" s="512"/>
      <c r="B14" s="322" t="s">
        <v>181</v>
      </c>
      <c r="C14" s="413" t="s">
        <v>564</v>
      </c>
      <c r="D14" s="900"/>
      <c r="E14" s="911"/>
      <c r="F14" s="900"/>
      <c r="G14" s="911"/>
      <c r="H14" s="900"/>
      <c r="I14" s="911"/>
      <c r="J14" s="900"/>
      <c r="K14" s="911"/>
      <c r="L14" s="900"/>
      <c r="M14" s="911"/>
      <c r="N14" s="900"/>
      <c r="O14" s="911"/>
      <c r="P14" s="900"/>
      <c r="Q14" s="911"/>
      <c r="R14" s="900"/>
      <c r="S14" s="911"/>
      <c r="T14" s="143"/>
      <c r="U14" s="140">
        <f t="shared" si="1"/>
        <v>0</v>
      </c>
      <c r="V14" s="565">
        <v>5</v>
      </c>
      <c r="W14" s="112">
        <f t="shared" si="0"/>
        <v>0</v>
      </c>
      <c r="X14" s="150"/>
      <c r="Y14" s="284"/>
      <c r="Z14" s="289" t="s">
        <v>44</v>
      </c>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row>
    <row r="15" spans="1:182" ht="27.95" customHeight="1" thickBot="1" x14ac:dyDescent="0.25">
      <c r="A15" s="512"/>
      <c r="B15" s="322" t="s">
        <v>273</v>
      </c>
      <c r="C15" s="413" t="s">
        <v>430</v>
      </c>
      <c r="D15" s="900"/>
      <c r="E15" s="911"/>
      <c r="F15" s="900"/>
      <c r="G15" s="911"/>
      <c r="H15" s="900"/>
      <c r="I15" s="911"/>
      <c r="J15" s="900"/>
      <c r="K15" s="911"/>
      <c r="L15" s="900"/>
      <c r="M15" s="911"/>
      <c r="N15" s="900"/>
      <c r="O15" s="911"/>
      <c r="P15" s="900"/>
      <c r="Q15" s="911"/>
      <c r="R15" s="900"/>
      <c r="S15" s="911"/>
      <c r="T15" s="143"/>
      <c r="U15" s="140">
        <f t="shared" si="1"/>
        <v>0</v>
      </c>
      <c r="V15" s="565">
        <v>5</v>
      </c>
      <c r="W15" s="112">
        <f t="shared" si="0"/>
        <v>0</v>
      </c>
      <c r="X15" s="150"/>
      <c r="Y15" s="284"/>
      <c r="Z15" s="289" t="s">
        <v>44</v>
      </c>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row>
    <row r="16" spans="1:182" ht="21" customHeight="1" thickTop="1" thickBot="1" x14ac:dyDescent="0.25">
      <c r="A16" s="512"/>
      <c r="B16" s="198"/>
      <c r="C16" s="93"/>
      <c r="D16" s="912" t="s">
        <v>261</v>
      </c>
      <c r="E16" s="919"/>
      <c r="F16" s="919"/>
      <c r="G16" s="919"/>
      <c r="H16" s="919"/>
      <c r="I16" s="919"/>
      <c r="J16" s="919"/>
      <c r="K16" s="919"/>
      <c r="L16" s="919"/>
      <c r="M16" s="919"/>
      <c r="N16" s="919"/>
      <c r="O16" s="919"/>
      <c r="P16" s="919"/>
      <c r="Q16" s="919"/>
      <c r="R16" s="919"/>
      <c r="S16" s="919"/>
      <c r="T16" s="920"/>
      <c r="U16" s="29">
        <f>SUM(U6:U15)</f>
        <v>0</v>
      </c>
      <c r="V16" s="510">
        <f>SUM(V6:V15)</f>
        <v>70</v>
      </c>
      <c r="W16" s="82"/>
      <c r="X16" s="262"/>
      <c r="Y16" s="284"/>
      <c r="Z16" s="289"/>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row>
    <row r="17" spans="1:86" ht="21" customHeight="1" thickBot="1" x14ac:dyDescent="0.25">
      <c r="A17" s="512"/>
      <c r="B17" s="92"/>
      <c r="C17" s="94" t="s">
        <v>405</v>
      </c>
      <c r="D17" s="913"/>
      <c r="E17" s="956"/>
      <c r="F17" s="1030">
        <v>70</v>
      </c>
      <c r="G17" s="923"/>
      <c r="H17" s="923"/>
      <c r="I17" s="923"/>
      <c r="J17" s="923"/>
      <c r="K17" s="923"/>
      <c r="L17" s="923"/>
      <c r="M17" s="923"/>
      <c r="N17" s="923"/>
      <c r="O17" s="923"/>
      <c r="P17" s="923"/>
      <c r="Q17" s="923"/>
      <c r="R17" s="923"/>
      <c r="S17" s="923"/>
      <c r="T17" s="923"/>
      <c r="U17" s="923"/>
      <c r="V17" s="924"/>
      <c r="W17" s="82"/>
      <c r="X17" s="262"/>
      <c r="Y17" s="284"/>
      <c r="Z17" s="289"/>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row>
    <row r="18" spans="1:86" ht="30" customHeight="1" thickBot="1" x14ac:dyDescent="0.25">
      <c r="A18" s="519"/>
      <c r="B18" s="372">
        <v>1300</v>
      </c>
      <c r="C18" s="197" t="s">
        <v>111</v>
      </c>
      <c r="D18" s="39"/>
      <c r="E18" s="40"/>
      <c r="F18" s="41"/>
      <c r="G18" s="42"/>
      <c r="H18" s="39"/>
      <c r="I18" s="40"/>
      <c r="J18" s="45"/>
      <c r="K18" s="42"/>
      <c r="L18" s="39" t="s">
        <v>602</v>
      </c>
      <c r="M18" s="40"/>
      <c r="N18" s="41"/>
      <c r="O18" s="42"/>
      <c r="P18" s="39"/>
      <c r="Q18" s="48"/>
      <c r="R18" s="39"/>
      <c r="S18" s="40"/>
      <c r="T18" s="54"/>
      <c r="U18" s="44"/>
      <c r="V18" s="566"/>
      <c r="W18" s="82"/>
      <c r="X18" s="82"/>
      <c r="Y18" s="284"/>
      <c r="Z18" s="289"/>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row>
    <row r="19" spans="1:86" ht="27.95" customHeight="1" x14ac:dyDescent="0.2">
      <c r="A19" s="519"/>
      <c r="B19" s="376" t="s">
        <v>66</v>
      </c>
      <c r="C19" s="203" t="s">
        <v>252</v>
      </c>
      <c r="D19" s="1002"/>
      <c r="E19" s="1002"/>
      <c r="F19" s="1002"/>
      <c r="G19" s="1002"/>
      <c r="H19" s="1002"/>
      <c r="I19" s="1002"/>
      <c r="J19" s="1002"/>
      <c r="K19" s="1002"/>
      <c r="L19" s="1002"/>
      <c r="M19" s="1002"/>
      <c r="N19" s="1002"/>
      <c r="O19" s="1002"/>
      <c r="P19" s="1002"/>
      <c r="Q19" s="1002"/>
      <c r="R19" s="1002"/>
      <c r="S19" s="1002"/>
      <c r="T19" s="143"/>
      <c r="U19" s="145">
        <f>IF(OR(D19="s",F19="s",H19="s",J19="s",L19="s",N19="s",P19="s",R19="s"), 0, IF(OR(D19="a",F19="a",H19="a",J19="a",L19="a",N19="a",P19="a",R19="a"),V19,0))</f>
        <v>0</v>
      </c>
      <c r="V19" s="527">
        <v>20</v>
      </c>
      <c r="W19" s="112">
        <f>IF((COUNTIF(D19:S19,"a")+COUNTIF(D19:S19,"s"))&gt;0,IF(OR((COUNTIF(D20:S20,"a")+COUNTIF(D20:S20,"s"))),0,COUNTIF(D19:S19,"a")+COUNTIF(D19:S19,"s")),COUNTIF(D19:S19,"a")+COUNTIF(D19:S19,"s"))</f>
        <v>0</v>
      </c>
      <c r="X19" s="150"/>
      <c r="Y19" s="284"/>
      <c r="Z19" s="289"/>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row>
    <row r="20" spans="1:86" ht="27.95" customHeight="1" thickBot="1" x14ac:dyDescent="0.25">
      <c r="A20" s="519"/>
      <c r="B20" s="377" t="s">
        <v>253</v>
      </c>
      <c r="C20" s="204" t="s">
        <v>431</v>
      </c>
      <c r="D20" s="970"/>
      <c r="E20" s="970"/>
      <c r="F20" s="970"/>
      <c r="G20" s="970"/>
      <c r="H20" s="970"/>
      <c r="I20" s="970"/>
      <c r="J20" s="970"/>
      <c r="K20" s="970"/>
      <c r="L20" s="970"/>
      <c r="M20" s="970"/>
      <c r="N20" s="970"/>
      <c r="O20" s="970"/>
      <c r="P20" s="970"/>
      <c r="Q20" s="970"/>
      <c r="R20" s="970"/>
      <c r="S20" s="970"/>
      <c r="T20" s="143"/>
      <c r="U20" s="138">
        <f>IF(OR(D20="s",F20="s",H20="s",J20="s",L20="s",N20="s",P20="s",R20="s"), 0, IF(OR(D20="a",F20="a",H20="a",J20="a",L20="a",N20="a",P20="a",R20="a"),V20,0))</f>
        <v>0</v>
      </c>
      <c r="V20" s="517">
        <v>10</v>
      </c>
      <c r="W20" s="112">
        <f>IF((COUNTIF(D20:S20,"a")+COUNTIF(D20:S20,"s"))&gt;0,IF((COUNTIF(D19:S19,"a")+COUNTIF(D19:S19,"s"))&gt;0,0,COUNTIF(D20:S20,"a")+COUNTIF(D20:S20,"s")), COUNTIF(D20:S20,"a")+COUNTIF(D20:S20,"s"))</f>
        <v>0</v>
      </c>
      <c r="X20" s="150"/>
      <c r="Y20" s="284"/>
      <c r="Z20" s="289" t="s">
        <v>44</v>
      </c>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row>
    <row r="21" spans="1:86" ht="21" customHeight="1" thickTop="1" thickBot="1" x14ac:dyDescent="0.25">
      <c r="A21" s="516"/>
      <c r="B21" s="374"/>
      <c r="C21" s="4"/>
      <c r="D21" s="972" t="s">
        <v>261</v>
      </c>
      <c r="E21" s="1034"/>
      <c r="F21" s="1034"/>
      <c r="G21" s="1034"/>
      <c r="H21" s="1034"/>
      <c r="I21" s="1034"/>
      <c r="J21" s="1034"/>
      <c r="K21" s="1034"/>
      <c r="L21" s="1034"/>
      <c r="M21" s="1034"/>
      <c r="N21" s="1034"/>
      <c r="O21" s="1034"/>
      <c r="P21" s="1034"/>
      <c r="Q21" s="1034"/>
      <c r="R21" s="1034"/>
      <c r="S21" s="1034"/>
      <c r="T21" s="1211"/>
      <c r="U21" s="29">
        <f>SUM(U19:U20)</f>
        <v>0</v>
      </c>
      <c r="V21" s="522">
        <v>20</v>
      </c>
      <c r="W21" s="82"/>
      <c r="X21" s="82"/>
      <c r="Y21" s="284"/>
      <c r="Z21" s="289"/>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row>
    <row r="22" spans="1:86" ht="21" customHeight="1" thickBot="1" x14ac:dyDescent="0.25">
      <c r="A22" s="516"/>
      <c r="B22" s="460"/>
      <c r="C22" s="4"/>
      <c r="D22" s="954"/>
      <c r="E22" s="955"/>
      <c r="F22" s="1226">
        <v>10</v>
      </c>
      <c r="G22" s="952"/>
      <c r="H22" s="952"/>
      <c r="I22" s="952"/>
      <c r="J22" s="952"/>
      <c r="K22" s="952"/>
      <c r="L22" s="952"/>
      <c r="M22" s="952"/>
      <c r="N22" s="952"/>
      <c r="O22" s="952"/>
      <c r="P22" s="952"/>
      <c r="Q22" s="952"/>
      <c r="R22" s="952"/>
      <c r="S22" s="952"/>
      <c r="T22" s="952"/>
      <c r="U22" s="952"/>
      <c r="V22" s="953"/>
      <c r="W22" s="82"/>
      <c r="X22" s="82"/>
      <c r="Y22" s="284"/>
      <c r="Z22" s="289"/>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row>
    <row r="23" spans="1:86" s="127" customFormat="1" ht="30" customHeight="1" thickBot="1" x14ac:dyDescent="0.25">
      <c r="A23" s="567"/>
      <c r="B23" s="317">
        <v>1400</v>
      </c>
      <c r="C23" s="435" t="s">
        <v>444</v>
      </c>
      <c r="D23" s="75" t="s">
        <v>602</v>
      </c>
      <c r="E23" s="76"/>
      <c r="F23" s="77"/>
      <c r="G23" s="78"/>
      <c r="H23" s="75"/>
      <c r="I23" s="76"/>
      <c r="J23" s="86" t="s">
        <v>602</v>
      </c>
      <c r="K23" s="78"/>
      <c r="L23" s="75"/>
      <c r="M23" s="76"/>
      <c r="N23" s="77" t="s">
        <v>602</v>
      </c>
      <c r="O23" s="78"/>
      <c r="P23" s="75"/>
      <c r="Q23" s="76"/>
      <c r="R23" s="75" t="s">
        <v>602</v>
      </c>
      <c r="S23" s="76"/>
      <c r="T23" s="79"/>
      <c r="U23" s="43"/>
      <c r="V23" s="506"/>
      <c r="W23" s="83"/>
      <c r="X23" s="264"/>
      <c r="Y23" s="290"/>
      <c r="Z23" s="316"/>
      <c r="AA23" s="290"/>
      <c r="AB23" s="312"/>
      <c r="AC23" s="312"/>
      <c r="AD23" s="312"/>
      <c r="AE23" s="290"/>
      <c r="AF23" s="290"/>
      <c r="AG23" s="290"/>
      <c r="AH23" s="290"/>
      <c r="AI23" s="290"/>
      <c r="AJ23" s="290"/>
      <c r="AK23" s="290"/>
      <c r="AL23" s="290"/>
      <c r="AM23" s="290"/>
      <c r="AN23" s="290"/>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row>
    <row r="24" spans="1:86" s="127" customFormat="1" ht="45" customHeight="1" x14ac:dyDescent="0.2">
      <c r="A24" s="737"/>
      <c r="B24" s="330" t="s">
        <v>16</v>
      </c>
      <c r="C24" s="412" t="s">
        <v>856</v>
      </c>
      <c r="D24" s="899"/>
      <c r="E24" s="925"/>
      <c r="F24" s="899"/>
      <c r="G24" s="925"/>
      <c r="H24" s="899"/>
      <c r="I24" s="925"/>
      <c r="J24" s="899"/>
      <c r="K24" s="925"/>
      <c r="L24" s="899"/>
      <c r="M24" s="925"/>
      <c r="N24" s="899"/>
      <c r="O24" s="925"/>
      <c r="P24" s="899"/>
      <c r="Q24" s="925"/>
      <c r="R24" s="899"/>
      <c r="S24" s="925"/>
      <c r="T24" s="712"/>
      <c r="U24" s="139">
        <f>IF(OR(D24="s",F24="s",H24="s",J24="s",L24="s",N24="s",P24="s",R24="s"), 0, IF(OR(D24="a",F24="a",H24="a",J24="a",L24="a",N24="a",P24="a",R24="a"),V24,0))</f>
        <v>0</v>
      </c>
      <c r="V24" s="713">
        <v>10</v>
      </c>
      <c r="W24" s="83">
        <f>COUNTIF(D24:S24,"a")+COUNTIF(D24:S24,"s")</f>
        <v>0</v>
      </c>
      <c r="X24" s="339"/>
      <c r="Y24" s="340"/>
      <c r="Z24" s="316" t="s">
        <v>44</v>
      </c>
      <c r="AA24" s="290"/>
      <c r="AB24" s="634"/>
      <c r="AC24" s="634"/>
      <c r="AD24" s="634"/>
      <c r="AE24" s="290"/>
      <c r="AF24" s="290"/>
      <c r="AG24" s="290"/>
      <c r="AH24" s="290"/>
      <c r="AI24" s="290"/>
      <c r="AJ24" s="290"/>
      <c r="AK24" s="290"/>
      <c r="AL24" s="290"/>
      <c r="AM24" s="290"/>
      <c r="AN24" s="290"/>
      <c r="AO24" s="710"/>
      <c r="AP24" s="710"/>
      <c r="AQ24" s="710"/>
      <c r="AR24" s="710"/>
      <c r="AS24" s="710"/>
      <c r="AT24" s="710"/>
      <c r="AU24" s="710"/>
      <c r="AV24" s="710"/>
      <c r="AW24" s="710"/>
      <c r="AX24" s="710"/>
      <c r="AY24" s="710"/>
      <c r="AZ24" s="710"/>
      <c r="BA24" s="710"/>
      <c r="BB24" s="710"/>
      <c r="BC24" s="710"/>
      <c r="BD24" s="710"/>
      <c r="BE24" s="710"/>
      <c r="BF24" s="710"/>
      <c r="BG24" s="710"/>
      <c r="BH24" s="710"/>
      <c r="BI24" s="710"/>
      <c r="BJ24" s="710"/>
      <c r="BK24" s="710"/>
      <c r="BL24" s="710"/>
      <c r="BM24" s="710"/>
      <c r="BN24" s="710"/>
      <c r="BO24" s="710"/>
      <c r="BP24" s="710"/>
      <c r="BQ24" s="710"/>
      <c r="BR24" s="710"/>
      <c r="BS24" s="710"/>
      <c r="BT24" s="710"/>
      <c r="BU24" s="710"/>
      <c r="BV24" s="710"/>
      <c r="BW24" s="710"/>
      <c r="BX24" s="710"/>
      <c r="BY24" s="710"/>
      <c r="BZ24" s="710"/>
      <c r="CA24" s="710"/>
      <c r="CB24" s="710"/>
      <c r="CC24" s="710"/>
      <c r="CD24" s="710"/>
      <c r="CE24" s="710"/>
      <c r="CF24" s="710"/>
      <c r="CG24" s="710"/>
      <c r="CH24" s="710"/>
    </row>
    <row r="25" spans="1:86" s="127" customFormat="1" ht="45" customHeight="1" x14ac:dyDescent="0.2">
      <c r="A25" s="737"/>
      <c r="B25" s="714" t="s">
        <v>15</v>
      </c>
      <c r="C25" s="412" t="s">
        <v>857</v>
      </c>
      <c r="D25" s="900"/>
      <c r="E25" s="911"/>
      <c r="F25" s="900"/>
      <c r="G25" s="911"/>
      <c r="H25" s="900"/>
      <c r="I25" s="911"/>
      <c r="J25" s="900"/>
      <c r="K25" s="911"/>
      <c r="L25" s="900"/>
      <c r="M25" s="911"/>
      <c r="N25" s="900"/>
      <c r="O25" s="911"/>
      <c r="P25" s="900"/>
      <c r="Q25" s="911"/>
      <c r="R25" s="917"/>
      <c r="S25" s="918"/>
      <c r="T25" s="628"/>
      <c r="U25" s="140">
        <f t="shared" ref="U25:U26" si="2">IF(OR(D25="s",F25="s",H25="s",J25="s",L25="s",N25="s",P25="s",R25="s"), 0, IF(OR(D25="a",F25="a",H25="a",J25="a",L25="a",N25="a",P25="a",R25="a"),V25,0))</f>
        <v>0</v>
      </c>
      <c r="V25" s="509">
        <v>15</v>
      </c>
      <c r="W25" s="83">
        <f>IF((COUNTIF(D25:S25,"a")+COUNTIF(D25:S25,"s"))&gt;0,IF(OR((COUNTIF(D27:S27,"a")+COUNTIF(D27:S27,"s"))),0,COUNTIF(D25:S25,"a")+COUNTIF(D25:S25,"s")),COUNTIF(D25:S25,"a")+COUNTIF(D25:S25,"s"))</f>
        <v>0</v>
      </c>
      <c r="X25" s="707"/>
      <c r="Y25" s="340"/>
      <c r="Z25" s="316"/>
      <c r="AA25" s="290"/>
      <c r="AB25" s="634"/>
      <c r="AC25" s="634"/>
      <c r="AD25" s="634"/>
      <c r="AE25" s="290"/>
      <c r="AF25" s="290"/>
      <c r="AG25" s="290"/>
      <c r="AH25" s="290"/>
      <c r="AI25" s="290"/>
      <c r="AJ25" s="290"/>
      <c r="AK25" s="290"/>
      <c r="AL25" s="290"/>
      <c r="AM25" s="290"/>
      <c r="AN25" s="290"/>
      <c r="AO25" s="710"/>
      <c r="AP25" s="710"/>
      <c r="AQ25" s="710"/>
      <c r="AR25" s="710"/>
      <c r="AS25" s="710"/>
      <c r="AT25" s="710"/>
      <c r="AU25" s="710"/>
      <c r="AV25" s="710"/>
      <c r="AW25" s="710"/>
      <c r="AX25" s="710"/>
      <c r="AY25" s="710"/>
      <c r="AZ25" s="710"/>
      <c r="BA25" s="710"/>
      <c r="BB25" s="710"/>
      <c r="BC25" s="710"/>
      <c r="BD25" s="710"/>
      <c r="BE25" s="710"/>
      <c r="BF25" s="710"/>
      <c r="BG25" s="710"/>
      <c r="BH25" s="710"/>
      <c r="BI25" s="710"/>
      <c r="BJ25" s="710"/>
      <c r="BK25" s="710"/>
      <c r="BL25" s="710"/>
      <c r="BM25" s="710"/>
      <c r="BN25" s="710"/>
      <c r="BO25" s="710"/>
      <c r="BP25" s="710"/>
      <c r="BQ25" s="710"/>
      <c r="BR25" s="710"/>
      <c r="BS25" s="710"/>
      <c r="BT25" s="710"/>
      <c r="BU25" s="710"/>
      <c r="BV25" s="710"/>
      <c r="BW25" s="710"/>
      <c r="BX25" s="710"/>
      <c r="BY25" s="710"/>
      <c r="BZ25" s="710"/>
      <c r="CA25" s="710"/>
      <c r="CB25" s="710"/>
      <c r="CC25" s="710"/>
      <c r="CD25" s="710"/>
      <c r="CE25" s="710"/>
      <c r="CF25" s="710"/>
      <c r="CG25" s="710"/>
      <c r="CH25" s="710"/>
    </row>
    <row r="26" spans="1:86" s="127" customFormat="1" ht="45" customHeight="1" x14ac:dyDescent="0.2">
      <c r="A26" s="737"/>
      <c r="B26" s="714" t="s">
        <v>847</v>
      </c>
      <c r="C26" s="412" t="s">
        <v>1164</v>
      </c>
      <c r="D26" s="900"/>
      <c r="E26" s="911"/>
      <c r="F26" s="900"/>
      <c r="G26" s="911"/>
      <c r="H26" s="900"/>
      <c r="I26" s="911"/>
      <c r="J26" s="900"/>
      <c r="K26" s="911"/>
      <c r="L26" s="900"/>
      <c r="M26" s="911"/>
      <c r="N26" s="900"/>
      <c r="O26" s="911"/>
      <c r="P26" s="900"/>
      <c r="Q26" s="911"/>
      <c r="R26" s="900"/>
      <c r="S26" s="911"/>
      <c r="T26" s="715"/>
      <c r="U26" s="140">
        <f t="shared" si="2"/>
        <v>0</v>
      </c>
      <c r="V26" s="509">
        <v>10</v>
      </c>
      <c r="W26" s="83">
        <f>IF((COUNTIF(D26:S26,"a")+COUNTIF(D26:S26,"s"))&gt;0,IF(OR((COUNTIF(D27:S27,"a")+COUNTIF(D27:S27,"s"))),0,COUNTIF(D26:S26,"a")+COUNTIF(D26:S26,"s")),COUNTIF(D26:S26,"a")+COUNTIF(D26:S26,"s"))</f>
        <v>0</v>
      </c>
      <c r="X26" s="707"/>
      <c r="Y26" s="340"/>
      <c r="Z26" s="316" t="s">
        <v>44</v>
      </c>
      <c r="AA26" s="290"/>
      <c r="AB26" s="634"/>
      <c r="AC26" s="634"/>
      <c r="AD26" s="634"/>
      <c r="AE26" s="290"/>
      <c r="AF26" s="290"/>
      <c r="AG26" s="290"/>
      <c r="AH26" s="290"/>
      <c r="AI26" s="290"/>
      <c r="AJ26" s="290"/>
      <c r="AK26" s="290"/>
      <c r="AL26" s="290"/>
      <c r="AM26" s="290"/>
      <c r="AN26" s="290"/>
      <c r="AO26" s="710"/>
      <c r="AP26" s="710"/>
      <c r="AQ26" s="710"/>
      <c r="AR26" s="710"/>
      <c r="AS26" s="710"/>
      <c r="AT26" s="710"/>
      <c r="AU26" s="710"/>
      <c r="AV26" s="710"/>
      <c r="AW26" s="710"/>
      <c r="AX26" s="710"/>
      <c r="AY26" s="710"/>
      <c r="AZ26" s="710"/>
      <c r="BA26" s="710"/>
      <c r="BB26" s="710"/>
      <c r="BC26" s="710"/>
      <c r="BD26" s="710"/>
      <c r="BE26" s="710"/>
      <c r="BF26" s="710"/>
      <c r="BG26" s="710"/>
      <c r="BH26" s="710"/>
      <c r="BI26" s="710"/>
      <c r="BJ26" s="710"/>
      <c r="BK26" s="710"/>
      <c r="BL26" s="710"/>
      <c r="BM26" s="710"/>
      <c r="BN26" s="710"/>
      <c r="BO26" s="710"/>
      <c r="BP26" s="710"/>
      <c r="BQ26" s="710"/>
      <c r="BR26" s="710"/>
      <c r="BS26" s="710"/>
      <c r="BT26" s="710"/>
      <c r="BU26" s="710"/>
      <c r="BV26" s="710"/>
      <c r="BW26" s="710"/>
      <c r="BX26" s="710"/>
      <c r="BY26" s="710"/>
      <c r="BZ26" s="710"/>
      <c r="CA26" s="710"/>
      <c r="CB26" s="710"/>
      <c r="CC26" s="710"/>
      <c r="CD26" s="710"/>
      <c r="CE26" s="710"/>
      <c r="CF26" s="710"/>
      <c r="CG26" s="710"/>
      <c r="CH26" s="710"/>
    </row>
    <row r="27" spans="1:86" s="127" customFormat="1" ht="67.7" customHeight="1" thickBot="1" x14ac:dyDescent="0.25">
      <c r="A27" s="737"/>
      <c r="B27" s="332" t="s">
        <v>848</v>
      </c>
      <c r="C27" s="229" t="s">
        <v>858</v>
      </c>
      <c r="D27" s="901"/>
      <c r="E27" s="916"/>
      <c r="F27" s="901"/>
      <c r="G27" s="916"/>
      <c r="H27" s="901"/>
      <c r="I27" s="916"/>
      <c r="J27" s="901"/>
      <c r="K27" s="916"/>
      <c r="L27" s="901"/>
      <c r="M27" s="916"/>
      <c r="N27" s="901"/>
      <c r="O27" s="916"/>
      <c r="P27" s="901"/>
      <c r="Q27" s="916"/>
      <c r="R27" s="901"/>
      <c r="S27" s="916"/>
      <c r="T27" s="716"/>
      <c r="U27" s="137">
        <f>IF(OR(D27="s",F27="s",H27="s",J27="s",L27="s",N27="s",P27="s",R27="s"), 0, IF(OR(D27="a",F27="a",H27="a",J27="a",L27="a",N27="a",P27="a",R27="a"),V27,0))</f>
        <v>0</v>
      </c>
      <c r="V27" s="509">
        <v>25</v>
      </c>
      <c r="W27" s="83">
        <f>IF((COUNTIF(D27:S27,"a")+COUNTIF(D27:S27,"s"))&gt;0,IF(OR((COUNTIF(D25:S26,"a")+COUNTIF(D25:S26,"s"))),0,COUNTIF(D27:S27,"a")+COUNTIF(D27:S27,"s")),COUNTIF(D27:S27,"a")+COUNTIF(D27:S27,"s"))</f>
        <v>0</v>
      </c>
      <c r="X27" s="707"/>
      <c r="Y27" s="290"/>
      <c r="Z27" s="316"/>
      <c r="AA27" s="290"/>
      <c r="AB27" s="290"/>
      <c r="AC27" s="290"/>
      <c r="AD27" s="290"/>
      <c r="AE27" s="290"/>
      <c r="AF27" s="290"/>
      <c r="AG27" s="290"/>
      <c r="AH27" s="290"/>
      <c r="AI27" s="290"/>
      <c r="AJ27" s="290"/>
      <c r="AK27" s="290"/>
      <c r="AL27" s="290"/>
      <c r="AM27" s="290"/>
      <c r="AN27" s="290"/>
      <c r="AO27" s="710"/>
      <c r="AP27" s="710"/>
      <c r="AQ27" s="710"/>
      <c r="AR27" s="710"/>
      <c r="AS27" s="710"/>
      <c r="AT27" s="710"/>
      <c r="AU27" s="710"/>
      <c r="AV27" s="710"/>
      <c r="AW27" s="710"/>
      <c r="AX27" s="710"/>
      <c r="AY27" s="710"/>
      <c r="AZ27" s="710"/>
      <c r="BA27" s="710"/>
      <c r="BB27" s="710"/>
      <c r="BC27" s="710"/>
      <c r="BD27" s="710"/>
      <c r="BE27" s="710"/>
      <c r="BF27" s="710"/>
      <c r="BG27" s="710"/>
      <c r="BH27" s="710"/>
      <c r="BI27" s="710"/>
      <c r="BJ27" s="710"/>
      <c r="BK27" s="710"/>
      <c r="BL27" s="710"/>
      <c r="BM27" s="710"/>
      <c r="BN27" s="710"/>
      <c r="BO27" s="710"/>
      <c r="BP27" s="710"/>
      <c r="BQ27" s="710"/>
      <c r="BR27" s="710"/>
      <c r="BS27" s="710"/>
      <c r="BT27" s="710"/>
      <c r="BU27" s="710"/>
      <c r="BV27" s="710"/>
      <c r="BW27" s="710"/>
      <c r="BX27" s="710"/>
      <c r="BY27" s="710"/>
      <c r="BZ27" s="710"/>
      <c r="CA27" s="710"/>
      <c r="CB27" s="710"/>
      <c r="CC27" s="710"/>
      <c r="CD27" s="710"/>
      <c r="CE27" s="710"/>
      <c r="CF27" s="710"/>
      <c r="CG27" s="710"/>
      <c r="CH27" s="710"/>
    </row>
    <row r="28" spans="1:86" s="127" customFormat="1" ht="21" customHeight="1" thickTop="1" thickBot="1" x14ac:dyDescent="0.25">
      <c r="A28" s="567"/>
      <c r="B28" s="461"/>
      <c r="C28" s="462"/>
      <c r="D28" s="912" t="s">
        <v>261</v>
      </c>
      <c r="E28" s="919"/>
      <c r="F28" s="919"/>
      <c r="G28" s="919"/>
      <c r="H28" s="919"/>
      <c r="I28" s="919"/>
      <c r="J28" s="919"/>
      <c r="K28" s="919"/>
      <c r="L28" s="919"/>
      <c r="M28" s="919"/>
      <c r="N28" s="919"/>
      <c r="O28" s="919"/>
      <c r="P28" s="919"/>
      <c r="Q28" s="919"/>
      <c r="R28" s="919"/>
      <c r="S28" s="919"/>
      <c r="T28" s="920"/>
      <c r="U28" s="717">
        <f>SUM(U24:U27)</f>
        <v>0</v>
      </c>
      <c r="V28" s="510">
        <f>SUM(V24:V26)</f>
        <v>35</v>
      </c>
      <c r="W28" s="83"/>
      <c r="X28" s="264"/>
      <c r="Y28" s="290"/>
      <c r="Z28" s="316"/>
      <c r="AA28" s="290"/>
      <c r="AB28" s="634"/>
      <c r="AC28" s="634"/>
      <c r="AD28" s="634"/>
      <c r="AE28" s="290"/>
      <c r="AF28" s="290"/>
      <c r="AG28" s="290"/>
      <c r="AH28" s="290"/>
      <c r="AI28" s="290"/>
      <c r="AJ28" s="290"/>
      <c r="AK28" s="290"/>
      <c r="AL28" s="290"/>
      <c r="AM28" s="290"/>
      <c r="AN28" s="290"/>
      <c r="AO28" s="710"/>
      <c r="AP28" s="710"/>
      <c r="AQ28" s="710"/>
      <c r="AR28" s="710"/>
      <c r="AS28" s="710"/>
      <c r="AT28" s="710"/>
      <c r="AU28" s="710"/>
      <c r="AV28" s="710"/>
      <c r="AW28" s="710"/>
      <c r="AX28" s="710"/>
      <c r="AY28" s="710"/>
      <c r="AZ28" s="710"/>
      <c r="BA28" s="710"/>
      <c r="BB28" s="710"/>
      <c r="BC28" s="710"/>
      <c r="BD28" s="710"/>
      <c r="BE28" s="710"/>
      <c r="BF28" s="710"/>
      <c r="BG28" s="710"/>
      <c r="BH28" s="710"/>
      <c r="BI28" s="710"/>
      <c r="BJ28" s="710"/>
      <c r="BK28" s="710"/>
      <c r="BL28" s="710"/>
      <c r="BM28" s="710"/>
      <c r="BN28" s="710"/>
      <c r="BO28" s="710"/>
      <c r="BP28" s="710"/>
      <c r="BQ28" s="710"/>
      <c r="BR28" s="710"/>
      <c r="BS28" s="710"/>
      <c r="BT28" s="710"/>
      <c r="BU28" s="710"/>
      <c r="BV28" s="710"/>
      <c r="BW28" s="710"/>
      <c r="BX28" s="710"/>
      <c r="BY28" s="710"/>
      <c r="BZ28" s="710"/>
      <c r="CA28" s="710"/>
      <c r="CB28" s="710"/>
      <c r="CC28" s="710"/>
      <c r="CD28" s="710"/>
      <c r="CE28" s="710"/>
      <c r="CF28" s="710"/>
      <c r="CG28" s="710"/>
      <c r="CH28" s="710"/>
    </row>
    <row r="29" spans="1:86" s="127" customFormat="1" ht="21" customHeight="1" thickBot="1" x14ac:dyDescent="0.25">
      <c r="A29" s="692"/>
      <c r="B29" s="320"/>
      <c r="C29" s="589"/>
      <c r="D29" s="1153"/>
      <c r="E29" s="1154"/>
      <c r="F29" s="979">
        <v>20</v>
      </c>
      <c r="G29" s="923"/>
      <c r="H29" s="923"/>
      <c r="I29" s="923"/>
      <c r="J29" s="923"/>
      <c r="K29" s="923"/>
      <c r="L29" s="923"/>
      <c r="M29" s="923"/>
      <c r="N29" s="923"/>
      <c r="O29" s="923"/>
      <c r="P29" s="923"/>
      <c r="Q29" s="923"/>
      <c r="R29" s="923"/>
      <c r="S29" s="923"/>
      <c r="T29" s="923"/>
      <c r="U29" s="923"/>
      <c r="V29" s="924"/>
      <c r="W29" s="83"/>
      <c r="X29" s="264"/>
      <c r="Y29" s="290"/>
      <c r="Z29" s="316"/>
      <c r="AA29" s="290"/>
      <c r="AB29" s="634"/>
      <c r="AC29" s="634"/>
      <c r="AD29" s="634"/>
      <c r="AE29" s="290"/>
      <c r="AF29" s="290"/>
      <c r="AG29" s="290"/>
      <c r="AH29" s="290"/>
      <c r="AI29" s="290"/>
      <c r="AJ29" s="290"/>
      <c r="AK29" s="290"/>
      <c r="AL29" s="290"/>
      <c r="AM29" s="290"/>
      <c r="AN29" s="290"/>
      <c r="AO29" s="710"/>
      <c r="AP29" s="710"/>
      <c r="AQ29" s="710"/>
      <c r="AR29" s="710"/>
      <c r="AS29" s="710"/>
      <c r="AT29" s="710"/>
      <c r="AU29" s="710"/>
      <c r="AV29" s="710"/>
      <c r="AW29" s="710"/>
      <c r="AX29" s="710"/>
      <c r="AY29" s="710"/>
      <c r="AZ29" s="710"/>
      <c r="BA29" s="710"/>
      <c r="BB29" s="710"/>
      <c r="BC29" s="710"/>
      <c r="BD29" s="710"/>
      <c r="BE29" s="710"/>
      <c r="BF29" s="710"/>
      <c r="BG29" s="710"/>
      <c r="BH29" s="710"/>
      <c r="BI29" s="710"/>
      <c r="BJ29" s="710"/>
      <c r="BK29" s="710"/>
      <c r="BL29" s="710"/>
      <c r="BM29" s="710"/>
      <c r="BN29" s="710"/>
      <c r="BO29" s="710"/>
      <c r="BP29" s="710"/>
      <c r="BQ29" s="710"/>
      <c r="BR29" s="710"/>
      <c r="BS29" s="710"/>
      <c r="BT29" s="710"/>
      <c r="BU29" s="710"/>
      <c r="BV29" s="710"/>
      <c r="BW29" s="710"/>
      <c r="BX29" s="710"/>
      <c r="BY29" s="710"/>
      <c r="BZ29" s="710"/>
      <c r="CA29" s="710"/>
      <c r="CB29" s="710"/>
      <c r="CC29" s="710"/>
      <c r="CD29" s="710"/>
      <c r="CE29" s="710"/>
      <c r="CF29" s="710"/>
      <c r="CG29" s="710"/>
      <c r="CH29" s="710"/>
    </row>
    <row r="30" spans="1:86" ht="30" customHeight="1" thickBot="1" x14ac:dyDescent="0.25">
      <c r="A30" s="582"/>
      <c r="B30" s="389">
        <v>1500</v>
      </c>
      <c r="C30" s="253" t="s">
        <v>38</v>
      </c>
      <c r="D30" s="583" t="s">
        <v>602</v>
      </c>
      <c r="E30" s="584"/>
      <c r="F30" s="583" t="s">
        <v>602</v>
      </c>
      <c r="G30" s="585"/>
      <c r="H30" s="586" t="s">
        <v>602</v>
      </c>
      <c r="I30" s="584"/>
      <c r="J30" s="583"/>
      <c r="K30" s="585"/>
      <c r="L30" s="586" t="s">
        <v>602</v>
      </c>
      <c r="M30" s="584"/>
      <c r="N30" s="583" t="s">
        <v>602</v>
      </c>
      <c r="O30" s="585"/>
      <c r="P30" s="586"/>
      <c r="Q30" s="584"/>
      <c r="R30" s="583"/>
      <c r="S30" s="585"/>
      <c r="T30" s="587"/>
      <c r="U30" s="588"/>
      <c r="V30" s="534"/>
      <c r="W30" s="82"/>
      <c r="X30" s="82"/>
      <c r="Y30" s="284"/>
      <c r="Z30" s="289"/>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row>
    <row r="31" spans="1:86" ht="27.95" customHeight="1" x14ac:dyDescent="0.2">
      <c r="A31" s="568"/>
      <c r="B31" s="331" t="s">
        <v>182</v>
      </c>
      <c r="C31" s="182" t="s">
        <v>247</v>
      </c>
      <c r="D31" s="969"/>
      <c r="E31" s="969"/>
      <c r="F31" s="969"/>
      <c r="G31" s="969"/>
      <c r="H31" s="969"/>
      <c r="I31" s="969"/>
      <c r="J31" s="969"/>
      <c r="K31" s="969"/>
      <c r="L31" s="969"/>
      <c r="M31" s="969"/>
      <c r="N31" s="969"/>
      <c r="O31" s="969"/>
      <c r="P31" s="969"/>
      <c r="Q31" s="969"/>
      <c r="R31" s="969"/>
      <c r="S31" s="969"/>
      <c r="T31" s="143"/>
      <c r="U31" s="144">
        <f t="shared" ref="U31:U33" si="3">IF(OR(D31="s",F31="s",H31="s",J31="s",L31="s",N31="s",P31="s",R31="s"), 0, IF(OR(D31="a",F31="a",H31="a",J31="a",L31="a",N31="a",P31="a",R31="a"),V31,0))</f>
        <v>0</v>
      </c>
      <c r="V31" s="509">
        <v>5</v>
      </c>
      <c r="W31" s="112">
        <f t="shared" ref="W31:W33" si="4">COUNTIF(D31:S31,"a")+COUNTIF(D31:S31,"s")</f>
        <v>0</v>
      </c>
      <c r="X31" s="150"/>
      <c r="Y31" s="284"/>
      <c r="Z31" s="289"/>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row>
    <row r="32" spans="1:86" ht="27.95" customHeight="1" x14ac:dyDescent="0.2">
      <c r="A32" s="568"/>
      <c r="B32" s="322" t="s">
        <v>87</v>
      </c>
      <c r="C32" s="410" t="s">
        <v>248</v>
      </c>
      <c r="D32" s="969"/>
      <c r="E32" s="969"/>
      <c r="F32" s="969"/>
      <c r="G32" s="969"/>
      <c r="H32" s="969"/>
      <c r="I32" s="969"/>
      <c r="J32" s="969"/>
      <c r="K32" s="969"/>
      <c r="L32" s="969"/>
      <c r="M32" s="969"/>
      <c r="N32" s="969"/>
      <c r="O32" s="969"/>
      <c r="P32" s="969"/>
      <c r="Q32" s="969"/>
      <c r="R32" s="969"/>
      <c r="S32" s="969"/>
      <c r="T32" s="143"/>
      <c r="U32" s="144">
        <f t="shared" si="3"/>
        <v>0</v>
      </c>
      <c r="V32" s="509">
        <v>10</v>
      </c>
      <c r="W32" s="112">
        <f t="shared" si="4"/>
        <v>0</v>
      </c>
      <c r="X32" s="150"/>
      <c r="Y32" s="284"/>
      <c r="Z32" s="289" t="s">
        <v>44</v>
      </c>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row>
    <row r="33" spans="1:93" ht="27.95" customHeight="1" thickBot="1" x14ac:dyDescent="0.25">
      <c r="A33" s="568"/>
      <c r="B33" s="331" t="s">
        <v>183</v>
      </c>
      <c r="C33" s="410" t="s">
        <v>410</v>
      </c>
      <c r="D33" s="969"/>
      <c r="E33" s="969"/>
      <c r="F33" s="969"/>
      <c r="G33" s="969"/>
      <c r="H33" s="969"/>
      <c r="I33" s="969"/>
      <c r="J33" s="969"/>
      <c r="K33" s="969"/>
      <c r="L33" s="969"/>
      <c r="M33" s="969"/>
      <c r="N33" s="969"/>
      <c r="O33" s="969"/>
      <c r="P33" s="969"/>
      <c r="Q33" s="969"/>
      <c r="R33" s="969"/>
      <c r="S33" s="969"/>
      <c r="T33" s="143"/>
      <c r="U33" s="144">
        <f t="shared" si="3"/>
        <v>0</v>
      </c>
      <c r="V33" s="509">
        <v>15</v>
      </c>
      <c r="W33" s="112">
        <f t="shared" si="4"/>
        <v>0</v>
      </c>
      <c r="X33" s="150"/>
      <c r="Y33" s="284"/>
      <c r="Z33" s="289"/>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row>
    <row r="34" spans="1:93" s="5" customFormat="1" ht="21" customHeight="1" thickTop="1" thickBot="1" x14ac:dyDescent="0.25">
      <c r="A34" s="568"/>
      <c r="B34" s="19"/>
      <c r="C34" s="12"/>
      <c r="D34" s="972" t="s">
        <v>261</v>
      </c>
      <c r="E34" s="973"/>
      <c r="F34" s="973"/>
      <c r="G34" s="973"/>
      <c r="H34" s="973"/>
      <c r="I34" s="973"/>
      <c r="J34" s="973"/>
      <c r="K34" s="973"/>
      <c r="L34" s="973"/>
      <c r="M34" s="973"/>
      <c r="N34" s="973"/>
      <c r="O34" s="973"/>
      <c r="P34" s="973"/>
      <c r="Q34" s="973"/>
      <c r="R34" s="973"/>
      <c r="S34" s="973"/>
      <c r="T34" s="1211"/>
      <c r="U34" s="29">
        <f>SUM(U31:U33)</f>
        <v>0</v>
      </c>
      <c r="V34" s="525">
        <f>SUM(V31:V33)</f>
        <v>30</v>
      </c>
      <c r="W34" s="82"/>
      <c r="X34" s="82"/>
      <c r="Y34" s="284"/>
      <c r="Z34" s="289"/>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4"/>
      <c r="CI34" s="284"/>
      <c r="CJ34" s="284"/>
      <c r="CK34" s="284"/>
      <c r="CL34" s="284"/>
      <c r="CM34" s="284"/>
      <c r="CN34" s="284"/>
      <c r="CO34" s="284"/>
    </row>
    <row r="35" spans="1:93" s="5" customFormat="1" ht="21" customHeight="1" thickBot="1" x14ac:dyDescent="0.25">
      <c r="A35" s="512"/>
      <c r="B35" s="20"/>
      <c r="C35" s="4"/>
      <c r="D35" s="913"/>
      <c r="E35" s="956"/>
      <c r="F35" s="983">
        <v>10</v>
      </c>
      <c r="G35" s="923"/>
      <c r="H35" s="923"/>
      <c r="I35" s="923"/>
      <c r="J35" s="923"/>
      <c r="K35" s="923"/>
      <c r="L35" s="923"/>
      <c r="M35" s="923"/>
      <c r="N35" s="923"/>
      <c r="O35" s="923"/>
      <c r="P35" s="923"/>
      <c r="Q35" s="923"/>
      <c r="R35" s="923"/>
      <c r="S35" s="923"/>
      <c r="T35" s="923"/>
      <c r="U35" s="923"/>
      <c r="V35" s="924"/>
      <c r="W35" s="82"/>
      <c r="X35" s="82"/>
      <c r="Y35" s="284"/>
      <c r="Z35" s="289"/>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row>
    <row r="36" spans="1:93" s="127" customFormat="1" ht="30" customHeight="1" thickBot="1" x14ac:dyDescent="0.25">
      <c r="A36" s="799"/>
      <c r="B36" s="317" t="s">
        <v>993</v>
      </c>
      <c r="C36" s="800" t="s">
        <v>994</v>
      </c>
      <c r="D36" s="131"/>
      <c r="E36" s="430"/>
      <c r="F36" s="131"/>
      <c r="G36" s="132"/>
      <c r="H36" s="136"/>
      <c r="I36" s="430"/>
      <c r="J36" s="131"/>
      <c r="K36" s="132"/>
      <c r="L36" s="136"/>
      <c r="M36" s="430"/>
      <c r="N36" s="131"/>
      <c r="O36" s="132"/>
      <c r="P36" s="136"/>
      <c r="Q36" s="430"/>
      <c r="R36" s="131"/>
      <c r="S36" s="132"/>
      <c r="T36" s="480"/>
      <c r="U36" s="226"/>
      <c r="V36" s="481"/>
      <c r="W36" s="83"/>
      <c r="X36" s="264"/>
      <c r="Y36" s="290"/>
      <c r="Z36" s="316"/>
      <c r="AA36" s="290"/>
      <c r="AB36" s="290"/>
      <c r="AC36" s="290"/>
      <c r="AD36" s="290"/>
      <c r="AE36" s="290"/>
      <c r="AF36" s="290"/>
      <c r="AG36" s="290"/>
      <c r="AH36" s="290"/>
      <c r="AI36" s="290"/>
      <c r="AJ36" s="290"/>
      <c r="AK36" s="290"/>
      <c r="AL36" s="290"/>
      <c r="AM36" s="290"/>
      <c r="AN36" s="290"/>
      <c r="AO36" s="735"/>
      <c r="AP36" s="735"/>
      <c r="AQ36" s="735"/>
      <c r="AR36" s="735"/>
      <c r="AS36" s="735"/>
      <c r="AT36" s="735"/>
      <c r="AU36" s="735"/>
      <c r="AV36" s="735"/>
      <c r="AW36" s="735"/>
      <c r="AX36" s="735"/>
      <c r="AY36" s="735"/>
      <c r="AZ36" s="735"/>
      <c r="BA36" s="735"/>
      <c r="BB36" s="735"/>
      <c r="BC36" s="735"/>
      <c r="BD36" s="735"/>
      <c r="BE36" s="735"/>
      <c r="BF36" s="735"/>
      <c r="BG36" s="735"/>
      <c r="BH36" s="735"/>
      <c r="BI36" s="735"/>
      <c r="BJ36" s="735"/>
      <c r="BK36" s="735"/>
      <c r="BL36" s="735"/>
      <c r="BM36" s="735"/>
      <c r="BN36" s="735"/>
      <c r="BO36" s="735"/>
      <c r="BP36" s="735"/>
      <c r="BQ36" s="735"/>
      <c r="BR36" s="735"/>
      <c r="BS36" s="735"/>
      <c r="BT36" s="735"/>
      <c r="BU36" s="735"/>
      <c r="BV36" s="735"/>
      <c r="BW36" s="735"/>
      <c r="BX36" s="735"/>
      <c r="BY36" s="735"/>
      <c r="BZ36" s="735"/>
      <c r="CA36" s="735"/>
      <c r="CB36" s="735"/>
      <c r="CC36" s="735"/>
      <c r="CD36" s="735"/>
      <c r="CE36" s="735"/>
      <c r="CF36" s="735"/>
      <c r="CG36" s="735"/>
      <c r="CH36" s="735"/>
    </row>
    <row r="37" spans="1:93" s="127" customFormat="1" ht="45" customHeight="1" x14ac:dyDescent="0.2">
      <c r="A37" s="801"/>
      <c r="B37" s="330" t="s">
        <v>995</v>
      </c>
      <c r="C37" s="156" t="s">
        <v>1066</v>
      </c>
      <c r="D37" s="899"/>
      <c r="E37" s="925"/>
      <c r="F37" s="899"/>
      <c r="G37" s="925"/>
      <c r="H37" s="899"/>
      <c r="I37" s="925"/>
      <c r="J37" s="899"/>
      <c r="K37" s="925"/>
      <c r="L37" s="899"/>
      <c r="M37" s="925"/>
      <c r="N37" s="899"/>
      <c r="O37" s="925"/>
      <c r="P37" s="899"/>
      <c r="Q37" s="925"/>
      <c r="R37" s="899"/>
      <c r="S37" s="925"/>
      <c r="T37" s="628"/>
      <c r="U37" s="139">
        <f t="shared" ref="U37:U38" si="5">IF(OR(D37="s",F37="s",H37="s",J37="s",L37="s",N37="s",P37="s",R37="s"), 0, IF(OR(D37="a",F37="a",H37="a",J37="a",L37="a",N37="a",P37="a",R37="a"),V37,0))</f>
        <v>0</v>
      </c>
      <c r="V37" s="511">
        <v>5</v>
      </c>
      <c r="W37" s="83">
        <f t="shared" ref="W37:W38" si="6">COUNTIF(D37:S37,"a")+COUNTIF(D37:S37,"s")</f>
        <v>0</v>
      </c>
      <c r="X37" s="707"/>
      <c r="Y37" s="290"/>
      <c r="Z37" s="316"/>
      <c r="AA37" s="290"/>
      <c r="AB37" s="290"/>
      <c r="AC37" s="290"/>
      <c r="AD37" s="290"/>
      <c r="AE37" s="290"/>
      <c r="AF37" s="290"/>
      <c r="AG37" s="290"/>
      <c r="AH37" s="290"/>
      <c r="AI37" s="290"/>
      <c r="AJ37" s="290"/>
      <c r="AK37" s="290"/>
      <c r="AL37" s="290"/>
      <c r="AM37" s="290"/>
      <c r="AN37" s="290"/>
      <c r="AO37" s="735"/>
      <c r="AP37" s="735"/>
      <c r="AQ37" s="735"/>
      <c r="AR37" s="735"/>
      <c r="AS37" s="735"/>
      <c r="AT37" s="735"/>
      <c r="AU37" s="735"/>
      <c r="AV37" s="735"/>
      <c r="AW37" s="735"/>
      <c r="AX37" s="735"/>
      <c r="AY37" s="735"/>
      <c r="AZ37" s="735"/>
      <c r="BA37" s="735"/>
      <c r="BB37" s="735"/>
      <c r="BC37" s="735"/>
      <c r="BD37" s="735"/>
      <c r="BE37" s="735"/>
      <c r="BF37" s="735"/>
      <c r="BG37" s="735"/>
      <c r="BH37" s="735"/>
      <c r="BI37" s="735"/>
      <c r="BJ37" s="735"/>
      <c r="BK37" s="735"/>
      <c r="BL37" s="735"/>
      <c r="BM37" s="735"/>
      <c r="BN37" s="735"/>
      <c r="BO37" s="735"/>
      <c r="BP37" s="735"/>
      <c r="BQ37" s="735"/>
      <c r="BR37" s="735"/>
      <c r="BS37" s="735"/>
      <c r="BT37" s="735"/>
      <c r="BU37" s="735"/>
      <c r="BV37" s="735"/>
      <c r="BW37" s="735"/>
      <c r="BX37" s="735"/>
      <c r="BY37" s="735"/>
      <c r="BZ37" s="735"/>
      <c r="CA37" s="735"/>
      <c r="CB37" s="735"/>
      <c r="CC37" s="735"/>
      <c r="CD37" s="735"/>
      <c r="CE37" s="735"/>
      <c r="CF37" s="735"/>
      <c r="CG37" s="735"/>
      <c r="CH37" s="735"/>
    </row>
    <row r="38" spans="1:93" s="127" customFormat="1" ht="45" customHeight="1" thickBot="1" x14ac:dyDescent="0.25">
      <c r="A38" s="801"/>
      <c r="B38" s="331" t="s">
        <v>996</v>
      </c>
      <c r="C38" s="156" t="s">
        <v>1067</v>
      </c>
      <c r="D38" s="900"/>
      <c r="E38" s="911"/>
      <c r="F38" s="900"/>
      <c r="G38" s="911"/>
      <c r="H38" s="900"/>
      <c r="I38" s="911"/>
      <c r="J38" s="900"/>
      <c r="K38" s="911"/>
      <c r="L38" s="900"/>
      <c r="M38" s="911"/>
      <c r="N38" s="900"/>
      <c r="O38" s="911"/>
      <c r="P38" s="900"/>
      <c r="Q38" s="911"/>
      <c r="R38" s="900"/>
      <c r="S38" s="911"/>
      <c r="T38" s="628"/>
      <c r="U38" s="140">
        <f t="shared" si="5"/>
        <v>0</v>
      </c>
      <c r="V38" s="509">
        <v>5</v>
      </c>
      <c r="W38" s="83">
        <f t="shared" si="6"/>
        <v>0</v>
      </c>
      <c r="X38" s="707"/>
      <c r="Y38" s="290"/>
      <c r="Z38" s="316"/>
      <c r="AA38" s="290"/>
      <c r="AB38" s="290"/>
      <c r="AC38" s="290"/>
      <c r="AD38" s="290"/>
      <c r="AE38" s="290"/>
      <c r="AF38" s="290"/>
      <c r="AG38" s="290"/>
      <c r="AH38" s="290"/>
      <c r="AI38" s="290"/>
      <c r="AJ38" s="290"/>
      <c r="AK38" s="290"/>
      <c r="AL38" s="290"/>
      <c r="AM38" s="290"/>
      <c r="AN38" s="290"/>
      <c r="AO38" s="735"/>
      <c r="AP38" s="735"/>
      <c r="AQ38" s="735"/>
      <c r="AR38" s="735"/>
      <c r="AS38" s="735"/>
      <c r="AT38" s="735"/>
      <c r="AU38" s="735"/>
      <c r="AV38" s="735"/>
      <c r="AW38" s="735"/>
      <c r="AX38" s="735"/>
      <c r="AY38" s="735"/>
      <c r="AZ38" s="735"/>
      <c r="BA38" s="735"/>
      <c r="BB38" s="735"/>
      <c r="BC38" s="735"/>
      <c r="BD38" s="735"/>
      <c r="BE38" s="735"/>
      <c r="BF38" s="735"/>
      <c r="BG38" s="735"/>
      <c r="BH38" s="735"/>
      <c r="BI38" s="735"/>
      <c r="BJ38" s="735"/>
      <c r="BK38" s="735"/>
      <c r="BL38" s="735"/>
      <c r="BM38" s="735"/>
      <c r="BN38" s="735"/>
      <c r="BO38" s="735"/>
      <c r="BP38" s="735"/>
      <c r="BQ38" s="735"/>
      <c r="BR38" s="735"/>
      <c r="BS38" s="735"/>
      <c r="BT38" s="735"/>
      <c r="BU38" s="735"/>
      <c r="BV38" s="735"/>
      <c r="BW38" s="735"/>
      <c r="BX38" s="735"/>
      <c r="BY38" s="735"/>
      <c r="BZ38" s="735"/>
      <c r="CA38" s="735"/>
      <c r="CB38" s="735"/>
      <c r="CC38" s="735"/>
      <c r="CD38" s="735"/>
      <c r="CE38" s="735"/>
      <c r="CF38" s="735"/>
      <c r="CG38" s="735"/>
      <c r="CH38" s="735"/>
    </row>
    <row r="39" spans="1:93" s="127" customFormat="1" ht="21" customHeight="1" thickTop="1" thickBot="1" x14ac:dyDescent="0.25">
      <c r="A39" s="801"/>
      <c r="B39" s="198"/>
      <c r="C39" s="206"/>
      <c r="D39" s="912" t="s">
        <v>261</v>
      </c>
      <c r="E39" s="919"/>
      <c r="F39" s="919"/>
      <c r="G39" s="919"/>
      <c r="H39" s="919"/>
      <c r="I39" s="919"/>
      <c r="J39" s="919"/>
      <c r="K39" s="919"/>
      <c r="L39" s="919"/>
      <c r="M39" s="919"/>
      <c r="N39" s="919"/>
      <c r="O39" s="919"/>
      <c r="P39" s="919"/>
      <c r="Q39" s="919"/>
      <c r="R39" s="919"/>
      <c r="S39" s="919"/>
      <c r="T39" s="920"/>
      <c r="U39" s="717">
        <f>SUM(U37:U38)</f>
        <v>0</v>
      </c>
      <c r="V39" s="510">
        <f>SUM(V37:V38)</f>
        <v>10</v>
      </c>
      <c r="W39" s="85"/>
      <c r="X39" s="720"/>
      <c r="Y39" s="290"/>
      <c r="Z39" s="316"/>
      <c r="AA39" s="290"/>
      <c r="AB39" s="290"/>
      <c r="AC39" s="290"/>
      <c r="AD39" s="290"/>
      <c r="AE39" s="290"/>
      <c r="AF39" s="290"/>
      <c r="AG39" s="290"/>
      <c r="AH39" s="290"/>
      <c r="AI39" s="290"/>
      <c r="AJ39" s="290"/>
      <c r="AK39" s="290"/>
      <c r="AL39" s="290"/>
      <c r="AM39" s="290"/>
      <c r="AN39" s="290"/>
      <c r="AO39" s="735"/>
      <c r="AP39" s="735"/>
      <c r="AQ39" s="735"/>
      <c r="AR39" s="735"/>
      <c r="AS39" s="735"/>
      <c r="AT39" s="735"/>
      <c r="AU39" s="735"/>
      <c r="AV39" s="735"/>
      <c r="AW39" s="735"/>
      <c r="AX39" s="735"/>
      <c r="AY39" s="735"/>
      <c r="AZ39" s="735"/>
      <c r="BA39" s="735"/>
      <c r="BB39" s="735"/>
      <c r="BC39" s="735"/>
      <c r="BD39" s="735"/>
      <c r="BE39" s="735"/>
      <c r="BF39" s="735"/>
      <c r="BG39" s="735"/>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5"/>
      <c r="CG39" s="735"/>
      <c r="CH39" s="735"/>
    </row>
    <row r="40" spans="1:93" s="127" customFormat="1" ht="21" customHeight="1" thickBot="1" x14ac:dyDescent="0.25">
      <c r="A40" s="737"/>
      <c r="B40" s="802"/>
      <c r="C40" s="665"/>
      <c r="D40" s="1153"/>
      <c r="E40" s="1154"/>
      <c r="F40" s="980">
        <v>0</v>
      </c>
      <c r="G40" s="981"/>
      <c r="H40" s="981"/>
      <c r="I40" s="981"/>
      <c r="J40" s="981"/>
      <c r="K40" s="981"/>
      <c r="L40" s="981"/>
      <c r="M40" s="981"/>
      <c r="N40" s="981"/>
      <c r="O40" s="981"/>
      <c r="P40" s="981"/>
      <c r="Q40" s="981"/>
      <c r="R40" s="981"/>
      <c r="S40" s="981"/>
      <c r="T40" s="981"/>
      <c r="U40" s="981"/>
      <c r="V40" s="982"/>
      <c r="W40" s="85"/>
      <c r="X40" s="718"/>
      <c r="Y40" s="290"/>
      <c r="Z40" s="316"/>
      <c r="AA40" s="290"/>
      <c r="AB40" s="290"/>
      <c r="AC40" s="290"/>
      <c r="AD40" s="290"/>
      <c r="AE40" s="290"/>
      <c r="AF40" s="290"/>
      <c r="AG40" s="290"/>
      <c r="AH40" s="290"/>
      <c r="AI40" s="290"/>
      <c r="AJ40" s="290"/>
      <c r="AK40" s="290"/>
      <c r="AL40" s="290"/>
      <c r="AM40" s="290"/>
      <c r="AN40" s="290"/>
      <c r="AO40" s="735"/>
      <c r="AP40" s="735"/>
      <c r="AQ40" s="735"/>
      <c r="AR40" s="735"/>
      <c r="AS40" s="735"/>
      <c r="AT40" s="735"/>
      <c r="AU40" s="735"/>
      <c r="AV40" s="735"/>
      <c r="AW40" s="735"/>
      <c r="AX40" s="735"/>
      <c r="AY40" s="735"/>
      <c r="AZ40" s="735"/>
      <c r="BA40" s="735"/>
      <c r="BB40" s="735"/>
      <c r="BC40" s="735"/>
      <c r="BD40" s="735"/>
      <c r="BE40" s="735"/>
      <c r="BF40" s="735"/>
      <c r="BG40" s="735"/>
      <c r="BH40" s="735"/>
      <c r="BI40" s="735"/>
      <c r="BJ40" s="735"/>
      <c r="BK40" s="735"/>
      <c r="BL40" s="735"/>
      <c r="BM40" s="735"/>
      <c r="BN40" s="735"/>
      <c r="BO40" s="735"/>
      <c r="BP40" s="735"/>
      <c r="BQ40" s="735"/>
      <c r="BR40" s="735"/>
      <c r="BS40" s="735"/>
      <c r="BT40" s="735"/>
      <c r="BU40" s="735"/>
      <c r="BV40" s="735"/>
      <c r="BW40" s="735"/>
      <c r="BX40" s="735"/>
      <c r="BY40" s="735"/>
      <c r="BZ40" s="735"/>
      <c r="CA40" s="735"/>
      <c r="CB40" s="735"/>
      <c r="CC40" s="735"/>
      <c r="CD40" s="735"/>
      <c r="CE40" s="735"/>
      <c r="CF40" s="735"/>
      <c r="CG40" s="735"/>
      <c r="CH40" s="735"/>
    </row>
    <row r="41" spans="1:93" s="5" customFormat="1" ht="30" customHeight="1" thickBot="1" x14ac:dyDescent="0.25">
      <c r="A41" s="512"/>
      <c r="B41" s="372">
        <v>1600</v>
      </c>
      <c r="C41" s="196" t="s">
        <v>39</v>
      </c>
      <c r="D41" s="75" t="s">
        <v>602</v>
      </c>
      <c r="E41" s="78"/>
      <c r="F41" s="75"/>
      <c r="G41" s="78"/>
      <c r="H41" s="75"/>
      <c r="I41" s="76"/>
      <c r="J41" s="86"/>
      <c r="K41" s="78"/>
      <c r="L41" s="75" t="s">
        <v>602</v>
      </c>
      <c r="M41" s="76"/>
      <c r="N41" s="75"/>
      <c r="O41" s="76"/>
      <c r="P41" s="75"/>
      <c r="Q41" s="76"/>
      <c r="R41" s="75"/>
      <c r="S41" s="76"/>
      <c r="T41" s="91"/>
      <c r="U41" s="43"/>
      <c r="V41" s="506"/>
      <c r="W41" s="82"/>
      <c r="X41" s="262"/>
      <c r="Y41" s="284"/>
      <c r="Z41" s="289"/>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4"/>
    </row>
    <row r="42" spans="1:93" s="5" customFormat="1" ht="27.95" customHeight="1" x14ac:dyDescent="0.2">
      <c r="A42" s="512"/>
      <c r="B42" s="420" t="s">
        <v>184</v>
      </c>
      <c r="C42" s="203" t="s">
        <v>258</v>
      </c>
      <c r="D42" s="899"/>
      <c r="E42" s="925"/>
      <c r="F42" s="899"/>
      <c r="G42" s="925"/>
      <c r="H42" s="899"/>
      <c r="I42" s="925"/>
      <c r="J42" s="899"/>
      <c r="K42" s="925"/>
      <c r="L42" s="899"/>
      <c r="M42" s="925"/>
      <c r="N42" s="899"/>
      <c r="O42" s="925"/>
      <c r="P42" s="899"/>
      <c r="Q42" s="925"/>
      <c r="R42" s="899"/>
      <c r="S42" s="925"/>
      <c r="T42" s="216"/>
      <c r="U42" s="142">
        <f>IF(OR(D42="s",F42="s",H42="s",J42="s",L42="s",N42="s",P42="s",R42="s"), 0, IF(OR(D42="a",F42="a",H42="a",J42="a",L42="a",N42="a",P42="a",R42="a",T42="NA"),V42,0))</f>
        <v>0</v>
      </c>
      <c r="V42" s="531">
        <v>10</v>
      </c>
      <c r="W42" s="112">
        <f>COUNTIF(D42:S42,"a")+COUNTIF(D42:S42,"s")+COUNTIF(T42,"NA")</f>
        <v>0</v>
      </c>
      <c r="X42" s="150"/>
      <c r="Y42" s="284"/>
      <c r="Z42" s="289"/>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row>
    <row r="43" spans="1:93" s="5" customFormat="1" ht="45" customHeight="1" x14ac:dyDescent="0.2">
      <c r="A43" s="512"/>
      <c r="B43" s="322" t="s">
        <v>370</v>
      </c>
      <c r="C43" s="411" t="s">
        <v>530</v>
      </c>
      <c r="D43" s="900"/>
      <c r="E43" s="911"/>
      <c r="F43" s="900"/>
      <c r="G43" s="911"/>
      <c r="H43" s="900"/>
      <c r="I43" s="911"/>
      <c r="J43" s="900"/>
      <c r="K43" s="911"/>
      <c r="L43" s="900"/>
      <c r="M43" s="911"/>
      <c r="N43" s="900"/>
      <c r="O43" s="911"/>
      <c r="P43" s="900"/>
      <c r="Q43" s="911"/>
      <c r="R43" s="900"/>
      <c r="S43" s="911"/>
      <c r="T43" s="143"/>
      <c r="U43" s="140">
        <f t="shared" ref="U43:U48" si="7">IF(OR(D43="s",F43="s",H43="s",J43="s",L43="s",N43="s",P43="s",R43="s"), 0, IF(OR(D43="a",F43="a",H43="a",J43="a",L43="a",N43="a",P43="a",R43="a"),V43,0))</f>
        <v>0</v>
      </c>
      <c r="V43" s="509">
        <v>5</v>
      </c>
      <c r="W43" s="112">
        <f t="shared" ref="W43:W48" si="8">COUNTIF(D43:S43,"a")+COUNTIF(D43:S43,"s")</f>
        <v>0</v>
      </c>
      <c r="X43" s="150"/>
      <c r="Y43" s="284"/>
      <c r="Z43" s="289" t="s">
        <v>44</v>
      </c>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row>
    <row r="44" spans="1:93" s="5" customFormat="1" ht="27.95" customHeight="1" x14ac:dyDescent="0.2">
      <c r="A44" s="512"/>
      <c r="B44" s="322" t="s">
        <v>371</v>
      </c>
      <c r="C44" s="411" t="s">
        <v>17</v>
      </c>
      <c r="D44" s="900"/>
      <c r="E44" s="911"/>
      <c r="F44" s="900"/>
      <c r="G44" s="911"/>
      <c r="H44" s="900"/>
      <c r="I44" s="911"/>
      <c r="J44" s="900"/>
      <c r="K44" s="911"/>
      <c r="L44" s="900"/>
      <c r="M44" s="911"/>
      <c r="N44" s="900"/>
      <c r="O44" s="911"/>
      <c r="P44" s="900"/>
      <c r="Q44" s="911"/>
      <c r="R44" s="900"/>
      <c r="S44" s="911"/>
      <c r="T44" s="143"/>
      <c r="U44" s="140">
        <f t="shared" si="7"/>
        <v>0</v>
      </c>
      <c r="V44" s="509">
        <v>5</v>
      </c>
      <c r="W44" s="112">
        <f t="shared" si="8"/>
        <v>0</v>
      </c>
      <c r="X44" s="150"/>
      <c r="Y44" s="284"/>
      <c r="Z44" s="289" t="s">
        <v>44</v>
      </c>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O44" s="284"/>
    </row>
    <row r="45" spans="1:93" s="5" customFormat="1" ht="45" customHeight="1" x14ac:dyDescent="0.2">
      <c r="A45" s="512"/>
      <c r="B45" s="360" t="s">
        <v>598</v>
      </c>
      <c r="C45" s="412" t="s">
        <v>531</v>
      </c>
      <c r="D45" s="900"/>
      <c r="E45" s="911"/>
      <c r="F45" s="900"/>
      <c r="G45" s="911"/>
      <c r="H45" s="900"/>
      <c r="I45" s="911"/>
      <c r="J45" s="900"/>
      <c r="K45" s="911"/>
      <c r="L45" s="900"/>
      <c r="M45" s="911"/>
      <c r="N45" s="900"/>
      <c r="O45" s="911"/>
      <c r="P45" s="900"/>
      <c r="Q45" s="911"/>
      <c r="R45" s="900"/>
      <c r="S45" s="911"/>
      <c r="T45" s="143"/>
      <c r="U45" s="144">
        <f t="shared" si="7"/>
        <v>0</v>
      </c>
      <c r="V45" s="564">
        <v>10</v>
      </c>
      <c r="W45" s="112">
        <f t="shared" si="8"/>
        <v>0</v>
      </c>
      <c r="X45" s="150"/>
      <c r="Y45" s="284"/>
      <c r="Z45" s="289"/>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O45" s="284"/>
    </row>
    <row r="46" spans="1:93" s="5" customFormat="1" ht="27.95" customHeight="1" x14ac:dyDescent="0.2">
      <c r="A46" s="512"/>
      <c r="B46" s="322" t="s">
        <v>108</v>
      </c>
      <c r="C46" s="411" t="s">
        <v>18</v>
      </c>
      <c r="D46" s="900"/>
      <c r="E46" s="911"/>
      <c r="F46" s="900"/>
      <c r="G46" s="911"/>
      <c r="H46" s="900"/>
      <c r="I46" s="911"/>
      <c r="J46" s="900"/>
      <c r="K46" s="911"/>
      <c r="L46" s="900"/>
      <c r="M46" s="911"/>
      <c r="N46" s="900"/>
      <c r="O46" s="911"/>
      <c r="P46" s="900"/>
      <c r="Q46" s="911"/>
      <c r="R46" s="900"/>
      <c r="S46" s="911"/>
      <c r="T46" s="143"/>
      <c r="U46" s="144">
        <f t="shared" si="7"/>
        <v>0</v>
      </c>
      <c r="V46" s="564">
        <v>10</v>
      </c>
      <c r="W46" s="112">
        <f t="shared" si="8"/>
        <v>0</v>
      </c>
      <c r="X46" s="150"/>
      <c r="Y46" s="284"/>
      <c r="Z46" s="289" t="s">
        <v>44</v>
      </c>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O46" s="284"/>
    </row>
    <row r="47" spans="1:93" s="5" customFormat="1" ht="27.95" customHeight="1" x14ac:dyDescent="0.2">
      <c r="A47" s="512"/>
      <c r="B47" s="322" t="s">
        <v>128</v>
      </c>
      <c r="C47" s="411" t="s">
        <v>153</v>
      </c>
      <c r="D47" s="900"/>
      <c r="E47" s="911"/>
      <c r="F47" s="900"/>
      <c r="G47" s="911"/>
      <c r="H47" s="900"/>
      <c r="I47" s="911"/>
      <c r="J47" s="900"/>
      <c r="K47" s="911"/>
      <c r="L47" s="900"/>
      <c r="M47" s="911"/>
      <c r="N47" s="900"/>
      <c r="O47" s="911"/>
      <c r="P47" s="900"/>
      <c r="Q47" s="911"/>
      <c r="R47" s="900"/>
      <c r="S47" s="911"/>
      <c r="T47" s="143"/>
      <c r="U47" s="140">
        <f t="shared" si="7"/>
        <v>0</v>
      </c>
      <c r="V47" s="565">
        <v>10</v>
      </c>
      <c r="W47" s="112">
        <f t="shared" si="8"/>
        <v>0</v>
      </c>
      <c r="X47" s="150"/>
      <c r="Y47" s="284"/>
      <c r="Z47" s="289"/>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row>
    <row r="48" spans="1:93" s="5" customFormat="1" ht="27.95" customHeight="1" thickBot="1" x14ac:dyDescent="0.25">
      <c r="A48" s="512"/>
      <c r="B48" s="322" t="s">
        <v>129</v>
      </c>
      <c r="C48" s="411" t="s">
        <v>520</v>
      </c>
      <c r="D48" s="901"/>
      <c r="E48" s="916"/>
      <c r="F48" s="901"/>
      <c r="G48" s="916"/>
      <c r="H48" s="901"/>
      <c r="I48" s="916"/>
      <c r="J48" s="901"/>
      <c r="K48" s="916"/>
      <c r="L48" s="901"/>
      <c r="M48" s="916"/>
      <c r="N48" s="901"/>
      <c r="O48" s="916"/>
      <c r="P48" s="901"/>
      <c r="Q48" s="916"/>
      <c r="R48" s="901"/>
      <c r="S48" s="916"/>
      <c r="T48" s="143"/>
      <c r="U48" s="140">
        <f t="shared" si="7"/>
        <v>0</v>
      </c>
      <c r="V48" s="565">
        <v>10</v>
      </c>
      <c r="W48" s="112">
        <f t="shared" si="8"/>
        <v>0</v>
      </c>
      <c r="X48" s="150"/>
      <c r="Y48" s="284"/>
      <c r="Z48" s="289" t="s">
        <v>44</v>
      </c>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O48" s="284"/>
    </row>
    <row r="49" spans="1:93" s="5" customFormat="1" ht="21" customHeight="1" thickTop="1" thickBot="1" x14ac:dyDescent="0.25">
      <c r="A49" s="512"/>
      <c r="B49" s="25"/>
      <c r="C49" s="206"/>
      <c r="D49" s="912" t="s">
        <v>261</v>
      </c>
      <c r="E49" s="919"/>
      <c r="F49" s="919"/>
      <c r="G49" s="919"/>
      <c r="H49" s="919"/>
      <c r="I49" s="919"/>
      <c r="J49" s="919"/>
      <c r="K49" s="919"/>
      <c r="L49" s="919"/>
      <c r="M49" s="919"/>
      <c r="N49" s="919"/>
      <c r="O49" s="919"/>
      <c r="P49" s="919"/>
      <c r="Q49" s="919"/>
      <c r="R49" s="919"/>
      <c r="S49" s="919"/>
      <c r="T49" s="920"/>
      <c r="U49" s="29">
        <f>SUM(U42:U48)</f>
        <v>0</v>
      </c>
      <c r="V49" s="510">
        <f>SUM(V42:V48)</f>
        <v>60</v>
      </c>
      <c r="W49" s="82"/>
      <c r="X49" s="263"/>
      <c r="Y49" s="284"/>
      <c r="Z49" s="289"/>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O49" s="284"/>
    </row>
    <row r="50" spans="1:93" s="5" customFormat="1" ht="21" customHeight="1" thickBot="1" x14ac:dyDescent="0.25">
      <c r="A50" s="540"/>
      <c r="B50" s="320"/>
      <c r="C50" s="835"/>
      <c r="D50" s="913"/>
      <c r="E50" s="956"/>
      <c r="F50" s="1245">
        <v>30</v>
      </c>
      <c r="G50" s="923"/>
      <c r="H50" s="923"/>
      <c r="I50" s="923"/>
      <c r="J50" s="923"/>
      <c r="K50" s="923"/>
      <c r="L50" s="923"/>
      <c r="M50" s="923"/>
      <c r="N50" s="923"/>
      <c r="O50" s="923"/>
      <c r="P50" s="923"/>
      <c r="Q50" s="923"/>
      <c r="R50" s="923"/>
      <c r="S50" s="923"/>
      <c r="T50" s="923"/>
      <c r="U50" s="923"/>
      <c r="V50" s="924"/>
      <c r="W50" s="82"/>
      <c r="X50" s="262"/>
      <c r="Y50" s="284"/>
      <c r="Z50" s="289"/>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row>
    <row r="51" spans="1:93" s="127" customFormat="1" ht="30" customHeight="1" thickBot="1" x14ac:dyDescent="0.25">
      <c r="A51" s="501"/>
      <c r="B51" s="334" t="s">
        <v>850</v>
      </c>
      <c r="C51" s="429" t="s">
        <v>851</v>
      </c>
      <c r="D51" s="131"/>
      <c r="E51" s="430"/>
      <c r="F51" s="131"/>
      <c r="G51" s="430"/>
      <c r="H51" s="131"/>
      <c r="I51" s="132"/>
      <c r="J51" s="233"/>
      <c r="K51" s="430"/>
      <c r="L51" s="131"/>
      <c r="M51" s="132"/>
      <c r="N51" s="131"/>
      <c r="O51" s="132"/>
      <c r="P51" s="131"/>
      <c r="Q51" s="132"/>
      <c r="R51" s="131"/>
      <c r="S51" s="132"/>
      <c r="T51" s="441"/>
      <c r="U51" s="68"/>
      <c r="V51" s="528"/>
      <c r="W51" s="85"/>
      <c r="X51" s="718"/>
      <c r="Y51" s="290"/>
      <c r="Z51" s="316"/>
      <c r="AA51" s="290"/>
      <c r="AB51" s="290"/>
      <c r="AC51" s="290"/>
      <c r="AD51" s="290"/>
      <c r="AE51" s="290"/>
      <c r="AF51" s="290"/>
      <c r="AG51" s="290"/>
      <c r="AH51" s="290"/>
      <c r="AI51" s="290"/>
      <c r="AJ51" s="290"/>
      <c r="AK51" s="290"/>
      <c r="AL51" s="290"/>
      <c r="AM51" s="290"/>
      <c r="AN51" s="290"/>
      <c r="AO51" s="710"/>
      <c r="AP51" s="710"/>
      <c r="AQ51" s="710"/>
      <c r="AR51" s="710"/>
      <c r="AS51" s="710"/>
      <c r="AT51" s="710"/>
      <c r="AU51" s="710"/>
      <c r="AV51" s="710"/>
      <c r="AW51" s="710"/>
      <c r="AX51" s="710"/>
      <c r="AY51" s="710"/>
      <c r="AZ51" s="710"/>
      <c r="BA51" s="710"/>
      <c r="BB51" s="710"/>
      <c r="BC51" s="710"/>
      <c r="BD51" s="710"/>
      <c r="BE51" s="710"/>
      <c r="BF51" s="710"/>
      <c r="BG51" s="710"/>
      <c r="BH51" s="710"/>
      <c r="BI51" s="710"/>
      <c r="BJ51" s="710"/>
      <c r="BK51" s="710"/>
      <c r="BL51" s="710"/>
      <c r="BM51" s="710"/>
      <c r="BN51" s="710"/>
      <c r="BO51" s="710"/>
      <c r="BP51" s="710"/>
      <c r="BQ51" s="710"/>
      <c r="BR51" s="710"/>
      <c r="BS51" s="710"/>
      <c r="BT51" s="710"/>
      <c r="BU51" s="710"/>
      <c r="BV51" s="710"/>
      <c r="BW51" s="710"/>
      <c r="BX51" s="710"/>
      <c r="BY51" s="710"/>
      <c r="BZ51" s="710"/>
      <c r="CA51" s="710"/>
      <c r="CB51" s="710"/>
      <c r="CC51" s="710"/>
      <c r="CD51" s="710"/>
      <c r="CE51" s="710"/>
      <c r="CF51" s="710"/>
      <c r="CG51" s="710"/>
      <c r="CH51" s="710"/>
    </row>
    <row r="52" spans="1:93" s="127" customFormat="1" ht="45" customHeight="1" x14ac:dyDescent="0.2">
      <c r="A52" s="737"/>
      <c r="B52" s="321" t="s">
        <v>852</v>
      </c>
      <c r="C52" s="186" t="s">
        <v>1198</v>
      </c>
      <c r="D52" s="899"/>
      <c r="E52" s="925"/>
      <c r="F52" s="899"/>
      <c r="G52" s="925"/>
      <c r="H52" s="899"/>
      <c r="I52" s="925"/>
      <c r="J52" s="899"/>
      <c r="K52" s="925"/>
      <c r="L52" s="899"/>
      <c r="M52" s="925"/>
      <c r="N52" s="899"/>
      <c r="O52" s="925"/>
      <c r="P52" s="899"/>
      <c r="Q52" s="925"/>
      <c r="R52" s="899"/>
      <c r="S52" s="925"/>
      <c r="T52" s="719"/>
      <c r="U52" s="139">
        <f>IF(OR(D52="s",F52="s",H52="s",J52="s",L52="s",N52="s",P52="s",R52="s"), 0, IF(OR(D52="a",F52="a",H52="a",J52="a",L52="a",N52="a",P52="a",R52="a",T52="NA"),V52,0))</f>
        <v>0</v>
      </c>
      <c r="V52" s="531">
        <v>10</v>
      </c>
      <c r="W52" s="83">
        <f>COUNTIF(D52:S52,"a")+COUNTIF(D52:S52,"s")</f>
        <v>0</v>
      </c>
      <c r="X52" s="707"/>
      <c r="Y52" s="290"/>
      <c r="Z52" s="316" t="s">
        <v>44</v>
      </c>
      <c r="AA52" s="290"/>
      <c r="AB52" s="290"/>
      <c r="AC52" s="290"/>
      <c r="AD52" s="290"/>
      <c r="AE52" s="290"/>
      <c r="AF52" s="290"/>
      <c r="AG52" s="290"/>
      <c r="AH52" s="290"/>
      <c r="AI52" s="290"/>
      <c r="AJ52" s="290"/>
      <c r="AK52" s="290"/>
      <c r="AL52" s="290"/>
      <c r="AM52" s="290"/>
      <c r="AN52" s="290"/>
      <c r="AO52" s="845"/>
      <c r="AP52" s="845"/>
      <c r="AQ52" s="845"/>
      <c r="AR52" s="845"/>
      <c r="AS52" s="845"/>
      <c r="AT52" s="845"/>
      <c r="AU52" s="845"/>
      <c r="AV52" s="845"/>
      <c r="AW52" s="845"/>
      <c r="AX52" s="845"/>
      <c r="AY52" s="845"/>
      <c r="AZ52" s="845"/>
      <c r="BA52" s="845"/>
      <c r="BB52" s="845"/>
      <c r="BC52" s="845"/>
      <c r="BD52" s="845"/>
      <c r="BE52" s="845"/>
      <c r="BF52" s="845"/>
      <c r="BG52" s="845"/>
      <c r="BH52" s="845"/>
      <c r="BI52" s="845"/>
      <c r="BJ52" s="845"/>
      <c r="BK52" s="845"/>
      <c r="BL52" s="845"/>
      <c r="BM52" s="845"/>
      <c r="BN52" s="845"/>
      <c r="BO52" s="845"/>
      <c r="BP52" s="845"/>
      <c r="BQ52" s="845"/>
      <c r="BR52" s="845"/>
      <c r="BS52" s="845"/>
      <c r="BT52" s="845"/>
      <c r="BU52" s="845"/>
      <c r="BV52" s="845"/>
      <c r="BW52" s="845"/>
      <c r="BX52" s="845"/>
      <c r="BY52" s="845"/>
      <c r="BZ52" s="845"/>
      <c r="CA52" s="845"/>
      <c r="CB52" s="845"/>
      <c r="CC52" s="845"/>
      <c r="CD52" s="845"/>
      <c r="CE52" s="845"/>
      <c r="CF52" s="845"/>
      <c r="CG52" s="845"/>
      <c r="CH52" s="845"/>
    </row>
    <row r="53" spans="1:93" s="127" customFormat="1" ht="45" customHeight="1" x14ac:dyDescent="0.2">
      <c r="A53" s="737"/>
      <c r="B53" s="322" t="s">
        <v>853</v>
      </c>
      <c r="C53" s="411" t="s">
        <v>854</v>
      </c>
      <c r="D53" s="900"/>
      <c r="E53" s="911"/>
      <c r="F53" s="900"/>
      <c r="G53" s="911"/>
      <c r="H53" s="900"/>
      <c r="I53" s="911"/>
      <c r="J53" s="900"/>
      <c r="K53" s="911"/>
      <c r="L53" s="900"/>
      <c r="M53" s="911"/>
      <c r="N53" s="900"/>
      <c r="O53" s="911"/>
      <c r="P53" s="900"/>
      <c r="Q53" s="911"/>
      <c r="R53" s="900"/>
      <c r="S53" s="911"/>
      <c r="T53" s="628"/>
      <c r="U53" s="140">
        <f t="shared" ref="U53:U57" si="9">IF(OR(D53="s",F53="s",H53="s",J53="s",L53="s",N53="s",P53="s",R53="s"), 0, IF(OR(D53="a",F53="a",H53="a",J53="a",L53="a",N53="a",P53="a",R53="a"),V53,0))</f>
        <v>0</v>
      </c>
      <c r="V53" s="509">
        <v>5</v>
      </c>
      <c r="W53" s="83">
        <f t="shared" ref="W53:W57" si="10">COUNTIF(D53:S53,"a")+COUNTIF(D53:S53,"s")</f>
        <v>0</v>
      </c>
      <c r="X53" s="707"/>
      <c r="Y53" s="290"/>
      <c r="Z53" s="316" t="s">
        <v>849</v>
      </c>
      <c r="AA53" s="290"/>
      <c r="AB53" s="290"/>
      <c r="AC53" s="290"/>
      <c r="AD53" s="290"/>
      <c r="AE53" s="290"/>
      <c r="AF53" s="290"/>
      <c r="AG53" s="290"/>
      <c r="AH53" s="290"/>
      <c r="AI53" s="290"/>
      <c r="AJ53" s="290"/>
      <c r="AK53" s="290"/>
      <c r="AL53" s="290"/>
      <c r="AM53" s="290"/>
      <c r="AN53" s="290"/>
      <c r="AO53" s="845"/>
      <c r="AP53" s="845"/>
      <c r="AQ53" s="845"/>
      <c r="AR53" s="845"/>
      <c r="AS53" s="845"/>
      <c r="AT53" s="845"/>
      <c r="AU53" s="845"/>
      <c r="AV53" s="845"/>
      <c r="AW53" s="845"/>
      <c r="AX53" s="845"/>
      <c r="AY53" s="845"/>
      <c r="AZ53" s="845"/>
      <c r="BA53" s="845"/>
      <c r="BB53" s="845"/>
      <c r="BC53" s="845"/>
      <c r="BD53" s="845"/>
      <c r="BE53" s="845"/>
      <c r="BF53" s="845"/>
      <c r="BG53" s="845"/>
      <c r="BH53" s="845"/>
      <c r="BI53" s="845"/>
      <c r="BJ53" s="845"/>
      <c r="BK53" s="845"/>
      <c r="BL53" s="845"/>
      <c r="BM53" s="845"/>
      <c r="BN53" s="845"/>
      <c r="BO53" s="845"/>
      <c r="BP53" s="845"/>
      <c r="BQ53" s="845"/>
      <c r="BR53" s="845"/>
      <c r="BS53" s="845"/>
      <c r="BT53" s="845"/>
      <c r="BU53" s="845"/>
      <c r="BV53" s="845"/>
      <c r="BW53" s="845"/>
      <c r="BX53" s="845"/>
      <c r="BY53" s="845"/>
      <c r="BZ53" s="845"/>
      <c r="CA53" s="845"/>
      <c r="CB53" s="845"/>
      <c r="CC53" s="845"/>
      <c r="CD53" s="845"/>
      <c r="CE53" s="845"/>
      <c r="CF53" s="845"/>
      <c r="CG53" s="845"/>
      <c r="CH53" s="845"/>
    </row>
    <row r="54" spans="1:93" s="127" customFormat="1" ht="45" customHeight="1" x14ac:dyDescent="0.2">
      <c r="A54" s="737"/>
      <c r="B54" s="322" t="s">
        <v>855</v>
      </c>
      <c r="C54" s="411" t="s">
        <v>859</v>
      </c>
      <c r="D54" s="900"/>
      <c r="E54" s="911"/>
      <c r="F54" s="900"/>
      <c r="G54" s="911"/>
      <c r="H54" s="900"/>
      <c r="I54" s="911"/>
      <c r="J54" s="900"/>
      <c r="K54" s="911"/>
      <c r="L54" s="900"/>
      <c r="M54" s="911"/>
      <c r="N54" s="900"/>
      <c r="O54" s="911"/>
      <c r="P54" s="900"/>
      <c r="Q54" s="911"/>
      <c r="R54" s="900"/>
      <c r="S54" s="911"/>
      <c r="T54" s="628"/>
      <c r="U54" s="140">
        <f t="shared" si="9"/>
        <v>0</v>
      </c>
      <c r="V54" s="509">
        <v>5</v>
      </c>
      <c r="W54" s="83">
        <f t="shared" si="10"/>
        <v>0</v>
      </c>
      <c r="X54" s="707"/>
      <c r="Y54" s="290"/>
      <c r="Z54" s="316" t="s">
        <v>44</v>
      </c>
      <c r="AA54" s="290"/>
      <c r="AB54" s="290"/>
      <c r="AC54" s="290"/>
      <c r="AD54" s="290"/>
      <c r="AE54" s="290"/>
      <c r="AF54" s="290"/>
      <c r="AG54" s="290"/>
      <c r="AH54" s="290"/>
      <c r="AI54" s="290"/>
      <c r="AJ54" s="290"/>
      <c r="AK54" s="290"/>
      <c r="AL54" s="290"/>
      <c r="AM54" s="290"/>
      <c r="AN54" s="290"/>
      <c r="AO54" s="845"/>
      <c r="AP54" s="845"/>
      <c r="AQ54" s="845"/>
      <c r="AR54" s="845"/>
      <c r="AS54" s="845"/>
      <c r="AT54" s="845"/>
      <c r="AU54" s="845"/>
      <c r="AV54" s="845"/>
      <c r="AW54" s="845"/>
      <c r="AX54" s="845"/>
      <c r="AY54" s="845"/>
      <c r="AZ54" s="845"/>
      <c r="BA54" s="845"/>
      <c r="BB54" s="845"/>
      <c r="BC54" s="845"/>
      <c r="BD54" s="845"/>
      <c r="BE54" s="845"/>
      <c r="BF54" s="845"/>
      <c r="BG54" s="845"/>
      <c r="BH54" s="845"/>
      <c r="BI54" s="845"/>
      <c r="BJ54" s="845"/>
      <c r="BK54" s="845"/>
      <c r="BL54" s="845"/>
      <c r="BM54" s="845"/>
      <c r="BN54" s="845"/>
      <c r="BO54" s="845"/>
      <c r="BP54" s="845"/>
      <c r="BQ54" s="845"/>
      <c r="BR54" s="845"/>
      <c r="BS54" s="845"/>
      <c r="BT54" s="845"/>
      <c r="BU54" s="845"/>
      <c r="BV54" s="845"/>
      <c r="BW54" s="845"/>
      <c r="BX54" s="845"/>
      <c r="BY54" s="845"/>
      <c r="BZ54" s="845"/>
      <c r="CA54" s="845"/>
      <c r="CB54" s="845"/>
      <c r="CC54" s="845"/>
      <c r="CD54" s="845"/>
      <c r="CE54" s="845"/>
      <c r="CF54" s="845"/>
      <c r="CG54" s="845"/>
      <c r="CH54" s="845"/>
    </row>
    <row r="55" spans="1:93" s="127" customFormat="1" ht="88.5" customHeight="1" x14ac:dyDescent="0.2">
      <c r="A55" s="737"/>
      <c r="B55" s="322" t="s">
        <v>1195</v>
      </c>
      <c r="C55" s="411" t="s">
        <v>1199</v>
      </c>
      <c r="D55" s="900"/>
      <c r="E55" s="911"/>
      <c r="F55" s="900"/>
      <c r="G55" s="911"/>
      <c r="H55" s="900"/>
      <c r="I55" s="911"/>
      <c r="J55" s="900"/>
      <c r="K55" s="911"/>
      <c r="L55" s="900"/>
      <c r="M55" s="911"/>
      <c r="N55" s="900"/>
      <c r="O55" s="911"/>
      <c r="P55" s="900"/>
      <c r="Q55" s="911"/>
      <c r="R55" s="900"/>
      <c r="S55" s="911"/>
      <c r="T55" s="628"/>
      <c r="U55" s="140">
        <f t="shared" si="9"/>
        <v>0</v>
      </c>
      <c r="V55" s="509">
        <v>5</v>
      </c>
      <c r="W55" s="83">
        <f t="shared" si="10"/>
        <v>0</v>
      </c>
      <c r="X55" s="707"/>
      <c r="Y55" s="290"/>
      <c r="Z55" s="316" t="s">
        <v>849</v>
      </c>
      <c r="AA55" s="290"/>
      <c r="AB55" s="290"/>
      <c r="AC55" s="290"/>
      <c r="AD55" s="290"/>
      <c r="AE55" s="290"/>
      <c r="AF55" s="290"/>
      <c r="AG55" s="290"/>
      <c r="AH55" s="290"/>
      <c r="AI55" s="290"/>
      <c r="AJ55" s="290"/>
      <c r="AK55" s="290"/>
      <c r="AL55" s="290"/>
      <c r="AM55" s="290"/>
      <c r="AN55" s="290"/>
      <c r="AO55" s="845"/>
      <c r="AP55" s="845"/>
      <c r="AQ55" s="845"/>
      <c r="AR55" s="845"/>
      <c r="AS55" s="845"/>
      <c r="AT55" s="845"/>
      <c r="AU55" s="845"/>
      <c r="AV55" s="845"/>
      <c r="AW55" s="845"/>
      <c r="AX55" s="845"/>
      <c r="AY55" s="845"/>
      <c r="AZ55" s="845"/>
      <c r="BA55" s="845"/>
      <c r="BB55" s="845"/>
      <c r="BC55" s="845"/>
      <c r="BD55" s="845"/>
      <c r="BE55" s="845"/>
      <c r="BF55" s="845"/>
      <c r="BG55" s="845"/>
      <c r="BH55" s="845"/>
      <c r="BI55" s="845"/>
      <c r="BJ55" s="845"/>
      <c r="BK55" s="845"/>
      <c r="BL55" s="845"/>
      <c r="BM55" s="845"/>
      <c r="BN55" s="845"/>
      <c r="BO55" s="845"/>
      <c r="BP55" s="845"/>
      <c r="BQ55" s="845"/>
      <c r="BR55" s="845"/>
      <c r="BS55" s="845"/>
      <c r="BT55" s="845"/>
      <c r="BU55" s="845"/>
      <c r="BV55" s="845"/>
      <c r="BW55" s="845"/>
      <c r="BX55" s="845"/>
      <c r="BY55" s="845"/>
      <c r="BZ55" s="845"/>
      <c r="CA55" s="845"/>
      <c r="CB55" s="845"/>
      <c r="CC55" s="845"/>
      <c r="CD55" s="845"/>
      <c r="CE55" s="845"/>
      <c r="CF55" s="845"/>
      <c r="CG55" s="845"/>
      <c r="CH55" s="845"/>
    </row>
    <row r="56" spans="1:93" s="127" customFormat="1" ht="45" customHeight="1" x14ac:dyDescent="0.2">
      <c r="A56" s="737"/>
      <c r="B56" s="322" t="s">
        <v>1196</v>
      </c>
      <c r="C56" s="411" t="s">
        <v>1270</v>
      </c>
      <c r="D56" s="900"/>
      <c r="E56" s="911"/>
      <c r="F56" s="900"/>
      <c r="G56" s="911"/>
      <c r="H56" s="900"/>
      <c r="I56" s="911"/>
      <c r="J56" s="900"/>
      <c r="K56" s="911"/>
      <c r="L56" s="900"/>
      <c r="M56" s="911"/>
      <c r="N56" s="900"/>
      <c r="O56" s="911"/>
      <c r="P56" s="900"/>
      <c r="Q56" s="911"/>
      <c r="R56" s="900"/>
      <c r="S56" s="911"/>
      <c r="T56" s="628"/>
      <c r="U56" s="140">
        <f t="shared" si="9"/>
        <v>0</v>
      </c>
      <c r="V56" s="509">
        <v>5</v>
      </c>
      <c r="W56" s="83">
        <f t="shared" si="10"/>
        <v>0</v>
      </c>
      <c r="X56" s="707"/>
      <c r="Y56" s="290"/>
      <c r="Z56" s="316" t="s">
        <v>849</v>
      </c>
      <c r="AA56" s="290"/>
      <c r="AB56" s="290"/>
      <c r="AC56" s="290"/>
      <c r="AD56" s="290"/>
      <c r="AE56" s="290"/>
      <c r="AF56" s="290"/>
      <c r="AG56" s="290"/>
      <c r="AH56" s="290"/>
      <c r="AI56" s="290"/>
      <c r="AJ56" s="290"/>
      <c r="AK56" s="290"/>
      <c r="AL56" s="290"/>
      <c r="AM56" s="290"/>
      <c r="AN56" s="290"/>
      <c r="AO56" s="845"/>
      <c r="AP56" s="845"/>
      <c r="AQ56" s="845"/>
      <c r="AR56" s="845"/>
      <c r="AS56" s="845"/>
      <c r="AT56" s="845"/>
      <c r="AU56" s="845"/>
      <c r="AV56" s="845"/>
      <c r="AW56" s="845"/>
      <c r="AX56" s="845"/>
      <c r="AY56" s="845"/>
      <c r="AZ56" s="845"/>
      <c r="BA56" s="845"/>
      <c r="BB56" s="845"/>
      <c r="BC56" s="845"/>
      <c r="BD56" s="845"/>
      <c r="BE56" s="845"/>
      <c r="BF56" s="845"/>
      <c r="BG56" s="845"/>
      <c r="BH56" s="845"/>
      <c r="BI56" s="845"/>
      <c r="BJ56" s="845"/>
      <c r="BK56" s="845"/>
      <c r="BL56" s="845"/>
      <c r="BM56" s="845"/>
      <c r="BN56" s="845"/>
      <c r="BO56" s="845"/>
      <c r="BP56" s="845"/>
      <c r="BQ56" s="845"/>
      <c r="BR56" s="845"/>
      <c r="BS56" s="845"/>
      <c r="BT56" s="845"/>
      <c r="BU56" s="845"/>
      <c r="BV56" s="845"/>
      <c r="BW56" s="845"/>
      <c r="BX56" s="845"/>
      <c r="BY56" s="845"/>
      <c r="BZ56" s="845"/>
      <c r="CA56" s="845"/>
      <c r="CB56" s="845"/>
      <c r="CC56" s="845"/>
      <c r="CD56" s="845"/>
      <c r="CE56" s="845"/>
      <c r="CF56" s="845"/>
      <c r="CG56" s="845"/>
      <c r="CH56" s="845"/>
    </row>
    <row r="57" spans="1:93" s="127" customFormat="1" ht="45" customHeight="1" thickBot="1" x14ac:dyDescent="0.25">
      <c r="A57" s="737"/>
      <c r="B57" s="322" t="s">
        <v>1197</v>
      </c>
      <c r="C57" s="411" t="s">
        <v>1200</v>
      </c>
      <c r="D57" s="900"/>
      <c r="E57" s="911"/>
      <c r="F57" s="900"/>
      <c r="G57" s="911"/>
      <c r="H57" s="900"/>
      <c r="I57" s="911"/>
      <c r="J57" s="900"/>
      <c r="K57" s="911"/>
      <c r="L57" s="900"/>
      <c r="M57" s="911"/>
      <c r="N57" s="900"/>
      <c r="O57" s="911"/>
      <c r="P57" s="900"/>
      <c r="Q57" s="911"/>
      <c r="R57" s="900"/>
      <c r="S57" s="911"/>
      <c r="T57" s="628"/>
      <c r="U57" s="140">
        <f t="shared" si="9"/>
        <v>0</v>
      </c>
      <c r="V57" s="509">
        <v>5</v>
      </c>
      <c r="W57" s="83">
        <f t="shared" si="10"/>
        <v>0</v>
      </c>
      <c r="X57" s="707"/>
      <c r="Y57" s="290"/>
      <c r="Z57" s="316" t="s">
        <v>849</v>
      </c>
      <c r="AA57" s="290"/>
      <c r="AB57" s="290"/>
      <c r="AC57" s="290"/>
      <c r="AD57" s="290"/>
      <c r="AE57" s="290"/>
      <c r="AF57" s="290"/>
      <c r="AG57" s="290"/>
      <c r="AH57" s="290"/>
      <c r="AI57" s="290"/>
      <c r="AJ57" s="290"/>
      <c r="AK57" s="290"/>
      <c r="AL57" s="290"/>
      <c r="AM57" s="290"/>
      <c r="AN57" s="290"/>
      <c r="AO57" s="845"/>
      <c r="AP57" s="845"/>
      <c r="AQ57" s="845"/>
      <c r="AR57" s="845"/>
      <c r="AS57" s="845"/>
      <c r="AT57" s="845"/>
      <c r="AU57" s="845"/>
      <c r="AV57" s="845"/>
      <c r="AW57" s="845"/>
      <c r="AX57" s="845"/>
      <c r="AY57" s="845"/>
      <c r="AZ57" s="845"/>
      <c r="BA57" s="845"/>
      <c r="BB57" s="845"/>
      <c r="BC57" s="845"/>
      <c r="BD57" s="845"/>
      <c r="BE57" s="845"/>
      <c r="BF57" s="845"/>
      <c r="BG57" s="845"/>
      <c r="BH57" s="845"/>
      <c r="BI57" s="845"/>
      <c r="BJ57" s="845"/>
      <c r="BK57" s="845"/>
      <c r="BL57" s="845"/>
      <c r="BM57" s="845"/>
      <c r="BN57" s="845"/>
      <c r="BO57" s="845"/>
      <c r="BP57" s="845"/>
      <c r="BQ57" s="845"/>
      <c r="BR57" s="845"/>
      <c r="BS57" s="845"/>
      <c r="BT57" s="845"/>
      <c r="BU57" s="845"/>
      <c r="BV57" s="845"/>
      <c r="BW57" s="845"/>
      <c r="BX57" s="845"/>
      <c r="BY57" s="845"/>
      <c r="BZ57" s="845"/>
      <c r="CA57" s="845"/>
      <c r="CB57" s="845"/>
      <c r="CC57" s="845"/>
      <c r="CD57" s="845"/>
      <c r="CE57" s="845"/>
      <c r="CF57" s="845"/>
      <c r="CG57" s="845"/>
      <c r="CH57" s="845"/>
    </row>
    <row r="58" spans="1:93" s="127" customFormat="1" ht="21" customHeight="1" thickTop="1" thickBot="1" x14ac:dyDescent="0.25">
      <c r="A58" s="737"/>
      <c r="B58" s="25"/>
      <c r="C58" s="206"/>
      <c r="D58" s="912" t="s">
        <v>261</v>
      </c>
      <c r="E58" s="919"/>
      <c r="F58" s="919"/>
      <c r="G58" s="919"/>
      <c r="H58" s="919"/>
      <c r="I58" s="919"/>
      <c r="J58" s="919"/>
      <c r="K58" s="919"/>
      <c r="L58" s="919"/>
      <c r="M58" s="919"/>
      <c r="N58" s="919"/>
      <c r="O58" s="919"/>
      <c r="P58" s="919"/>
      <c r="Q58" s="919"/>
      <c r="R58" s="919"/>
      <c r="S58" s="919"/>
      <c r="T58" s="920"/>
      <c r="U58" s="717">
        <f>SUM(U52:U57)</f>
        <v>0</v>
      </c>
      <c r="V58" s="510">
        <f>SUM(V52:V57)</f>
        <v>35</v>
      </c>
      <c r="W58" s="85"/>
      <c r="X58" s="720"/>
      <c r="Y58" s="290"/>
      <c r="Z58" s="316"/>
      <c r="AA58" s="290"/>
      <c r="AB58" s="290"/>
      <c r="AC58" s="290"/>
      <c r="AD58" s="290"/>
      <c r="AE58" s="290"/>
      <c r="AF58" s="290"/>
      <c r="AG58" s="290"/>
      <c r="AH58" s="290"/>
      <c r="AI58" s="290"/>
      <c r="AJ58" s="290"/>
      <c r="AK58" s="290"/>
      <c r="AL58" s="290"/>
      <c r="AM58" s="290"/>
      <c r="AN58" s="290"/>
      <c r="AO58" s="710"/>
      <c r="AP58" s="710"/>
      <c r="AQ58" s="710"/>
      <c r="AR58" s="710"/>
      <c r="AS58" s="710"/>
      <c r="AT58" s="710"/>
      <c r="AU58" s="710"/>
      <c r="AV58" s="710"/>
      <c r="AW58" s="710"/>
      <c r="AX58" s="710"/>
      <c r="AY58" s="710"/>
      <c r="AZ58" s="710"/>
      <c r="BA58" s="710"/>
      <c r="BB58" s="710"/>
      <c r="BC58" s="710"/>
      <c r="BD58" s="710"/>
      <c r="BE58" s="710"/>
      <c r="BF58" s="710"/>
      <c r="BG58" s="710"/>
      <c r="BH58" s="710"/>
      <c r="BI58" s="710"/>
      <c r="BJ58" s="710"/>
      <c r="BK58" s="710"/>
      <c r="BL58" s="710"/>
      <c r="BM58" s="710"/>
      <c r="BN58" s="710"/>
      <c r="BO58" s="710"/>
      <c r="BP58" s="710"/>
      <c r="BQ58" s="710"/>
      <c r="BR58" s="710"/>
      <c r="BS58" s="710"/>
      <c r="BT58" s="710"/>
      <c r="BU58" s="710"/>
      <c r="BV58" s="710"/>
      <c r="BW58" s="710"/>
      <c r="BX58" s="710"/>
      <c r="BY58" s="710"/>
      <c r="BZ58" s="710"/>
      <c r="CA58" s="710"/>
      <c r="CB58" s="710"/>
      <c r="CC58" s="710"/>
      <c r="CD58" s="710"/>
      <c r="CE58" s="710"/>
      <c r="CF58" s="710"/>
      <c r="CG58" s="710"/>
      <c r="CH58" s="710"/>
    </row>
    <row r="59" spans="1:93" s="127" customFormat="1" ht="21" customHeight="1" thickBot="1" x14ac:dyDescent="0.25">
      <c r="A59" s="503"/>
      <c r="B59" s="320"/>
      <c r="C59" s="722"/>
      <c r="D59" s="1153"/>
      <c r="E59" s="1154"/>
      <c r="F59" s="976">
        <v>15</v>
      </c>
      <c r="G59" s="977"/>
      <c r="H59" s="977"/>
      <c r="I59" s="977"/>
      <c r="J59" s="977"/>
      <c r="K59" s="977"/>
      <c r="L59" s="977"/>
      <c r="M59" s="977"/>
      <c r="N59" s="977"/>
      <c r="O59" s="977"/>
      <c r="P59" s="977"/>
      <c r="Q59" s="977"/>
      <c r="R59" s="977"/>
      <c r="S59" s="977"/>
      <c r="T59" s="977"/>
      <c r="U59" s="977"/>
      <c r="V59" s="978"/>
      <c r="W59" s="85"/>
      <c r="X59" s="718"/>
      <c r="Y59" s="710"/>
      <c r="Z59" s="316"/>
      <c r="AA59" s="710"/>
      <c r="AB59" s="710"/>
      <c r="AC59" s="710"/>
      <c r="AD59" s="710"/>
      <c r="AE59" s="710"/>
      <c r="AF59" s="710"/>
      <c r="AG59" s="710"/>
      <c r="AH59" s="710"/>
      <c r="AI59" s="710"/>
      <c r="AJ59" s="710"/>
      <c r="AK59" s="710"/>
      <c r="AL59" s="710"/>
      <c r="AM59" s="710"/>
      <c r="AN59" s="710"/>
      <c r="AO59" s="710"/>
      <c r="AP59" s="710"/>
      <c r="AQ59" s="710"/>
      <c r="AR59" s="710"/>
      <c r="AS59" s="710"/>
      <c r="AT59" s="710"/>
      <c r="AU59" s="710"/>
      <c r="AV59" s="710"/>
      <c r="AW59" s="710"/>
      <c r="AX59" s="710"/>
      <c r="AY59" s="710"/>
      <c r="AZ59" s="710"/>
      <c r="BA59" s="710"/>
      <c r="BB59" s="710"/>
      <c r="BC59" s="710"/>
      <c r="BD59" s="710"/>
      <c r="BE59" s="710"/>
      <c r="BF59" s="710"/>
      <c r="BG59" s="710"/>
      <c r="BH59" s="710"/>
      <c r="BI59" s="710"/>
      <c r="BJ59" s="710"/>
      <c r="BK59" s="710"/>
      <c r="BL59" s="710"/>
      <c r="BM59" s="710"/>
      <c r="BN59" s="710"/>
      <c r="BO59" s="710"/>
      <c r="BP59" s="710"/>
      <c r="BQ59" s="710"/>
      <c r="BR59" s="710"/>
      <c r="BS59" s="710"/>
      <c r="BT59" s="710"/>
      <c r="BU59" s="710"/>
      <c r="BV59" s="710"/>
      <c r="BW59" s="710"/>
      <c r="BX59" s="710"/>
      <c r="BY59" s="710"/>
      <c r="BZ59" s="710"/>
      <c r="CA59" s="710"/>
      <c r="CB59" s="710"/>
      <c r="CC59" s="710"/>
      <c r="CD59" s="710"/>
      <c r="CE59" s="710"/>
      <c r="CF59" s="710"/>
      <c r="CG59" s="710"/>
      <c r="CH59" s="710"/>
    </row>
    <row r="60" spans="1:93" s="127" customFormat="1" ht="30" customHeight="1" thickBot="1" x14ac:dyDescent="0.25">
      <c r="A60" s="501"/>
      <c r="B60" s="476" t="s">
        <v>635</v>
      </c>
      <c r="C60" s="477" t="s">
        <v>636</v>
      </c>
      <c r="D60" s="131"/>
      <c r="E60" s="132"/>
      <c r="F60" s="136"/>
      <c r="G60" s="430"/>
      <c r="H60" s="131"/>
      <c r="I60" s="132"/>
      <c r="J60" s="233"/>
      <c r="K60" s="430"/>
      <c r="L60" s="131"/>
      <c r="M60" s="231"/>
      <c r="N60" s="131"/>
      <c r="O60" s="232"/>
      <c r="P60" s="234"/>
      <c r="Q60" s="691"/>
      <c r="R60" s="234"/>
      <c r="S60" s="231"/>
      <c r="T60" s="441"/>
      <c r="U60" s="68"/>
      <c r="V60" s="528"/>
      <c r="W60" s="83"/>
      <c r="X60" s="264"/>
      <c r="Y60" s="290"/>
      <c r="Z60" s="612"/>
      <c r="AA60" s="290"/>
      <c r="AB60" s="290"/>
      <c r="AC60" s="290"/>
      <c r="AD60" s="290"/>
      <c r="AE60" s="290"/>
      <c r="AF60" s="290"/>
      <c r="AG60" s="290"/>
      <c r="AH60" s="290"/>
      <c r="AI60" s="290"/>
      <c r="AJ60" s="290"/>
      <c r="AK60" s="290"/>
      <c r="AL60" s="290"/>
      <c r="AM60" s="290"/>
      <c r="AN60" s="290"/>
      <c r="AO60" s="614"/>
      <c r="AP60" s="614"/>
      <c r="AQ60" s="614"/>
      <c r="AR60" s="614"/>
      <c r="AS60" s="614"/>
      <c r="AT60" s="614"/>
      <c r="AU60" s="614"/>
      <c r="AV60" s="614"/>
      <c r="AW60" s="614"/>
      <c r="AX60" s="614"/>
      <c r="AY60" s="614"/>
      <c r="AZ60" s="614"/>
      <c r="BA60" s="614"/>
      <c r="BB60" s="614"/>
      <c r="BC60" s="614"/>
      <c r="BD60" s="614"/>
      <c r="BE60" s="614"/>
      <c r="BF60" s="614"/>
      <c r="BG60" s="614"/>
      <c r="BH60" s="614"/>
      <c r="BI60" s="614"/>
      <c r="BJ60" s="614"/>
      <c r="BK60" s="614"/>
      <c r="BL60" s="614"/>
      <c r="BM60" s="614"/>
      <c r="BN60" s="614"/>
      <c r="BO60" s="614"/>
      <c r="BP60" s="614"/>
      <c r="BQ60" s="614"/>
      <c r="BR60" s="614"/>
      <c r="BS60" s="614"/>
      <c r="BT60" s="614"/>
      <c r="BU60" s="614"/>
      <c r="BV60" s="614"/>
      <c r="BW60" s="614"/>
      <c r="BX60" s="614"/>
      <c r="BY60" s="614"/>
      <c r="BZ60" s="614"/>
      <c r="CA60" s="614"/>
      <c r="CB60" s="614"/>
      <c r="CC60" s="614"/>
      <c r="CD60" s="614"/>
      <c r="CE60" s="614"/>
      <c r="CF60" s="614"/>
      <c r="CG60" s="614"/>
      <c r="CH60" s="614"/>
    </row>
    <row r="61" spans="1:93" s="127" customFormat="1" ht="27.95" customHeight="1" thickBot="1" x14ac:dyDescent="0.25">
      <c r="A61" s="567"/>
      <c r="B61" s="375"/>
      <c r="C61" s="435" t="s">
        <v>648</v>
      </c>
      <c r="D61" s="994"/>
      <c r="E61" s="1209"/>
      <c r="F61" s="1209"/>
      <c r="G61" s="1209"/>
      <c r="H61" s="1209"/>
      <c r="I61" s="1209"/>
      <c r="J61" s="1209"/>
      <c r="K61" s="1209"/>
      <c r="L61" s="1209"/>
      <c r="M61" s="1209"/>
      <c r="N61" s="1209"/>
      <c r="O61" s="1209"/>
      <c r="P61" s="1209"/>
      <c r="Q61" s="1209"/>
      <c r="R61" s="1209"/>
      <c r="S61" s="1209"/>
      <c r="T61" s="1209"/>
      <c r="U61" s="1209"/>
      <c r="V61" s="1210"/>
      <c r="W61" s="83"/>
      <c r="X61" s="264"/>
      <c r="Y61" s="614"/>
      <c r="Z61" s="612"/>
      <c r="AA61" s="614"/>
      <c r="AB61" s="614"/>
      <c r="AC61" s="614"/>
      <c r="AD61" s="614"/>
      <c r="AE61" s="614"/>
      <c r="AF61" s="614"/>
      <c r="AG61" s="614"/>
      <c r="AH61" s="614"/>
      <c r="AI61" s="614"/>
      <c r="AJ61" s="614"/>
      <c r="AK61" s="614"/>
      <c r="AL61" s="614"/>
      <c r="AM61" s="614"/>
      <c r="AN61" s="614"/>
      <c r="AO61" s="614"/>
      <c r="AP61" s="614"/>
      <c r="AQ61" s="614"/>
      <c r="AR61" s="614"/>
      <c r="AS61" s="614"/>
      <c r="AT61" s="614"/>
      <c r="AU61" s="614"/>
      <c r="AV61" s="614"/>
      <c r="AW61" s="614"/>
      <c r="AX61" s="614"/>
      <c r="AY61" s="614"/>
      <c r="AZ61" s="614"/>
      <c r="BA61" s="614"/>
      <c r="BB61" s="614"/>
      <c r="BC61" s="614"/>
      <c r="BD61" s="614"/>
      <c r="BE61" s="614"/>
      <c r="BF61" s="614"/>
      <c r="BG61" s="614"/>
      <c r="BH61" s="614"/>
      <c r="BI61" s="614"/>
      <c r="BJ61" s="614"/>
      <c r="BK61" s="614"/>
      <c r="BL61" s="614"/>
      <c r="BM61" s="614"/>
      <c r="BN61" s="614"/>
      <c r="BO61" s="614"/>
      <c r="BP61" s="614"/>
      <c r="BQ61" s="614"/>
      <c r="BR61" s="614"/>
      <c r="BS61" s="614"/>
      <c r="BT61" s="614"/>
      <c r="BU61" s="614"/>
      <c r="BV61" s="614"/>
      <c r="BW61" s="614"/>
      <c r="BX61" s="614"/>
      <c r="BY61" s="614"/>
      <c r="BZ61" s="614"/>
      <c r="CA61" s="614"/>
      <c r="CB61" s="614"/>
      <c r="CC61" s="614"/>
      <c r="CD61" s="614"/>
      <c r="CE61" s="614"/>
      <c r="CF61" s="614"/>
      <c r="CG61" s="614"/>
      <c r="CH61" s="614"/>
    </row>
    <row r="62" spans="1:93" s="127" customFormat="1" ht="45" customHeight="1" x14ac:dyDescent="0.2">
      <c r="A62" s="737"/>
      <c r="B62" s="360" t="s">
        <v>637</v>
      </c>
      <c r="C62" s="627" t="s">
        <v>649</v>
      </c>
      <c r="D62" s="967"/>
      <c r="E62" s="968"/>
      <c r="F62" s="967"/>
      <c r="G62" s="968"/>
      <c r="H62" s="899"/>
      <c r="I62" s="968"/>
      <c r="J62" s="967"/>
      <c r="K62" s="968"/>
      <c r="L62" s="967"/>
      <c r="M62" s="968"/>
      <c r="N62" s="967"/>
      <c r="O62" s="968"/>
      <c r="P62" s="967"/>
      <c r="Q62" s="968"/>
      <c r="R62" s="967"/>
      <c r="S62" s="968"/>
      <c r="T62" s="216" t="s">
        <v>793</v>
      </c>
      <c r="U62" s="139">
        <f>IF(OR(D62="s",F62="s",H62="s",J62="s",L62="s",N62="s",P62="s",R62="s"), 0, IF(OR(D62="a",F62="a",H62="a",J62="a",L62="a",N62="a",P62="a",R62="a"),V62,0))</f>
        <v>0</v>
      </c>
      <c r="V62" s="564">
        <f>IF(T62="na",0,5)</f>
        <v>0</v>
      </c>
      <c r="W62" s="112">
        <f>COUNTIF(D62:S62,"a")+COUNTIF(D62:S62,"s")+COUNTIF(T62,"NA")</f>
        <v>1</v>
      </c>
      <c r="X62" s="324"/>
      <c r="Y62" s="290"/>
      <c r="Z62" s="612" t="s">
        <v>44</v>
      </c>
      <c r="AA62" s="290"/>
      <c r="AB62" s="290"/>
      <c r="AC62" s="290"/>
      <c r="AD62" s="290"/>
      <c r="AE62" s="290"/>
      <c r="AF62" s="290"/>
      <c r="AG62" s="290"/>
      <c r="AH62" s="290"/>
      <c r="AI62" s="290"/>
      <c r="AJ62" s="290"/>
      <c r="AK62" s="290"/>
      <c r="AL62" s="290"/>
      <c r="AM62" s="290"/>
      <c r="AN62" s="290"/>
      <c r="AO62" s="614"/>
      <c r="AP62" s="614"/>
      <c r="AQ62" s="614"/>
      <c r="AR62" s="614"/>
      <c r="AS62" s="614"/>
      <c r="AT62" s="614"/>
      <c r="AU62" s="614"/>
      <c r="AV62" s="614"/>
      <c r="AW62" s="614"/>
      <c r="AX62" s="614"/>
      <c r="AY62" s="614"/>
      <c r="AZ62" s="614"/>
      <c r="BA62" s="614"/>
      <c r="BB62" s="614"/>
      <c r="BC62" s="614"/>
      <c r="BD62" s="614"/>
      <c r="BE62" s="614"/>
      <c r="BF62" s="614"/>
      <c r="BG62" s="614"/>
      <c r="BH62" s="614"/>
      <c r="BI62" s="614"/>
      <c r="BJ62" s="614"/>
      <c r="BK62" s="614"/>
      <c r="BL62" s="614"/>
      <c r="BM62" s="614"/>
      <c r="BN62" s="614"/>
      <c r="BO62" s="614"/>
      <c r="BP62" s="614"/>
      <c r="BQ62" s="614"/>
      <c r="BR62" s="614"/>
      <c r="BS62" s="614"/>
      <c r="BT62" s="614"/>
      <c r="BU62" s="614"/>
      <c r="BV62" s="614"/>
      <c r="BW62" s="614"/>
      <c r="BX62" s="614"/>
      <c r="BY62" s="614"/>
      <c r="BZ62" s="614"/>
      <c r="CA62" s="614"/>
      <c r="CB62" s="614"/>
      <c r="CC62" s="614"/>
      <c r="CD62" s="614"/>
      <c r="CE62" s="614"/>
      <c r="CF62" s="614"/>
      <c r="CG62" s="614"/>
      <c r="CH62" s="614"/>
    </row>
    <row r="63" spans="1:93" s="127" customFormat="1" ht="45" customHeight="1" x14ac:dyDescent="0.2">
      <c r="A63" s="737"/>
      <c r="B63" s="322" t="s">
        <v>638</v>
      </c>
      <c r="C63" s="629" t="s">
        <v>650</v>
      </c>
      <c r="D63" s="962"/>
      <c r="E63" s="963"/>
      <c r="F63" s="962"/>
      <c r="G63" s="963"/>
      <c r="H63" s="900"/>
      <c r="I63" s="963"/>
      <c r="J63" s="962"/>
      <c r="K63" s="963"/>
      <c r="L63" s="962"/>
      <c r="M63" s="963"/>
      <c r="N63" s="962"/>
      <c r="O63" s="963"/>
      <c r="P63" s="962"/>
      <c r="Q63" s="963"/>
      <c r="R63" s="962"/>
      <c r="S63" s="963"/>
      <c r="T63" s="628"/>
      <c r="U63" s="140">
        <f t="shared" ref="U63:U70" si="11">IF(OR(D63="s",F63="s",H63="s",J63="s",L63="s",N63="s",P63="s",R63="s"), 0, IF(OR(D63="a",F63="a",H63="a",J63="a",L63="a",N63="a",P63="a",R63="a"),V63,0))</f>
        <v>0</v>
      </c>
      <c r="V63" s="565">
        <v>5</v>
      </c>
      <c r="W63" s="83">
        <f t="shared" ref="W63:W70" si="12">COUNTIF(D63:S63,"a")+COUNTIF(D63:S63,"s")</f>
        <v>0</v>
      </c>
      <c r="X63" s="324"/>
      <c r="Y63" s="290"/>
      <c r="Z63" s="612" t="s">
        <v>44</v>
      </c>
      <c r="AA63" s="290"/>
      <c r="AB63" s="290"/>
      <c r="AC63" s="290"/>
      <c r="AD63" s="290"/>
      <c r="AE63" s="290"/>
      <c r="AF63" s="290"/>
      <c r="AG63" s="290"/>
      <c r="AH63" s="290"/>
      <c r="AI63" s="290"/>
      <c r="AJ63" s="290"/>
      <c r="AK63" s="290"/>
      <c r="AL63" s="290"/>
      <c r="AM63" s="290"/>
      <c r="AN63" s="290"/>
      <c r="AO63" s="614"/>
      <c r="AP63" s="614"/>
      <c r="AQ63" s="614"/>
      <c r="AR63" s="614"/>
      <c r="AS63" s="614"/>
      <c r="AT63" s="614"/>
      <c r="AU63" s="614"/>
      <c r="AV63" s="614"/>
      <c r="AW63" s="614"/>
      <c r="AX63" s="614"/>
      <c r="AY63" s="614"/>
      <c r="AZ63" s="614"/>
      <c r="BA63" s="614"/>
      <c r="BB63" s="614"/>
      <c r="BC63" s="614"/>
      <c r="BD63" s="614"/>
      <c r="BE63" s="614"/>
      <c r="BF63" s="614"/>
      <c r="BG63" s="614"/>
      <c r="BH63" s="614"/>
      <c r="BI63" s="614"/>
      <c r="BJ63" s="614"/>
      <c r="BK63" s="614"/>
      <c r="BL63" s="614"/>
      <c r="BM63" s="614"/>
      <c r="BN63" s="614"/>
      <c r="BO63" s="614"/>
      <c r="BP63" s="614"/>
      <c r="BQ63" s="614"/>
      <c r="BR63" s="614"/>
      <c r="BS63" s="614"/>
      <c r="BT63" s="614"/>
      <c r="BU63" s="614"/>
      <c r="BV63" s="614"/>
      <c r="BW63" s="614"/>
      <c r="BX63" s="614"/>
      <c r="BY63" s="614"/>
      <c r="BZ63" s="614"/>
      <c r="CA63" s="614"/>
      <c r="CB63" s="614"/>
      <c r="CC63" s="614"/>
      <c r="CD63" s="614"/>
      <c r="CE63" s="614"/>
      <c r="CF63" s="614"/>
      <c r="CG63" s="614"/>
      <c r="CH63" s="614"/>
    </row>
    <row r="64" spans="1:93" s="127" customFormat="1" ht="45" customHeight="1" thickBot="1" x14ac:dyDescent="0.25">
      <c r="A64" s="737"/>
      <c r="B64" s="322" t="s">
        <v>639</v>
      </c>
      <c r="C64" s="629" t="s">
        <v>651</v>
      </c>
      <c r="D64" s="962"/>
      <c r="E64" s="963"/>
      <c r="F64" s="962"/>
      <c r="G64" s="963"/>
      <c r="H64" s="900"/>
      <c r="I64" s="963"/>
      <c r="J64" s="962"/>
      <c r="K64" s="963"/>
      <c r="L64" s="962"/>
      <c r="M64" s="963"/>
      <c r="N64" s="962"/>
      <c r="O64" s="963"/>
      <c r="P64" s="962"/>
      <c r="Q64" s="963"/>
      <c r="R64" s="962"/>
      <c r="S64" s="963"/>
      <c r="T64" s="628"/>
      <c r="U64" s="140">
        <f t="shared" si="11"/>
        <v>0</v>
      </c>
      <c r="V64" s="565">
        <v>10</v>
      </c>
      <c r="W64" s="83">
        <f t="shared" si="12"/>
        <v>0</v>
      </c>
      <c r="X64" s="324"/>
      <c r="Y64" s="290"/>
      <c r="Z64" s="612"/>
      <c r="AA64" s="290"/>
      <c r="AB64" s="290"/>
      <c r="AC64" s="290"/>
      <c r="AD64" s="290"/>
      <c r="AE64" s="290"/>
      <c r="AF64" s="290"/>
      <c r="AG64" s="290"/>
      <c r="AH64" s="290"/>
      <c r="AI64" s="290"/>
      <c r="AJ64" s="290"/>
      <c r="AK64" s="290"/>
      <c r="AL64" s="290"/>
      <c r="AM64" s="290"/>
      <c r="AN64" s="290"/>
      <c r="AO64" s="614"/>
      <c r="AP64" s="614"/>
      <c r="AQ64" s="614"/>
      <c r="AR64" s="614"/>
      <c r="AS64" s="614"/>
      <c r="AT64" s="614"/>
      <c r="AU64" s="614"/>
      <c r="AV64" s="614"/>
      <c r="AW64" s="614"/>
      <c r="AX64" s="614"/>
      <c r="AY64" s="614"/>
      <c r="AZ64" s="614"/>
      <c r="BA64" s="614"/>
      <c r="BB64" s="614"/>
      <c r="BC64" s="614"/>
      <c r="BD64" s="614"/>
      <c r="BE64" s="614"/>
      <c r="BF64" s="614"/>
      <c r="BG64" s="614"/>
      <c r="BH64" s="614"/>
      <c r="BI64" s="614"/>
      <c r="BJ64" s="614"/>
      <c r="BK64" s="614"/>
      <c r="BL64" s="614"/>
      <c r="BM64" s="614"/>
      <c r="BN64" s="614"/>
      <c r="BO64" s="614"/>
      <c r="BP64" s="614"/>
      <c r="BQ64" s="614"/>
      <c r="BR64" s="614"/>
      <c r="BS64" s="614"/>
      <c r="BT64" s="614"/>
      <c r="BU64" s="614"/>
      <c r="BV64" s="614"/>
      <c r="BW64" s="614"/>
      <c r="BX64" s="614"/>
      <c r="BY64" s="614"/>
      <c r="BZ64" s="614"/>
      <c r="CA64" s="614"/>
      <c r="CB64" s="614"/>
      <c r="CC64" s="614"/>
      <c r="CD64" s="614"/>
      <c r="CE64" s="614"/>
      <c r="CF64" s="614"/>
      <c r="CG64" s="614"/>
      <c r="CH64" s="614"/>
    </row>
    <row r="65" spans="1:86" s="127" customFormat="1" ht="27.95" customHeight="1" thickBot="1" x14ac:dyDescent="0.25">
      <c r="A65" s="567"/>
      <c r="B65" s="375"/>
      <c r="C65" s="435" t="s">
        <v>640</v>
      </c>
      <c r="D65" s="994"/>
      <c r="E65" s="1209"/>
      <c r="F65" s="1209"/>
      <c r="G65" s="1209"/>
      <c r="H65" s="1209"/>
      <c r="I65" s="1209"/>
      <c r="J65" s="1209"/>
      <c r="K65" s="1209"/>
      <c r="L65" s="1209"/>
      <c r="M65" s="1209"/>
      <c r="N65" s="1209"/>
      <c r="O65" s="1209"/>
      <c r="P65" s="1209"/>
      <c r="Q65" s="1209"/>
      <c r="R65" s="1209"/>
      <c r="S65" s="1209"/>
      <c r="T65" s="1209"/>
      <c r="U65" s="1209"/>
      <c r="V65" s="1210"/>
      <c r="W65" s="83">
        <f t="shared" si="12"/>
        <v>0</v>
      </c>
      <c r="X65" s="264"/>
      <c r="Y65" s="614"/>
      <c r="Z65" s="612"/>
      <c r="AA65" s="614"/>
      <c r="AB65" s="614"/>
      <c r="AC65" s="614"/>
      <c r="AD65" s="614"/>
      <c r="AE65" s="614"/>
      <c r="AF65" s="614"/>
      <c r="AG65" s="614"/>
      <c r="AH65" s="614"/>
      <c r="AI65" s="614"/>
      <c r="AJ65" s="614"/>
      <c r="AK65" s="614"/>
      <c r="AL65" s="614"/>
      <c r="AM65" s="614"/>
      <c r="AN65" s="614"/>
      <c r="AO65" s="614"/>
      <c r="AP65" s="614"/>
      <c r="AQ65" s="614"/>
      <c r="AR65" s="614"/>
      <c r="AS65" s="614"/>
      <c r="AT65" s="614"/>
      <c r="AU65" s="614"/>
      <c r="AV65" s="614"/>
      <c r="AW65" s="614"/>
      <c r="AX65" s="614"/>
      <c r="AY65" s="614"/>
      <c r="AZ65" s="614"/>
      <c r="BA65" s="614"/>
      <c r="BB65" s="614"/>
      <c r="BC65" s="614"/>
      <c r="BD65" s="614"/>
      <c r="BE65" s="614"/>
      <c r="BF65" s="614"/>
      <c r="BG65" s="614"/>
      <c r="BH65" s="614"/>
      <c r="BI65" s="614"/>
      <c r="BJ65" s="614"/>
      <c r="BK65" s="614"/>
      <c r="BL65" s="614"/>
      <c r="BM65" s="614"/>
      <c r="BN65" s="614"/>
      <c r="BO65" s="614"/>
      <c r="BP65" s="614"/>
      <c r="BQ65" s="614"/>
      <c r="BR65" s="614"/>
      <c r="BS65" s="614"/>
      <c r="BT65" s="614"/>
      <c r="BU65" s="614"/>
      <c r="BV65" s="614"/>
      <c r="BW65" s="614"/>
      <c r="BX65" s="614"/>
      <c r="BY65" s="614"/>
      <c r="BZ65" s="614"/>
      <c r="CA65" s="614"/>
      <c r="CB65" s="614"/>
      <c r="CC65" s="614"/>
      <c r="CD65" s="614"/>
      <c r="CE65" s="614"/>
      <c r="CF65" s="614"/>
      <c r="CG65" s="614"/>
      <c r="CH65" s="614"/>
    </row>
    <row r="66" spans="1:86" s="127" customFormat="1" ht="27.95" customHeight="1" x14ac:dyDescent="0.2">
      <c r="A66" s="737"/>
      <c r="B66" s="322" t="s">
        <v>641</v>
      </c>
      <c r="C66" s="629" t="s">
        <v>652</v>
      </c>
      <c r="D66" s="962"/>
      <c r="E66" s="963"/>
      <c r="F66" s="962"/>
      <c r="G66" s="963"/>
      <c r="H66" s="900"/>
      <c r="I66" s="963"/>
      <c r="J66" s="962"/>
      <c r="K66" s="963"/>
      <c r="L66" s="962"/>
      <c r="M66" s="963"/>
      <c r="N66" s="962"/>
      <c r="O66" s="963"/>
      <c r="P66" s="962"/>
      <c r="Q66" s="963"/>
      <c r="R66" s="962"/>
      <c r="S66" s="963"/>
      <c r="T66" s="628"/>
      <c r="U66" s="140">
        <f t="shared" si="11"/>
        <v>0</v>
      </c>
      <c r="V66" s="565">
        <v>5</v>
      </c>
      <c r="W66" s="83">
        <f t="shared" si="12"/>
        <v>0</v>
      </c>
      <c r="X66" s="324"/>
      <c r="Y66" s="290"/>
      <c r="Z66" s="612"/>
      <c r="AA66" s="290"/>
      <c r="AB66" s="290"/>
      <c r="AC66" s="290"/>
      <c r="AD66" s="290"/>
      <c r="AE66" s="290"/>
      <c r="AF66" s="290"/>
      <c r="AG66" s="290"/>
      <c r="AH66" s="290"/>
      <c r="AI66" s="290"/>
      <c r="AJ66" s="290"/>
      <c r="AK66" s="290"/>
      <c r="AL66" s="290"/>
      <c r="AM66" s="290"/>
      <c r="AN66" s="290"/>
      <c r="AO66" s="614"/>
      <c r="AP66" s="614"/>
      <c r="AQ66" s="614"/>
      <c r="AR66" s="614"/>
      <c r="AS66" s="614"/>
      <c r="AT66" s="614"/>
      <c r="AU66" s="614"/>
      <c r="AV66" s="614"/>
      <c r="AW66" s="614"/>
      <c r="AX66" s="614"/>
      <c r="AY66" s="614"/>
      <c r="AZ66" s="614"/>
      <c r="BA66" s="614"/>
      <c r="BB66" s="614"/>
      <c r="BC66" s="614"/>
      <c r="BD66" s="614"/>
      <c r="BE66" s="614"/>
      <c r="BF66" s="614"/>
      <c r="BG66" s="614"/>
      <c r="BH66" s="614"/>
      <c r="BI66" s="614"/>
      <c r="BJ66" s="614"/>
      <c r="BK66" s="614"/>
      <c r="BL66" s="614"/>
      <c r="BM66" s="614"/>
      <c r="BN66" s="614"/>
      <c r="BO66" s="614"/>
      <c r="BP66" s="614"/>
      <c r="BQ66" s="614"/>
      <c r="BR66" s="614"/>
      <c r="BS66" s="614"/>
      <c r="BT66" s="614"/>
      <c r="BU66" s="614"/>
      <c r="BV66" s="614"/>
      <c r="BW66" s="614"/>
      <c r="BX66" s="614"/>
      <c r="BY66" s="614"/>
      <c r="BZ66" s="614"/>
      <c r="CA66" s="614"/>
      <c r="CB66" s="614"/>
      <c r="CC66" s="614"/>
      <c r="CD66" s="614"/>
      <c r="CE66" s="614"/>
      <c r="CF66" s="614"/>
      <c r="CG66" s="614"/>
      <c r="CH66" s="614"/>
    </row>
    <row r="67" spans="1:86" s="127" customFormat="1" ht="27.95" customHeight="1" x14ac:dyDescent="0.2">
      <c r="A67" s="737"/>
      <c r="B67" s="322" t="s">
        <v>653</v>
      </c>
      <c r="C67" s="629" t="s">
        <v>654</v>
      </c>
      <c r="D67" s="962"/>
      <c r="E67" s="963"/>
      <c r="F67" s="962"/>
      <c r="G67" s="963"/>
      <c r="H67" s="900"/>
      <c r="I67" s="963"/>
      <c r="J67" s="962"/>
      <c r="K67" s="963"/>
      <c r="L67" s="962"/>
      <c r="M67" s="963"/>
      <c r="N67" s="962"/>
      <c r="O67" s="963"/>
      <c r="P67" s="962"/>
      <c r="Q67" s="963"/>
      <c r="R67" s="962"/>
      <c r="S67" s="963"/>
      <c r="T67" s="628"/>
      <c r="U67" s="140">
        <f t="shared" si="11"/>
        <v>0</v>
      </c>
      <c r="V67" s="565">
        <v>5</v>
      </c>
      <c r="W67" s="83">
        <f t="shared" si="12"/>
        <v>0</v>
      </c>
      <c r="X67" s="324"/>
      <c r="Y67" s="290"/>
      <c r="Z67" s="612" t="s">
        <v>44</v>
      </c>
      <c r="AA67" s="290"/>
      <c r="AB67" s="290"/>
      <c r="AC67" s="290"/>
      <c r="AD67" s="290"/>
      <c r="AE67" s="290"/>
      <c r="AF67" s="290"/>
      <c r="AG67" s="290"/>
      <c r="AH67" s="290"/>
      <c r="AI67" s="290"/>
      <c r="AJ67" s="290"/>
      <c r="AK67" s="290"/>
      <c r="AL67" s="290"/>
      <c r="AM67" s="290"/>
      <c r="AN67" s="290"/>
      <c r="AO67" s="614"/>
      <c r="AP67" s="614"/>
      <c r="AQ67" s="614"/>
      <c r="AR67" s="614"/>
      <c r="AS67" s="614"/>
      <c r="AT67" s="614"/>
      <c r="AU67" s="614"/>
      <c r="AV67" s="614"/>
      <c r="AW67" s="614"/>
      <c r="AX67" s="614"/>
      <c r="AY67" s="614"/>
      <c r="AZ67" s="614"/>
      <c r="BA67" s="614"/>
      <c r="BB67" s="614"/>
      <c r="BC67" s="614"/>
      <c r="BD67" s="614"/>
      <c r="BE67" s="614"/>
      <c r="BF67" s="614"/>
      <c r="BG67" s="614"/>
      <c r="BH67" s="614"/>
      <c r="BI67" s="614"/>
      <c r="BJ67" s="614"/>
      <c r="BK67" s="614"/>
      <c r="BL67" s="614"/>
      <c r="BM67" s="614"/>
      <c r="BN67" s="614"/>
      <c r="BO67" s="614"/>
      <c r="BP67" s="614"/>
      <c r="BQ67" s="614"/>
      <c r="BR67" s="614"/>
      <c r="BS67" s="614"/>
      <c r="BT67" s="614"/>
      <c r="BU67" s="614"/>
      <c r="BV67" s="614"/>
      <c r="BW67" s="614"/>
      <c r="BX67" s="614"/>
      <c r="BY67" s="614"/>
      <c r="BZ67" s="614"/>
      <c r="CA67" s="614"/>
      <c r="CB67" s="614"/>
      <c r="CC67" s="614"/>
      <c r="CD67" s="614"/>
      <c r="CE67" s="614"/>
      <c r="CF67" s="614"/>
      <c r="CG67" s="614"/>
      <c r="CH67" s="614"/>
    </row>
    <row r="68" spans="1:86" s="127" customFormat="1" ht="27.95" customHeight="1" x14ac:dyDescent="0.2">
      <c r="A68" s="737"/>
      <c r="B68" s="322" t="s">
        <v>655</v>
      </c>
      <c r="C68" s="629" t="s">
        <v>656</v>
      </c>
      <c r="D68" s="962"/>
      <c r="E68" s="963"/>
      <c r="F68" s="962"/>
      <c r="G68" s="963"/>
      <c r="H68" s="900"/>
      <c r="I68" s="963"/>
      <c r="J68" s="962"/>
      <c r="K68" s="963"/>
      <c r="L68" s="962"/>
      <c r="M68" s="963"/>
      <c r="N68" s="962"/>
      <c r="O68" s="963"/>
      <c r="P68" s="962"/>
      <c r="Q68" s="963"/>
      <c r="R68" s="962"/>
      <c r="S68" s="963"/>
      <c r="T68" s="628"/>
      <c r="U68" s="140">
        <f t="shared" si="11"/>
        <v>0</v>
      </c>
      <c r="V68" s="565">
        <v>5</v>
      </c>
      <c r="W68" s="83">
        <f t="shared" si="12"/>
        <v>0</v>
      </c>
      <c r="X68" s="324"/>
      <c r="Y68" s="290"/>
      <c r="Z68" s="612" t="s">
        <v>44</v>
      </c>
      <c r="AA68" s="290"/>
      <c r="AB68" s="290"/>
      <c r="AC68" s="290"/>
      <c r="AD68" s="290"/>
      <c r="AE68" s="290"/>
      <c r="AF68" s="290"/>
      <c r="AG68" s="290"/>
      <c r="AH68" s="290"/>
      <c r="AI68" s="290"/>
      <c r="AJ68" s="290"/>
      <c r="AK68" s="290"/>
      <c r="AL68" s="290"/>
      <c r="AM68" s="290"/>
      <c r="AN68" s="290"/>
      <c r="AO68" s="614"/>
      <c r="AP68" s="614"/>
      <c r="AQ68" s="614"/>
      <c r="AR68" s="614"/>
      <c r="AS68" s="614"/>
      <c r="AT68" s="614"/>
      <c r="AU68" s="614"/>
      <c r="AV68" s="614"/>
      <c r="AW68" s="614"/>
      <c r="AX68" s="614"/>
      <c r="AY68" s="614"/>
      <c r="AZ68" s="614"/>
      <c r="BA68" s="614"/>
      <c r="BB68" s="614"/>
      <c r="BC68" s="614"/>
      <c r="BD68" s="614"/>
      <c r="BE68" s="614"/>
      <c r="BF68" s="614"/>
      <c r="BG68" s="614"/>
      <c r="BH68" s="614"/>
      <c r="BI68" s="614"/>
      <c r="BJ68" s="614"/>
      <c r="BK68" s="614"/>
      <c r="BL68" s="614"/>
      <c r="BM68" s="614"/>
      <c r="BN68" s="614"/>
      <c r="BO68" s="614"/>
      <c r="BP68" s="614"/>
      <c r="BQ68" s="614"/>
      <c r="BR68" s="614"/>
      <c r="BS68" s="614"/>
      <c r="BT68" s="614"/>
      <c r="BU68" s="614"/>
      <c r="BV68" s="614"/>
      <c r="BW68" s="614"/>
      <c r="BX68" s="614"/>
      <c r="BY68" s="614"/>
      <c r="BZ68" s="614"/>
      <c r="CA68" s="614"/>
      <c r="CB68" s="614"/>
      <c r="CC68" s="614"/>
      <c r="CD68" s="614"/>
      <c r="CE68" s="614"/>
      <c r="CF68" s="614"/>
      <c r="CG68" s="614"/>
      <c r="CH68" s="614"/>
    </row>
    <row r="69" spans="1:86" s="127" customFormat="1" ht="45" customHeight="1" x14ac:dyDescent="0.2">
      <c r="A69" s="737"/>
      <c r="B69" s="322" t="s">
        <v>657</v>
      </c>
      <c r="C69" s="629" t="s">
        <v>658</v>
      </c>
      <c r="D69" s="962"/>
      <c r="E69" s="963"/>
      <c r="F69" s="962"/>
      <c r="G69" s="963"/>
      <c r="H69" s="900"/>
      <c r="I69" s="963"/>
      <c r="J69" s="962"/>
      <c r="K69" s="963"/>
      <c r="L69" s="962"/>
      <c r="M69" s="963"/>
      <c r="N69" s="962"/>
      <c r="O69" s="963"/>
      <c r="P69" s="962"/>
      <c r="Q69" s="963"/>
      <c r="R69" s="962"/>
      <c r="S69" s="963"/>
      <c r="T69" s="628"/>
      <c r="U69" s="140">
        <f t="shared" si="11"/>
        <v>0</v>
      </c>
      <c r="V69" s="565">
        <v>10</v>
      </c>
      <c r="W69" s="83">
        <f t="shared" si="12"/>
        <v>0</v>
      </c>
      <c r="X69" s="324"/>
      <c r="Y69" s="290"/>
      <c r="Z69" s="612"/>
      <c r="AA69" s="290"/>
      <c r="AB69" s="290"/>
      <c r="AC69" s="290"/>
      <c r="AD69" s="290"/>
      <c r="AE69" s="290"/>
      <c r="AF69" s="290"/>
      <c r="AG69" s="290"/>
      <c r="AH69" s="290"/>
      <c r="AI69" s="290"/>
      <c r="AJ69" s="290"/>
      <c r="AK69" s="290"/>
      <c r="AL69" s="290"/>
      <c r="AM69" s="290"/>
      <c r="AN69" s="290"/>
      <c r="AO69" s="614"/>
      <c r="AP69" s="614"/>
      <c r="AQ69" s="614"/>
      <c r="AR69" s="614"/>
      <c r="AS69" s="614"/>
      <c r="AT69" s="614"/>
      <c r="AU69" s="614"/>
      <c r="AV69" s="614"/>
      <c r="AW69" s="614"/>
      <c r="AX69" s="614"/>
      <c r="AY69" s="614"/>
      <c r="AZ69" s="614"/>
      <c r="BA69" s="614"/>
      <c r="BB69" s="614"/>
      <c r="BC69" s="614"/>
      <c r="BD69" s="614"/>
      <c r="BE69" s="614"/>
      <c r="BF69" s="614"/>
      <c r="BG69" s="614"/>
      <c r="BH69" s="614"/>
      <c r="BI69" s="614"/>
      <c r="BJ69" s="614"/>
      <c r="BK69" s="614"/>
      <c r="BL69" s="614"/>
      <c r="BM69" s="614"/>
      <c r="BN69" s="614"/>
      <c r="BO69" s="614"/>
      <c r="BP69" s="614"/>
      <c r="BQ69" s="614"/>
      <c r="BR69" s="614"/>
      <c r="BS69" s="614"/>
      <c r="BT69" s="614"/>
      <c r="BU69" s="614"/>
      <c r="BV69" s="614"/>
      <c r="BW69" s="614"/>
      <c r="BX69" s="614"/>
      <c r="BY69" s="614"/>
      <c r="BZ69" s="614"/>
      <c r="CA69" s="614"/>
      <c r="CB69" s="614"/>
      <c r="CC69" s="614"/>
      <c r="CD69" s="614"/>
      <c r="CE69" s="614"/>
      <c r="CF69" s="614"/>
      <c r="CG69" s="614"/>
      <c r="CH69" s="614"/>
    </row>
    <row r="70" spans="1:86" s="127" customFormat="1" ht="45" customHeight="1" thickBot="1" x14ac:dyDescent="0.25">
      <c r="A70" s="737"/>
      <c r="B70" s="322" t="s">
        <v>659</v>
      </c>
      <c r="C70" s="629" t="s">
        <v>660</v>
      </c>
      <c r="D70" s="962"/>
      <c r="E70" s="963"/>
      <c r="F70" s="962"/>
      <c r="G70" s="963"/>
      <c r="H70" s="900"/>
      <c r="I70" s="963"/>
      <c r="J70" s="962"/>
      <c r="K70" s="963"/>
      <c r="L70" s="962"/>
      <c r="M70" s="963"/>
      <c r="N70" s="962"/>
      <c r="O70" s="963"/>
      <c r="P70" s="962"/>
      <c r="Q70" s="963"/>
      <c r="R70" s="962"/>
      <c r="S70" s="963"/>
      <c r="T70" s="628"/>
      <c r="U70" s="140">
        <f t="shared" si="11"/>
        <v>0</v>
      </c>
      <c r="V70" s="565">
        <v>10</v>
      </c>
      <c r="W70" s="83">
        <f t="shared" si="12"/>
        <v>0</v>
      </c>
      <c r="X70" s="324"/>
      <c r="Y70" s="290"/>
      <c r="Z70" s="612"/>
      <c r="AA70" s="290"/>
      <c r="AB70" s="290"/>
      <c r="AC70" s="290"/>
      <c r="AD70" s="290"/>
      <c r="AE70" s="290"/>
      <c r="AF70" s="290"/>
      <c r="AG70" s="290"/>
      <c r="AH70" s="290"/>
      <c r="AI70" s="290"/>
      <c r="AJ70" s="290"/>
      <c r="AK70" s="290"/>
      <c r="AL70" s="290"/>
      <c r="AM70" s="290"/>
      <c r="AN70" s="290"/>
      <c r="AO70" s="614"/>
      <c r="AP70" s="614"/>
      <c r="AQ70" s="614"/>
      <c r="AR70" s="614"/>
      <c r="AS70" s="614"/>
      <c r="AT70" s="614"/>
      <c r="AU70" s="614"/>
      <c r="AV70" s="614"/>
      <c r="AW70" s="614"/>
      <c r="AX70" s="614"/>
      <c r="AY70" s="614"/>
      <c r="AZ70" s="614"/>
      <c r="BA70" s="614"/>
      <c r="BB70" s="614"/>
      <c r="BC70" s="614"/>
      <c r="BD70" s="614"/>
      <c r="BE70" s="614"/>
      <c r="BF70" s="614"/>
      <c r="BG70" s="614"/>
      <c r="BH70" s="614"/>
      <c r="BI70" s="614"/>
      <c r="BJ70" s="614"/>
      <c r="BK70" s="614"/>
      <c r="BL70" s="614"/>
      <c r="BM70" s="614"/>
      <c r="BN70" s="614"/>
      <c r="BO70" s="614"/>
      <c r="BP70" s="614"/>
      <c r="BQ70" s="614"/>
      <c r="BR70" s="614"/>
      <c r="BS70" s="614"/>
      <c r="BT70" s="614"/>
      <c r="BU70" s="614"/>
      <c r="BV70" s="614"/>
      <c r="BW70" s="614"/>
      <c r="BX70" s="614"/>
      <c r="BY70" s="614"/>
      <c r="BZ70" s="614"/>
      <c r="CA70" s="614"/>
      <c r="CB70" s="614"/>
      <c r="CC70" s="614"/>
      <c r="CD70" s="614"/>
      <c r="CE70" s="614"/>
      <c r="CF70" s="614"/>
      <c r="CG70" s="614"/>
      <c r="CH70" s="614"/>
    </row>
    <row r="71" spans="1:86" s="127" customFormat="1" ht="21" customHeight="1" thickTop="1" thickBot="1" x14ac:dyDescent="0.25">
      <c r="A71" s="737"/>
      <c r="B71" s="198"/>
      <c r="C71" s="630"/>
      <c r="D71" s="912" t="s">
        <v>261</v>
      </c>
      <c r="E71" s="919"/>
      <c r="F71" s="919"/>
      <c r="G71" s="919"/>
      <c r="H71" s="919"/>
      <c r="I71" s="919"/>
      <c r="J71" s="919"/>
      <c r="K71" s="919"/>
      <c r="L71" s="919"/>
      <c r="M71" s="919"/>
      <c r="N71" s="919"/>
      <c r="O71" s="919"/>
      <c r="P71" s="919"/>
      <c r="Q71" s="919"/>
      <c r="R71" s="919"/>
      <c r="S71" s="919"/>
      <c r="T71" s="920"/>
      <c r="U71" s="29">
        <f>SUM(U62:U70)</f>
        <v>0</v>
      </c>
      <c r="V71" s="631">
        <f>SUM(V62:V70)</f>
        <v>50</v>
      </c>
      <c r="W71" s="83"/>
      <c r="X71" s="264"/>
      <c r="Y71" s="290"/>
      <c r="Z71" s="612"/>
      <c r="AA71" s="290"/>
      <c r="AB71" s="290"/>
      <c r="AC71" s="290"/>
      <c r="AD71" s="290"/>
      <c r="AE71" s="290"/>
      <c r="AF71" s="290"/>
      <c r="AG71" s="290"/>
      <c r="AH71" s="290"/>
      <c r="AI71" s="290"/>
      <c r="AJ71" s="290"/>
      <c r="AK71" s="290"/>
      <c r="AL71" s="290"/>
      <c r="AM71" s="290"/>
      <c r="AN71" s="290"/>
      <c r="AO71" s="614"/>
      <c r="AP71" s="614"/>
      <c r="AQ71" s="614"/>
      <c r="AR71" s="614"/>
      <c r="AS71" s="614"/>
      <c r="AT71" s="614"/>
      <c r="AU71" s="614"/>
      <c r="AV71" s="614"/>
      <c r="AW71" s="614"/>
      <c r="AX71" s="614"/>
      <c r="AY71" s="614"/>
      <c r="AZ71" s="614"/>
      <c r="BA71" s="614"/>
      <c r="BB71" s="614"/>
      <c r="BC71" s="614"/>
      <c r="BD71" s="614"/>
      <c r="BE71" s="614"/>
      <c r="BF71" s="614"/>
      <c r="BG71" s="614"/>
      <c r="BH71" s="614"/>
      <c r="BI71" s="614"/>
      <c r="BJ71" s="614"/>
      <c r="BK71" s="614"/>
      <c r="BL71" s="614"/>
      <c r="BM71" s="614"/>
      <c r="BN71" s="614"/>
      <c r="BO71" s="614"/>
      <c r="BP71" s="614"/>
      <c r="BQ71" s="614"/>
      <c r="BR71" s="614"/>
      <c r="BS71" s="614"/>
      <c r="BT71" s="614"/>
      <c r="BU71" s="614"/>
      <c r="BV71" s="614"/>
      <c r="BW71" s="614"/>
      <c r="BX71" s="614"/>
      <c r="BY71" s="614"/>
      <c r="BZ71" s="614"/>
      <c r="CA71" s="614"/>
      <c r="CB71" s="614"/>
      <c r="CC71" s="614"/>
      <c r="CD71" s="614"/>
      <c r="CE71" s="614"/>
      <c r="CF71" s="614"/>
      <c r="CG71" s="614"/>
      <c r="CH71" s="614"/>
    </row>
    <row r="72" spans="1:86" s="127" customFormat="1" ht="21" customHeight="1" thickBot="1" x14ac:dyDescent="0.25">
      <c r="A72" s="503"/>
      <c r="B72" s="320"/>
      <c r="C72" s="600" t="s">
        <v>405</v>
      </c>
      <c r="D72" s="1153"/>
      <c r="E72" s="1154"/>
      <c r="F72" s="964">
        <f>IF(T62="na",15,20)</f>
        <v>15</v>
      </c>
      <c r="G72" s="965"/>
      <c r="H72" s="965"/>
      <c r="I72" s="965"/>
      <c r="J72" s="965"/>
      <c r="K72" s="965"/>
      <c r="L72" s="965"/>
      <c r="M72" s="965"/>
      <c r="N72" s="965"/>
      <c r="O72" s="965"/>
      <c r="P72" s="965"/>
      <c r="Q72" s="965"/>
      <c r="R72" s="965"/>
      <c r="S72" s="965"/>
      <c r="T72" s="965"/>
      <c r="U72" s="965"/>
      <c r="V72" s="966"/>
      <c r="W72" s="83"/>
      <c r="X72" s="264"/>
      <c r="Y72" s="290"/>
      <c r="Z72" s="612"/>
      <c r="AA72" s="290"/>
      <c r="AB72" s="290"/>
      <c r="AC72" s="290"/>
      <c r="AD72" s="290"/>
      <c r="AE72" s="290"/>
      <c r="AF72" s="290"/>
      <c r="AG72" s="290"/>
      <c r="AH72" s="290"/>
      <c r="AI72" s="290"/>
      <c r="AJ72" s="290"/>
      <c r="AK72" s="290"/>
      <c r="AL72" s="290"/>
      <c r="AM72" s="290"/>
      <c r="AN72" s="290"/>
      <c r="AO72" s="614"/>
      <c r="AP72" s="614"/>
      <c r="AQ72" s="614"/>
      <c r="AR72" s="614"/>
      <c r="AS72" s="614"/>
      <c r="AT72" s="614"/>
      <c r="AU72" s="614"/>
      <c r="AV72" s="614"/>
      <c r="AW72" s="614"/>
      <c r="AX72" s="614"/>
      <c r="AY72" s="614"/>
      <c r="AZ72" s="614"/>
      <c r="BA72" s="614"/>
      <c r="BB72" s="614"/>
      <c r="BC72" s="614"/>
      <c r="BD72" s="614"/>
      <c r="BE72" s="614"/>
      <c r="BF72" s="614"/>
      <c r="BG72" s="614"/>
      <c r="BH72" s="614"/>
      <c r="BI72" s="614"/>
      <c r="BJ72" s="614"/>
      <c r="BK72" s="614"/>
      <c r="BL72" s="614"/>
      <c r="BM72" s="614"/>
      <c r="BN72" s="614"/>
      <c r="BO72" s="614"/>
      <c r="BP72" s="614"/>
      <c r="BQ72" s="614"/>
      <c r="BR72" s="614"/>
      <c r="BS72" s="614"/>
      <c r="BT72" s="614"/>
      <c r="BU72" s="614"/>
      <c r="BV72" s="614"/>
      <c r="BW72" s="614"/>
      <c r="BX72" s="614"/>
      <c r="BY72" s="614"/>
      <c r="BZ72" s="614"/>
      <c r="CA72" s="614"/>
      <c r="CB72" s="614"/>
      <c r="CC72" s="614"/>
      <c r="CD72" s="614"/>
      <c r="CE72" s="614"/>
      <c r="CF72" s="614"/>
      <c r="CG72" s="614"/>
      <c r="CH72" s="614"/>
    </row>
    <row r="73" spans="1:86" s="127" customFormat="1" ht="30" customHeight="1" thickBot="1" x14ac:dyDescent="0.25">
      <c r="A73" s="501"/>
      <c r="B73" s="476" t="s">
        <v>642</v>
      </c>
      <c r="C73" s="477" t="s">
        <v>643</v>
      </c>
      <c r="D73" s="131"/>
      <c r="E73" s="132"/>
      <c r="F73" s="136"/>
      <c r="G73" s="430"/>
      <c r="H73" s="131"/>
      <c r="I73" s="132"/>
      <c r="J73" s="233"/>
      <c r="K73" s="430"/>
      <c r="L73" s="131"/>
      <c r="M73" s="231"/>
      <c r="N73" s="131"/>
      <c r="O73" s="232"/>
      <c r="P73" s="234"/>
      <c r="Q73" s="691"/>
      <c r="R73" s="234"/>
      <c r="S73" s="231"/>
      <c r="T73" s="441"/>
      <c r="U73" s="68"/>
      <c r="V73" s="528"/>
      <c r="W73" s="83"/>
      <c r="X73" s="264"/>
      <c r="Y73" s="290"/>
      <c r="Z73" s="612"/>
      <c r="AA73" s="290"/>
      <c r="AB73" s="290"/>
      <c r="AC73" s="290"/>
      <c r="AD73" s="290"/>
      <c r="AE73" s="290"/>
      <c r="AF73" s="290"/>
      <c r="AG73" s="290"/>
      <c r="AH73" s="290"/>
      <c r="AI73" s="290"/>
      <c r="AJ73" s="290"/>
      <c r="AK73" s="290"/>
      <c r="AL73" s="290"/>
      <c r="AM73" s="290"/>
      <c r="AN73" s="290"/>
      <c r="AO73" s="614"/>
      <c r="AP73" s="614"/>
      <c r="AQ73" s="614"/>
      <c r="AR73" s="614"/>
      <c r="AS73" s="614"/>
      <c r="AT73" s="614"/>
      <c r="AU73" s="614"/>
      <c r="AV73" s="614"/>
      <c r="AW73" s="614"/>
      <c r="AX73" s="614"/>
      <c r="AY73" s="614"/>
      <c r="AZ73" s="614"/>
      <c r="BA73" s="614"/>
      <c r="BB73" s="614"/>
      <c r="BC73" s="614"/>
      <c r="BD73" s="614"/>
      <c r="BE73" s="614"/>
      <c r="BF73" s="614"/>
      <c r="BG73" s="614"/>
      <c r="BH73" s="614"/>
      <c r="BI73" s="614"/>
      <c r="BJ73" s="614"/>
      <c r="BK73" s="614"/>
      <c r="BL73" s="614"/>
      <c r="BM73" s="614"/>
      <c r="BN73" s="614"/>
      <c r="BO73" s="614"/>
      <c r="BP73" s="614"/>
      <c r="BQ73" s="614"/>
      <c r="BR73" s="614"/>
      <c r="BS73" s="614"/>
      <c r="BT73" s="614"/>
      <c r="BU73" s="614"/>
      <c r="BV73" s="614"/>
      <c r="BW73" s="614"/>
      <c r="BX73" s="614"/>
      <c r="BY73" s="614"/>
      <c r="BZ73" s="614"/>
      <c r="CA73" s="614"/>
      <c r="CB73" s="614"/>
      <c r="CC73" s="614"/>
      <c r="CD73" s="614"/>
      <c r="CE73" s="614"/>
      <c r="CF73" s="614"/>
      <c r="CG73" s="614"/>
      <c r="CH73" s="614"/>
    </row>
    <row r="74" spans="1:86" s="127" customFormat="1" ht="27.95" customHeight="1" x14ac:dyDescent="0.2">
      <c r="A74" s="737"/>
      <c r="B74" s="360" t="s">
        <v>644</v>
      </c>
      <c r="C74" s="627" t="s">
        <v>661</v>
      </c>
      <c r="D74" s="967"/>
      <c r="E74" s="968"/>
      <c r="F74" s="967"/>
      <c r="G74" s="968"/>
      <c r="H74" s="899"/>
      <c r="I74" s="968"/>
      <c r="J74" s="967"/>
      <c r="K74" s="968"/>
      <c r="L74" s="967"/>
      <c r="M74" s="968"/>
      <c r="N74" s="967"/>
      <c r="O74" s="968"/>
      <c r="P74" s="967"/>
      <c r="Q74" s="968"/>
      <c r="R74" s="967"/>
      <c r="S74" s="968"/>
      <c r="T74" s="628"/>
      <c r="U74" s="139">
        <f>IF(OR(D74="s",F74="s",H74="s",J74="s",L74="s",N74="s",P74="s",R74="s"), 0, IF(OR(D74="a",F74="a",H74="a",J74="a",L74="a",N74="a",P74="a",R74="a"),V74,0))</f>
        <v>0</v>
      </c>
      <c r="V74" s="564">
        <v>5</v>
      </c>
      <c r="W74" s="83">
        <f>COUNTIF(D74:S74,"a")+COUNTIF(D74:S74,"s")</f>
        <v>0</v>
      </c>
      <c r="X74" s="324"/>
      <c r="Y74" s="290"/>
      <c r="Z74" s="612"/>
      <c r="AA74" s="290"/>
      <c r="AB74" s="290"/>
      <c r="AC74" s="290"/>
      <c r="AD74" s="290"/>
      <c r="AE74" s="290"/>
      <c r="AF74" s="290"/>
      <c r="AG74" s="290"/>
      <c r="AH74" s="290"/>
      <c r="AI74" s="290"/>
      <c r="AJ74" s="290"/>
      <c r="AK74" s="290"/>
      <c r="AL74" s="290"/>
      <c r="AM74" s="290"/>
      <c r="AN74" s="290"/>
      <c r="AO74" s="614"/>
      <c r="AP74" s="614"/>
      <c r="AQ74" s="614"/>
      <c r="AR74" s="614"/>
      <c r="AS74" s="614"/>
      <c r="AT74" s="614"/>
      <c r="AU74" s="614"/>
      <c r="AV74" s="614"/>
      <c r="AW74" s="614"/>
      <c r="AX74" s="614"/>
      <c r="AY74" s="614"/>
      <c r="AZ74" s="614"/>
      <c r="BA74" s="614"/>
      <c r="BB74" s="614"/>
      <c r="BC74" s="614"/>
      <c r="BD74" s="614"/>
      <c r="BE74" s="614"/>
      <c r="BF74" s="614"/>
      <c r="BG74" s="614"/>
      <c r="BH74" s="614"/>
      <c r="BI74" s="614"/>
      <c r="BJ74" s="614"/>
      <c r="BK74" s="614"/>
      <c r="BL74" s="614"/>
      <c r="BM74" s="614"/>
      <c r="BN74" s="614"/>
      <c r="BO74" s="614"/>
      <c r="BP74" s="614"/>
      <c r="BQ74" s="614"/>
      <c r="BR74" s="614"/>
      <c r="BS74" s="614"/>
      <c r="BT74" s="614"/>
      <c r="BU74" s="614"/>
      <c r="BV74" s="614"/>
      <c r="BW74" s="614"/>
      <c r="BX74" s="614"/>
      <c r="BY74" s="614"/>
      <c r="BZ74" s="614"/>
      <c r="CA74" s="614"/>
      <c r="CB74" s="614"/>
      <c r="CC74" s="614"/>
      <c r="CD74" s="614"/>
      <c r="CE74" s="614"/>
      <c r="CF74" s="614"/>
      <c r="CG74" s="614"/>
      <c r="CH74" s="614"/>
    </row>
    <row r="75" spans="1:86" s="127" customFormat="1" ht="27.95" customHeight="1" thickBot="1" x14ac:dyDescent="0.25">
      <c r="A75" s="737"/>
      <c r="B75" s="322" t="s">
        <v>645</v>
      </c>
      <c r="C75" s="629" t="s">
        <v>662</v>
      </c>
      <c r="D75" s="962"/>
      <c r="E75" s="963"/>
      <c r="F75" s="962"/>
      <c r="G75" s="963"/>
      <c r="H75" s="900"/>
      <c r="I75" s="963"/>
      <c r="J75" s="962"/>
      <c r="K75" s="963"/>
      <c r="L75" s="962"/>
      <c r="M75" s="963"/>
      <c r="N75" s="962"/>
      <c r="O75" s="963"/>
      <c r="P75" s="962"/>
      <c r="Q75" s="963"/>
      <c r="R75" s="962"/>
      <c r="S75" s="963"/>
      <c r="T75" s="628"/>
      <c r="U75" s="140">
        <f>IF(OR(D75="s",F75="s",H75="s",J75="s",L75="s",N75="s",P75="s",R75="s"), 0, IF(OR(D75="a",F75="a",H75="a",J75="a",L75="a",N75="a",P75="a",R75="a"),V75,0))</f>
        <v>0</v>
      </c>
      <c r="V75" s="565">
        <v>5</v>
      </c>
      <c r="W75" s="83">
        <f>COUNTIF(D75:S75,"a")+COUNTIF(D75:S75,"s")</f>
        <v>0</v>
      </c>
      <c r="X75" s="324"/>
      <c r="Y75" s="290"/>
      <c r="Z75" s="612"/>
      <c r="AA75" s="290"/>
      <c r="AB75" s="290"/>
      <c r="AC75" s="290"/>
      <c r="AD75" s="290"/>
      <c r="AE75" s="290"/>
      <c r="AF75" s="290"/>
      <c r="AG75" s="290"/>
      <c r="AH75" s="290"/>
      <c r="AI75" s="290"/>
      <c r="AJ75" s="290"/>
      <c r="AK75" s="290"/>
      <c r="AL75" s="290"/>
      <c r="AM75" s="290"/>
      <c r="AN75" s="290"/>
      <c r="AO75" s="614"/>
      <c r="AP75" s="614"/>
      <c r="AQ75" s="614"/>
      <c r="AR75" s="614"/>
      <c r="AS75" s="614"/>
      <c r="AT75" s="614"/>
      <c r="AU75" s="614"/>
      <c r="AV75" s="614"/>
      <c r="AW75" s="614"/>
      <c r="AX75" s="614"/>
      <c r="AY75" s="614"/>
      <c r="AZ75" s="614"/>
      <c r="BA75" s="614"/>
      <c r="BB75" s="614"/>
      <c r="BC75" s="614"/>
      <c r="BD75" s="614"/>
      <c r="BE75" s="614"/>
      <c r="BF75" s="614"/>
      <c r="BG75" s="614"/>
      <c r="BH75" s="614"/>
      <c r="BI75" s="614"/>
      <c r="BJ75" s="614"/>
      <c r="BK75" s="614"/>
      <c r="BL75" s="614"/>
      <c r="BM75" s="614"/>
      <c r="BN75" s="614"/>
      <c r="BO75" s="614"/>
      <c r="BP75" s="614"/>
      <c r="BQ75" s="614"/>
      <c r="BR75" s="614"/>
      <c r="BS75" s="614"/>
      <c r="BT75" s="614"/>
      <c r="BU75" s="614"/>
      <c r="BV75" s="614"/>
      <c r="BW75" s="614"/>
      <c r="BX75" s="614"/>
      <c r="BY75" s="614"/>
      <c r="BZ75" s="614"/>
      <c r="CA75" s="614"/>
      <c r="CB75" s="614"/>
      <c r="CC75" s="614"/>
      <c r="CD75" s="614"/>
      <c r="CE75" s="614"/>
      <c r="CF75" s="614"/>
      <c r="CG75" s="614"/>
      <c r="CH75" s="614"/>
    </row>
    <row r="76" spans="1:86" s="127" customFormat="1" ht="21" customHeight="1" thickTop="1" thickBot="1" x14ac:dyDescent="0.25">
      <c r="A76" s="737"/>
      <c r="B76" s="198"/>
      <c r="C76" s="630"/>
      <c r="D76" s="912" t="s">
        <v>261</v>
      </c>
      <c r="E76" s="919"/>
      <c r="F76" s="919"/>
      <c r="G76" s="919"/>
      <c r="H76" s="919"/>
      <c r="I76" s="919"/>
      <c r="J76" s="919"/>
      <c r="K76" s="919"/>
      <c r="L76" s="919"/>
      <c r="M76" s="919"/>
      <c r="N76" s="919"/>
      <c r="O76" s="919"/>
      <c r="P76" s="919"/>
      <c r="Q76" s="919"/>
      <c r="R76" s="919"/>
      <c r="S76" s="919"/>
      <c r="T76" s="920"/>
      <c r="U76" s="29">
        <f>SUM(U74:U75)</f>
        <v>0</v>
      </c>
      <c r="V76" s="631">
        <f>SUM(V74:V75)</f>
        <v>10</v>
      </c>
      <c r="W76" s="83"/>
      <c r="X76" s="264"/>
      <c r="Y76" s="290"/>
      <c r="Z76" s="612"/>
      <c r="AA76" s="290"/>
      <c r="AB76" s="290"/>
      <c r="AC76" s="290"/>
      <c r="AD76" s="290"/>
      <c r="AE76" s="290"/>
      <c r="AF76" s="290"/>
      <c r="AG76" s="290"/>
      <c r="AH76" s="290"/>
      <c r="AI76" s="290"/>
      <c r="AJ76" s="290"/>
      <c r="AK76" s="290"/>
      <c r="AL76" s="290"/>
      <c r="AM76" s="290"/>
      <c r="AN76" s="290"/>
      <c r="AO76" s="614"/>
      <c r="AP76" s="614"/>
      <c r="AQ76" s="614"/>
      <c r="AR76" s="614"/>
      <c r="AS76" s="614"/>
      <c r="AT76" s="614"/>
      <c r="AU76" s="614"/>
      <c r="AV76" s="614"/>
      <c r="AW76" s="614"/>
      <c r="AX76" s="614"/>
      <c r="AY76" s="614"/>
      <c r="AZ76" s="614"/>
      <c r="BA76" s="614"/>
      <c r="BB76" s="614"/>
      <c r="BC76" s="614"/>
      <c r="BD76" s="614"/>
      <c r="BE76" s="614"/>
      <c r="BF76" s="614"/>
      <c r="BG76" s="614"/>
      <c r="BH76" s="614"/>
      <c r="BI76" s="614"/>
      <c r="BJ76" s="614"/>
      <c r="BK76" s="614"/>
      <c r="BL76" s="614"/>
      <c r="BM76" s="614"/>
      <c r="BN76" s="614"/>
      <c r="BO76" s="614"/>
      <c r="BP76" s="614"/>
      <c r="BQ76" s="614"/>
      <c r="BR76" s="614"/>
      <c r="BS76" s="614"/>
      <c r="BT76" s="614"/>
      <c r="BU76" s="614"/>
      <c r="BV76" s="614"/>
      <c r="BW76" s="614"/>
      <c r="BX76" s="614"/>
      <c r="BY76" s="614"/>
      <c r="BZ76" s="614"/>
      <c r="CA76" s="614"/>
      <c r="CB76" s="614"/>
      <c r="CC76" s="614"/>
      <c r="CD76" s="614"/>
      <c r="CE76" s="614"/>
      <c r="CF76" s="614"/>
      <c r="CG76" s="614"/>
      <c r="CH76" s="614"/>
    </row>
    <row r="77" spans="1:86" s="127" customFormat="1" ht="21" customHeight="1" thickBot="1" x14ac:dyDescent="0.25">
      <c r="A77" s="503"/>
      <c r="B77" s="320"/>
      <c r="C77" s="600" t="s">
        <v>405</v>
      </c>
      <c r="D77" s="1153"/>
      <c r="E77" s="1154"/>
      <c r="F77" s="1009">
        <v>0</v>
      </c>
      <c r="G77" s="1010"/>
      <c r="H77" s="1010"/>
      <c r="I77" s="1010"/>
      <c r="J77" s="1010"/>
      <c r="K77" s="1010"/>
      <c r="L77" s="1010"/>
      <c r="M77" s="1010"/>
      <c r="N77" s="1010"/>
      <c r="O77" s="1010"/>
      <c r="P77" s="1010"/>
      <c r="Q77" s="1010"/>
      <c r="R77" s="1010"/>
      <c r="S77" s="1010"/>
      <c r="T77" s="1010"/>
      <c r="U77" s="1010"/>
      <c r="V77" s="1011"/>
      <c r="W77" s="83"/>
      <c r="X77" s="264"/>
      <c r="Y77" s="290"/>
      <c r="Z77" s="612"/>
      <c r="AA77" s="290"/>
      <c r="AB77" s="290"/>
      <c r="AC77" s="290"/>
      <c r="AD77" s="290"/>
      <c r="AE77" s="290"/>
      <c r="AF77" s="290"/>
      <c r="AG77" s="290"/>
      <c r="AH77" s="290"/>
      <c r="AI77" s="290"/>
      <c r="AJ77" s="290"/>
      <c r="AK77" s="290"/>
      <c r="AL77" s="290"/>
      <c r="AM77" s="290"/>
      <c r="AN77" s="290"/>
      <c r="AO77" s="614"/>
      <c r="AP77" s="614"/>
      <c r="AQ77" s="614"/>
      <c r="AR77" s="614"/>
      <c r="AS77" s="614"/>
      <c r="AT77" s="614"/>
      <c r="AU77" s="614"/>
      <c r="AV77" s="614"/>
      <c r="AW77" s="614"/>
      <c r="AX77" s="614"/>
      <c r="AY77" s="614"/>
      <c r="AZ77" s="614"/>
      <c r="BA77" s="614"/>
      <c r="BB77" s="614"/>
      <c r="BC77" s="614"/>
      <c r="BD77" s="614"/>
      <c r="BE77" s="614"/>
      <c r="BF77" s="614"/>
      <c r="BG77" s="614"/>
      <c r="BH77" s="614"/>
      <c r="BI77" s="614"/>
      <c r="BJ77" s="614"/>
      <c r="BK77" s="614"/>
      <c r="BL77" s="614"/>
      <c r="BM77" s="614"/>
      <c r="BN77" s="614"/>
      <c r="BO77" s="614"/>
      <c r="BP77" s="614"/>
      <c r="BQ77" s="614"/>
      <c r="BR77" s="614"/>
      <c r="BS77" s="614"/>
      <c r="BT77" s="614"/>
      <c r="BU77" s="614"/>
      <c r="BV77" s="614"/>
      <c r="BW77" s="614"/>
      <c r="BX77" s="614"/>
      <c r="BY77" s="614"/>
      <c r="BZ77" s="614"/>
      <c r="CA77" s="614"/>
      <c r="CB77" s="614"/>
      <c r="CC77" s="614"/>
      <c r="CD77" s="614"/>
      <c r="CE77" s="614"/>
      <c r="CF77" s="614"/>
      <c r="CG77" s="614"/>
      <c r="CH77" s="614"/>
    </row>
    <row r="78" spans="1:86" s="127" customFormat="1" ht="30" customHeight="1" thickBot="1" x14ac:dyDescent="0.25">
      <c r="A78" s="799"/>
      <c r="B78" s="476" t="s">
        <v>997</v>
      </c>
      <c r="C78" s="477" t="s">
        <v>998</v>
      </c>
      <c r="D78" s="131"/>
      <c r="E78" s="132"/>
      <c r="F78" s="136"/>
      <c r="G78" s="430"/>
      <c r="H78" s="131"/>
      <c r="I78" s="132"/>
      <c r="J78" s="233"/>
      <c r="K78" s="430"/>
      <c r="L78" s="131"/>
      <c r="M78" s="231"/>
      <c r="N78" s="131"/>
      <c r="O78" s="232"/>
      <c r="P78" s="234"/>
      <c r="Q78" s="691"/>
      <c r="R78" s="234"/>
      <c r="S78" s="231"/>
      <c r="T78" s="441"/>
      <c r="U78" s="68"/>
      <c r="V78" s="528"/>
      <c r="W78" s="83"/>
      <c r="X78" s="264"/>
      <c r="Y78" s="290"/>
      <c r="Z78" s="316"/>
      <c r="AA78" s="290"/>
      <c r="AB78" s="290"/>
      <c r="AC78" s="290"/>
      <c r="AD78" s="290"/>
      <c r="AE78" s="290"/>
      <c r="AF78" s="290"/>
      <c r="AG78" s="290"/>
      <c r="AH78" s="290"/>
      <c r="AI78" s="290"/>
      <c r="AJ78" s="290"/>
      <c r="AK78" s="290"/>
      <c r="AL78" s="290"/>
      <c r="AM78" s="290"/>
      <c r="AN78" s="290"/>
      <c r="AO78" s="735"/>
      <c r="AP78" s="735"/>
      <c r="AQ78" s="735"/>
      <c r="AR78" s="735"/>
      <c r="AS78" s="735"/>
      <c r="AT78" s="735"/>
      <c r="AU78" s="735"/>
      <c r="AV78" s="735"/>
      <c r="AW78" s="735"/>
      <c r="AX78" s="735"/>
      <c r="AY78" s="735"/>
      <c r="AZ78" s="735"/>
      <c r="BA78" s="735"/>
      <c r="BB78" s="735"/>
      <c r="BC78" s="735"/>
      <c r="BD78" s="735"/>
      <c r="BE78" s="735"/>
      <c r="BF78" s="735"/>
      <c r="BG78" s="735"/>
      <c r="BH78" s="735"/>
      <c r="BI78" s="735"/>
      <c r="BJ78" s="735"/>
      <c r="BK78" s="735"/>
      <c r="BL78" s="735"/>
      <c r="BM78" s="735"/>
      <c r="BN78" s="735"/>
      <c r="BO78" s="735"/>
      <c r="BP78" s="735"/>
      <c r="BQ78" s="735"/>
      <c r="BR78" s="735"/>
      <c r="BS78" s="735"/>
      <c r="BT78" s="735"/>
      <c r="BU78" s="735"/>
      <c r="BV78" s="735"/>
      <c r="BW78" s="735"/>
      <c r="BX78" s="735"/>
      <c r="BY78" s="735"/>
      <c r="BZ78" s="735"/>
      <c r="CA78" s="735"/>
      <c r="CB78" s="735"/>
      <c r="CC78" s="735"/>
      <c r="CD78" s="735"/>
      <c r="CE78" s="735"/>
      <c r="CF78" s="735"/>
      <c r="CG78" s="735"/>
      <c r="CH78" s="735"/>
    </row>
    <row r="79" spans="1:86" s="127" customFormat="1" ht="27.95" customHeight="1" x14ac:dyDescent="0.2">
      <c r="A79" s="803"/>
      <c r="B79" s="647"/>
      <c r="C79" s="804" t="s">
        <v>999</v>
      </c>
      <c r="D79" s="1206"/>
      <c r="E79" s="1207"/>
      <c r="F79" s="1207"/>
      <c r="G79" s="1207"/>
      <c r="H79" s="1207"/>
      <c r="I79" s="1207"/>
      <c r="J79" s="1207"/>
      <c r="K79" s="1207"/>
      <c r="L79" s="1207"/>
      <c r="M79" s="1207"/>
      <c r="N79" s="1207"/>
      <c r="O79" s="1207"/>
      <c r="P79" s="1207"/>
      <c r="Q79" s="1207"/>
      <c r="R79" s="1207"/>
      <c r="S79" s="1207"/>
      <c r="T79" s="1207"/>
      <c r="U79" s="1207"/>
      <c r="V79" s="1208"/>
      <c r="W79" s="83"/>
      <c r="X79" s="264"/>
      <c r="Y79" s="735"/>
      <c r="Z79" s="316"/>
      <c r="AA79" s="735"/>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5"/>
      <c r="BA79" s="735"/>
      <c r="BB79" s="735"/>
      <c r="BC79" s="735"/>
      <c r="BD79" s="735"/>
      <c r="BE79" s="735"/>
      <c r="BF79" s="735"/>
      <c r="BG79" s="735"/>
      <c r="BH79" s="735"/>
      <c r="BI79" s="735"/>
      <c r="BJ79" s="735"/>
      <c r="BK79" s="735"/>
      <c r="BL79" s="735"/>
      <c r="BM79" s="735"/>
      <c r="BN79" s="735"/>
      <c r="BO79" s="735"/>
      <c r="BP79" s="735"/>
      <c r="BQ79" s="735"/>
      <c r="BR79" s="735"/>
      <c r="BS79" s="735"/>
      <c r="BT79" s="735"/>
      <c r="BU79" s="735"/>
      <c r="BV79" s="735"/>
      <c r="BW79" s="735"/>
      <c r="BX79" s="735"/>
      <c r="BY79" s="735"/>
      <c r="BZ79" s="735"/>
      <c r="CA79" s="735"/>
      <c r="CB79" s="735"/>
      <c r="CC79" s="735"/>
      <c r="CD79" s="735"/>
      <c r="CE79" s="735"/>
      <c r="CF79" s="735"/>
      <c r="CG79" s="735"/>
      <c r="CH79" s="735"/>
    </row>
    <row r="80" spans="1:86" s="127" customFormat="1" ht="27.95" customHeight="1" x14ac:dyDescent="0.2">
      <c r="A80" s="803"/>
      <c r="B80" s="360" t="s">
        <v>1000</v>
      </c>
      <c r="C80" s="412" t="s">
        <v>1068</v>
      </c>
      <c r="D80" s="917"/>
      <c r="E80" s="918"/>
      <c r="F80" s="917"/>
      <c r="G80" s="918"/>
      <c r="H80" s="917"/>
      <c r="I80" s="918"/>
      <c r="J80" s="917"/>
      <c r="K80" s="918"/>
      <c r="L80" s="917"/>
      <c r="M80" s="918"/>
      <c r="N80" s="917"/>
      <c r="O80" s="918"/>
      <c r="P80" s="917"/>
      <c r="Q80" s="918"/>
      <c r="R80" s="917"/>
      <c r="S80" s="918"/>
      <c r="T80" s="628"/>
      <c r="U80" s="144">
        <f>IF(OR(D80="s",F80="s",H80="s",J80="s",L80="s",N80="s",P80="s",R80="s"), 0, IF(OR(D80="a",F80="a",H80="a",J80="a",L80="a",N80="a",P80="a",R80="a"),V80,0))</f>
        <v>0</v>
      </c>
      <c r="V80" s="564">
        <v>10</v>
      </c>
      <c r="W80" s="83">
        <f>COUNTIF(D80:S80,"a")+COUNTIF(D80:S80,"s")</f>
        <v>0</v>
      </c>
      <c r="X80" s="707"/>
      <c r="Y80" s="290"/>
      <c r="Z80" s="316" t="s">
        <v>44</v>
      </c>
      <c r="AA80" s="290"/>
      <c r="AB80" s="290"/>
      <c r="AC80" s="290"/>
      <c r="AD80" s="290"/>
      <c r="AE80" s="290"/>
      <c r="AF80" s="290"/>
      <c r="AG80" s="290"/>
      <c r="AH80" s="290"/>
      <c r="AI80" s="290"/>
      <c r="AJ80" s="290"/>
      <c r="AK80" s="290"/>
      <c r="AL80" s="290"/>
      <c r="AM80" s="290"/>
      <c r="AN80" s="290"/>
      <c r="AO80" s="735"/>
      <c r="AP80" s="735"/>
      <c r="AQ80" s="735"/>
      <c r="AR80" s="735"/>
      <c r="AS80" s="735"/>
      <c r="AT80" s="735"/>
      <c r="AU80" s="735"/>
      <c r="AV80" s="735"/>
      <c r="AW80" s="735"/>
      <c r="AX80" s="735"/>
      <c r="AY80" s="735"/>
      <c r="AZ80" s="735"/>
      <c r="BA80" s="735"/>
      <c r="BB80" s="735"/>
      <c r="BC80" s="735"/>
      <c r="BD80" s="735"/>
      <c r="BE80" s="735"/>
      <c r="BF80" s="735"/>
      <c r="BG80" s="735"/>
      <c r="BH80" s="735"/>
      <c r="BI80" s="735"/>
      <c r="BJ80" s="735"/>
      <c r="BK80" s="735"/>
      <c r="BL80" s="735"/>
      <c r="BM80" s="735"/>
      <c r="BN80" s="735"/>
      <c r="BO80" s="735"/>
      <c r="BP80" s="735"/>
      <c r="BQ80" s="735"/>
      <c r="BR80" s="735"/>
      <c r="BS80" s="735"/>
      <c r="BT80" s="735"/>
      <c r="BU80" s="735"/>
      <c r="BV80" s="735"/>
      <c r="BW80" s="735"/>
      <c r="BX80" s="735"/>
      <c r="BY80" s="735"/>
      <c r="BZ80" s="735"/>
      <c r="CA80" s="735"/>
      <c r="CB80" s="735"/>
      <c r="CC80" s="735"/>
      <c r="CD80" s="735"/>
      <c r="CE80" s="735"/>
      <c r="CF80" s="735"/>
      <c r="CG80" s="735"/>
      <c r="CH80" s="735"/>
    </row>
    <row r="81" spans="1:86" s="127" customFormat="1" ht="45" customHeight="1" x14ac:dyDescent="0.2">
      <c r="A81" s="803"/>
      <c r="B81" s="322" t="s">
        <v>1001</v>
      </c>
      <c r="C81" s="411" t="s">
        <v>1069</v>
      </c>
      <c r="D81" s="900"/>
      <c r="E81" s="911"/>
      <c r="F81" s="900"/>
      <c r="G81" s="911"/>
      <c r="H81" s="900"/>
      <c r="I81" s="911"/>
      <c r="J81" s="900"/>
      <c r="K81" s="911"/>
      <c r="L81" s="900"/>
      <c r="M81" s="911"/>
      <c r="N81" s="900"/>
      <c r="O81" s="911"/>
      <c r="P81" s="900"/>
      <c r="Q81" s="911"/>
      <c r="R81" s="900"/>
      <c r="S81" s="911"/>
      <c r="T81" s="628"/>
      <c r="U81" s="140">
        <f t="shared" ref="U81:U90" si="13">IF(OR(D81="s",F81="s",H81="s",J81="s",L81="s",N81="s",P81="s",R81="s"), 0, IF(OR(D81="a",F81="a",H81="a",J81="a",L81="a",N81="a",P81="a",R81="a"),V81,0))</f>
        <v>0</v>
      </c>
      <c r="V81" s="565">
        <v>5</v>
      </c>
      <c r="W81" s="83">
        <f t="shared" ref="W81:W89" si="14">COUNTIF(D81:S81,"a")+COUNTIF(D81:S81,"s")</f>
        <v>0</v>
      </c>
      <c r="X81" s="707"/>
      <c r="Y81" s="290"/>
      <c r="Z81" s="316"/>
      <c r="AA81" s="290"/>
      <c r="AB81" s="290"/>
      <c r="AC81" s="290"/>
      <c r="AD81" s="290"/>
      <c r="AE81" s="290"/>
      <c r="AF81" s="290"/>
      <c r="AG81" s="290"/>
      <c r="AH81" s="290"/>
      <c r="AI81" s="290"/>
      <c r="AJ81" s="290"/>
      <c r="AK81" s="290"/>
      <c r="AL81" s="290"/>
      <c r="AM81" s="290"/>
      <c r="AN81" s="290"/>
      <c r="AO81" s="735"/>
      <c r="AP81" s="735"/>
      <c r="AQ81" s="735"/>
      <c r="AR81" s="735"/>
      <c r="AS81" s="735"/>
      <c r="AT81" s="735"/>
      <c r="AU81" s="735"/>
      <c r="AV81" s="735"/>
      <c r="AW81" s="735"/>
      <c r="AX81" s="735"/>
      <c r="AY81" s="735"/>
      <c r="AZ81" s="735"/>
      <c r="BA81" s="735"/>
      <c r="BB81" s="735"/>
      <c r="BC81" s="735"/>
      <c r="BD81" s="735"/>
      <c r="BE81" s="735"/>
      <c r="BF81" s="735"/>
      <c r="BG81" s="735"/>
      <c r="BH81" s="735"/>
      <c r="BI81" s="735"/>
      <c r="BJ81" s="735"/>
      <c r="BK81" s="735"/>
      <c r="BL81" s="735"/>
      <c r="BM81" s="735"/>
      <c r="BN81" s="735"/>
      <c r="BO81" s="735"/>
      <c r="BP81" s="735"/>
      <c r="BQ81" s="735"/>
      <c r="BR81" s="735"/>
      <c r="BS81" s="735"/>
      <c r="BT81" s="735"/>
      <c r="BU81" s="735"/>
      <c r="BV81" s="735"/>
      <c r="BW81" s="735"/>
      <c r="BX81" s="735"/>
      <c r="BY81" s="735"/>
      <c r="BZ81" s="735"/>
      <c r="CA81" s="735"/>
      <c r="CB81" s="735"/>
      <c r="CC81" s="735"/>
      <c r="CD81" s="735"/>
      <c r="CE81" s="735"/>
      <c r="CF81" s="735"/>
      <c r="CG81" s="735"/>
      <c r="CH81" s="735"/>
    </row>
    <row r="82" spans="1:86" s="127" customFormat="1" ht="45" customHeight="1" x14ac:dyDescent="0.2">
      <c r="A82" s="803"/>
      <c r="B82" s="322" t="s">
        <v>1002</v>
      </c>
      <c r="C82" s="411" t="s">
        <v>1070</v>
      </c>
      <c r="D82" s="900"/>
      <c r="E82" s="911"/>
      <c r="F82" s="900"/>
      <c r="G82" s="911"/>
      <c r="H82" s="900"/>
      <c r="I82" s="911"/>
      <c r="J82" s="900"/>
      <c r="K82" s="911"/>
      <c r="L82" s="900"/>
      <c r="M82" s="911"/>
      <c r="N82" s="900"/>
      <c r="O82" s="911"/>
      <c r="P82" s="900"/>
      <c r="Q82" s="911"/>
      <c r="R82" s="900"/>
      <c r="S82" s="911"/>
      <c r="T82" s="628"/>
      <c r="U82" s="140">
        <f t="shared" si="13"/>
        <v>0</v>
      </c>
      <c r="V82" s="565">
        <v>5</v>
      </c>
      <c r="W82" s="83">
        <f t="shared" si="14"/>
        <v>0</v>
      </c>
      <c r="X82" s="707"/>
      <c r="Y82" s="290"/>
      <c r="Z82" s="316"/>
      <c r="AA82" s="290"/>
      <c r="AB82" s="290"/>
      <c r="AC82" s="290"/>
      <c r="AD82" s="290"/>
      <c r="AE82" s="290"/>
      <c r="AF82" s="290"/>
      <c r="AG82" s="290"/>
      <c r="AH82" s="290"/>
      <c r="AI82" s="290"/>
      <c r="AJ82" s="290"/>
      <c r="AK82" s="290"/>
      <c r="AL82" s="290"/>
      <c r="AM82" s="290"/>
      <c r="AN82" s="290"/>
      <c r="AO82" s="735"/>
      <c r="AP82" s="735"/>
      <c r="AQ82" s="735"/>
      <c r="AR82" s="735"/>
      <c r="AS82" s="735"/>
      <c r="AT82" s="735"/>
      <c r="AU82" s="735"/>
      <c r="AV82" s="735"/>
      <c r="AW82" s="735"/>
      <c r="AX82" s="735"/>
      <c r="AY82" s="735"/>
      <c r="AZ82" s="735"/>
      <c r="BA82" s="735"/>
      <c r="BB82" s="735"/>
      <c r="BC82" s="735"/>
      <c r="BD82" s="735"/>
      <c r="BE82" s="735"/>
      <c r="BF82" s="735"/>
      <c r="BG82" s="735"/>
      <c r="BH82" s="735"/>
      <c r="BI82" s="735"/>
      <c r="BJ82" s="735"/>
      <c r="BK82" s="735"/>
      <c r="BL82" s="735"/>
      <c r="BM82" s="735"/>
      <c r="BN82" s="735"/>
      <c r="BO82" s="735"/>
      <c r="BP82" s="735"/>
      <c r="BQ82" s="735"/>
      <c r="BR82" s="735"/>
      <c r="BS82" s="735"/>
      <c r="BT82" s="735"/>
      <c r="BU82" s="735"/>
      <c r="BV82" s="735"/>
      <c r="BW82" s="735"/>
      <c r="BX82" s="735"/>
      <c r="BY82" s="735"/>
      <c r="BZ82" s="735"/>
      <c r="CA82" s="735"/>
      <c r="CB82" s="735"/>
      <c r="CC82" s="735"/>
      <c r="CD82" s="735"/>
      <c r="CE82" s="735"/>
      <c r="CF82" s="735"/>
      <c r="CG82" s="735"/>
      <c r="CH82" s="735"/>
    </row>
    <row r="83" spans="1:86" s="127" customFormat="1" ht="27.95" customHeight="1" x14ac:dyDescent="0.2">
      <c r="A83" s="803"/>
      <c r="B83" s="463" t="s">
        <v>1003</v>
      </c>
      <c r="C83" s="805" t="s">
        <v>1071</v>
      </c>
      <c r="D83" s="902"/>
      <c r="E83" s="944"/>
      <c r="F83" s="902"/>
      <c r="G83" s="944"/>
      <c r="H83" s="902"/>
      <c r="I83" s="944"/>
      <c r="J83" s="902"/>
      <c r="K83" s="944"/>
      <c r="L83" s="902"/>
      <c r="M83" s="944"/>
      <c r="N83" s="902"/>
      <c r="O83" s="944"/>
      <c r="P83" s="902"/>
      <c r="Q83" s="944"/>
      <c r="R83" s="902"/>
      <c r="S83" s="944"/>
      <c r="T83" s="806"/>
      <c r="U83" s="142">
        <f t="shared" si="13"/>
        <v>0</v>
      </c>
      <c r="V83" s="570">
        <v>5</v>
      </c>
      <c r="W83" s="83">
        <f t="shared" si="14"/>
        <v>0</v>
      </c>
      <c r="X83" s="707"/>
      <c r="Y83" s="290"/>
      <c r="Z83" s="316"/>
      <c r="AA83" s="290"/>
      <c r="AB83" s="290"/>
      <c r="AC83" s="290"/>
      <c r="AD83" s="290"/>
      <c r="AE83" s="290"/>
      <c r="AF83" s="290"/>
      <c r="AG83" s="290"/>
      <c r="AH83" s="290"/>
      <c r="AI83" s="290"/>
      <c r="AJ83" s="290"/>
      <c r="AK83" s="290"/>
      <c r="AL83" s="290"/>
      <c r="AM83" s="290"/>
      <c r="AN83" s="290"/>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L83" s="735"/>
      <c r="BM83" s="735"/>
      <c r="BN83" s="735"/>
      <c r="BO83" s="735"/>
      <c r="BP83" s="735"/>
      <c r="BQ83" s="735"/>
      <c r="BR83" s="735"/>
      <c r="BS83" s="735"/>
      <c r="BT83" s="735"/>
      <c r="BU83" s="735"/>
      <c r="BV83" s="735"/>
      <c r="BW83" s="735"/>
      <c r="BX83" s="735"/>
      <c r="BY83" s="735"/>
      <c r="BZ83" s="735"/>
      <c r="CA83" s="735"/>
      <c r="CB83" s="735"/>
      <c r="CC83" s="735"/>
      <c r="CD83" s="735"/>
      <c r="CE83" s="735"/>
      <c r="CF83" s="735"/>
      <c r="CG83" s="735"/>
      <c r="CH83" s="735"/>
    </row>
    <row r="84" spans="1:86" s="127" customFormat="1" ht="27.95" customHeight="1" x14ac:dyDescent="0.2">
      <c r="A84" s="803"/>
      <c r="B84" s="322"/>
      <c r="C84" s="807" t="s">
        <v>1004</v>
      </c>
      <c r="D84" s="1203"/>
      <c r="E84" s="1204"/>
      <c r="F84" s="1204"/>
      <c r="G84" s="1204"/>
      <c r="H84" s="1204"/>
      <c r="I84" s="1204"/>
      <c r="J84" s="1204"/>
      <c r="K84" s="1204"/>
      <c r="L84" s="1204"/>
      <c r="M84" s="1204"/>
      <c r="N84" s="1204"/>
      <c r="O84" s="1204"/>
      <c r="P84" s="1204"/>
      <c r="Q84" s="1204"/>
      <c r="R84" s="1204"/>
      <c r="S84" s="1204"/>
      <c r="T84" s="1204"/>
      <c r="U84" s="1204"/>
      <c r="V84" s="1205"/>
      <c r="W84" s="83"/>
      <c r="X84" s="264"/>
      <c r="Y84" s="735"/>
      <c r="Z84" s="316"/>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735"/>
      <c r="BD84" s="735"/>
      <c r="BE84" s="735"/>
      <c r="BF84" s="735"/>
      <c r="BG84" s="735"/>
      <c r="BH84" s="735"/>
      <c r="BI84" s="735"/>
      <c r="BJ84" s="735"/>
      <c r="BK84" s="735"/>
      <c r="BL84" s="735"/>
      <c r="BM84" s="735"/>
      <c r="BN84" s="735"/>
      <c r="BO84" s="735"/>
      <c r="BP84" s="735"/>
      <c r="BQ84" s="735"/>
      <c r="BR84" s="735"/>
      <c r="BS84" s="735"/>
      <c r="BT84" s="735"/>
      <c r="BU84" s="735"/>
      <c r="BV84" s="735"/>
      <c r="BW84" s="735"/>
      <c r="BX84" s="735"/>
      <c r="BY84" s="735"/>
      <c r="BZ84" s="735"/>
      <c r="CA84" s="735"/>
      <c r="CB84" s="735"/>
      <c r="CC84" s="735"/>
      <c r="CD84" s="735"/>
      <c r="CE84" s="735"/>
      <c r="CF84" s="735"/>
      <c r="CG84" s="735"/>
      <c r="CH84" s="735"/>
    </row>
    <row r="85" spans="1:86" s="127" customFormat="1" ht="27.95" customHeight="1" x14ac:dyDescent="0.2">
      <c r="A85" s="803"/>
      <c r="B85" s="322"/>
      <c r="C85" s="807" t="s">
        <v>1005</v>
      </c>
      <c r="D85" s="1203"/>
      <c r="E85" s="1204"/>
      <c r="F85" s="1204"/>
      <c r="G85" s="1204"/>
      <c r="H85" s="1204"/>
      <c r="I85" s="1204"/>
      <c r="J85" s="1204"/>
      <c r="K85" s="1204"/>
      <c r="L85" s="1204"/>
      <c r="M85" s="1204"/>
      <c r="N85" s="1204"/>
      <c r="O85" s="1204"/>
      <c r="P85" s="1204"/>
      <c r="Q85" s="1204"/>
      <c r="R85" s="1204"/>
      <c r="S85" s="1204"/>
      <c r="T85" s="1204"/>
      <c r="U85" s="1204"/>
      <c r="V85" s="1205"/>
      <c r="W85" s="83"/>
      <c r="X85" s="264"/>
      <c r="Y85" s="735"/>
      <c r="Z85" s="316"/>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735"/>
      <c r="BD85" s="735"/>
      <c r="BE85" s="735"/>
      <c r="BF85" s="735"/>
      <c r="BG85" s="735"/>
      <c r="BH85" s="735"/>
      <c r="BI85" s="735"/>
      <c r="BJ85" s="735"/>
      <c r="BK85" s="735"/>
      <c r="BL85" s="735"/>
      <c r="BM85" s="735"/>
      <c r="BN85" s="735"/>
      <c r="BO85" s="735"/>
      <c r="BP85" s="735"/>
      <c r="BQ85" s="735"/>
      <c r="BR85" s="735"/>
      <c r="BS85" s="735"/>
      <c r="BT85" s="735"/>
      <c r="BU85" s="735"/>
      <c r="BV85" s="735"/>
      <c r="BW85" s="735"/>
      <c r="BX85" s="735"/>
      <c r="BY85" s="735"/>
      <c r="BZ85" s="735"/>
      <c r="CA85" s="735"/>
      <c r="CB85" s="735"/>
      <c r="CC85" s="735"/>
      <c r="CD85" s="735"/>
      <c r="CE85" s="735"/>
      <c r="CF85" s="735"/>
      <c r="CG85" s="735"/>
      <c r="CH85" s="735"/>
    </row>
    <row r="86" spans="1:86" s="127" customFormat="1" ht="45" customHeight="1" x14ac:dyDescent="0.2">
      <c r="A86" s="803"/>
      <c r="B86" s="360" t="s">
        <v>1006</v>
      </c>
      <c r="C86" s="412" t="s">
        <v>1072</v>
      </c>
      <c r="D86" s="917"/>
      <c r="E86" s="918"/>
      <c r="F86" s="917"/>
      <c r="G86" s="918"/>
      <c r="H86" s="917"/>
      <c r="I86" s="918"/>
      <c r="J86" s="917"/>
      <c r="K86" s="918"/>
      <c r="L86" s="917"/>
      <c r="M86" s="918"/>
      <c r="N86" s="917"/>
      <c r="O86" s="918"/>
      <c r="P86" s="917"/>
      <c r="Q86" s="918"/>
      <c r="R86" s="917"/>
      <c r="S86" s="918"/>
      <c r="T86" s="628"/>
      <c r="U86" s="144">
        <f t="shared" si="13"/>
        <v>0</v>
      </c>
      <c r="V86" s="564">
        <v>5</v>
      </c>
      <c r="W86" s="83">
        <f t="shared" si="14"/>
        <v>0</v>
      </c>
      <c r="X86" s="707"/>
      <c r="Y86" s="290"/>
      <c r="Z86" s="316"/>
      <c r="AA86" s="290"/>
      <c r="AB86" s="290"/>
      <c r="AC86" s="290"/>
      <c r="AD86" s="290"/>
      <c r="AE86" s="290"/>
      <c r="AF86" s="290"/>
      <c r="AG86" s="290"/>
      <c r="AH86" s="290"/>
      <c r="AI86" s="290"/>
      <c r="AJ86" s="290"/>
      <c r="AK86" s="290"/>
      <c r="AL86" s="290"/>
      <c r="AM86" s="290"/>
      <c r="AN86" s="290"/>
      <c r="AO86" s="735"/>
      <c r="AP86" s="735"/>
      <c r="AQ86" s="735"/>
      <c r="AR86" s="735"/>
      <c r="AS86" s="735"/>
      <c r="AT86" s="735"/>
      <c r="AU86" s="735"/>
      <c r="AV86" s="735"/>
      <c r="AW86" s="735"/>
      <c r="AX86" s="735"/>
      <c r="AY86" s="735"/>
      <c r="AZ86" s="735"/>
      <c r="BA86" s="735"/>
      <c r="BB86" s="735"/>
      <c r="BC86" s="735"/>
      <c r="BD86" s="735"/>
      <c r="BE86" s="735"/>
      <c r="BF86" s="735"/>
      <c r="BG86" s="735"/>
      <c r="BH86" s="735"/>
      <c r="BI86" s="735"/>
      <c r="BJ86" s="735"/>
      <c r="BK86" s="735"/>
      <c r="BL86" s="735"/>
      <c r="BM86" s="735"/>
      <c r="BN86" s="735"/>
      <c r="BO86" s="735"/>
      <c r="BP86" s="735"/>
      <c r="BQ86" s="735"/>
      <c r="BR86" s="735"/>
      <c r="BS86" s="735"/>
      <c r="BT86" s="735"/>
      <c r="BU86" s="735"/>
      <c r="BV86" s="735"/>
      <c r="BW86" s="735"/>
      <c r="BX86" s="735"/>
      <c r="BY86" s="735"/>
      <c r="BZ86" s="735"/>
      <c r="CA86" s="735"/>
      <c r="CB86" s="735"/>
      <c r="CC86" s="735"/>
      <c r="CD86" s="735"/>
      <c r="CE86" s="735"/>
      <c r="CF86" s="735"/>
      <c r="CG86" s="735"/>
      <c r="CH86" s="735"/>
    </row>
    <row r="87" spans="1:86" s="127" customFormat="1" ht="67.7" customHeight="1" x14ac:dyDescent="0.2">
      <c r="A87" s="803"/>
      <c r="B87" s="463" t="s">
        <v>1007</v>
      </c>
      <c r="C87" s="805" t="s">
        <v>1073</v>
      </c>
      <c r="D87" s="902"/>
      <c r="E87" s="944"/>
      <c r="F87" s="902"/>
      <c r="G87" s="944"/>
      <c r="H87" s="902"/>
      <c r="I87" s="944"/>
      <c r="J87" s="902"/>
      <c r="K87" s="944"/>
      <c r="L87" s="902"/>
      <c r="M87" s="944"/>
      <c r="N87" s="902"/>
      <c r="O87" s="944"/>
      <c r="P87" s="902"/>
      <c r="Q87" s="944"/>
      <c r="R87" s="902"/>
      <c r="S87" s="944"/>
      <c r="T87" s="806"/>
      <c r="U87" s="142">
        <f t="shared" si="13"/>
        <v>0</v>
      </c>
      <c r="V87" s="808">
        <v>5</v>
      </c>
      <c r="W87" s="83">
        <f t="shared" si="14"/>
        <v>0</v>
      </c>
      <c r="X87" s="707"/>
      <c r="Y87" s="290"/>
      <c r="Z87" s="316"/>
      <c r="AA87" s="290"/>
      <c r="AB87" s="290"/>
      <c r="AC87" s="290"/>
      <c r="AD87" s="290"/>
      <c r="AE87" s="290"/>
      <c r="AF87" s="290"/>
      <c r="AG87" s="290"/>
      <c r="AH87" s="290"/>
      <c r="AI87" s="290"/>
      <c r="AJ87" s="290"/>
      <c r="AK87" s="290"/>
      <c r="AL87" s="290"/>
      <c r="AM87" s="290"/>
      <c r="AN87" s="290"/>
      <c r="AO87" s="735"/>
      <c r="AP87" s="735"/>
      <c r="AQ87" s="735"/>
      <c r="AR87" s="735"/>
      <c r="AS87" s="735"/>
      <c r="AT87" s="735"/>
      <c r="AU87" s="735"/>
      <c r="AV87" s="735"/>
      <c r="AW87" s="735"/>
      <c r="AX87" s="735"/>
      <c r="AY87" s="735"/>
      <c r="AZ87" s="735"/>
      <c r="BA87" s="735"/>
      <c r="BB87" s="735"/>
      <c r="BC87" s="735"/>
      <c r="BD87" s="735"/>
      <c r="BE87" s="735"/>
      <c r="BF87" s="735"/>
      <c r="BG87" s="735"/>
      <c r="BH87" s="735"/>
      <c r="BI87" s="735"/>
      <c r="BJ87" s="735"/>
      <c r="BK87" s="735"/>
      <c r="BL87" s="735"/>
      <c r="BM87" s="735"/>
      <c r="BN87" s="735"/>
      <c r="BO87" s="735"/>
      <c r="BP87" s="735"/>
      <c r="BQ87" s="735"/>
      <c r="BR87" s="735"/>
      <c r="BS87" s="735"/>
      <c r="BT87" s="735"/>
      <c r="BU87" s="735"/>
      <c r="BV87" s="735"/>
      <c r="BW87" s="735"/>
      <c r="BX87" s="735"/>
      <c r="BY87" s="735"/>
      <c r="BZ87" s="735"/>
      <c r="CA87" s="735"/>
      <c r="CB87" s="735"/>
      <c r="CC87" s="735"/>
      <c r="CD87" s="735"/>
      <c r="CE87" s="735"/>
      <c r="CF87" s="735"/>
      <c r="CG87" s="735"/>
      <c r="CH87" s="735"/>
    </row>
    <row r="88" spans="1:86" s="127" customFormat="1" ht="27.95" customHeight="1" x14ac:dyDescent="0.2">
      <c r="A88" s="803"/>
      <c r="B88" s="322"/>
      <c r="C88" s="807" t="s">
        <v>1008</v>
      </c>
      <c r="D88" s="1203"/>
      <c r="E88" s="1204"/>
      <c r="F88" s="1204"/>
      <c r="G88" s="1204"/>
      <c r="H88" s="1204"/>
      <c r="I88" s="1204"/>
      <c r="J88" s="1204"/>
      <c r="K88" s="1204"/>
      <c r="L88" s="1204"/>
      <c r="M88" s="1204"/>
      <c r="N88" s="1204"/>
      <c r="O88" s="1204"/>
      <c r="P88" s="1204"/>
      <c r="Q88" s="1204"/>
      <c r="R88" s="1204"/>
      <c r="S88" s="1204"/>
      <c r="T88" s="1204"/>
      <c r="U88" s="1204"/>
      <c r="V88" s="1205"/>
      <c r="W88" s="83"/>
      <c r="X88" s="264"/>
      <c r="Y88" s="735"/>
      <c r="Z88" s="316"/>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c r="BA88" s="735"/>
      <c r="BB88" s="735"/>
      <c r="BC88" s="735"/>
      <c r="BD88" s="735"/>
      <c r="BE88" s="735"/>
      <c r="BF88" s="735"/>
      <c r="BG88" s="735"/>
      <c r="BH88" s="735"/>
      <c r="BI88" s="735"/>
      <c r="BJ88" s="735"/>
      <c r="BK88" s="735"/>
      <c r="BL88" s="735"/>
      <c r="BM88" s="735"/>
      <c r="BN88" s="735"/>
      <c r="BO88" s="735"/>
      <c r="BP88" s="735"/>
      <c r="BQ88" s="735"/>
      <c r="BR88" s="735"/>
      <c r="BS88" s="735"/>
      <c r="BT88" s="735"/>
      <c r="BU88" s="735"/>
      <c r="BV88" s="735"/>
      <c r="BW88" s="735"/>
      <c r="BX88" s="735"/>
      <c r="BY88" s="735"/>
      <c r="BZ88" s="735"/>
      <c r="CA88" s="735"/>
      <c r="CB88" s="735"/>
      <c r="CC88" s="735"/>
      <c r="CD88" s="735"/>
      <c r="CE88" s="735"/>
      <c r="CF88" s="735"/>
      <c r="CG88" s="735"/>
      <c r="CH88" s="735"/>
    </row>
    <row r="89" spans="1:86" s="127" customFormat="1" ht="27.95" customHeight="1" x14ac:dyDescent="0.2">
      <c r="A89" s="803"/>
      <c r="B89" s="360" t="s">
        <v>1009</v>
      </c>
      <c r="C89" s="412" t="s">
        <v>1074</v>
      </c>
      <c r="D89" s="917"/>
      <c r="E89" s="918"/>
      <c r="F89" s="917"/>
      <c r="G89" s="918"/>
      <c r="H89" s="917"/>
      <c r="I89" s="918"/>
      <c r="J89" s="917"/>
      <c r="K89" s="918"/>
      <c r="L89" s="917"/>
      <c r="M89" s="918"/>
      <c r="N89" s="917"/>
      <c r="O89" s="918"/>
      <c r="P89" s="917"/>
      <c r="Q89" s="918"/>
      <c r="R89" s="917"/>
      <c r="S89" s="918"/>
      <c r="T89" s="628"/>
      <c r="U89" s="144">
        <f t="shared" si="13"/>
        <v>0</v>
      </c>
      <c r="V89" s="564">
        <v>10</v>
      </c>
      <c r="W89" s="83">
        <f t="shared" si="14"/>
        <v>0</v>
      </c>
      <c r="X89" s="707"/>
      <c r="Y89" s="290"/>
      <c r="Z89" s="316"/>
      <c r="AA89" s="290"/>
      <c r="AB89" s="290"/>
      <c r="AC89" s="290"/>
      <c r="AD89" s="290"/>
      <c r="AE89" s="290"/>
      <c r="AF89" s="290"/>
      <c r="AG89" s="290"/>
      <c r="AH89" s="290"/>
      <c r="AI89" s="290"/>
      <c r="AJ89" s="290"/>
      <c r="AK89" s="290"/>
      <c r="AL89" s="290"/>
      <c r="AM89" s="290"/>
      <c r="AN89" s="290"/>
      <c r="AO89" s="735"/>
      <c r="AP89" s="735"/>
      <c r="AQ89" s="735"/>
      <c r="AR89" s="735"/>
      <c r="AS89" s="735"/>
      <c r="AT89" s="735"/>
      <c r="AU89" s="735"/>
      <c r="AV89" s="735"/>
      <c r="AW89" s="735"/>
      <c r="AX89" s="735"/>
      <c r="AY89" s="735"/>
      <c r="AZ89" s="735"/>
      <c r="BA89" s="735"/>
      <c r="BB89" s="735"/>
      <c r="BC89" s="735"/>
      <c r="BD89" s="735"/>
      <c r="BE89" s="735"/>
      <c r="BF89" s="735"/>
      <c r="BG89" s="735"/>
      <c r="BH89" s="735"/>
      <c r="BI89" s="735"/>
      <c r="BJ89" s="735"/>
      <c r="BK89" s="735"/>
      <c r="BL89" s="735"/>
      <c r="BM89" s="735"/>
      <c r="BN89" s="735"/>
      <c r="BO89" s="735"/>
      <c r="BP89" s="735"/>
      <c r="BQ89" s="735"/>
      <c r="BR89" s="735"/>
      <c r="BS89" s="735"/>
      <c r="BT89" s="735"/>
      <c r="BU89" s="735"/>
      <c r="BV89" s="735"/>
      <c r="BW89" s="735"/>
      <c r="BX89" s="735"/>
      <c r="BY89" s="735"/>
      <c r="BZ89" s="735"/>
      <c r="CA89" s="735"/>
      <c r="CB89" s="735"/>
      <c r="CC89" s="735"/>
      <c r="CD89" s="735"/>
      <c r="CE89" s="735"/>
      <c r="CF89" s="735"/>
      <c r="CG89" s="735"/>
      <c r="CH89" s="735"/>
    </row>
    <row r="90" spans="1:86" s="127" customFormat="1" ht="106.5" customHeight="1" thickBot="1" x14ac:dyDescent="0.25">
      <c r="A90" s="803"/>
      <c r="B90" s="322" t="s">
        <v>1010</v>
      </c>
      <c r="C90" s="411" t="s">
        <v>1075</v>
      </c>
      <c r="D90" s="900"/>
      <c r="E90" s="911"/>
      <c r="F90" s="900"/>
      <c r="G90" s="911"/>
      <c r="H90" s="900"/>
      <c r="I90" s="911"/>
      <c r="J90" s="900"/>
      <c r="K90" s="911"/>
      <c r="L90" s="900"/>
      <c r="M90" s="911"/>
      <c r="N90" s="900"/>
      <c r="O90" s="911"/>
      <c r="P90" s="900"/>
      <c r="Q90" s="911"/>
      <c r="R90" s="900"/>
      <c r="S90" s="911"/>
      <c r="T90" s="628"/>
      <c r="U90" s="140">
        <f t="shared" si="13"/>
        <v>0</v>
      </c>
      <c r="V90" s="565">
        <f>IF(T90="na", 0,5)</f>
        <v>5</v>
      </c>
      <c r="W90" s="83">
        <f>COUNTIF(D90:S90,"a")+COUNTIF(D90:S90,"s")</f>
        <v>0</v>
      </c>
      <c r="X90" s="707"/>
      <c r="Y90" s="290"/>
      <c r="Z90" s="316"/>
      <c r="AA90" s="290"/>
      <c r="AB90" s="290"/>
      <c r="AC90" s="290"/>
      <c r="AD90" s="290"/>
      <c r="AE90" s="290"/>
      <c r="AF90" s="290"/>
      <c r="AG90" s="290"/>
      <c r="AH90" s="290"/>
      <c r="AI90" s="290"/>
      <c r="AJ90" s="290"/>
      <c r="AK90" s="290"/>
      <c r="AL90" s="290"/>
      <c r="AM90" s="290"/>
      <c r="AN90" s="290"/>
      <c r="AO90" s="735"/>
      <c r="AP90" s="735"/>
      <c r="AQ90" s="735"/>
      <c r="AR90" s="735"/>
      <c r="AS90" s="735"/>
      <c r="AT90" s="735"/>
      <c r="AU90" s="735"/>
      <c r="AV90" s="735"/>
      <c r="AW90" s="735"/>
      <c r="AX90" s="735"/>
      <c r="AY90" s="735"/>
      <c r="AZ90" s="735"/>
      <c r="BA90" s="735"/>
      <c r="BB90" s="735"/>
      <c r="BC90" s="735"/>
      <c r="BD90" s="735"/>
      <c r="BE90" s="735"/>
      <c r="BF90" s="735"/>
      <c r="BG90" s="735"/>
      <c r="BH90" s="735"/>
      <c r="BI90" s="735"/>
      <c r="BJ90" s="735"/>
      <c r="BK90" s="735"/>
      <c r="BL90" s="735"/>
      <c r="BM90" s="735"/>
      <c r="BN90" s="735"/>
      <c r="BO90" s="735"/>
      <c r="BP90" s="735"/>
      <c r="BQ90" s="735"/>
      <c r="BR90" s="735"/>
      <c r="BS90" s="735"/>
      <c r="BT90" s="735"/>
      <c r="BU90" s="735"/>
      <c r="BV90" s="735"/>
      <c r="BW90" s="735"/>
      <c r="BX90" s="735"/>
      <c r="BY90" s="735"/>
      <c r="BZ90" s="735"/>
      <c r="CA90" s="735"/>
      <c r="CB90" s="735"/>
      <c r="CC90" s="735"/>
      <c r="CD90" s="735"/>
      <c r="CE90" s="735"/>
      <c r="CF90" s="735"/>
      <c r="CG90" s="735"/>
      <c r="CH90" s="735"/>
    </row>
    <row r="91" spans="1:86" s="127" customFormat="1" ht="21" customHeight="1" thickTop="1" thickBot="1" x14ac:dyDescent="0.25">
      <c r="A91" s="737"/>
      <c r="B91" s="198"/>
      <c r="C91" s="630"/>
      <c r="D91" s="912" t="s">
        <v>261</v>
      </c>
      <c r="E91" s="919"/>
      <c r="F91" s="919"/>
      <c r="G91" s="919"/>
      <c r="H91" s="919"/>
      <c r="I91" s="919"/>
      <c r="J91" s="919"/>
      <c r="K91" s="919"/>
      <c r="L91" s="919"/>
      <c r="M91" s="919"/>
      <c r="N91" s="919"/>
      <c r="O91" s="919"/>
      <c r="P91" s="919"/>
      <c r="Q91" s="919"/>
      <c r="R91" s="919"/>
      <c r="S91" s="919"/>
      <c r="T91" s="920"/>
      <c r="U91" s="717">
        <f>SUM(U80:U90)</f>
        <v>0</v>
      </c>
      <c r="V91" s="631">
        <f>SUM(V80:V90)</f>
        <v>50</v>
      </c>
      <c r="W91" s="83"/>
      <c r="X91" s="264"/>
      <c r="Y91" s="290"/>
      <c r="Z91" s="316"/>
      <c r="AA91" s="290"/>
      <c r="AB91" s="290"/>
      <c r="AC91" s="290"/>
      <c r="AD91" s="290"/>
      <c r="AE91" s="290"/>
      <c r="AF91" s="290"/>
      <c r="AG91" s="290"/>
      <c r="AH91" s="290"/>
      <c r="AI91" s="290"/>
      <c r="AJ91" s="290"/>
      <c r="AK91" s="290"/>
      <c r="AL91" s="290"/>
      <c r="AM91" s="290"/>
      <c r="AN91" s="290"/>
      <c r="AO91" s="735"/>
      <c r="AP91" s="735"/>
      <c r="AQ91" s="735"/>
      <c r="AR91" s="735"/>
      <c r="AS91" s="735"/>
      <c r="AT91" s="735"/>
      <c r="AU91" s="735"/>
      <c r="AV91" s="735"/>
      <c r="AW91" s="735"/>
      <c r="AX91" s="735"/>
      <c r="AY91" s="735"/>
      <c r="AZ91" s="735"/>
      <c r="BA91" s="735"/>
      <c r="BB91" s="735"/>
      <c r="BC91" s="735"/>
      <c r="BD91" s="735"/>
      <c r="BE91" s="735"/>
      <c r="BF91" s="735"/>
      <c r="BG91" s="735"/>
      <c r="BH91" s="735"/>
      <c r="BI91" s="735"/>
      <c r="BJ91" s="735"/>
      <c r="BK91" s="735"/>
      <c r="BL91" s="735"/>
      <c r="BM91" s="735"/>
      <c r="BN91" s="735"/>
      <c r="BO91" s="735"/>
      <c r="BP91" s="735"/>
      <c r="BQ91" s="735"/>
      <c r="BR91" s="735"/>
      <c r="BS91" s="735"/>
      <c r="BT91" s="735"/>
      <c r="BU91" s="735"/>
      <c r="BV91" s="735"/>
      <c r="BW91" s="735"/>
      <c r="BX91" s="735"/>
      <c r="BY91" s="735"/>
      <c r="BZ91" s="735"/>
      <c r="CA91" s="735"/>
      <c r="CB91" s="735"/>
      <c r="CC91" s="735"/>
      <c r="CD91" s="735"/>
      <c r="CE91" s="735"/>
      <c r="CF91" s="735"/>
      <c r="CG91" s="735"/>
      <c r="CH91" s="735"/>
    </row>
    <row r="92" spans="1:86" s="127" customFormat="1" ht="21" customHeight="1" thickBot="1" x14ac:dyDescent="0.25">
      <c r="A92" s="503"/>
      <c r="B92" s="320"/>
      <c r="C92" s="600" t="s">
        <v>405</v>
      </c>
      <c r="D92" s="1153"/>
      <c r="E92" s="1154"/>
      <c r="F92" s="957">
        <v>10</v>
      </c>
      <c r="G92" s="958"/>
      <c r="H92" s="958"/>
      <c r="I92" s="958"/>
      <c r="J92" s="958"/>
      <c r="K92" s="958"/>
      <c r="L92" s="958"/>
      <c r="M92" s="958"/>
      <c r="N92" s="958"/>
      <c r="O92" s="958"/>
      <c r="P92" s="958"/>
      <c r="Q92" s="958"/>
      <c r="R92" s="958"/>
      <c r="S92" s="958"/>
      <c r="T92" s="958"/>
      <c r="U92" s="958"/>
      <c r="V92" s="959"/>
      <c r="W92" s="83"/>
      <c r="X92" s="264"/>
      <c r="Y92" s="290"/>
      <c r="Z92" s="316"/>
      <c r="AA92" s="290"/>
      <c r="AB92" s="290"/>
      <c r="AC92" s="290"/>
      <c r="AD92" s="290"/>
      <c r="AE92" s="290"/>
      <c r="AF92" s="290"/>
      <c r="AG92" s="290"/>
      <c r="AH92" s="290"/>
      <c r="AI92" s="290"/>
      <c r="AJ92" s="290"/>
      <c r="AK92" s="290"/>
      <c r="AL92" s="290"/>
      <c r="AM92" s="290"/>
      <c r="AN92" s="290"/>
      <c r="AO92" s="735"/>
      <c r="AP92" s="735"/>
      <c r="AQ92" s="735"/>
      <c r="AR92" s="735"/>
      <c r="AS92" s="735"/>
      <c r="AT92" s="735"/>
      <c r="AU92" s="735"/>
      <c r="AV92" s="735"/>
      <c r="AW92" s="735"/>
      <c r="AX92" s="735"/>
      <c r="AY92" s="735"/>
      <c r="AZ92" s="735"/>
      <c r="BA92" s="735"/>
      <c r="BB92" s="735"/>
      <c r="BC92" s="735"/>
      <c r="BD92" s="735"/>
      <c r="BE92" s="735"/>
      <c r="BF92" s="735"/>
      <c r="BG92" s="735"/>
      <c r="BH92" s="735"/>
      <c r="BI92" s="735"/>
      <c r="BJ92" s="735"/>
      <c r="BK92" s="735"/>
      <c r="BL92" s="735"/>
      <c r="BM92" s="735"/>
      <c r="BN92" s="735"/>
      <c r="BO92" s="735"/>
      <c r="BP92" s="735"/>
      <c r="BQ92" s="735"/>
      <c r="BR92" s="735"/>
      <c r="BS92" s="735"/>
      <c r="BT92" s="735"/>
      <c r="BU92" s="735"/>
      <c r="BV92" s="735"/>
      <c r="BW92" s="735"/>
      <c r="BX92" s="735"/>
      <c r="BY92" s="735"/>
      <c r="BZ92" s="735"/>
      <c r="CA92" s="735"/>
      <c r="CB92" s="735"/>
      <c r="CC92" s="735"/>
      <c r="CD92" s="735"/>
      <c r="CE92" s="735"/>
      <c r="CF92" s="735"/>
      <c r="CG92" s="735"/>
      <c r="CH92" s="735"/>
    </row>
    <row r="93" spans="1:86" ht="33" customHeight="1" thickBot="1" x14ac:dyDescent="0.25">
      <c r="A93" s="505"/>
      <c r="B93" s="391">
        <v>2000</v>
      </c>
      <c r="C93" s="904" t="s">
        <v>532</v>
      </c>
      <c r="D93" s="904"/>
      <c r="E93" s="904"/>
      <c r="F93" s="904"/>
      <c r="G93" s="904"/>
      <c r="H93" s="904"/>
      <c r="I93" s="904"/>
      <c r="J93" s="904"/>
      <c r="K93" s="904"/>
      <c r="L93" s="904"/>
      <c r="M93" s="904"/>
      <c r="N93" s="904"/>
      <c r="O93" s="904"/>
      <c r="P93" s="904"/>
      <c r="Q93" s="904"/>
      <c r="R93" s="904"/>
      <c r="S93" s="904"/>
      <c r="T93" s="904"/>
      <c r="U93" s="904"/>
      <c r="V93" s="1246"/>
      <c r="W93" s="82"/>
      <c r="X93" s="82"/>
      <c r="Y93" s="284"/>
      <c r="Z93" s="289"/>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row>
    <row r="94" spans="1:86" ht="30" customHeight="1" thickBot="1" x14ac:dyDescent="0.25">
      <c r="A94" s="519"/>
      <c r="B94" s="378">
        <v>2100</v>
      </c>
      <c r="C94" s="197" t="s">
        <v>40</v>
      </c>
      <c r="D94" s="32" t="s">
        <v>602</v>
      </c>
      <c r="E94" s="42"/>
      <c r="F94" s="32" t="s">
        <v>602</v>
      </c>
      <c r="G94" s="42"/>
      <c r="H94" s="32" t="s">
        <v>602</v>
      </c>
      <c r="I94" s="40"/>
      <c r="J94" s="34"/>
      <c r="K94" s="42"/>
      <c r="L94" s="39"/>
      <c r="M94" s="40"/>
      <c r="N94" s="32"/>
      <c r="O94" s="40"/>
      <c r="P94" s="39"/>
      <c r="Q94" s="40"/>
      <c r="R94" s="39"/>
      <c r="S94" s="40"/>
      <c r="T94" s="54"/>
      <c r="U94" s="43"/>
      <c r="V94" s="523"/>
      <c r="W94" s="82"/>
      <c r="X94" s="82"/>
      <c r="Y94" s="284"/>
      <c r="Z94" s="289"/>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row>
    <row r="95" spans="1:86" s="127" customFormat="1" ht="27.95" customHeight="1" x14ac:dyDescent="0.2">
      <c r="A95" s="737"/>
      <c r="B95" s="331" t="s">
        <v>143</v>
      </c>
      <c r="C95" s="218" t="s">
        <v>142</v>
      </c>
      <c r="D95" s="900"/>
      <c r="E95" s="911"/>
      <c r="F95" s="900"/>
      <c r="G95" s="911"/>
      <c r="H95" s="900"/>
      <c r="I95" s="911"/>
      <c r="J95" s="900"/>
      <c r="K95" s="911"/>
      <c r="L95" s="900"/>
      <c r="M95" s="911"/>
      <c r="N95" s="900"/>
      <c r="O95" s="911"/>
      <c r="P95" s="900"/>
      <c r="Q95" s="911"/>
      <c r="R95" s="900"/>
      <c r="S95" s="911"/>
      <c r="T95" s="628"/>
      <c r="U95" s="140">
        <f t="shared" ref="U95:U104" si="15">IF(OR(D95="s",F95="s",H95="s",J95="s",L95="s",N95="s",P95="s",R95="s"), 0, IF(OR(D95="a",F95="a",H95="a",J95="a",L95="a",N95="a",P95="a",R95="a"),V95,0))</f>
        <v>0</v>
      </c>
      <c r="V95" s="509">
        <v>10</v>
      </c>
      <c r="W95" s="83">
        <f t="shared" ref="W95:W104" si="16">COUNTIF(D95:S95,"a")+COUNTIF(D95:S95,"s")</f>
        <v>0</v>
      </c>
      <c r="X95" s="324"/>
      <c r="Y95" s="635"/>
      <c r="Z95" s="316" t="s">
        <v>44</v>
      </c>
      <c r="AA95" s="635"/>
      <c r="AB95" s="635"/>
      <c r="AC95" s="635"/>
      <c r="AD95" s="635"/>
      <c r="AE95" s="635"/>
      <c r="AF95" s="635"/>
      <c r="AG95" s="635"/>
      <c r="AH95" s="635"/>
      <c r="AI95" s="635"/>
      <c r="AJ95" s="635"/>
      <c r="AK95" s="635"/>
      <c r="AL95" s="635"/>
      <c r="AM95" s="635"/>
      <c r="AN95" s="635"/>
      <c r="AO95" s="635"/>
      <c r="AP95" s="635"/>
      <c r="AQ95" s="635"/>
      <c r="AR95" s="635"/>
      <c r="AS95" s="635"/>
      <c r="AT95" s="635"/>
      <c r="AU95" s="635"/>
      <c r="AV95" s="635"/>
      <c r="AW95" s="635"/>
      <c r="AX95" s="635"/>
      <c r="AY95" s="635"/>
      <c r="AZ95" s="635"/>
      <c r="BA95" s="635"/>
      <c r="BB95" s="635"/>
      <c r="BC95" s="635"/>
      <c r="BD95" s="635"/>
      <c r="BE95" s="635"/>
      <c r="BF95" s="635"/>
      <c r="BG95" s="635"/>
      <c r="BH95" s="635"/>
      <c r="BI95" s="635"/>
      <c r="BJ95" s="635"/>
      <c r="BK95" s="635"/>
      <c r="BL95" s="635"/>
      <c r="BM95" s="635"/>
      <c r="BN95" s="635"/>
      <c r="BO95" s="635"/>
      <c r="BP95" s="635"/>
      <c r="BQ95" s="635"/>
      <c r="BR95" s="635"/>
      <c r="BS95" s="635"/>
      <c r="BT95" s="635"/>
      <c r="BU95" s="635"/>
      <c r="BV95" s="635"/>
      <c r="BW95" s="635"/>
      <c r="BX95" s="635"/>
      <c r="BY95" s="635"/>
      <c r="BZ95" s="635"/>
      <c r="CA95" s="635"/>
      <c r="CB95" s="635"/>
      <c r="CC95" s="635"/>
      <c r="CD95" s="635"/>
      <c r="CE95" s="635"/>
      <c r="CF95" s="635"/>
      <c r="CG95" s="635"/>
      <c r="CH95" s="635"/>
    </row>
    <row r="96" spans="1:86" s="127" customFormat="1" ht="27.95" customHeight="1" x14ac:dyDescent="0.2">
      <c r="A96" s="737"/>
      <c r="B96" s="331" t="s">
        <v>533</v>
      </c>
      <c r="C96" s="218" t="s">
        <v>740</v>
      </c>
      <c r="D96" s="900"/>
      <c r="E96" s="911"/>
      <c r="F96" s="900"/>
      <c r="G96" s="911"/>
      <c r="H96" s="900"/>
      <c r="I96" s="911"/>
      <c r="J96" s="900"/>
      <c r="K96" s="911"/>
      <c r="L96" s="900"/>
      <c r="M96" s="911"/>
      <c r="N96" s="900"/>
      <c r="O96" s="911"/>
      <c r="P96" s="900"/>
      <c r="Q96" s="911"/>
      <c r="R96" s="900"/>
      <c r="S96" s="911"/>
      <c r="T96" s="628"/>
      <c r="U96" s="140">
        <f t="shared" si="15"/>
        <v>0</v>
      </c>
      <c r="V96" s="509">
        <v>10</v>
      </c>
      <c r="W96" s="83">
        <f t="shared" si="16"/>
        <v>0</v>
      </c>
      <c r="X96" s="324"/>
      <c r="Y96" s="635"/>
      <c r="Z96" s="316"/>
      <c r="AA96" s="635"/>
      <c r="AB96" s="635"/>
      <c r="AC96" s="635"/>
      <c r="AD96" s="635"/>
      <c r="AE96" s="635"/>
      <c r="AF96" s="635"/>
      <c r="AG96" s="635"/>
      <c r="AH96" s="635"/>
      <c r="AI96" s="635"/>
      <c r="AJ96" s="635"/>
      <c r="AK96" s="635"/>
      <c r="AL96" s="635"/>
      <c r="AM96" s="635"/>
      <c r="AN96" s="635"/>
      <c r="AO96" s="635"/>
      <c r="AP96" s="635"/>
      <c r="AQ96" s="635"/>
      <c r="AR96" s="635"/>
      <c r="AS96" s="635"/>
      <c r="AT96" s="635"/>
      <c r="AU96" s="635"/>
      <c r="AV96" s="635"/>
      <c r="AW96" s="635"/>
      <c r="AX96" s="635"/>
      <c r="AY96" s="635"/>
      <c r="AZ96" s="635"/>
      <c r="BA96" s="635"/>
      <c r="BB96" s="635"/>
      <c r="BC96" s="635"/>
      <c r="BD96" s="635"/>
      <c r="BE96" s="635"/>
      <c r="BF96" s="635"/>
      <c r="BG96" s="635"/>
      <c r="BH96" s="635"/>
      <c r="BI96" s="635"/>
      <c r="BJ96" s="635"/>
      <c r="BK96" s="635"/>
      <c r="BL96" s="635"/>
      <c r="BM96" s="635"/>
      <c r="BN96" s="635"/>
      <c r="BO96" s="635"/>
      <c r="BP96" s="635"/>
      <c r="BQ96" s="635"/>
      <c r="BR96" s="635"/>
      <c r="BS96" s="635"/>
      <c r="BT96" s="635"/>
      <c r="BU96" s="635"/>
      <c r="BV96" s="635"/>
      <c r="BW96" s="635"/>
      <c r="BX96" s="635"/>
      <c r="BY96" s="635"/>
      <c r="BZ96" s="635"/>
      <c r="CA96" s="635"/>
      <c r="CB96" s="635"/>
      <c r="CC96" s="635"/>
      <c r="CD96" s="635"/>
      <c r="CE96" s="635"/>
      <c r="CF96" s="635"/>
      <c r="CG96" s="635"/>
      <c r="CH96" s="635"/>
    </row>
    <row r="97" spans="1:86" s="127" customFormat="1" ht="27.95" customHeight="1" x14ac:dyDescent="0.2">
      <c r="A97" s="737"/>
      <c r="B97" s="331" t="s">
        <v>144</v>
      </c>
      <c r="C97" s="656" t="s">
        <v>741</v>
      </c>
      <c r="D97" s="900"/>
      <c r="E97" s="911"/>
      <c r="F97" s="900"/>
      <c r="G97" s="911"/>
      <c r="H97" s="900"/>
      <c r="I97" s="911"/>
      <c r="J97" s="900"/>
      <c r="K97" s="911"/>
      <c r="L97" s="900"/>
      <c r="M97" s="911"/>
      <c r="N97" s="900"/>
      <c r="O97" s="911"/>
      <c r="P97" s="900"/>
      <c r="Q97" s="911"/>
      <c r="R97" s="900"/>
      <c r="S97" s="911"/>
      <c r="T97" s="628"/>
      <c r="U97" s="140">
        <f t="shared" si="15"/>
        <v>0</v>
      </c>
      <c r="V97" s="509">
        <v>10</v>
      </c>
      <c r="W97" s="83">
        <f t="shared" si="16"/>
        <v>0</v>
      </c>
      <c r="X97" s="324"/>
      <c r="Y97" s="635"/>
      <c r="Z97" s="316" t="s">
        <v>44</v>
      </c>
      <c r="AA97" s="635"/>
      <c r="AB97" s="635"/>
      <c r="AC97" s="635"/>
      <c r="AD97" s="635"/>
      <c r="AE97" s="635"/>
      <c r="AF97" s="635"/>
      <c r="AG97" s="635"/>
      <c r="AH97" s="635"/>
      <c r="AI97" s="635"/>
      <c r="AJ97" s="635"/>
      <c r="AK97" s="635"/>
      <c r="AL97" s="635"/>
      <c r="AM97" s="635"/>
      <c r="AN97" s="635"/>
      <c r="AO97" s="635"/>
      <c r="AP97" s="635"/>
      <c r="AQ97" s="635"/>
      <c r="AR97" s="635"/>
      <c r="AS97" s="635"/>
      <c r="AT97" s="635"/>
      <c r="AU97" s="635"/>
      <c r="AV97" s="635"/>
      <c r="AW97" s="635"/>
      <c r="AX97" s="635"/>
      <c r="AY97" s="635"/>
      <c r="AZ97" s="635"/>
      <c r="BA97" s="635"/>
      <c r="BB97" s="635"/>
      <c r="BC97" s="635"/>
      <c r="BD97" s="635"/>
      <c r="BE97" s="635"/>
      <c r="BF97" s="635"/>
      <c r="BG97" s="635"/>
      <c r="BH97" s="635"/>
      <c r="BI97" s="635"/>
      <c r="BJ97" s="635"/>
      <c r="BK97" s="635"/>
      <c r="BL97" s="635"/>
      <c r="BM97" s="635"/>
      <c r="BN97" s="635"/>
      <c r="BO97" s="635"/>
      <c r="BP97" s="635"/>
      <c r="BQ97" s="635"/>
      <c r="BR97" s="635"/>
      <c r="BS97" s="635"/>
      <c r="BT97" s="635"/>
      <c r="BU97" s="635"/>
      <c r="BV97" s="635"/>
      <c r="BW97" s="635"/>
      <c r="BX97" s="635"/>
      <c r="BY97" s="635"/>
      <c r="BZ97" s="635"/>
      <c r="CA97" s="635"/>
      <c r="CB97" s="635"/>
      <c r="CC97" s="635"/>
      <c r="CD97" s="635"/>
      <c r="CE97" s="635"/>
      <c r="CF97" s="635"/>
      <c r="CG97" s="635"/>
      <c r="CH97" s="635"/>
    </row>
    <row r="98" spans="1:86" s="127" customFormat="1" ht="27.95" customHeight="1" x14ac:dyDescent="0.2">
      <c r="A98" s="737"/>
      <c r="B98" s="331" t="s">
        <v>534</v>
      </c>
      <c r="C98" s="656" t="s">
        <v>742</v>
      </c>
      <c r="D98" s="900"/>
      <c r="E98" s="911"/>
      <c r="F98" s="900"/>
      <c r="G98" s="911"/>
      <c r="H98" s="900"/>
      <c r="I98" s="911"/>
      <c r="J98" s="900"/>
      <c r="K98" s="911"/>
      <c r="L98" s="900"/>
      <c r="M98" s="911"/>
      <c r="N98" s="900"/>
      <c r="O98" s="911"/>
      <c r="P98" s="900"/>
      <c r="Q98" s="911"/>
      <c r="R98" s="900"/>
      <c r="S98" s="911"/>
      <c r="T98" s="628"/>
      <c r="U98" s="140">
        <f t="shared" si="15"/>
        <v>0</v>
      </c>
      <c r="V98" s="509">
        <v>10</v>
      </c>
      <c r="W98" s="83">
        <f t="shared" si="16"/>
        <v>0</v>
      </c>
      <c r="X98" s="324"/>
      <c r="Y98" s="635"/>
      <c r="Z98" s="316"/>
      <c r="AA98" s="635"/>
      <c r="AB98" s="635"/>
      <c r="AC98" s="635"/>
      <c r="AD98" s="635"/>
      <c r="AE98" s="635"/>
      <c r="AF98" s="635"/>
      <c r="AG98" s="635"/>
      <c r="AH98" s="635"/>
      <c r="AI98" s="635"/>
      <c r="AJ98" s="635"/>
      <c r="AK98" s="635"/>
      <c r="AL98" s="635"/>
      <c r="AM98" s="635"/>
      <c r="AN98" s="635"/>
      <c r="AO98" s="635"/>
      <c r="AP98" s="635"/>
      <c r="AQ98" s="635"/>
      <c r="AR98" s="635"/>
      <c r="AS98" s="635"/>
      <c r="AT98" s="635"/>
      <c r="AU98" s="635"/>
      <c r="AV98" s="635"/>
      <c r="AW98" s="635"/>
      <c r="AX98" s="635"/>
      <c r="AY98" s="635"/>
      <c r="AZ98" s="635"/>
      <c r="BA98" s="635"/>
      <c r="BB98" s="635"/>
      <c r="BC98" s="635"/>
      <c r="BD98" s="635"/>
      <c r="BE98" s="635"/>
      <c r="BF98" s="635"/>
      <c r="BG98" s="635"/>
      <c r="BH98" s="635"/>
      <c r="BI98" s="635"/>
      <c r="BJ98" s="635"/>
      <c r="BK98" s="635"/>
      <c r="BL98" s="635"/>
      <c r="BM98" s="635"/>
      <c r="BN98" s="635"/>
      <c r="BO98" s="635"/>
      <c r="BP98" s="635"/>
      <c r="BQ98" s="635"/>
      <c r="BR98" s="635"/>
      <c r="BS98" s="635"/>
      <c r="BT98" s="635"/>
      <c r="BU98" s="635"/>
      <c r="BV98" s="635"/>
      <c r="BW98" s="635"/>
      <c r="BX98" s="635"/>
      <c r="BY98" s="635"/>
      <c r="BZ98" s="635"/>
      <c r="CA98" s="635"/>
      <c r="CB98" s="635"/>
      <c r="CC98" s="635"/>
      <c r="CD98" s="635"/>
      <c r="CE98" s="635"/>
      <c r="CF98" s="635"/>
      <c r="CG98" s="635"/>
      <c r="CH98" s="635"/>
    </row>
    <row r="99" spans="1:86" s="127" customFormat="1" ht="27.95" customHeight="1" x14ac:dyDescent="0.2">
      <c r="A99" s="737"/>
      <c r="B99" s="331" t="s">
        <v>555</v>
      </c>
      <c r="C99" s="657" t="s">
        <v>743</v>
      </c>
      <c r="D99" s="900"/>
      <c r="E99" s="911"/>
      <c r="F99" s="900"/>
      <c r="G99" s="911"/>
      <c r="H99" s="900"/>
      <c r="I99" s="911"/>
      <c r="J99" s="900"/>
      <c r="K99" s="911"/>
      <c r="L99" s="900"/>
      <c r="M99" s="911"/>
      <c r="N99" s="900"/>
      <c r="O99" s="911"/>
      <c r="P99" s="900"/>
      <c r="Q99" s="911"/>
      <c r="R99" s="900"/>
      <c r="S99" s="911"/>
      <c r="T99" s="628"/>
      <c r="U99" s="140">
        <f t="shared" si="15"/>
        <v>0</v>
      </c>
      <c r="V99" s="509">
        <v>20</v>
      </c>
      <c r="W99" s="83">
        <f t="shared" si="16"/>
        <v>0</v>
      </c>
      <c r="X99" s="324"/>
      <c r="Y99" s="635"/>
      <c r="Z99" s="316"/>
      <c r="AA99" s="635"/>
      <c r="AB99" s="635"/>
      <c r="AC99" s="635"/>
      <c r="AD99" s="635"/>
      <c r="AE99" s="635"/>
      <c r="AF99" s="635"/>
      <c r="AG99" s="635"/>
      <c r="AH99" s="635"/>
      <c r="AI99" s="635"/>
      <c r="AJ99" s="635"/>
      <c r="AK99" s="635"/>
      <c r="AL99" s="635"/>
      <c r="AM99" s="635"/>
      <c r="AN99" s="635"/>
      <c r="AO99" s="635"/>
      <c r="AP99" s="635"/>
      <c r="AQ99" s="635"/>
      <c r="AR99" s="635"/>
      <c r="AS99" s="635"/>
      <c r="AT99" s="635"/>
      <c r="AU99" s="635"/>
      <c r="AV99" s="635"/>
      <c r="AW99" s="635"/>
      <c r="AX99" s="635"/>
      <c r="AY99" s="635"/>
      <c r="AZ99" s="635"/>
      <c r="BA99" s="635"/>
      <c r="BB99" s="635"/>
      <c r="BC99" s="635"/>
      <c r="BD99" s="635"/>
      <c r="BE99" s="635"/>
      <c r="BF99" s="635"/>
      <c r="BG99" s="635"/>
      <c r="BH99" s="635"/>
      <c r="BI99" s="635"/>
      <c r="BJ99" s="635"/>
      <c r="BK99" s="635"/>
      <c r="BL99" s="635"/>
      <c r="BM99" s="635"/>
      <c r="BN99" s="635"/>
      <c r="BO99" s="635"/>
      <c r="BP99" s="635"/>
      <c r="BQ99" s="635"/>
      <c r="BR99" s="635"/>
      <c r="BS99" s="635"/>
      <c r="BT99" s="635"/>
      <c r="BU99" s="635"/>
      <c r="BV99" s="635"/>
      <c r="BW99" s="635"/>
      <c r="BX99" s="635"/>
      <c r="BY99" s="635"/>
      <c r="BZ99" s="635"/>
      <c r="CA99" s="635"/>
      <c r="CB99" s="635"/>
      <c r="CC99" s="635"/>
      <c r="CD99" s="635"/>
      <c r="CE99" s="635"/>
      <c r="CF99" s="635"/>
      <c r="CG99" s="635"/>
      <c r="CH99" s="635"/>
    </row>
    <row r="100" spans="1:86" s="127" customFormat="1" ht="27.95" customHeight="1" x14ac:dyDescent="0.2">
      <c r="A100" s="737"/>
      <c r="B100" s="331" t="s">
        <v>307</v>
      </c>
      <c r="C100" s="657" t="s">
        <v>782</v>
      </c>
      <c r="D100" s="900"/>
      <c r="E100" s="911"/>
      <c r="F100" s="900"/>
      <c r="G100" s="911"/>
      <c r="H100" s="900"/>
      <c r="I100" s="911"/>
      <c r="J100" s="900"/>
      <c r="K100" s="911"/>
      <c r="L100" s="900"/>
      <c r="M100" s="911"/>
      <c r="N100" s="900"/>
      <c r="O100" s="911"/>
      <c r="P100" s="900"/>
      <c r="Q100" s="911"/>
      <c r="R100" s="900"/>
      <c r="S100" s="911"/>
      <c r="T100" s="611"/>
      <c r="U100" s="140">
        <f t="shared" si="15"/>
        <v>0</v>
      </c>
      <c r="V100" s="509">
        <f>IF(T100="na",0,10)</f>
        <v>10</v>
      </c>
      <c r="W100" s="83">
        <f>COUNTIF(D100:S100,"a")+COUNTIF(D100:S100,"s")+COUNTIF(T100,"na")</f>
        <v>0</v>
      </c>
      <c r="X100" s="324"/>
      <c r="Y100" s="673"/>
      <c r="Z100" s="316"/>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3"/>
      <c r="AY100" s="673"/>
      <c r="AZ100" s="673"/>
      <c r="BA100" s="673"/>
      <c r="BB100" s="673"/>
      <c r="BC100" s="673"/>
      <c r="BD100" s="673"/>
      <c r="BE100" s="673"/>
      <c r="BF100" s="673"/>
      <c r="BG100" s="673"/>
      <c r="BH100" s="673"/>
      <c r="BI100" s="673"/>
      <c r="BJ100" s="673"/>
      <c r="BK100" s="673"/>
      <c r="BL100" s="673"/>
      <c r="BM100" s="673"/>
      <c r="BN100" s="673"/>
      <c r="BO100" s="673"/>
      <c r="BP100" s="673"/>
      <c r="BQ100" s="673"/>
      <c r="BR100" s="673"/>
      <c r="BS100" s="673"/>
      <c r="BT100" s="673"/>
      <c r="BU100" s="673"/>
      <c r="BV100" s="673"/>
      <c r="BW100" s="673"/>
      <c r="BX100" s="673"/>
      <c r="BY100" s="673"/>
      <c r="BZ100" s="673"/>
      <c r="CA100" s="673"/>
      <c r="CB100" s="673"/>
      <c r="CC100" s="673"/>
      <c r="CD100" s="673"/>
      <c r="CE100" s="673"/>
      <c r="CF100" s="673"/>
      <c r="CG100" s="673"/>
      <c r="CH100" s="673"/>
    </row>
    <row r="101" spans="1:86" s="127" customFormat="1" ht="27.95" customHeight="1" x14ac:dyDescent="0.2">
      <c r="A101" s="737"/>
      <c r="B101" s="331" t="s">
        <v>780</v>
      </c>
      <c r="C101" s="657" t="s">
        <v>783</v>
      </c>
      <c r="D101" s="900"/>
      <c r="E101" s="911"/>
      <c r="F101" s="900"/>
      <c r="G101" s="911"/>
      <c r="H101" s="900"/>
      <c r="I101" s="911"/>
      <c r="J101" s="900"/>
      <c r="K101" s="911"/>
      <c r="L101" s="900"/>
      <c r="M101" s="911"/>
      <c r="N101" s="900"/>
      <c r="O101" s="911"/>
      <c r="P101" s="900"/>
      <c r="Q101" s="911"/>
      <c r="R101" s="900"/>
      <c r="S101" s="911"/>
      <c r="T101" s="628"/>
      <c r="U101" s="140">
        <f t="shared" si="15"/>
        <v>0</v>
      </c>
      <c r="V101" s="509">
        <v>10</v>
      </c>
      <c r="W101" s="83">
        <f>IF((COUNTIF(D101:S101,"a")+COUNTIF(D101:S101,"s"))&gt;0,IF(OR((COUNTIF(D102:S102,"a")+COUNTIF(D102:S102,"s"))),0,COUNTIF(D101:S101,"a")+COUNTIF(D101:S101,"s")),COUNTIF(D101:S101,"a")+COUNTIF(D101:S101,"s"))</f>
        <v>0</v>
      </c>
      <c r="X101" s="324"/>
      <c r="Y101" s="673"/>
      <c r="Z101" s="316"/>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3"/>
      <c r="AY101" s="673"/>
      <c r="AZ101" s="673"/>
      <c r="BA101" s="673"/>
      <c r="BB101" s="673"/>
      <c r="BC101" s="673"/>
      <c r="BD101" s="673"/>
      <c r="BE101" s="673"/>
      <c r="BF101" s="673"/>
      <c r="BG101" s="673"/>
      <c r="BH101" s="673"/>
      <c r="BI101" s="673"/>
      <c r="BJ101" s="673"/>
      <c r="BK101" s="673"/>
      <c r="BL101" s="673"/>
      <c r="BM101" s="673"/>
      <c r="BN101" s="673"/>
      <c r="BO101" s="673"/>
      <c r="BP101" s="673"/>
      <c r="BQ101" s="673"/>
      <c r="BR101" s="673"/>
      <c r="BS101" s="673"/>
      <c r="BT101" s="673"/>
      <c r="BU101" s="673"/>
      <c r="BV101" s="673"/>
      <c r="BW101" s="673"/>
      <c r="BX101" s="673"/>
      <c r="BY101" s="673"/>
      <c r="BZ101" s="673"/>
      <c r="CA101" s="673"/>
      <c r="CB101" s="673"/>
      <c r="CC101" s="673"/>
      <c r="CD101" s="673"/>
      <c r="CE101" s="673"/>
      <c r="CF101" s="673"/>
      <c r="CG101" s="673"/>
      <c r="CH101" s="673"/>
    </row>
    <row r="102" spans="1:86" s="127" customFormat="1" ht="45" customHeight="1" x14ac:dyDescent="0.2">
      <c r="A102" s="737"/>
      <c r="B102" s="331" t="s">
        <v>781</v>
      </c>
      <c r="C102" s="674" t="s">
        <v>784</v>
      </c>
      <c r="D102" s="900"/>
      <c r="E102" s="911"/>
      <c r="F102" s="900"/>
      <c r="G102" s="911"/>
      <c r="H102" s="900"/>
      <c r="I102" s="911"/>
      <c r="J102" s="900"/>
      <c r="K102" s="911"/>
      <c r="L102" s="900"/>
      <c r="M102" s="911"/>
      <c r="N102" s="900"/>
      <c r="O102" s="911"/>
      <c r="P102" s="900"/>
      <c r="Q102" s="911"/>
      <c r="R102" s="900"/>
      <c r="S102" s="911"/>
      <c r="T102" s="628"/>
      <c r="U102" s="137">
        <f t="shared" si="15"/>
        <v>0</v>
      </c>
      <c r="V102" s="509">
        <v>5</v>
      </c>
      <c r="W102" s="83">
        <f>IF((COUNTIF(D102:S102,"a")+COUNTIF(D102:S102,"s"))&gt;0,IF((COUNTIF(D101:S101,"a")+COUNTIF(D101:S101,"s"))&gt;0,0,COUNTIF(D102:S102,"a")+COUNTIF(D102:S102,"s")), COUNTIF(D102:S102,"a")+COUNTIF(D102:S102,"s"))</f>
        <v>0</v>
      </c>
      <c r="X102" s="324"/>
      <c r="Y102" s="673"/>
      <c r="Z102" s="316"/>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3"/>
      <c r="AY102" s="673"/>
      <c r="AZ102" s="673"/>
      <c r="BA102" s="673"/>
      <c r="BB102" s="673"/>
      <c r="BC102" s="673"/>
      <c r="BD102" s="673"/>
      <c r="BE102" s="673"/>
      <c r="BF102" s="673"/>
      <c r="BG102" s="673"/>
      <c r="BH102" s="673"/>
      <c r="BI102" s="673"/>
      <c r="BJ102" s="673"/>
      <c r="BK102" s="673"/>
      <c r="BL102" s="673"/>
      <c r="BM102" s="673"/>
      <c r="BN102" s="673"/>
      <c r="BO102" s="673"/>
      <c r="BP102" s="673"/>
      <c r="BQ102" s="673"/>
      <c r="BR102" s="673"/>
      <c r="BS102" s="673"/>
      <c r="BT102" s="673"/>
      <c r="BU102" s="673"/>
      <c r="BV102" s="673"/>
      <c r="BW102" s="673"/>
      <c r="BX102" s="673"/>
      <c r="BY102" s="673"/>
      <c r="BZ102" s="673"/>
      <c r="CA102" s="673"/>
      <c r="CB102" s="673"/>
      <c r="CC102" s="673"/>
      <c r="CD102" s="673"/>
      <c r="CE102" s="673"/>
      <c r="CF102" s="673"/>
      <c r="CG102" s="673"/>
      <c r="CH102" s="673"/>
    </row>
    <row r="103" spans="1:86" s="127" customFormat="1" ht="27.95" customHeight="1" x14ac:dyDescent="0.2">
      <c r="A103" s="737"/>
      <c r="B103" s="331" t="s">
        <v>717</v>
      </c>
      <c r="C103" s="657" t="s">
        <v>744</v>
      </c>
      <c r="D103" s="900"/>
      <c r="E103" s="911"/>
      <c r="F103" s="900"/>
      <c r="G103" s="911"/>
      <c r="H103" s="900"/>
      <c r="I103" s="911"/>
      <c r="J103" s="900"/>
      <c r="K103" s="911"/>
      <c r="L103" s="900"/>
      <c r="M103" s="911"/>
      <c r="N103" s="900"/>
      <c r="O103" s="911"/>
      <c r="P103" s="900"/>
      <c r="Q103" s="911"/>
      <c r="R103" s="900"/>
      <c r="S103" s="911"/>
      <c r="T103" s="628"/>
      <c r="U103" s="140">
        <f>IF(OR(D103="s",F103="s",H103="s",J103="s",L103="s",N103="s",P103="s",R103="s"), 0, IF(OR(D103="a",F103="a",H103="a",J103="a",L103="a",N103="a",P103="a",R103="a"),V103,0))</f>
        <v>0</v>
      </c>
      <c r="V103" s="509">
        <v>10</v>
      </c>
      <c r="W103" s="83">
        <f>COUNTIF(D103:S103,"a")+COUNTIF(D103:S103,"s")</f>
        <v>0</v>
      </c>
      <c r="X103" s="324"/>
      <c r="Y103" s="635"/>
      <c r="Z103" s="316"/>
      <c r="AA103" s="635"/>
      <c r="AB103" s="635"/>
      <c r="AC103" s="635"/>
      <c r="AD103" s="635"/>
      <c r="AE103" s="635"/>
      <c r="AF103" s="635"/>
      <c r="AG103" s="635"/>
      <c r="AH103" s="635"/>
      <c r="AI103" s="635"/>
      <c r="AJ103" s="635"/>
      <c r="AK103" s="635"/>
      <c r="AL103" s="635"/>
      <c r="AM103" s="635"/>
      <c r="AN103" s="635"/>
      <c r="AO103" s="635"/>
      <c r="AP103" s="635"/>
      <c r="AQ103" s="635"/>
      <c r="AR103" s="635"/>
      <c r="AS103" s="635"/>
      <c r="AT103" s="635"/>
      <c r="AU103" s="635"/>
      <c r="AV103" s="635"/>
      <c r="AW103" s="635"/>
      <c r="AX103" s="635"/>
      <c r="AY103" s="635"/>
      <c r="AZ103" s="635"/>
      <c r="BA103" s="635"/>
      <c r="BB103" s="635"/>
      <c r="BC103" s="635"/>
      <c r="BD103" s="635"/>
      <c r="BE103" s="635"/>
      <c r="BF103" s="635"/>
      <c r="BG103" s="635"/>
      <c r="BH103" s="635"/>
      <c r="BI103" s="635"/>
      <c r="BJ103" s="635"/>
      <c r="BK103" s="635"/>
      <c r="BL103" s="635"/>
      <c r="BM103" s="635"/>
      <c r="BN103" s="635"/>
      <c r="BO103" s="635"/>
      <c r="BP103" s="635"/>
      <c r="BQ103" s="635"/>
      <c r="BR103" s="635"/>
      <c r="BS103" s="635"/>
      <c r="BT103" s="635"/>
      <c r="BU103" s="635"/>
      <c r="BV103" s="635"/>
      <c r="BW103" s="635"/>
      <c r="BX103" s="635"/>
      <c r="BY103" s="635"/>
      <c r="BZ103" s="635"/>
      <c r="CA103" s="635"/>
      <c r="CB103" s="635"/>
      <c r="CC103" s="635"/>
      <c r="CD103" s="635"/>
      <c r="CE103" s="635"/>
      <c r="CF103" s="635"/>
      <c r="CG103" s="635"/>
      <c r="CH103" s="635"/>
    </row>
    <row r="104" spans="1:86" s="127" customFormat="1" ht="27.95" customHeight="1" x14ac:dyDescent="0.2">
      <c r="A104" s="737"/>
      <c r="B104" s="331" t="s">
        <v>718</v>
      </c>
      <c r="C104" s="657" t="s">
        <v>745</v>
      </c>
      <c r="D104" s="900"/>
      <c r="E104" s="911"/>
      <c r="F104" s="900"/>
      <c r="G104" s="911"/>
      <c r="H104" s="900"/>
      <c r="I104" s="911"/>
      <c r="J104" s="900"/>
      <c r="K104" s="911"/>
      <c r="L104" s="900"/>
      <c r="M104" s="911"/>
      <c r="N104" s="900"/>
      <c r="O104" s="911"/>
      <c r="P104" s="900"/>
      <c r="Q104" s="911"/>
      <c r="R104" s="900"/>
      <c r="S104" s="911"/>
      <c r="T104" s="628"/>
      <c r="U104" s="140">
        <f t="shared" si="15"/>
        <v>0</v>
      </c>
      <c r="V104" s="509">
        <v>10</v>
      </c>
      <c r="W104" s="83">
        <f t="shared" si="16"/>
        <v>0</v>
      </c>
      <c r="X104" s="324"/>
      <c r="Y104" s="635"/>
      <c r="Z104" s="316"/>
      <c r="AA104" s="635"/>
      <c r="AB104" s="635"/>
      <c r="AC104" s="635"/>
      <c r="AD104" s="635"/>
      <c r="AE104" s="635"/>
      <c r="AF104" s="635"/>
      <c r="AG104" s="635"/>
      <c r="AH104" s="635"/>
      <c r="AI104" s="635"/>
      <c r="AJ104" s="635"/>
      <c r="AK104" s="635"/>
      <c r="AL104" s="635"/>
      <c r="AM104" s="635"/>
      <c r="AN104" s="635"/>
      <c r="AO104" s="635"/>
      <c r="AP104" s="635"/>
      <c r="AQ104" s="635"/>
      <c r="AR104" s="635"/>
      <c r="AS104" s="635"/>
      <c r="AT104" s="635"/>
      <c r="AU104" s="635"/>
      <c r="AV104" s="635"/>
      <c r="AW104" s="635"/>
      <c r="AX104" s="635"/>
      <c r="AY104" s="635"/>
      <c r="AZ104" s="635"/>
      <c r="BA104" s="635"/>
      <c r="BB104" s="635"/>
      <c r="BC104" s="635"/>
      <c r="BD104" s="635"/>
      <c r="BE104" s="635"/>
      <c r="BF104" s="635"/>
      <c r="BG104" s="635"/>
      <c r="BH104" s="635"/>
      <c r="BI104" s="635"/>
      <c r="BJ104" s="635"/>
      <c r="BK104" s="635"/>
      <c r="BL104" s="635"/>
      <c r="BM104" s="635"/>
      <c r="BN104" s="635"/>
      <c r="BO104" s="635"/>
      <c r="BP104" s="635"/>
      <c r="BQ104" s="635"/>
      <c r="BR104" s="635"/>
      <c r="BS104" s="635"/>
      <c r="BT104" s="635"/>
      <c r="BU104" s="635"/>
      <c r="BV104" s="635"/>
      <c r="BW104" s="635"/>
      <c r="BX104" s="635"/>
      <c r="BY104" s="635"/>
      <c r="BZ104" s="635"/>
      <c r="CA104" s="635"/>
      <c r="CB104" s="635"/>
      <c r="CC104" s="635"/>
      <c r="CD104" s="635"/>
      <c r="CE104" s="635"/>
      <c r="CF104" s="635"/>
      <c r="CG104" s="635"/>
      <c r="CH104" s="635"/>
    </row>
    <row r="105" spans="1:86" s="127" customFormat="1" ht="27.95" customHeight="1" thickBot="1" x14ac:dyDescent="0.25">
      <c r="A105" s="737"/>
      <c r="B105" s="331" t="s">
        <v>719</v>
      </c>
      <c r="C105" s="657" t="s">
        <v>746</v>
      </c>
      <c r="D105" s="900"/>
      <c r="E105" s="911"/>
      <c r="F105" s="900"/>
      <c r="G105" s="911"/>
      <c r="H105" s="900"/>
      <c r="I105" s="911"/>
      <c r="J105" s="900"/>
      <c r="K105" s="911"/>
      <c r="L105" s="900"/>
      <c r="M105" s="911"/>
      <c r="N105" s="900"/>
      <c r="O105" s="911"/>
      <c r="P105" s="900"/>
      <c r="Q105" s="911"/>
      <c r="R105" s="900"/>
      <c r="S105" s="911"/>
      <c r="T105" s="628"/>
      <c r="U105" s="140">
        <f>IF(OR(D105="s",F105="s",H105="s",J105="s",L105="s",N105="s",P105="s",R105="s"), 0, IF(OR(D105="a",F105="a",H105="a",J105="a",L105="a",N105="a",P105="a",R105="a"),V105,0))</f>
        <v>0</v>
      </c>
      <c r="V105" s="509">
        <v>20</v>
      </c>
      <c r="W105" s="83">
        <f>COUNTIF(D105:S105,"a")+COUNTIF(D105:S105,"s")</f>
        <v>0</v>
      </c>
      <c r="X105" s="324"/>
      <c r="Y105" s="635"/>
      <c r="Z105" s="316" t="s">
        <v>44</v>
      </c>
      <c r="AA105" s="635"/>
      <c r="AB105" s="635"/>
      <c r="AC105" s="635"/>
      <c r="AD105" s="635"/>
      <c r="AE105" s="635"/>
      <c r="AF105" s="635"/>
      <c r="AG105" s="635"/>
      <c r="AH105" s="635"/>
      <c r="AI105" s="635"/>
      <c r="AJ105" s="635"/>
      <c r="AK105" s="635"/>
      <c r="AL105" s="635"/>
      <c r="AM105" s="635"/>
      <c r="AN105" s="635"/>
      <c r="AO105" s="635"/>
      <c r="AP105" s="635"/>
      <c r="AQ105" s="635"/>
      <c r="AR105" s="635"/>
      <c r="AS105" s="635"/>
      <c r="AT105" s="635"/>
      <c r="AU105" s="635"/>
      <c r="AV105" s="635"/>
      <c r="AW105" s="635"/>
      <c r="AX105" s="635"/>
      <c r="AY105" s="635"/>
      <c r="AZ105" s="635"/>
      <c r="BA105" s="635"/>
      <c r="BB105" s="635"/>
      <c r="BC105" s="635"/>
      <c r="BD105" s="635"/>
      <c r="BE105" s="635"/>
      <c r="BF105" s="635"/>
      <c r="BG105" s="635"/>
      <c r="BH105" s="635"/>
      <c r="BI105" s="635"/>
      <c r="BJ105" s="635"/>
      <c r="BK105" s="635"/>
      <c r="BL105" s="635"/>
      <c r="BM105" s="635"/>
      <c r="BN105" s="635"/>
      <c r="BO105" s="635"/>
      <c r="BP105" s="635"/>
      <c r="BQ105" s="635"/>
      <c r="BR105" s="635"/>
      <c r="BS105" s="635"/>
      <c r="BT105" s="635"/>
      <c r="BU105" s="635"/>
      <c r="BV105" s="635"/>
      <c r="BW105" s="635"/>
      <c r="BX105" s="635"/>
      <c r="BY105" s="635"/>
      <c r="BZ105" s="635"/>
      <c r="CA105" s="635"/>
      <c r="CB105" s="635"/>
      <c r="CC105" s="635"/>
      <c r="CD105" s="635"/>
      <c r="CE105" s="635"/>
      <c r="CF105" s="635"/>
      <c r="CG105" s="635"/>
      <c r="CH105" s="635"/>
    </row>
    <row r="106" spans="1:86" ht="21" customHeight="1" thickTop="1" thickBot="1" x14ac:dyDescent="0.25">
      <c r="A106" s="512"/>
      <c r="B106" s="19"/>
      <c r="C106" s="207"/>
      <c r="D106" s="972" t="s">
        <v>261</v>
      </c>
      <c r="E106" s="973"/>
      <c r="F106" s="973"/>
      <c r="G106" s="973"/>
      <c r="H106" s="973"/>
      <c r="I106" s="973"/>
      <c r="J106" s="973"/>
      <c r="K106" s="973"/>
      <c r="L106" s="973"/>
      <c r="M106" s="973"/>
      <c r="N106" s="973"/>
      <c r="O106" s="973"/>
      <c r="P106" s="973"/>
      <c r="Q106" s="973"/>
      <c r="R106" s="973"/>
      <c r="S106" s="973"/>
      <c r="T106" s="1211"/>
      <c r="U106" s="29">
        <f>SUM(U95:U105)</f>
        <v>0</v>
      </c>
      <c r="V106" s="525">
        <f>SUM(V95:V101)+SUM(V103:V105)</f>
        <v>120</v>
      </c>
      <c r="W106" s="82"/>
      <c r="X106" s="82"/>
      <c r="Y106" s="284"/>
      <c r="Z106" s="289"/>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row>
    <row r="107" spans="1:86" ht="21" customHeight="1" thickBot="1" x14ac:dyDescent="0.25">
      <c r="A107" s="512"/>
      <c r="B107" s="446"/>
      <c r="C107" s="337"/>
      <c r="D107" s="913"/>
      <c r="E107" s="956"/>
      <c r="F107" s="971">
        <v>40</v>
      </c>
      <c r="G107" s="923"/>
      <c r="H107" s="923"/>
      <c r="I107" s="923"/>
      <c r="J107" s="923"/>
      <c r="K107" s="923"/>
      <c r="L107" s="923"/>
      <c r="M107" s="923"/>
      <c r="N107" s="923"/>
      <c r="O107" s="923"/>
      <c r="P107" s="923"/>
      <c r="Q107" s="923"/>
      <c r="R107" s="923"/>
      <c r="S107" s="923"/>
      <c r="T107" s="923"/>
      <c r="U107" s="923"/>
      <c r="V107" s="924"/>
      <c r="W107" s="82"/>
      <c r="X107" s="82"/>
      <c r="Y107" s="284"/>
      <c r="Z107" s="289"/>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row>
    <row r="108" spans="1:86" s="15" customFormat="1" ht="30" customHeight="1" thickBot="1" x14ac:dyDescent="0.25">
      <c r="A108" s="529"/>
      <c r="B108" s="428" t="s">
        <v>721</v>
      </c>
      <c r="C108" s="429" t="s">
        <v>720</v>
      </c>
      <c r="D108" s="131" t="s">
        <v>602</v>
      </c>
      <c r="E108" s="232"/>
      <c r="F108" s="131" t="s">
        <v>602</v>
      </c>
      <c r="G108" s="430"/>
      <c r="H108" s="131" t="s">
        <v>602</v>
      </c>
      <c r="I108" s="132"/>
      <c r="J108" s="233"/>
      <c r="K108" s="430"/>
      <c r="L108" s="234"/>
      <c r="M108" s="231"/>
      <c r="N108" s="235"/>
      <c r="O108" s="232"/>
      <c r="P108" s="234"/>
      <c r="Q108" s="231"/>
      <c r="R108" s="234"/>
      <c r="S108" s="231"/>
      <c r="T108" s="431"/>
      <c r="U108" s="68"/>
      <c r="V108" s="528"/>
      <c r="W108" s="83"/>
      <c r="X108" s="264"/>
      <c r="Y108" s="342"/>
      <c r="Z108" s="316"/>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0"/>
      <c r="AZ108" s="290"/>
      <c r="BA108" s="290"/>
      <c r="BB108" s="290"/>
      <c r="BC108" s="290"/>
      <c r="BD108" s="290"/>
      <c r="BE108" s="290"/>
      <c r="BF108" s="290"/>
      <c r="BG108" s="290"/>
      <c r="BH108" s="290"/>
      <c r="BI108" s="290"/>
      <c r="BJ108" s="290"/>
      <c r="BK108" s="290"/>
      <c r="BL108" s="290"/>
      <c r="BM108" s="290"/>
      <c r="BN108" s="290"/>
      <c r="BO108" s="290"/>
      <c r="BP108" s="290"/>
      <c r="BQ108" s="290"/>
      <c r="BR108" s="290"/>
      <c r="BS108" s="290"/>
      <c r="BT108" s="290"/>
      <c r="BU108" s="290"/>
      <c r="BV108" s="290"/>
      <c r="BW108" s="290"/>
      <c r="BX108" s="290"/>
      <c r="BY108" s="290"/>
      <c r="BZ108" s="290"/>
      <c r="CA108" s="290"/>
    </row>
    <row r="109" spans="1:86" s="127" customFormat="1" ht="45" customHeight="1" thickBot="1" x14ac:dyDescent="0.25">
      <c r="A109" s="567"/>
      <c r="B109" s="375"/>
      <c r="C109" s="659" t="s">
        <v>758</v>
      </c>
      <c r="D109" s="994"/>
      <c r="E109" s="1209"/>
      <c r="F109" s="1209"/>
      <c r="G109" s="1209"/>
      <c r="H109" s="1209"/>
      <c r="I109" s="1209"/>
      <c r="J109" s="1209"/>
      <c r="K109" s="1209"/>
      <c r="L109" s="1209"/>
      <c r="M109" s="1209"/>
      <c r="N109" s="1209"/>
      <c r="O109" s="1209"/>
      <c r="P109" s="1209"/>
      <c r="Q109" s="1209"/>
      <c r="R109" s="1209"/>
      <c r="S109" s="1209"/>
      <c r="T109" s="1209"/>
      <c r="U109" s="1209"/>
      <c r="V109" s="1210"/>
      <c r="W109" s="83"/>
      <c r="X109" s="264"/>
      <c r="Y109" s="635"/>
      <c r="Z109" s="612"/>
      <c r="AA109" s="635"/>
      <c r="AB109" s="635"/>
      <c r="AC109" s="635"/>
      <c r="AD109" s="635"/>
      <c r="AE109" s="635"/>
      <c r="AF109" s="635"/>
      <c r="AG109" s="635"/>
      <c r="AH109" s="635"/>
      <c r="AI109" s="635"/>
      <c r="AJ109" s="635"/>
      <c r="AK109" s="635"/>
      <c r="AL109" s="635"/>
      <c r="AM109" s="635"/>
      <c r="AN109" s="635"/>
      <c r="AO109" s="635"/>
      <c r="AP109" s="635"/>
      <c r="AQ109" s="635"/>
      <c r="AR109" s="635"/>
      <c r="AS109" s="635"/>
      <c r="AT109" s="635"/>
      <c r="AU109" s="635"/>
      <c r="AV109" s="635"/>
      <c r="AW109" s="635"/>
      <c r="AX109" s="635"/>
      <c r="AY109" s="635"/>
      <c r="AZ109" s="635"/>
      <c r="BA109" s="635"/>
      <c r="BB109" s="635"/>
      <c r="BC109" s="635"/>
      <c r="BD109" s="635"/>
      <c r="BE109" s="635"/>
      <c r="BF109" s="635"/>
      <c r="BG109" s="635"/>
      <c r="BH109" s="635"/>
      <c r="BI109" s="635"/>
      <c r="BJ109" s="635"/>
      <c r="BK109" s="635"/>
      <c r="BL109" s="635"/>
      <c r="BM109" s="635"/>
      <c r="BN109" s="635"/>
      <c r="BO109" s="635"/>
      <c r="BP109" s="635"/>
      <c r="BQ109" s="635"/>
      <c r="BR109" s="635"/>
      <c r="BS109" s="635"/>
      <c r="BT109" s="635"/>
      <c r="BU109" s="635"/>
      <c r="BV109" s="635"/>
      <c r="BW109" s="635"/>
      <c r="BX109" s="635"/>
      <c r="BY109" s="635"/>
      <c r="BZ109" s="635"/>
      <c r="CA109" s="635"/>
      <c r="CB109" s="635"/>
      <c r="CC109" s="635"/>
      <c r="CD109" s="635"/>
      <c r="CE109" s="635"/>
      <c r="CF109" s="635"/>
      <c r="CG109" s="635"/>
      <c r="CH109" s="635"/>
    </row>
    <row r="110" spans="1:86" s="15" customFormat="1" ht="67.7" customHeight="1" x14ac:dyDescent="0.2">
      <c r="A110" s="529"/>
      <c r="B110" s="379" t="s">
        <v>749</v>
      </c>
      <c r="C110" s="658" t="s">
        <v>747</v>
      </c>
      <c r="D110" s="899"/>
      <c r="E110" s="925"/>
      <c r="F110" s="899"/>
      <c r="G110" s="925"/>
      <c r="H110" s="899"/>
      <c r="I110" s="925"/>
      <c r="J110" s="899"/>
      <c r="K110" s="925"/>
      <c r="L110" s="899"/>
      <c r="M110" s="925"/>
      <c r="N110" s="899"/>
      <c r="O110" s="925"/>
      <c r="P110" s="899"/>
      <c r="Q110" s="925"/>
      <c r="R110" s="899"/>
      <c r="S110" s="925"/>
      <c r="T110" s="216" t="s">
        <v>793</v>
      </c>
      <c r="U110" s="139">
        <f>IF(OR(D110="s",F110="s",H110="s",J110="s",L110="s",N110="s",P110="s",R110="s"), 0, IF(OR(D110="a",F110="a",H110="a",J110="a",L110="a",N110="a",P110="a",R110="a"),V110,0))</f>
        <v>0</v>
      </c>
      <c r="V110" s="511">
        <f>IF(T110="na",0,40)</f>
        <v>0</v>
      </c>
      <c r="W110" s="112">
        <f>COUNTIF(D110:S110,"a")+COUNTIF(D110:S110,"s")+COUNTIF(T110,"NA")</f>
        <v>1</v>
      </c>
      <c r="X110" s="150"/>
      <c r="Y110" s="342"/>
      <c r="Z110" s="316"/>
      <c r="AA110" s="290"/>
      <c r="AB110" s="290"/>
      <c r="AC110" s="290"/>
      <c r="AD110" s="290"/>
      <c r="AE110" s="290"/>
      <c r="AF110" s="290"/>
      <c r="AG110" s="290"/>
      <c r="AH110" s="290"/>
      <c r="AI110" s="290"/>
      <c r="AJ110" s="290"/>
      <c r="AK110" s="290"/>
      <c r="AL110" s="290"/>
      <c r="AM110" s="290"/>
      <c r="AN110" s="290"/>
      <c r="AO110" s="290"/>
      <c r="AP110" s="290"/>
      <c r="AQ110" s="290"/>
      <c r="AR110" s="290"/>
      <c r="AS110" s="290"/>
      <c r="AT110" s="290"/>
      <c r="AU110" s="290"/>
      <c r="AV110" s="290"/>
      <c r="AW110" s="290"/>
      <c r="AX110" s="290"/>
      <c r="AY110" s="290"/>
      <c r="AZ110" s="290"/>
      <c r="BA110" s="290"/>
      <c r="BB110" s="290"/>
      <c r="BC110" s="290"/>
      <c r="BD110" s="290"/>
      <c r="BE110" s="290"/>
      <c r="BF110" s="290"/>
      <c r="BG110" s="290"/>
      <c r="BH110" s="290"/>
      <c r="BI110" s="290"/>
      <c r="BJ110" s="290"/>
      <c r="BK110" s="290"/>
      <c r="BL110" s="290"/>
      <c r="BM110" s="290"/>
      <c r="BN110" s="290"/>
      <c r="BO110" s="290"/>
      <c r="BP110" s="290"/>
      <c r="BQ110" s="290"/>
      <c r="BR110" s="290"/>
      <c r="BS110" s="290"/>
      <c r="BT110" s="290"/>
      <c r="BU110" s="290"/>
      <c r="BV110" s="290"/>
      <c r="BW110" s="290"/>
      <c r="BX110" s="290"/>
      <c r="BY110" s="290"/>
      <c r="BZ110" s="290"/>
      <c r="CA110" s="290"/>
    </row>
    <row r="111" spans="1:86" s="15" customFormat="1" ht="27.95" customHeight="1" thickBot="1" x14ac:dyDescent="0.25">
      <c r="A111" s="529"/>
      <c r="B111" s="379" t="s">
        <v>722</v>
      </c>
      <c r="C111" s="658" t="s">
        <v>748</v>
      </c>
      <c r="D111" s="901"/>
      <c r="E111" s="916"/>
      <c r="F111" s="901"/>
      <c r="G111" s="916"/>
      <c r="H111" s="901"/>
      <c r="I111" s="916"/>
      <c r="J111" s="901"/>
      <c r="K111" s="916"/>
      <c r="L111" s="901"/>
      <c r="M111" s="916"/>
      <c r="N111" s="901"/>
      <c r="O111" s="916"/>
      <c r="P111" s="901"/>
      <c r="Q111" s="916"/>
      <c r="R111" s="901"/>
      <c r="S111" s="916"/>
      <c r="T111" s="216" t="s">
        <v>793</v>
      </c>
      <c r="U111" s="141">
        <f>IF(OR(D111="s",F111="s",H111="s",J111="s",L111="s",N111="s",P111="s",R111="s"), 0, IF(OR(D111="a",F111="a",H111="a",J111="a",L111="a",N111="a",P111="a",R111="a"),V111,0))</f>
        <v>0</v>
      </c>
      <c r="V111" s="569">
        <f>IF(T111="na",0,10)</f>
        <v>0</v>
      </c>
      <c r="W111" s="112">
        <f>COUNTIF(D111:S111,"a")+COUNTIF(D111:S111,"s")+COUNTIF(T111,"NA")</f>
        <v>1</v>
      </c>
      <c r="X111" s="150"/>
      <c r="Y111" s="342"/>
      <c r="Z111" s="316" t="s">
        <v>44</v>
      </c>
      <c r="AA111" s="290"/>
      <c r="AB111" s="290"/>
      <c r="AC111" s="290"/>
      <c r="AD111" s="290"/>
      <c r="AE111" s="290"/>
      <c r="AF111" s="290"/>
      <c r="AG111" s="290"/>
      <c r="AH111" s="290"/>
      <c r="AI111" s="290"/>
      <c r="AJ111" s="290"/>
      <c r="AK111" s="290"/>
      <c r="AL111" s="290"/>
      <c r="AM111" s="290"/>
      <c r="AN111" s="290"/>
      <c r="AO111" s="290"/>
      <c r="AP111" s="290"/>
      <c r="AQ111" s="290"/>
      <c r="AR111" s="290"/>
      <c r="AS111" s="290"/>
      <c r="AT111" s="290"/>
      <c r="AU111" s="290"/>
      <c r="AV111" s="290"/>
      <c r="AW111" s="290"/>
      <c r="AX111" s="290"/>
      <c r="AY111" s="290"/>
      <c r="AZ111" s="290"/>
      <c r="BA111" s="290"/>
      <c r="BB111" s="290"/>
      <c r="BC111" s="290"/>
      <c r="BD111" s="290"/>
      <c r="BE111" s="290"/>
      <c r="BF111" s="290"/>
      <c r="BG111" s="290"/>
      <c r="BH111" s="290"/>
      <c r="BI111" s="290"/>
      <c r="BJ111" s="290"/>
      <c r="BK111" s="290"/>
      <c r="BL111" s="290"/>
      <c r="BM111" s="290"/>
      <c r="BN111" s="290"/>
      <c r="BO111" s="290"/>
      <c r="BP111" s="290"/>
      <c r="BQ111" s="290"/>
      <c r="BR111" s="290"/>
      <c r="BS111" s="290"/>
      <c r="BT111" s="290"/>
      <c r="BU111" s="290"/>
      <c r="BV111" s="290"/>
      <c r="BW111" s="290"/>
      <c r="BX111" s="290"/>
      <c r="BY111" s="290"/>
      <c r="BZ111" s="290"/>
      <c r="CA111" s="290"/>
    </row>
    <row r="112" spans="1:86" s="15" customFormat="1" ht="21" customHeight="1" thickTop="1" thickBot="1" x14ac:dyDescent="0.25">
      <c r="A112" s="737"/>
      <c r="B112" s="380"/>
      <c r="C112" s="252"/>
      <c r="D112" s="912" t="s">
        <v>261</v>
      </c>
      <c r="E112" s="919"/>
      <c r="F112" s="919"/>
      <c r="G112" s="919"/>
      <c r="H112" s="919"/>
      <c r="I112" s="919"/>
      <c r="J112" s="919"/>
      <c r="K112" s="919"/>
      <c r="L112" s="919"/>
      <c r="M112" s="919"/>
      <c r="N112" s="919"/>
      <c r="O112" s="919"/>
      <c r="P112" s="919"/>
      <c r="Q112" s="919"/>
      <c r="R112" s="919"/>
      <c r="S112" s="919"/>
      <c r="T112" s="920"/>
      <c r="U112" s="29">
        <f>SUM(U110:U111)</f>
        <v>0</v>
      </c>
      <c r="V112" s="570">
        <f>SUM(V110:V111)</f>
        <v>0</v>
      </c>
      <c r="W112" s="83"/>
      <c r="X112" s="265"/>
      <c r="Y112" s="342"/>
      <c r="Z112" s="316"/>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0"/>
      <c r="AZ112" s="290"/>
      <c r="BA112" s="290"/>
      <c r="BB112" s="290"/>
      <c r="BC112" s="290"/>
      <c r="BD112" s="290"/>
      <c r="BE112" s="290"/>
      <c r="BF112" s="290"/>
      <c r="BG112" s="290"/>
      <c r="BH112" s="290"/>
      <c r="BI112" s="290"/>
      <c r="BJ112" s="290"/>
      <c r="BK112" s="290"/>
      <c r="BL112" s="290"/>
      <c r="BM112" s="290"/>
      <c r="BN112" s="290"/>
      <c r="BO112" s="290"/>
      <c r="BP112" s="290"/>
      <c r="BQ112" s="290"/>
      <c r="BR112" s="290"/>
      <c r="BS112" s="290"/>
      <c r="BT112" s="290"/>
      <c r="BU112" s="290"/>
      <c r="BV112" s="290"/>
      <c r="BW112" s="290"/>
      <c r="BX112" s="290"/>
      <c r="BY112" s="290"/>
      <c r="BZ112" s="290"/>
      <c r="CA112" s="290"/>
    </row>
    <row r="113" spans="1:86" s="15" customFormat="1" ht="21" customHeight="1" thickBot="1" x14ac:dyDescent="0.25">
      <c r="A113" s="503"/>
      <c r="B113" s="394"/>
      <c r="C113" s="240"/>
      <c r="D113" s="913"/>
      <c r="E113" s="956"/>
      <c r="F113" s="1012">
        <f>IF(T110="na",0,10)</f>
        <v>0</v>
      </c>
      <c r="G113" s="1013"/>
      <c r="H113" s="1013"/>
      <c r="I113" s="1013"/>
      <c r="J113" s="1013"/>
      <c r="K113" s="1013"/>
      <c r="L113" s="1013"/>
      <c r="M113" s="1013"/>
      <c r="N113" s="1013"/>
      <c r="O113" s="1013"/>
      <c r="P113" s="1013"/>
      <c r="Q113" s="1013"/>
      <c r="R113" s="1013"/>
      <c r="S113" s="1013"/>
      <c r="T113" s="1013"/>
      <c r="U113" s="1013"/>
      <c r="V113" s="1014"/>
      <c r="W113" s="83"/>
      <c r="X113" s="264"/>
      <c r="Y113" s="342"/>
      <c r="Z113" s="316"/>
      <c r="AA113" s="290"/>
      <c r="AB113" s="290"/>
      <c r="AC113" s="290"/>
      <c r="AD113" s="290"/>
      <c r="AE113" s="290"/>
      <c r="AF113" s="290"/>
      <c r="AG113" s="290"/>
      <c r="AH113" s="290"/>
      <c r="AI113" s="290"/>
      <c r="AJ113" s="290"/>
      <c r="AK113" s="290"/>
      <c r="AL113" s="290"/>
      <c r="AM113" s="290"/>
      <c r="AN113" s="290"/>
      <c r="AO113" s="290"/>
      <c r="AP113" s="290"/>
      <c r="AQ113" s="290"/>
      <c r="AR113" s="290"/>
      <c r="AS113" s="290"/>
      <c r="AT113" s="290"/>
      <c r="AU113" s="290"/>
      <c r="AV113" s="290"/>
      <c r="AW113" s="290"/>
      <c r="AX113" s="290"/>
      <c r="AY113" s="290"/>
      <c r="AZ113" s="290"/>
      <c r="BA113" s="290"/>
      <c r="BB113" s="290"/>
      <c r="BC113" s="290"/>
      <c r="BD113" s="290"/>
      <c r="BE113" s="290"/>
      <c r="BF113" s="290"/>
      <c r="BG113" s="290"/>
      <c r="BH113" s="290"/>
      <c r="BI113" s="290"/>
      <c r="BJ113" s="290"/>
      <c r="BK113" s="290"/>
      <c r="BL113" s="290"/>
      <c r="BM113" s="290"/>
      <c r="BN113" s="290"/>
      <c r="BO113" s="290"/>
      <c r="BP113" s="290"/>
      <c r="BQ113" s="290"/>
      <c r="BR113" s="290"/>
      <c r="BS113" s="290"/>
      <c r="BT113" s="290"/>
      <c r="BU113" s="290"/>
      <c r="BV113" s="290"/>
      <c r="BW113" s="290"/>
      <c r="BX113" s="290"/>
      <c r="BY113" s="290"/>
      <c r="BZ113" s="290"/>
      <c r="CA113" s="290"/>
    </row>
    <row r="114" spans="1:86" s="127" customFormat="1" ht="30" customHeight="1" thickBot="1" x14ac:dyDescent="0.25">
      <c r="A114" s="501"/>
      <c r="B114" s="407" t="s">
        <v>723</v>
      </c>
      <c r="C114" s="429" t="s">
        <v>720</v>
      </c>
      <c r="D114" s="131"/>
      <c r="E114" s="430"/>
      <c r="F114" s="131"/>
      <c r="G114" s="430"/>
      <c r="H114" s="131"/>
      <c r="I114" s="132"/>
      <c r="J114" s="233"/>
      <c r="K114" s="430"/>
      <c r="L114" s="131"/>
      <c r="M114" s="132"/>
      <c r="N114" s="131"/>
      <c r="O114" s="132"/>
      <c r="P114" s="131"/>
      <c r="Q114" s="132"/>
      <c r="R114" s="131"/>
      <c r="S114" s="132"/>
      <c r="T114" s="441"/>
      <c r="U114" s="68"/>
      <c r="V114" s="528"/>
      <c r="W114" s="83"/>
      <c r="X114" s="264"/>
      <c r="Y114" s="638"/>
      <c r="Z114" s="316"/>
      <c r="AA114" s="638"/>
      <c r="AB114" s="638"/>
      <c r="AC114" s="638"/>
      <c r="AD114" s="638"/>
      <c r="AE114" s="638"/>
      <c r="AF114" s="638"/>
      <c r="AG114" s="638"/>
      <c r="AH114" s="638"/>
      <c r="AI114" s="638"/>
      <c r="AJ114" s="638"/>
      <c r="AK114" s="638"/>
      <c r="AL114" s="638"/>
      <c r="AM114" s="638"/>
      <c r="AN114" s="638"/>
      <c r="AO114" s="638"/>
      <c r="AP114" s="638"/>
      <c r="AQ114" s="638"/>
      <c r="AR114" s="638"/>
      <c r="AS114" s="638"/>
      <c r="AT114" s="638"/>
      <c r="AU114" s="638"/>
      <c r="AV114" s="638"/>
      <c r="AW114" s="638"/>
      <c r="AX114" s="638"/>
      <c r="AY114" s="638"/>
      <c r="AZ114" s="638"/>
      <c r="BA114" s="638"/>
      <c r="BB114" s="638"/>
      <c r="BC114" s="638"/>
      <c r="BD114" s="638"/>
      <c r="BE114" s="638"/>
      <c r="BF114" s="638"/>
      <c r="BG114" s="638"/>
      <c r="BH114" s="638"/>
      <c r="BI114" s="638"/>
      <c r="BJ114" s="638"/>
      <c r="BK114" s="638"/>
      <c r="BL114" s="638"/>
      <c r="BM114" s="638"/>
      <c r="BN114" s="638"/>
      <c r="BO114" s="638"/>
      <c r="BP114" s="638"/>
      <c r="BQ114" s="638"/>
      <c r="BR114" s="638"/>
      <c r="BS114" s="638"/>
      <c r="BT114" s="638"/>
      <c r="BU114" s="638"/>
      <c r="BV114" s="638"/>
      <c r="BW114" s="638"/>
      <c r="BX114" s="638"/>
      <c r="BY114" s="638"/>
      <c r="BZ114" s="638"/>
      <c r="CA114" s="638"/>
      <c r="CB114" s="638"/>
      <c r="CC114" s="638"/>
      <c r="CD114" s="638"/>
      <c r="CE114" s="638"/>
      <c r="CF114" s="638"/>
      <c r="CG114" s="638"/>
      <c r="CH114" s="638"/>
    </row>
    <row r="115" spans="1:86" s="127" customFormat="1" ht="45" customHeight="1" thickBot="1" x14ac:dyDescent="0.25">
      <c r="A115" s="567"/>
      <c r="B115" s="375"/>
      <c r="C115" s="660" t="s">
        <v>730</v>
      </c>
      <c r="D115" s="994"/>
      <c r="E115" s="1209"/>
      <c r="F115" s="1209"/>
      <c r="G115" s="1209"/>
      <c r="H115" s="1209"/>
      <c r="I115" s="1209"/>
      <c r="J115" s="1209"/>
      <c r="K115" s="1209"/>
      <c r="L115" s="1209"/>
      <c r="M115" s="1209"/>
      <c r="N115" s="1209"/>
      <c r="O115" s="1209"/>
      <c r="P115" s="1209"/>
      <c r="Q115" s="1209"/>
      <c r="R115" s="1209"/>
      <c r="S115" s="1209"/>
      <c r="T115" s="1209"/>
      <c r="U115" s="1209"/>
      <c r="V115" s="1210"/>
      <c r="W115" s="83"/>
      <c r="X115" s="264"/>
      <c r="Y115" s="638"/>
      <c r="Z115" s="316"/>
      <c r="AA115" s="638"/>
      <c r="AB115" s="638"/>
      <c r="AC115" s="638"/>
      <c r="AD115" s="638"/>
      <c r="AE115" s="638"/>
      <c r="AF115" s="638"/>
      <c r="AG115" s="638"/>
      <c r="AH115" s="638"/>
      <c r="AI115" s="638"/>
      <c r="AJ115" s="638"/>
      <c r="AK115" s="638"/>
      <c r="AL115" s="638"/>
      <c r="AM115" s="638"/>
      <c r="AN115" s="638"/>
      <c r="AO115" s="638"/>
      <c r="AP115" s="638"/>
      <c r="AQ115" s="638"/>
      <c r="AR115" s="638"/>
      <c r="AS115" s="638"/>
      <c r="AT115" s="638"/>
      <c r="AU115" s="638"/>
      <c r="AV115" s="638"/>
      <c r="AW115" s="638"/>
      <c r="AX115" s="638"/>
      <c r="AY115" s="638"/>
      <c r="AZ115" s="638"/>
      <c r="BA115" s="638"/>
      <c r="BB115" s="638"/>
      <c r="BC115" s="638"/>
      <c r="BD115" s="638"/>
      <c r="BE115" s="638"/>
      <c r="BF115" s="638"/>
      <c r="BG115" s="638"/>
      <c r="BH115" s="638"/>
      <c r="BI115" s="638"/>
      <c r="BJ115" s="638"/>
      <c r="BK115" s="638"/>
      <c r="BL115" s="638"/>
      <c r="BM115" s="638"/>
      <c r="BN115" s="638"/>
      <c r="BO115" s="638"/>
      <c r="BP115" s="638"/>
      <c r="BQ115" s="638"/>
      <c r="BR115" s="638"/>
      <c r="BS115" s="638"/>
      <c r="BT115" s="638"/>
      <c r="BU115" s="638"/>
      <c r="BV115" s="638"/>
      <c r="BW115" s="638"/>
      <c r="BX115" s="638"/>
      <c r="BY115" s="638"/>
      <c r="BZ115" s="638"/>
      <c r="CA115" s="638"/>
      <c r="CB115" s="638"/>
      <c r="CC115" s="638"/>
      <c r="CD115" s="638"/>
      <c r="CE115" s="638"/>
      <c r="CF115" s="638"/>
      <c r="CG115" s="638"/>
      <c r="CH115" s="638"/>
    </row>
    <row r="116" spans="1:86" s="127" customFormat="1" ht="27.95" customHeight="1" x14ac:dyDescent="0.2">
      <c r="A116" s="649"/>
      <c r="B116" s="650" t="s">
        <v>724</v>
      </c>
      <c r="C116" s="643" t="s">
        <v>750</v>
      </c>
      <c r="D116" s="899"/>
      <c r="E116" s="925"/>
      <c r="F116" s="899"/>
      <c r="G116" s="925"/>
      <c r="H116" s="899"/>
      <c r="I116" s="925"/>
      <c r="J116" s="899"/>
      <c r="K116" s="925"/>
      <c r="L116" s="899"/>
      <c r="M116" s="925"/>
      <c r="N116" s="899"/>
      <c r="O116" s="925"/>
      <c r="P116" s="899"/>
      <c r="Q116" s="925"/>
      <c r="R116" s="899"/>
      <c r="S116" s="925"/>
      <c r="T116" s="611"/>
      <c r="U116" s="139">
        <f>IF(OR(D116="s",F116="s",H116="s",J116="s",L116="s",N116="s",P116="s",R116="s"), 0, IF(OR(D116="a",F116="a",H116="a",J116="a",L116="a",N116="a",P116="a",R116="a"),V116,0))</f>
        <v>0</v>
      </c>
      <c r="V116" s="511">
        <f>IF(T116="na",0,5)</f>
        <v>5</v>
      </c>
      <c r="W116" s="83">
        <f t="shared" ref="W116:W121" si="17">COUNTIF(D116:S116,"a")+COUNTIF(D116:S116,"s")+COUNTIF(T116,"na")</f>
        <v>0</v>
      </c>
      <c r="X116" s="324"/>
      <c r="Y116" s="638"/>
      <c r="Z116" s="316"/>
      <c r="AA116" s="638"/>
      <c r="AB116" s="638"/>
      <c r="AC116" s="638"/>
      <c r="AD116" s="638"/>
      <c r="AE116" s="638"/>
      <c r="AF116" s="638"/>
      <c r="AG116" s="638"/>
      <c r="AH116" s="638"/>
      <c r="AI116" s="638"/>
      <c r="AJ116" s="638"/>
      <c r="AK116" s="638"/>
      <c r="AL116" s="638"/>
      <c r="AM116" s="638"/>
      <c r="AN116" s="638"/>
      <c r="AO116" s="638"/>
      <c r="AP116" s="638"/>
      <c r="AQ116" s="638"/>
      <c r="AR116" s="638"/>
      <c r="AS116" s="638"/>
      <c r="AT116" s="638"/>
      <c r="AU116" s="638"/>
      <c r="AV116" s="638"/>
      <c r="AW116" s="638"/>
      <c r="AX116" s="638"/>
      <c r="AY116" s="638"/>
      <c r="AZ116" s="638"/>
      <c r="BA116" s="638"/>
      <c r="BB116" s="638"/>
      <c r="BC116" s="638"/>
      <c r="BD116" s="638"/>
      <c r="BE116" s="638"/>
      <c r="BF116" s="638"/>
      <c r="BG116" s="638"/>
      <c r="BH116" s="638"/>
      <c r="BI116" s="638"/>
      <c r="BJ116" s="638"/>
      <c r="BK116" s="638"/>
      <c r="BL116" s="638"/>
      <c r="BM116" s="638"/>
      <c r="BN116" s="638"/>
      <c r="BO116" s="638"/>
      <c r="BP116" s="638"/>
      <c r="BQ116" s="638"/>
      <c r="BR116" s="638"/>
      <c r="BS116" s="638"/>
      <c r="BT116" s="638"/>
      <c r="BU116" s="638"/>
      <c r="BV116" s="638"/>
      <c r="BW116" s="638"/>
      <c r="BX116" s="638"/>
      <c r="BY116" s="638"/>
      <c r="BZ116" s="638"/>
      <c r="CA116" s="638"/>
      <c r="CB116" s="638"/>
      <c r="CC116" s="638"/>
      <c r="CD116" s="638"/>
      <c r="CE116" s="638"/>
      <c r="CF116" s="638"/>
      <c r="CG116" s="638"/>
      <c r="CH116" s="638"/>
    </row>
    <row r="117" spans="1:86" s="127" customFormat="1" ht="45" customHeight="1" x14ac:dyDescent="0.2">
      <c r="A117" s="649"/>
      <c r="B117" s="651" t="s">
        <v>725</v>
      </c>
      <c r="C117" s="661" t="s">
        <v>751</v>
      </c>
      <c r="D117" s="900"/>
      <c r="E117" s="911"/>
      <c r="F117" s="900"/>
      <c r="G117" s="911"/>
      <c r="H117" s="900"/>
      <c r="I117" s="911"/>
      <c r="J117" s="900"/>
      <c r="K117" s="911"/>
      <c r="L117" s="900"/>
      <c r="M117" s="911"/>
      <c r="N117" s="900"/>
      <c r="O117" s="911"/>
      <c r="P117" s="900"/>
      <c r="Q117" s="911"/>
      <c r="R117" s="900"/>
      <c r="S117" s="911"/>
      <c r="T117" s="611"/>
      <c r="U117" s="140">
        <f t="shared" ref="U117:U122" si="18">IF(OR(D117="s",F117="s",H117="s",J117="s",L117="s",N117="s",P117="s",R117="s"), 0, IF(OR(D117="a",F117="a",H117="a",J117="a",L117="a",N117="a",P117="a",R117="a"),V117,0))</f>
        <v>0</v>
      </c>
      <c r="V117" s="509">
        <f>IF(T117="na",0,5)</f>
        <v>5</v>
      </c>
      <c r="W117" s="83">
        <f t="shared" si="17"/>
        <v>0</v>
      </c>
      <c r="X117" s="324"/>
      <c r="Y117" s="638"/>
      <c r="Z117" s="316"/>
      <c r="AA117" s="638"/>
      <c r="AB117" s="638"/>
      <c r="AC117" s="638"/>
      <c r="AD117" s="638"/>
      <c r="AE117" s="638"/>
      <c r="AF117" s="638"/>
      <c r="AG117" s="638"/>
      <c r="AH117" s="638"/>
      <c r="AI117" s="638"/>
      <c r="AJ117" s="638"/>
      <c r="AK117" s="638"/>
      <c r="AL117" s="638"/>
      <c r="AM117" s="638"/>
      <c r="AN117" s="638"/>
      <c r="AO117" s="638"/>
      <c r="AP117" s="638"/>
      <c r="AQ117" s="638"/>
      <c r="AR117" s="638"/>
      <c r="AS117" s="638"/>
      <c r="AT117" s="638"/>
      <c r="AU117" s="638"/>
      <c r="AV117" s="638"/>
      <c r="AW117" s="638"/>
      <c r="AX117" s="638"/>
      <c r="AY117" s="638"/>
      <c r="AZ117" s="638"/>
      <c r="BA117" s="638"/>
      <c r="BB117" s="638"/>
      <c r="BC117" s="638"/>
      <c r="BD117" s="638"/>
      <c r="BE117" s="638"/>
      <c r="BF117" s="638"/>
      <c r="BG117" s="638"/>
      <c r="BH117" s="638"/>
      <c r="BI117" s="638"/>
      <c r="BJ117" s="638"/>
      <c r="BK117" s="638"/>
      <c r="BL117" s="638"/>
      <c r="BM117" s="638"/>
      <c r="BN117" s="638"/>
      <c r="BO117" s="638"/>
      <c r="BP117" s="638"/>
      <c r="BQ117" s="638"/>
      <c r="BR117" s="638"/>
      <c r="BS117" s="638"/>
      <c r="BT117" s="638"/>
      <c r="BU117" s="638"/>
      <c r="BV117" s="638"/>
      <c r="BW117" s="638"/>
      <c r="BX117" s="638"/>
      <c r="BY117" s="638"/>
      <c r="BZ117" s="638"/>
      <c r="CA117" s="638"/>
      <c r="CB117" s="638"/>
      <c r="CC117" s="638"/>
      <c r="CD117" s="638"/>
      <c r="CE117" s="638"/>
      <c r="CF117" s="638"/>
      <c r="CG117" s="638"/>
      <c r="CH117" s="638"/>
    </row>
    <row r="118" spans="1:86" s="127" customFormat="1" ht="45" customHeight="1" x14ac:dyDescent="0.2">
      <c r="A118" s="649"/>
      <c r="B118" s="651" t="s">
        <v>726</v>
      </c>
      <c r="C118" s="662" t="s">
        <v>752</v>
      </c>
      <c r="D118" s="900"/>
      <c r="E118" s="911"/>
      <c r="F118" s="900"/>
      <c r="G118" s="911"/>
      <c r="H118" s="900"/>
      <c r="I118" s="911"/>
      <c r="J118" s="900"/>
      <c r="K118" s="911"/>
      <c r="L118" s="900"/>
      <c r="M118" s="911"/>
      <c r="N118" s="900"/>
      <c r="O118" s="911"/>
      <c r="P118" s="900"/>
      <c r="Q118" s="911"/>
      <c r="R118" s="900"/>
      <c r="S118" s="911"/>
      <c r="T118" s="611"/>
      <c r="U118" s="140">
        <f t="shared" si="18"/>
        <v>0</v>
      </c>
      <c r="V118" s="509">
        <f>IF(T118="na",0,15)</f>
        <v>15</v>
      </c>
      <c r="W118" s="83">
        <f t="shared" si="17"/>
        <v>0</v>
      </c>
      <c r="X118" s="324"/>
      <c r="Y118" s="638"/>
      <c r="Z118" s="316" t="s">
        <v>44</v>
      </c>
      <c r="AA118" s="638"/>
      <c r="AB118" s="638"/>
      <c r="AC118" s="638"/>
      <c r="AD118" s="638"/>
      <c r="AE118" s="638"/>
      <c r="AF118" s="638"/>
      <c r="AG118" s="638"/>
      <c r="AH118" s="638"/>
      <c r="AI118" s="638"/>
      <c r="AJ118" s="638"/>
      <c r="AK118" s="638"/>
      <c r="AL118" s="638"/>
      <c r="AM118" s="638"/>
      <c r="AN118" s="638"/>
      <c r="AO118" s="638"/>
      <c r="AP118" s="638"/>
      <c r="AQ118" s="638"/>
      <c r="AR118" s="638"/>
      <c r="AS118" s="638"/>
      <c r="AT118" s="638"/>
      <c r="AU118" s="638"/>
      <c r="AV118" s="638"/>
      <c r="AW118" s="638"/>
      <c r="AX118" s="638"/>
      <c r="AY118" s="638"/>
      <c r="AZ118" s="638"/>
      <c r="BA118" s="638"/>
      <c r="BB118" s="638"/>
      <c r="BC118" s="638"/>
      <c r="BD118" s="638"/>
      <c r="BE118" s="638"/>
      <c r="BF118" s="638"/>
      <c r="BG118" s="638"/>
      <c r="BH118" s="638"/>
      <c r="BI118" s="638"/>
      <c r="BJ118" s="638"/>
      <c r="BK118" s="638"/>
      <c r="BL118" s="638"/>
      <c r="BM118" s="638"/>
      <c r="BN118" s="638"/>
      <c r="BO118" s="638"/>
      <c r="BP118" s="638"/>
      <c r="BQ118" s="638"/>
      <c r="BR118" s="638"/>
      <c r="BS118" s="638"/>
      <c r="BT118" s="638"/>
      <c r="BU118" s="638"/>
      <c r="BV118" s="638"/>
      <c r="BW118" s="638"/>
      <c r="BX118" s="638"/>
      <c r="BY118" s="638"/>
      <c r="BZ118" s="638"/>
      <c r="CA118" s="638"/>
      <c r="CB118" s="638"/>
      <c r="CC118" s="638"/>
      <c r="CD118" s="638"/>
      <c r="CE118" s="638"/>
      <c r="CF118" s="638"/>
      <c r="CG118" s="638"/>
      <c r="CH118" s="638"/>
    </row>
    <row r="119" spans="1:86" s="127" customFormat="1" ht="45" customHeight="1" x14ac:dyDescent="0.2">
      <c r="A119" s="649"/>
      <c r="B119" s="651" t="s">
        <v>727</v>
      </c>
      <c r="C119" s="661" t="s">
        <v>753</v>
      </c>
      <c r="D119" s="900"/>
      <c r="E119" s="911"/>
      <c r="F119" s="900"/>
      <c r="G119" s="911"/>
      <c r="H119" s="900"/>
      <c r="I119" s="911"/>
      <c r="J119" s="900"/>
      <c r="K119" s="911"/>
      <c r="L119" s="900"/>
      <c r="M119" s="911"/>
      <c r="N119" s="900"/>
      <c r="O119" s="911"/>
      <c r="P119" s="900"/>
      <c r="Q119" s="911"/>
      <c r="R119" s="900"/>
      <c r="S119" s="911"/>
      <c r="T119" s="611"/>
      <c r="U119" s="140">
        <f t="shared" si="18"/>
        <v>0</v>
      </c>
      <c r="V119" s="509">
        <f>IF(T119="na",0,5)</f>
        <v>5</v>
      </c>
      <c r="W119" s="83">
        <f t="shared" si="17"/>
        <v>0</v>
      </c>
      <c r="X119" s="324"/>
      <c r="Y119" s="638"/>
      <c r="Z119" s="316" t="s">
        <v>44</v>
      </c>
      <c r="AA119" s="638"/>
      <c r="AB119" s="638"/>
      <c r="AC119" s="638"/>
      <c r="AD119" s="638"/>
      <c r="AE119" s="638"/>
      <c r="AF119" s="638"/>
      <c r="AG119" s="638"/>
      <c r="AH119" s="638"/>
      <c r="AI119" s="638"/>
      <c r="AJ119" s="638"/>
      <c r="AK119" s="638"/>
      <c r="AL119" s="638"/>
      <c r="AM119" s="638"/>
      <c r="AN119" s="638"/>
      <c r="AO119" s="638"/>
      <c r="AP119" s="638"/>
      <c r="AQ119" s="638"/>
      <c r="AR119" s="638"/>
      <c r="AS119" s="638"/>
      <c r="AT119" s="638"/>
      <c r="AU119" s="638"/>
      <c r="AV119" s="638"/>
      <c r="AW119" s="638"/>
      <c r="AX119" s="638"/>
      <c r="AY119" s="638"/>
      <c r="AZ119" s="638"/>
      <c r="BA119" s="638"/>
      <c r="BB119" s="638"/>
      <c r="BC119" s="638"/>
      <c r="BD119" s="638"/>
      <c r="BE119" s="638"/>
      <c r="BF119" s="638"/>
      <c r="BG119" s="638"/>
      <c r="BH119" s="638"/>
      <c r="BI119" s="638"/>
      <c r="BJ119" s="638"/>
      <c r="BK119" s="638"/>
      <c r="BL119" s="638"/>
      <c r="BM119" s="638"/>
      <c r="BN119" s="638"/>
      <c r="BO119" s="638"/>
      <c r="BP119" s="638"/>
      <c r="BQ119" s="638"/>
      <c r="BR119" s="638"/>
      <c r="BS119" s="638"/>
      <c r="BT119" s="638"/>
      <c r="BU119" s="638"/>
      <c r="BV119" s="638"/>
      <c r="BW119" s="638"/>
      <c r="BX119" s="638"/>
      <c r="BY119" s="638"/>
      <c r="BZ119" s="638"/>
      <c r="CA119" s="638"/>
      <c r="CB119" s="638"/>
      <c r="CC119" s="638"/>
      <c r="CD119" s="638"/>
      <c r="CE119" s="638"/>
      <c r="CF119" s="638"/>
      <c r="CG119" s="638"/>
      <c r="CH119" s="638"/>
    </row>
    <row r="120" spans="1:86" s="127" customFormat="1" ht="45" customHeight="1" x14ac:dyDescent="0.2">
      <c r="A120" s="649"/>
      <c r="B120" s="651" t="s">
        <v>754</v>
      </c>
      <c r="C120" s="661" t="s">
        <v>755</v>
      </c>
      <c r="D120" s="900"/>
      <c r="E120" s="911"/>
      <c r="F120" s="900"/>
      <c r="G120" s="911"/>
      <c r="H120" s="900"/>
      <c r="I120" s="911"/>
      <c r="J120" s="900"/>
      <c r="K120" s="911"/>
      <c r="L120" s="900"/>
      <c r="M120" s="911"/>
      <c r="N120" s="900"/>
      <c r="O120" s="911"/>
      <c r="P120" s="900"/>
      <c r="Q120" s="911"/>
      <c r="R120" s="900"/>
      <c r="S120" s="911"/>
      <c r="T120" s="611"/>
      <c r="U120" s="140">
        <f t="shared" si="18"/>
        <v>0</v>
      </c>
      <c r="V120" s="509">
        <f>IF(T120="na",0,5)</f>
        <v>5</v>
      </c>
      <c r="W120" s="83">
        <f t="shared" si="17"/>
        <v>0</v>
      </c>
      <c r="X120" s="324"/>
      <c r="Y120" s="638"/>
      <c r="Z120" s="316"/>
      <c r="AA120" s="638"/>
      <c r="AB120" s="638"/>
      <c r="AC120" s="638"/>
      <c r="AD120" s="638"/>
      <c r="AE120" s="638"/>
      <c r="AF120" s="638"/>
      <c r="AG120" s="638"/>
      <c r="AH120" s="638"/>
      <c r="AI120" s="638"/>
      <c r="AJ120" s="638"/>
      <c r="AK120" s="638"/>
      <c r="AL120" s="638"/>
      <c r="AM120" s="638"/>
      <c r="AN120" s="638"/>
      <c r="AO120" s="638"/>
      <c r="AP120" s="638"/>
      <c r="AQ120" s="638"/>
      <c r="AR120" s="638"/>
      <c r="AS120" s="638"/>
      <c r="AT120" s="638"/>
      <c r="AU120" s="638"/>
      <c r="AV120" s="638"/>
      <c r="AW120" s="638"/>
      <c r="AX120" s="638"/>
      <c r="AY120" s="638"/>
      <c r="AZ120" s="638"/>
      <c r="BA120" s="638"/>
      <c r="BB120" s="638"/>
      <c r="BC120" s="638"/>
      <c r="BD120" s="638"/>
      <c r="BE120" s="638"/>
      <c r="BF120" s="638"/>
      <c r="BG120" s="638"/>
      <c r="BH120" s="638"/>
      <c r="BI120" s="638"/>
      <c r="BJ120" s="638"/>
      <c r="BK120" s="638"/>
      <c r="BL120" s="638"/>
      <c r="BM120" s="638"/>
      <c r="BN120" s="638"/>
      <c r="BO120" s="638"/>
      <c r="BP120" s="638"/>
      <c r="BQ120" s="638"/>
      <c r="BR120" s="638"/>
      <c r="BS120" s="638"/>
      <c r="BT120" s="638"/>
      <c r="BU120" s="638"/>
      <c r="BV120" s="638"/>
      <c r="BW120" s="638"/>
      <c r="BX120" s="638"/>
      <c r="BY120" s="638"/>
      <c r="BZ120" s="638"/>
      <c r="CA120" s="638"/>
      <c r="CB120" s="638"/>
      <c r="CC120" s="638"/>
      <c r="CD120" s="638"/>
      <c r="CE120" s="638"/>
      <c r="CF120" s="638"/>
      <c r="CG120" s="638"/>
      <c r="CH120" s="638"/>
    </row>
    <row r="121" spans="1:86" s="127" customFormat="1" ht="45" customHeight="1" x14ac:dyDescent="0.2">
      <c r="A121" s="649"/>
      <c r="B121" s="651" t="s">
        <v>728</v>
      </c>
      <c r="C121" s="661" t="s">
        <v>756</v>
      </c>
      <c r="D121" s="900"/>
      <c r="E121" s="911"/>
      <c r="F121" s="900"/>
      <c r="G121" s="911"/>
      <c r="H121" s="900"/>
      <c r="I121" s="911"/>
      <c r="J121" s="900"/>
      <c r="K121" s="911"/>
      <c r="L121" s="900"/>
      <c r="M121" s="911"/>
      <c r="N121" s="900"/>
      <c r="O121" s="911"/>
      <c r="P121" s="900"/>
      <c r="Q121" s="911"/>
      <c r="R121" s="900"/>
      <c r="S121" s="911"/>
      <c r="T121" s="611"/>
      <c r="U121" s="140">
        <f t="shared" si="18"/>
        <v>0</v>
      </c>
      <c r="V121" s="509">
        <f>IF(T121="na",0,10)</f>
        <v>10</v>
      </c>
      <c r="W121" s="83">
        <f t="shared" si="17"/>
        <v>0</v>
      </c>
      <c r="X121" s="324"/>
      <c r="Y121" s="638"/>
      <c r="Z121" s="316" t="s">
        <v>44</v>
      </c>
      <c r="AA121" s="638"/>
      <c r="AB121" s="638"/>
      <c r="AC121" s="638"/>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638"/>
      <c r="AY121" s="638"/>
      <c r="AZ121" s="638"/>
      <c r="BA121" s="638"/>
      <c r="BB121" s="638"/>
      <c r="BC121" s="638"/>
      <c r="BD121" s="638"/>
      <c r="BE121" s="638"/>
      <c r="BF121" s="638"/>
      <c r="BG121" s="638"/>
      <c r="BH121" s="638"/>
      <c r="BI121" s="638"/>
      <c r="BJ121" s="638"/>
      <c r="BK121" s="638"/>
      <c r="BL121" s="638"/>
      <c r="BM121" s="638"/>
      <c r="BN121" s="638"/>
      <c r="BO121" s="638"/>
      <c r="BP121" s="638"/>
      <c r="BQ121" s="638"/>
      <c r="BR121" s="638"/>
      <c r="BS121" s="638"/>
      <c r="BT121" s="638"/>
      <c r="BU121" s="638"/>
      <c r="BV121" s="638"/>
      <c r="BW121" s="638"/>
      <c r="BX121" s="638"/>
      <c r="BY121" s="638"/>
      <c r="BZ121" s="638"/>
      <c r="CA121" s="638"/>
      <c r="CB121" s="638"/>
      <c r="CC121" s="638"/>
      <c r="CD121" s="638"/>
      <c r="CE121" s="638"/>
      <c r="CF121" s="638"/>
      <c r="CG121" s="638"/>
      <c r="CH121" s="638"/>
    </row>
    <row r="122" spans="1:86" s="127" customFormat="1" ht="27.95" customHeight="1" thickBot="1" x14ac:dyDescent="0.25">
      <c r="A122" s="649"/>
      <c r="B122" s="651" t="s">
        <v>729</v>
      </c>
      <c r="C122" s="663" t="s">
        <v>757</v>
      </c>
      <c r="D122" s="900"/>
      <c r="E122" s="911"/>
      <c r="F122" s="900"/>
      <c r="G122" s="911"/>
      <c r="H122" s="900"/>
      <c r="I122" s="911"/>
      <c r="J122" s="900"/>
      <c r="K122" s="911"/>
      <c r="L122" s="900"/>
      <c r="M122" s="911"/>
      <c r="N122" s="900"/>
      <c r="O122" s="911"/>
      <c r="P122" s="900"/>
      <c r="Q122" s="911"/>
      <c r="R122" s="900"/>
      <c r="S122" s="911"/>
      <c r="T122" s="611"/>
      <c r="U122" s="140">
        <f t="shared" si="18"/>
        <v>0</v>
      </c>
      <c r="V122" s="509">
        <f>IF(T122="na",0,10)</f>
        <v>10</v>
      </c>
      <c r="W122" s="83">
        <f>COUNTIF(D122:S122,"a")+COUNTIF(D122:S122,"s")+COUNTIF(T122,"NA")</f>
        <v>0</v>
      </c>
      <c r="X122" s="324"/>
      <c r="Y122" s="638"/>
      <c r="Z122" s="316"/>
      <c r="AA122" s="638"/>
      <c r="AB122" s="638"/>
      <c r="AC122" s="638"/>
      <c r="AD122" s="638"/>
      <c r="AE122" s="638"/>
      <c r="AF122" s="638"/>
      <c r="AG122" s="638"/>
      <c r="AH122" s="638"/>
      <c r="AI122" s="638"/>
      <c r="AJ122" s="638"/>
      <c r="AK122" s="638"/>
      <c r="AL122" s="638"/>
      <c r="AM122" s="638"/>
      <c r="AN122" s="638"/>
      <c r="AO122" s="638"/>
      <c r="AP122" s="638"/>
      <c r="AQ122" s="638"/>
      <c r="AR122" s="638"/>
      <c r="AS122" s="638"/>
      <c r="AT122" s="638"/>
      <c r="AU122" s="638"/>
      <c r="AV122" s="638"/>
      <c r="AW122" s="638"/>
      <c r="AX122" s="638"/>
      <c r="AY122" s="638"/>
      <c r="AZ122" s="638"/>
      <c r="BA122" s="638"/>
      <c r="BB122" s="638"/>
      <c r="BC122" s="638"/>
      <c r="BD122" s="638"/>
      <c r="BE122" s="638"/>
      <c r="BF122" s="638"/>
      <c r="BG122" s="638"/>
      <c r="BH122" s="638"/>
      <c r="BI122" s="638"/>
      <c r="BJ122" s="638"/>
      <c r="BK122" s="638"/>
      <c r="BL122" s="638"/>
      <c r="BM122" s="638"/>
      <c r="BN122" s="638"/>
      <c r="BO122" s="638"/>
      <c r="BP122" s="638"/>
      <c r="BQ122" s="638"/>
      <c r="BR122" s="638"/>
      <c r="BS122" s="638"/>
      <c r="BT122" s="638"/>
      <c r="BU122" s="638"/>
      <c r="BV122" s="638"/>
      <c r="BW122" s="638"/>
      <c r="BX122" s="638"/>
      <c r="BY122" s="638"/>
      <c r="BZ122" s="638"/>
      <c r="CA122" s="638"/>
      <c r="CB122" s="638"/>
      <c r="CC122" s="638"/>
      <c r="CD122" s="638"/>
      <c r="CE122" s="638"/>
      <c r="CF122" s="638"/>
      <c r="CG122" s="638"/>
      <c r="CH122" s="638"/>
    </row>
    <row r="123" spans="1:86" s="127" customFormat="1" ht="21" customHeight="1" thickTop="1" thickBot="1" x14ac:dyDescent="0.25">
      <c r="A123" s="737"/>
      <c r="B123" s="25"/>
      <c r="C123" s="243"/>
      <c r="D123" s="912" t="s">
        <v>261</v>
      </c>
      <c r="E123" s="919"/>
      <c r="F123" s="919"/>
      <c r="G123" s="919"/>
      <c r="H123" s="919"/>
      <c r="I123" s="919"/>
      <c r="J123" s="919"/>
      <c r="K123" s="919"/>
      <c r="L123" s="919"/>
      <c r="M123" s="919"/>
      <c r="N123" s="919"/>
      <c r="O123" s="919"/>
      <c r="P123" s="919"/>
      <c r="Q123" s="919"/>
      <c r="R123" s="919"/>
      <c r="S123" s="919"/>
      <c r="T123" s="920"/>
      <c r="U123" s="29">
        <f>SUM(U116:U122)</f>
        <v>0</v>
      </c>
      <c r="V123" s="510">
        <f>SUM(V116:V122)</f>
        <v>55</v>
      </c>
      <c r="W123" s="83"/>
      <c r="X123" s="265"/>
      <c r="Y123" s="638"/>
      <c r="Z123" s="316"/>
      <c r="AA123" s="638"/>
      <c r="AB123" s="638"/>
      <c r="AC123" s="638"/>
      <c r="AD123" s="638"/>
      <c r="AE123" s="638"/>
      <c r="AF123" s="638"/>
      <c r="AG123" s="638"/>
      <c r="AH123" s="638"/>
      <c r="AI123" s="638"/>
      <c r="AJ123" s="638"/>
      <c r="AK123" s="638"/>
      <c r="AL123" s="638"/>
      <c r="AM123" s="638"/>
      <c r="AN123" s="638"/>
      <c r="AO123" s="638"/>
      <c r="AP123" s="638"/>
      <c r="AQ123" s="638"/>
      <c r="AR123" s="638"/>
      <c r="AS123" s="638"/>
      <c r="AT123" s="638"/>
      <c r="AU123" s="638"/>
      <c r="AV123" s="638"/>
      <c r="AW123" s="638"/>
      <c r="AX123" s="638"/>
      <c r="AY123" s="638"/>
      <c r="AZ123" s="638"/>
      <c r="BA123" s="638"/>
      <c r="BB123" s="638"/>
      <c r="BC123" s="638"/>
      <c r="BD123" s="638"/>
      <c r="BE123" s="638"/>
      <c r="BF123" s="638"/>
      <c r="BG123" s="638"/>
      <c r="BH123" s="638"/>
      <c r="BI123" s="638"/>
      <c r="BJ123" s="638"/>
      <c r="BK123" s="638"/>
      <c r="BL123" s="638"/>
      <c r="BM123" s="638"/>
      <c r="BN123" s="638"/>
      <c r="BO123" s="638"/>
      <c r="BP123" s="638"/>
      <c r="BQ123" s="638"/>
      <c r="BR123" s="638"/>
      <c r="BS123" s="638"/>
      <c r="BT123" s="638"/>
      <c r="BU123" s="638"/>
      <c r="BV123" s="638"/>
      <c r="BW123" s="638"/>
      <c r="BX123" s="638"/>
      <c r="BY123" s="638"/>
      <c r="BZ123" s="638"/>
      <c r="CA123" s="638"/>
      <c r="CB123" s="638"/>
      <c r="CC123" s="638"/>
      <c r="CD123" s="638"/>
      <c r="CE123" s="638"/>
      <c r="CF123" s="638"/>
      <c r="CG123" s="638"/>
      <c r="CH123" s="638"/>
    </row>
    <row r="124" spans="1:86" s="127" customFormat="1" ht="21" customHeight="1" thickBot="1" x14ac:dyDescent="0.25">
      <c r="A124" s="737"/>
      <c r="B124" s="664"/>
      <c r="C124" s="665"/>
      <c r="D124" s="1153"/>
      <c r="E124" s="1154"/>
      <c r="F124" s="1031">
        <f>IF(T116="na",0,30)</f>
        <v>30</v>
      </c>
      <c r="G124" s="1032"/>
      <c r="H124" s="1032"/>
      <c r="I124" s="1032"/>
      <c r="J124" s="1032"/>
      <c r="K124" s="1032"/>
      <c r="L124" s="1032"/>
      <c r="M124" s="1032"/>
      <c r="N124" s="1032"/>
      <c r="O124" s="1032"/>
      <c r="P124" s="1032"/>
      <c r="Q124" s="1032"/>
      <c r="R124" s="1032"/>
      <c r="S124" s="1032"/>
      <c r="T124" s="1032"/>
      <c r="U124" s="1032"/>
      <c r="V124" s="1033"/>
      <c r="W124" s="83"/>
      <c r="X124" s="264"/>
      <c r="Y124" s="638"/>
      <c r="Z124" s="316"/>
      <c r="AA124" s="638"/>
      <c r="AB124" s="638"/>
      <c r="AC124" s="638"/>
      <c r="AD124" s="638"/>
      <c r="AE124" s="638"/>
      <c r="AF124" s="638"/>
      <c r="AG124" s="638"/>
      <c r="AH124" s="638"/>
      <c r="AI124" s="638"/>
      <c r="AJ124" s="638"/>
      <c r="AK124" s="638"/>
      <c r="AL124" s="638"/>
      <c r="AM124" s="638"/>
      <c r="AN124" s="638"/>
      <c r="AO124" s="638"/>
      <c r="AP124" s="638"/>
      <c r="AQ124" s="638"/>
      <c r="AR124" s="638"/>
      <c r="AS124" s="638"/>
      <c r="AT124" s="638"/>
      <c r="AU124" s="638"/>
      <c r="AV124" s="638"/>
      <c r="AW124" s="638"/>
      <c r="AX124" s="638"/>
      <c r="AY124" s="638"/>
      <c r="AZ124" s="638"/>
      <c r="BA124" s="638"/>
      <c r="BB124" s="638"/>
      <c r="BC124" s="638"/>
      <c r="BD124" s="638"/>
      <c r="BE124" s="638"/>
      <c r="BF124" s="638"/>
      <c r="BG124" s="638"/>
      <c r="BH124" s="638"/>
      <c r="BI124" s="638"/>
      <c r="BJ124" s="638"/>
      <c r="BK124" s="638"/>
      <c r="BL124" s="638"/>
      <c r="BM124" s="638"/>
      <c r="BN124" s="638"/>
      <c r="BO124" s="638"/>
      <c r="BP124" s="638"/>
      <c r="BQ124" s="638"/>
      <c r="BR124" s="638"/>
      <c r="BS124" s="638"/>
      <c r="BT124" s="638"/>
      <c r="BU124" s="638"/>
      <c r="BV124" s="638"/>
      <c r="BW124" s="638"/>
      <c r="BX124" s="638"/>
      <c r="BY124" s="638"/>
      <c r="BZ124" s="638"/>
      <c r="CA124" s="638"/>
      <c r="CB124" s="638"/>
      <c r="CC124" s="638"/>
      <c r="CD124" s="638"/>
      <c r="CE124" s="638"/>
      <c r="CF124" s="638"/>
      <c r="CG124" s="638"/>
      <c r="CH124" s="638"/>
    </row>
    <row r="125" spans="1:86" s="15" customFormat="1" ht="30" customHeight="1" thickBot="1" x14ac:dyDescent="0.25">
      <c r="A125" s="529"/>
      <c r="B125" s="455">
        <v>2120</v>
      </c>
      <c r="C125" s="201" t="s">
        <v>264</v>
      </c>
      <c r="D125" s="131" t="s">
        <v>602</v>
      </c>
      <c r="E125" s="232"/>
      <c r="F125" s="131" t="s">
        <v>602</v>
      </c>
      <c r="G125" s="430"/>
      <c r="H125" s="131" t="s">
        <v>602</v>
      </c>
      <c r="I125" s="132"/>
      <c r="J125" s="233"/>
      <c r="K125" s="430"/>
      <c r="L125" s="234"/>
      <c r="M125" s="231"/>
      <c r="N125" s="235"/>
      <c r="O125" s="232"/>
      <c r="P125" s="234"/>
      <c r="Q125" s="231"/>
      <c r="R125" s="234"/>
      <c r="S125" s="231"/>
      <c r="T125" s="431"/>
      <c r="U125" s="68"/>
      <c r="V125" s="528"/>
      <c r="W125" s="83"/>
      <c r="X125" s="264"/>
      <c r="Y125" s="342"/>
      <c r="Z125" s="316"/>
      <c r="AA125" s="290"/>
      <c r="AB125" s="290"/>
      <c r="AC125" s="290"/>
      <c r="AD125" s="290"/>
      <c r="AE125" s="290"/>
      <c r="AF125" s="290"/>
      <c r="AG125" s="290"/>
      <c r="AH125" s="290"/>
      <c r="AI125" s="290"/>
      <c r="AJ125" s="290"/>
      <c r="AK125" s="290"/>
      <c r="AL125" s="290"/>
      <c r="AM125" s="290"/>
      <c r="AN125" s="290"/>
      <c r="AO125" s="290"/>
      <c r="AP125" s="290"/>
      <c r="AQ125" s="290"/>
      <c r="AR125" s="290"/>
      <c r="AS125" s="290"/>
      <c r="AT125" s="290"/>
      <c r="AU125" s="290"/>
      <c r="AV125" s="290"/>
      <c r="AW125" s="290"/>
      <c r="AX125" s="290"/>
      <c r="AY125" s="290"/>
      <c r="AZ125" s="290"/>
      <c r="BA125" s="290"/>
      <c r="BB125" s="290"/>
      <c r="BC125" s="290"/>
      <c r="BD125" s="290"/>
      <c r="BE125" s="290"/>
      <c r="BF125" s="290"/>
      <c r="BG125" s="290"/>
      <c r="BH125" s="290"/>
      <c r="BI125" s="290"/>
      <c r="BJ125" s="290"/>
      <c r="BK125" s="290"/>
      <c r="BL125" s="290"/>
      <c r="BM125" s="290"/>
      <c r="BN125" s="290"/>
      <c r="BO125" s="290"/>
      <c r="BP125" s="290"/>
      <c r="BQ125" s="290"/>
      <c r="BR125" s="290"/>
      <c r="BS125" s="290"/>
      <c r="BT125" s="290"/>
      <c r="BU125" s="290"/>
      <c r="BV125" s="290"/>
      <c r="BW125" s="290"/>
      <c r="BX125" s="290"/>
      <c r="BY125" s="290"/>
      <c r="BZ125" s="290"/>
      <c r="CA125" s="290"/>
    </row>
    <row r="126" spans="1:86" s="127" customFormat="1" ht="27.95" customHeight="1" x14ac:dyDescent="0.2">
      <c r="A126" s="529"/>
      <c r="B126" s="666" t="s">
        <v>265</v>
      </c>
      <c r="C126" s="251" t="s">
        <v>759</v>
      </c>
      <c r="D126" s="899"/>
      <c r="E126" s="925"/>
      <c r="F126" s="899"/>
      <c r="G126" s="925"/>
      <c r="H126" s="899"/>
      <c r="I126" s="925"/>
      <c r="J126" s="899"/>
      <c r="K126" s="925"/>
      <c r="L126" s="899"/>
      <c r="M126" s="925"/>
      <c r="N126" s="899"/>
      <c r="O126" s="925"/>
      <c r="P126" s="899"/>
      <c r="Q126" s="925"/>
      <c r="R126" s="899"/>
      <c r="S126" s="925"/>
      <c r="T126" s="628"/>
      <c r="U126" s="139">
        <f>IF(OR(D126="s",F126="s",H126="s",J126="s",L126="s",N126="s",P126="s",R126="s"), 0, IF(OR(D126="a",F126="a",H126="a",J126="a",L126="a",N126="a",P126="a",R126="a"),V126,0))</f>
        <v>0</v>
      </c>
      <c r="V126" s="511">
        <v>10</v>
      </c>
      <c r="W126" s="83">
        <f>COUNTIF(D126:S126,"a")+COUNTIF(D126:S126,"s")</f>
        <v>0</v>
      </c>
      <c r="X126" s="150"/>
      <c r="Y126" s="342"/>
      <c r="Z126" s="316" t="s">
        <v>44</v>
      </c>
      <c r="AA126" s="290"/>
      <c r="AB126" s="290"/>
      <c r="AC126" s="290"/>
      <c r="AD126" s="290"/>
      <c r="AE126" s="290"/>
      <c r="AF126" s="290"/>
      <c r="AG126" s="290"/>
      <c r="AH126" s="290"/>
      <c r="AI126" s="290"/>
      <c r="AJ126" s="290"/>
      <c r="AK126" s="290"/>
      <c r="AL126" s="290"/>
      <c r="AM126" s="290"/>
      <c r="AN126" s="290"/>
      <c r="AO126" s="638"/>
      <c r="AP126" s="638"/>
      <c r="AQ126" s="638"/>
      <c r="AR126" s="638"/>
      <c r="AS126" s="638"/>
      <c r="AT126" s="638"/>
      <c r="AU126" s="638"/>
      <c r="AV126" s="638"/>
      <c r="AW126" s="638"/>
      <c r="AX126" s="638"/>
      <c r="AY126" s="638"/>
      <c r="AZ126" s="638"/>
      <c r="BA126" s="638"/>
      <c r="BB126" s="638"/>
      <c r="BC126" s="638"/>
      <c r="BD126" s="638"/>
      <c r="BE126" s="638"/>
      <c r="BF126" s="638"/>
      <c r="BG126" s="638"/>
      <c r="BH126" s="638"/>
      <c r="BI126" s="638"/>
      <c r="BJ126" s="638"/>
      <c r="BK126" s="638"/>
      <c r="BL126" s="638"/>
      <c r="BM126" s="638"/>
      <c r="BN126" s="638"/>
      <c r="BO126" s="638"/>
      <c r="BP126" s="638"/>
      <c r="BQ126" s="638"/>
      <c r="BR126" s="638"/>
      <c r="BS126" s="638"/>
      <c r="BT126" s="638"/>
      <c r="BU126" s="638"/>
      <c r="BV126" s="638"/>
      <c r="BW126" s="638"/>
      <c r="BX126" s="638"/>
      <c r="BY126" s="638"/>
      <c r="BZ126" s="638"/>
      <c r="CA126" s="638"/>
      <c r="CB126" s="638"/>
      <c r="CC126" s="638"/>
      <c r="CD126" s="638"/>
      <c r="CE126" s="638"/>
      <c r="CF126" s="638"/>
      <c r="CG126" s="638"/>
      <c r="CH126" s="638"/>
    </row>
    <row r="127" spans="1:86" s="127" customFormat="1" ht="27.95" customHeight="1" thickBot="1" x14ac:dyDescent="0.25">
      <c r="A127" s="529"/>
      <c r="B127" s="666" t="s">
        <v>266</v>
      </c>
      <c r="C127" s="251" t="s">
        <v>760</v>
      </c>
      <c r="D127" s="901"/>
      <c r="E127" s="916"/>
      <c r="F127" s="901"/>
      <c r="G127" s="916"/>
      <c r="H127" s="901"/>
      <c r="I127" s="916"/>
      <c r="J127" s="901"/>
      <c r="K127" s="916"/>
      <c r="L127" s="901"/>
      <c r="M127" s="916"/>
      <c r="N127" s="901"/>
      <c r="O127" s="916"/>
      <c r="P127" s="901"/>
      <c r="Q127" s="916"/>
      <c r="R127" s="901"/>
      <c r="S127" s="916"/>
      <c r="T127" s="611"/>
      <c r="U127" s="141">
        <f>IF(OR(D127="s",F127="s",H127="s",J127="s",L127="s",N127="s",P127="s",R127="s"), 0, IF(OR(D127="a",F127="a",H127="a",J127="a",L127="a",N127="a",P127="a",R127="a"),V127,0))</f>
        <v>0</v>
      </c>
      <c r="V127" s="569">
        <f>IF(T127="na",0,10)</f>
        <v>10</v>
      </c>
      <c r="W127" s="83">
        <f>COUNTIF(D127:S127,"a")+COUNTIF(D127:S127,"s")+COUNTIF(T127,"NA")</f>
        <v>0</v>
      </c>
      <c r="X127" s="150"/>
      <c r="Y127" s="342"/>
      <c r="Z127" s="316" t="s">
        <v>44</v>
      </c>
      <c r="AA127" s="290"/>
      <c r="AB127" s="290"/>
      <c r="AC127" s="290"/>
      <c r="AD127" s="290"/>
      <c r="AE127" s="290"/>
      <c r="AF127" s="290"/>
      <c r="AG127" s="290"/>
      <c r="AH127" s="290"/>
      <c r="AI127" s="290"/>
      <c r="AJ127" s="290"/>
      <c r="AK127" s="290"/>
      <c r="AL127" s="290"/>
      <c r="AM127" s="290"/>
      <c r="AN127" s="290"/>
      <c r="AO127" s="638"/>
      <c r="AP127" s="638"/>
      <c r="AQ127" s="638"/>
      <c r="AR127" s="638"/>
      <c r="AS127" s="638"/>
      <c r="AT127" s="638"/>
      <c r="AU127" s="638"/>
      <c r="AV127" s="638"/>
      <c r="AW127" s="638"/>
      <c r="AX127" s="638"/>
      <c r="AY127" s="638"/>
      <c r="AZ127" s="638"/>
      <c r="BA127" s="638"/>
      <c r="BB127" s="638"/>
      <c r="BC127" s="638"/>
      <c r="BD127" s="638"/>
      <c r="BE127" s="638"/>
      <c r="BF127" s="638"/>
      <c r="BG127" s="638"/>
      <c r="BH127" s="638"/>
      <c r="BI127" s="638"/>
      <c r="BJ127" s="638"/>
      <c r="BK127" s="638"/>
      <c r="BL127" s="638"/>
      <c r="BM127" s="638"/>
      <c r="BN127" s="638"/>
      <c r="BO127" s="638"/>
      <c r="BP127" s="638"/>
      <c r="BQ127" s="638"/>
      <c r="BR127" s="638"/>
      <c r="BS127" s="638"/>
      <c r="BT127" s="638"/>
      <c r="BU127" s="638"/>
      <c r="BV127" s="638"/>
      <c r="BW127" s="638"/>
      <c r="BX127" s="638"/>
      <c r="BY127" s="638"/>
      <c r="BZ127" s="638"/>
      <c r="CA127" s="638"/>
      <c r="CB127" s="638"/>
      <c r="CC127" s="638"/>
      <c r="CD127" s="638"/>
      <c r="CE127" s="638"/>
      <c r="CF127" s="638"/>
      <c r="CG127" s="638"/>
      <c r="CH127" s="638"/>
    </row>
    <row r="128" spans="1:86" s="15" customFormat="1" ht="21" customHeight="1" thickTop="1" thickBot="1" x14ac:dyDescent="0.25">
      <c r="A128" s="737"/>
      <c r="B128" s="380"/>
      <c r="C128" s="252"/>
      <c r="D128" s="912" t="s">
        <v>261</v>
      </c>
      <c r="E128" s="919"/>
      <c r="F128" s="919"/>
      <c r="G128" s="919"/>
      <c r="H128" s="919"/>
      <c r="I128" s="919"/>
      <c r="J128" s="919"/>
      <c r="K128" s="919"/>
      <c r="L128" s="919"/>
      <c r="M128" s="919"/>
      <c r="N128" s="919"/>
      <c r="O128" s="919"/>
      <c r="P128" s="919"/>
      <c r="Q128" s="919"/>
      <c r="R128" s="919"/>
      <c r="S128" s="919"/>
      <c r="T128" s="920"/>
      <c r="U128" s="29">
        <f>SUM(U126:U127)</f>
        <v>0</v>
      </c>
      <c r="V128" s="570">
        <f>SUM(V126:V127)</f>
        <v>20</v>
      </c>
      <c r="W128" s="83"/>
      <c r="X128" s="265"/>
      <c r="Y128" s="342"/>
      <c r="Z128" s="316"/>
      <c r="AA128" s="290"/>
      <c r="AB128" s="290"/>
      <c r="AC128" s="290"/>
      <c r="AD128" s="290"/>
      <c r="AE128" s="290"/>
      <c r="AF128" s="290"/>
      <c r="AG128" s="290"/>
      <c r="AH128" s="290"/>
      <c r="AI128" s="290"/>
      <c r="AJ128" s="290"/>
      <c r="AK128" s="290"/>
      <c r="AL128" s="290"/>
      <c r="AM128" s="290"/>
      <c r="AN128" s="290"/>
      <c r="AO128" s="290"/>
      <c r="AP128" s="290"/>
      <c r="AQ128" s="290"/>
      <c r="AR128" s="290"/>
      <c r="AS128" s="290"/>
      <c r="AT128" s="290"/>
      <c r="AU128" s="290"/>
      <c r="AV128" s="290"/>
      <c r="AW128" s="290"/>
      <c r="AX128" s="290"/>
      <c r="AY128" s="290"/>
      <c r="AZ128" s="290"/>
      <c r="BA128" s="290"/>
      <c r="BB128" s="290"/>
      <c r="BC128" s="290"/>
      <c r="BD128" s="290"/>
      <c r="BE128" s="290"/>
      <c r="BF128" s="290"/>
      <c r="BG128" s="290"/>
      <c r="BH128" s="290"/>
      <c r="BI128" s="290"/>
      <c r="BJ128" s="290"/>
      <c r="BK128" s="290"/>
      <c r="BL128" s="290"/>
      <c r="BM128" s="290"/>
      <c r="BN128" s="290"/>
      <c r="BO128" s="290"/>
      <c r="BP128" s="290"/>
      <c r="BQ128" s="290"/>
      <c r="BR128" s="290"/>
      <c r="BS128" s="290"/>
      <c r="BT128" s="290"/>
      <c r="BU128" s="290"/>
      <c r="BV128" s="290"/>
      <c r="BW128" s="290"/>
      <c r="BX128" s="290"/>
      <c r="BY128" s="290"/>
      <c r="BZ128" s="290"/>
      <c r="CA128" s="290"/>
    </row>
    <row r="129" spans="1:93" s="15" customFormat="1" ht="21" customHeight="1" thickBot="1" x14ac:dyDescent="0.25">
      <c r="A129" s="737"/>
      <c r="B129" s="741"/>
      <c r="C129" s="243"/>
      <c r="D129" s="913"/>
      <c r="E129" s="956"/>
      <c r="F129" s="1261">
        <f>IF(T127="na",10,20)</f>
        <v>20</v>
      </c>
      <c r="G129" s="923"/>
      <c r="H129" s="923"/>
      <c r="I129" s="923"/>
      <c r="J129" s="923"/>
      <c r="K129" s="923"/>
      <c r="L129" s="923"/>
      <c r="M129" s="923"/>
      <c r="N129" s="923"/>
      <c r="O129" s="923"/>
      <c r="P129" s="923"/>
      <c r="Q129" s="923"/>
      <c r="R129" s="923"/>
      <c r="S129" s="923"/>
      <c r="T129" s="923"/>
      <c r="U129" s="923"/>
      <c r="V129" s="924"/>
      <c r="W129" s="83"/>
      <c r="X129" s="264"/>
      <c r="Y129" s="342"/>
      <c r="Z129" s="316"/>
      <c r="AA129" s="290"/>
      <c r="AB129" s="290"/>
      <c r="AC129" s="290"/>
      <c r="AD129" s="290"/>
      <c r="AE129" s="290"/>
      <c r="AF129" s="290"/>
      <c r="AG129" s="290"/>
      <c r="AH129" s="290"/>
      <c r="AI129" s="290"/>
      <c r="AJ129" s="290"/>
      <c r="AK129" s="290"/>
      <c r="AL129" s="290"/>
      <c r="AM129" s="290"/>
      <c r="AN129" s="290"/>
      <c r="AO129" s="290"/>
      <c r="AP129" s="290"/>
      <c r="AQ129" s="290"/>
      <c r="AR129" s="290"/>
      <c r="AS129" s="290"/>
      <c r="AT129" s="290"/>
      <c r="AU129" s="290"/>
      <c r="AV129" s="290"/>
      <c r="AW129" s="290"/>
      <c r="AX129" s="290"/>
      <c r="AY129" s="290"/>
      <c r="AZ129" s="290"/>
      <c r="BA129" s="290"/>
      <c r="BB129" s="290"/>
      <c r="BC129" s="290"/>
      <c r="BD129" s="290"/>
      <c r="BE129" s="290"/>
      <c r="BF129" s="290"/>
      <c r="BG129" s="290"/>
      <c r="BH129" s="290"/>
      <c r="BI129" s="290"/>
      <c r="BJ129" s="290"/>
      <c r="BK129" s="290"/>
      <c r="BL129" s="290"/>
      <c r="BM129" s="290"/>
      <c r="BN129" s="290"/>
      <c r="BO129" s="290"/>
      <c r="BP129" s="290"/>
      <c r="BQ129" s="290"/>
      <c r="BR129" s="290"/>
      <c r="BS129" s="290"/>
      <c r="BT129" s="290"/>
      <c r="BU129" s="290"/>
      <c r="BV129" s="290"/>
      <c r="BW129" s="290"/>
      <c r="BX129" s="290"/>
      <c r="BY129" s="290"/>
      <c r="BZ129" s="290"/>
      <c r="CA129" s="290"/>
    </row>
    <row r="130" spans="1:93" ht="30" customHeight="1" thickBot="1" x14ac:dyDescent="0.25">
      <c r="A130" s="516"/>
      <c r="B130" s="378">
        <v>2200</v>
      </c>
      <c r="C130" s="196" t="s">
        <v>445</v>
      </c>
      <c r="D130" s="61"/>
      <c r="E130" s="62"/>
      <c r="F130" s="63"/>
      <c r="G130" s="62"/>
      <c r="H130" s="32" t="s">
        <v>602</v>
      </c>
      <c r="I130" s="35"/>
      <c r="J130" s="34" t="s">
        <v>602</v>
      </c>
      <c r="K130" s="36"/>
      <c r="L130" s="32"/>
      <c r="M130" s="64"/>
      <c r="N130" s="61"/>
      <c r="O130" s="62"/>
      <c r="P130" s="63"/>
      <c r="Q130" s="64"/>
      <c r="R130" s="63"/>
      <c r="S130" s="64"/>
      <c r="T130" s="65"/>
      <c r="U130" s="43"/>
      <c r="V130" s="523"/>
      <c r="W130" s="82"/>
      <c r="X130" s="82"/>
      <c r="Y130" s="284"/>
      <c r="Z130" s="289"/>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row>
    <row r="131" spans="1:93" ht="27.95" customHeight="1" x14ac:dyDescent="0.2">
      <c r="A131" s="516"/>
      <c r="B131" s="373" t="s">
        <v>604</v>
      </c>
      <c r="C131" s="169" t="s">
        <v>24</v>
      </c>
      <c r="D131" s="1002"/>
      <c r="E131" s="1002"/>
      <c r="F131" s="1002"/>
      <c r="G131" s="1002"/>
      <c r="H131" s="1002"/>
      <c r="I131" s="1002"/>
      <c r="J131" s="1002"/>
      <c r="K131" s="1002"/>
      <c r="L131" s="1002"/>
      <c r="M131" s="1002"/>
      <c r="N131" s="1002"/>
      <c r="O131" s="1002"/>
      <c r="P131" s="1002"/>
      <c r="Q131" s="1002"/>
      <c r="R131" s="1002"/>
      <c r="S131" s="1002"/>
      <c r="T131" s="143"/>
      <c r="U131" s="144">
        <f>IF(OR(D131="s",F131="s",H131="s",J131="s",L131="s",N131="s",P131="s",R131="s"), 0, IF(OR(D131="a",F131="a",H131="a",J131="a",L131="a",N131="a",P131="a",R131="a"),V131,0))</f>
        <v>0</v>
      </c>
      <c r="V131" s="520">
        <v>10</v>
      </c>
      <c r="W131" s="112">
        <f>COUNTIF(D131:S131,"a")+COUNTIF(D131:S131,"s")</f>
        <v>0</v>
      </c>
      <c r="X131" s="150"/>
      <c r="Y131" s="284"/>
      <c r="Z131" s="289" t="s">
        <v>44</v>
      </c>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row>
    <row r="132" spans="1:93" ht="27.95" customHeight="1" thickBot="1" x14ac:dyDescent="0.25">
      <c r="A132" s="512"/>
      <c r="B132" s="371" t="s">
        <v>605</v>
      </c>
      <c r="C132" s="208" t="s">
        <v>256</v>
      </c>
      <c r="D132" s="970"/>
      <c r="E132" s="970"/>
      <c r="F132" s="970"/>
      <c r="G132" s="970"/>
      <c r="H132" s="970"/>
      <c r="I132" s="970"/>
      <c r="J132" s="970"/>
      <c r="K132" s="970"/>
      <c r="L132" s="970"/>
      <c r="M132" s="970"/>
      <c r="N132" s="970"/>
      <c r="O132" s="970"/>
      <c r="P132" s="970"/>
      <c r="Q132" s="970"/>
      <c r="R132" s="970"/>
      <c r="S132" s="970"/>
      <c r="T132" s="143"/>
      <c r="U132" s="144">
        <f>IF(OR(D132="s",F132="s",H132="s",J132="s",L132="s",N132="s",P132="s",R132="s"), 0, IF(OR(D132="a",F132="a",H132="a",J132="a",L132="a",N132="a",P132="a",R132="a"),V132,0))</f>
        <v>0</v>
      </c>
      <c r="V132" s="521">
        <v>10</v>
      </c>
      <c r="W132" s="112">
        <f>COUNTIF(D132:S132,"a")+COUNTIF(D132:S132,"s")</f>
        <v>0</v>
      </c>
      <c r="X132" s="150"/>
      <c r="Y132" s="284"/>
      <c r="Z132" s="289" t="s">
        <v>44</v>
      </c>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row>
    <row r="133" spans="1:93" ht="21" customHeight="1" thickTop="1" thickBot="1" x14ac:dyDescent="0.25">
      <c r="A133" s="516"/>
      <c r="B133" s="371"/>
      <c r="C133" s="8"/>
      <c r="D133" s="972" t="s">
        <v>261</v>
      </c>
      <c r="E133" s="973"/>
      <c r="F133" s="973"/>
      <c r="G133" s="973"/>
      <c r="H133" s="973"/>
      <c r="I133" s="973"/>
      <c r="J133" s="973"/>
      <c r="K133" s="973"/>
      <c r="L133" s="973"/>
      <c r="M133" s="973"/>
      <c r="N133" s="973"/>
      <c r="O133" s="973"/>
      <c r="P133" s="973"/>
      <c r="Q133" s="973"/>
      <c r="R133" s="973"/>
      <c r="S133" s="973"/>
      <c r="T133" s="1211"/>
      <c r="U133" s="29">
        <f>SUM(U131:U132)</f>
        <v>0</v>
      </c>
      <c r="V133" s="525">
        <f>SUM(V131:V132)</f>
        <v>20</v>
      </c>
      <c r="W133" s="82"/>
      <c r="X133" s="82"/>
      <c r="Y133" s="284"/>
      <c r="Z133" s="289"/>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row>
    <row r="134" spans="1:93" ht="21" customHeight="1" thickBot="1" x14ac:dyDescent="0.25">
      <c r="A134" s="516"/>
      <c r="B134" s="374"/>
      <c r="C134" s="4"/>
      <c r="D134" s="913"/>
      <c r="E134" s="956"/>
      <c r="F134" s="1228">
        <v>20</v>
      </c>
      <c r="G134" s="923"/>
      <c r="H134" s="923"/>
      <c r="I134" s="923"/>
      <c r="J134" s="923"/>
      <c r="K134" s="923"/>
      <c r="L134" s="923"/>
      <c r="M134" s="923"/>
      <c r="N134" s="923"/>
      <c r="O134" s="923"/>
      <c r="P134" s="923"/>
      <c r="Q134" s="923"/>
      <c r="R134" s="923"/>
      <c r="S134" s="923"/>
      <c r="T134" s="923"/>
      <c r="U134" s="923"/>
      <c r="V134" s="924"/>
      <c r="W134" s="82"/>
      <c r="X134" s="82"/>
      <c r="Y134" s="284"/>
      <c r="Z134" s="289"/>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row>
    <row r="135" spans="1:93" ht="30" customHeight="1" thickBot="1" x14ac:dyDescent="0.25">
      <c r="A135" s="519"/>
      <c r="B135" s="372">
        <v>2300</v>
      </c>
      <c r="C135" s="197" t="s">
        <v>41</v>
      </c>
      <c r="D135" s="32" t="s">
        <v>602</v>
      </c>
      <c r="E135" s="35"/>
      <c r="F135" s="33" t="s">
        <v>602</v>
      </c>
      <c r="G135" s="36"/>
      <c r="H135" s="32"/>
      <c r="I135" s="35"/>
      <c r="J135" s="33" t="s">
        <v>602</v>
      </c>
      <c r="K135" s="36"/>
      <c r="L135" s="32"/>
      <c r="M135" s="35"/>
      <c r="N135" s="33"/>
      <c r="O135" s="36"/>
      <c r="P135" s="32"/>
      <c r="Q135" s="35"/>
      <c r="R135" s="33"/>
      <c r="S135" s="56"/>
      <c r="T135" s="59"/>
      <c r="U135" s="60"/>
      <c r="V135" s="536"/>
      <c r="W135" s="82"/>
      <c r="X135" s="82"/>
      <c r="Y135" s="284"/>
      <c r="Z135" s="289"/>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row>
    <row r="136" spans="1:93" ht="27.95" customHeight="1" x14ac:dyDescent="0.2">
      <c r="A136" s="519"/>
      <c r="B136" s="373" t="s">
        <v>308</v>
      </c>
      <c r="C136" s="164" t="s">
        <v>27</v>
      </c>
      <c r="D136" s="1002"/>
      <c r="E136" s="1002"/>
      <c r="F136" s="1002"/>
      <c r="G136" s="1002"/>
      <c r="H136" s="1002"/>
      <c r="I136" s="1002"/>
      <c r="J136" s="1002"/>
      <c r="K136" s="1002"/>
      <c r="L136" s="1002"/>
      <c r="M136" s="1002"/>
      <c r="N136" s="1002"/>
      <c r="O136" s="1002"/>
      <c r="P136" s="1002"/>
      <c r="Q136" s="1002"/>
      <c r="R136" s="1002"/>
      <c r="S136" s="1002"/>
      <c r="T136" s="143"/>
      <c r="U136" s="144">
        <f>IF(OR(D136="s",F136="s",H136="s",J136="s",L136="s",N136="s",P136="s",R136="s"), 0, IF(OR(D136="a",F136="a",H136="a",J136="a",L136="a",N136="a",P136="a",R136="a"),V136,0))</f>
        <v>0</v>
      </c>
      <c r="V136" s="520">
        <v>10</v>
      </c>
      <c r="W136" s="112">
        <f>COUNTIF(D136:S136,"a")+COUNTIF(D136:S136,"s")</f>
        <v>0</v>
      </c>
      <c r="X136" s="150"/>
      <c r="Y136" s="284"/>
      <c r="Z136" s="289"/>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row>
    <row r="137" spans="1:93" ht="27.95" customHeight="1" x14ac:dyDescent="0.2">
      <c r="A137" s="512"/>
      <c r="B137" s="371" t="s">
        <v>28</v>
      </c>
      <c r="C137" s="163" t="s">
        <v>432</v>
      </c>
      <c r="D137" s="969"/>
      <c r="E137" s="969"/>
      <c r="F137" s="969"/>
      <c r="G137" s="969"/>
      <c r="H137" s="969"/>
      <c r="I137" s="969"/>
      <c r="J137" s="969"/>
      <c r="K137" s="969"/>
      <c r="L137" s="969"/>
      <c r="M137" s="969"/>
      <c r="N137" s="969"/>
      <c r="O137" s="969"/>
      <c r="P137" s="969"/>
      <c r="Q137" s="969"/>
      <c r="R137" s="969"/>
      <c r="S137" s="969"/>
      <c r="T137" s="143"/>
      <c r="U137" s="144">
        <f>IF(OR(D137="s",F137="s",H137="s",J137="s",L137="s",N137="s",P137="s",R137="s"), 0, IF(OR(D137="a",F137="a",H137="a",J137="a",L137="a",N137="a",P137="a",R137="a"),V137,0))</f>
        <v>0</v>
      </c>
      <c r="V137" s="527">
        <v>10</v>
      </c>
      <c r="W137" s="112">
        <f>COUNTIF(D137:S137,"a")+COUNTIF(D137:S137,"s")</f>
        <v>0</v>
      </c>
      <c r="X137" s="150"/>
      <c r="Y137" s="284"/>
      <c r="Z137" s="289"/>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row>
    <row r="138" spans="1:93" ht="27.95" customHeight="1" thickBot="1" x14ac:dyDescent="0.25">
      <c r="A138" s="519"/>
      <c r="B138" s="371" t="s">
        <v>438</v>
      </c>
      <c r="C138" s="203" t="s">
        <v>25</v>
      </c>
      <c r="D138" s="969"/>
      <c r="E138" s="969"/>
      <c r="F138" s="969"/>
      <c r="G138" s="969"/>
      <c r="H138" s="969"/>
      <c r="I138" s="969"/>
      <c r="J138" s="969"/>
      <c r="K138" s="969"/>
      <c r="L138" s="969"/>
      <c r="M138" s="969"/>
      <c r="N138" s="969"/>
      <c r="O138" s="969"/>
      <c r="P138" s="969"/>
      <c r="Q138" s="969"/>
      <c r="R138" s="969"/>
      <c r="S138" s="969"/>
      <c r="T138" s="143"/>
      <c r="U138" s="144">
        <f>IF(OR(D138="s",F138="s",H138="s",J138="s",L138="s",N138="s",P138="s",R138="s"), 0, IF(OR(D138="a",F138="a",H138="a",J138="a",L138="a",N138="a",P138="a",R138="a"),V138,0))</f>
        <v>0</v>
      </c>
      <c r="V138" s="513">
        <v>20</v>
      </c>
      <c r="W138" s="112">
        <f>COUNTIF(D138:S138,"a")+COUNTIF(D138:S138,"s")</f>
        <v>0</v>
      </c>
      <c r="X138" s="150"/>
      <c r="Y138" s="284"/>
      <c r="Z138" s="289" t="s">
        <v>44</v>
      </c>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row>
    <row r="139" spans="1:93" s="6" customFormat="1" ht="27.95" customHeight="1" thickBot="1" x14ac:dyDescent="0.25">
      <c r="A139" s="519"/>
      <c r="B139" s="371" t="s">
        <v>439</v>
      </c>
      <c r="C139" s="165" t="s">
        <v>592</v>
      </c>
      <c r="D139" s="970"/>
      <c r="E139" s="970"/>
      <c r="F139" s="970"/>
      <c r="G139" s="970"/>
      <c r="H139" s="970"/>
      <c r="I139" s="970"/>
      <c r="J139" s="970"/>
      <c r="K139" s="970"/>
      <c r="L139" s="970"/>
      <c r="M139" s="970"/>
      <c r="N139" s="970"/>
      <c r="O139" s="970"/>
      <c r="P139" s="970"/>
      <c r="Q139" s="970"/>
      <c r="R139" s="970"/>
      <c r="S139" s="970"/>
      <c r="T139" s="143"/>
      <c r="U139" s="144">
        <f>IF(OR(D139="s",F139="s",H139="s",J139="s",L139="s",N139="s",P139="s",R139="s"), 0, IF(OR(D139="a",F139="a",H139="a",J139="a",L139="a",N139="a",P139="a",R139="a"),V139,0))</f>
        <v>0</v>
      </c>
      <c r="V139" s="571">
        <v>10</v>
      </c>
      <c r="W139" s="112">
        <f>COUNTIF(D139:S139,"a")+COUNTIF(D139:S139,"s")</f>
        <v>0</v>
      </c>
      <c r="X139" s="150"/>
      <c r="Y139" s="284"/>
      <c r="Z139" s="289" t="s">
        <v>44</v>
      </c>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91"/>
      <c r="BW139" s="291"/>
      <c r="BX139" s="291"/>
      <c r="BY139" s="291"/>
      <c r="BZ139" s="291"/>
      <c r="CA139" s="291"/>
      <c r="CB139" s="291"/>
      <c r="CC139" s="291"/>
      <c r="CD139" s="291"/>
      <c r="CE139" s="291"/>
      <c r="CF139" s="291"/>
      <c r="CG139" s="291"/>
      <c r="CH139" s="291"/>
      <c r="CI139" s="291"/>
      <c r="CJ139" s="291"/>
      <c r="CK139" s="291"/>
      <c r="CL139" s="291"/>
      <c r="CM139" s="291"/>
      <c r="CN139" s="291"/>
      <c r="CO139" s="291"/>
    </row>
    <row r="140" spans="1:93" s="6" customFormat="1" ht="21" customHeight="1" thickTop="1" thickBot="1" x14ac:dyDescent="0.25">
      <c r="A140" s="516"/>
      <c r="B140" s="371"/>
      <c r="C140" s="9"/>
      <c r="D140" s="972" t="s">
        <v>261</v>
      </c>
      <c r="E140" s="973"/>
      <c r="F140" s="973"/>
      <c r="G140" s="973"/>
      <c r="H140" s="973"/>
      <c r="I140" s="973"/>
      <c r="J140" s="973"/>
      <c r="K140" s="973"/>
      <c r="L140" s="973"/>
      <c r="M140" s="973"/>
      <c r="N140" s="973"/>
      <c r="O140" s="973"/>
      <c r="P140" s="973"/>
      <c r="Q140" s="973"/>
      <c r="R140" s="973"/>
      <c r="S140" s="973"/>
      <c r="T140" s="1211"/>
      <c r="U140" s="29">
        <f>SUM(U136:U139)</f>
        <v>0</v>
      </c>
      <c r="V140" s="525">
        <f>SUM(V136:V139)</f>
        <v>50</v>
      </c>
      <c r="W140" s="82"/>
      <c r="X140" s="82"/>
      <c r="Y140" s="284"/>
      <c r="Z140" s="289"/>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91"/>
      <c r="BW140" s="291"/>
      <c r="BX140" s="291"/>
      <c r="BY140" s="291"/>
      <c r="BZ140" s="291"/>
      <c r="CA140" s="291"/>
      <c r="CB140" s="291"/>
      <c r="CC140" s="291"/>
      <c r="CD140" s="291"/>
      <c r="CE140" s="291"/>
      <c r="CF140" s="291"/>
      <c r="CG140" s="291"/>
      <c r="CH140" s="291"/>
      <c r="CI140" s="291"/>
      <c r="CJ140" s="291"/>
      <c r="CK140" s="291"/>
      <c r="CL140" s="291"/>
      <c r="CM140" s="291"/>
      <c r="CN140" s="291"/>
      <c r="CO140" s="291"/>
    </row>
    <row r="141" spans="1:93" s="5" customFormat="1" ht="21" customHeight="1" thickBot="1" x14ac:dyDescent="0.25">
      <c r="A141" s="537"/>
      <c r="B141" s="445"/>
      <c r="C141" s="690"/>
      <c r="D141" s="913"/>
      <c r="E141" s="956"/>
      <c r="F141" s="1041">
        <v>30</v>
      </c>
      <c r="G141" s="923"/>
      <c r="H141" s="923"/>
      <c r="I141" s="923"/>
      <c r="J141" s="923"/>
      <c r="K141" s="923"/>
      <c r="L141" s="923"/>
      <c r="M141" s="923"/>
      <c r="N141" s="923"/>
      <c r="O141" s="923"/>
      <c r="P141" s="923"/>
      <c r="Q141" s="923"/>
      <c r="R141" s="923"/>
      <c r="S141" s="923"/>
      <c r="T141" s="923"/>
      <c r="U141" s="923"/>
      <c r="V141" s="924"/>
      <c r="W141" s="82"/>
      <c r="X141" s="82"/>
      <c r="Y141" s="284"/>
      <c r="Z141" s="289"/>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c r="CO141" s="284"/>
    </row>
    <row r="142" spans="1:93" ht="33" customHeight="1" thickBot="1" x14ac:dyDescent="0.25">
      <c r="A142" s="505"/>
      <c r="B142" s="391">
        <v>3000</v>
      </c>
      <c r="C142" s="904" t="s">
        <v>309</v>
      </c>
      <c r="D142" s="904"/>
      <c r="E142" s="904"/>
      <c r="F142" s="904"/>
      <c r="G142" s="904"/>
      <c r="H142" s="904"/>
      <c r="I142" s="904"/>
      <c r="J142" s="904"/>
      <c r="K142" s="904"/>
      <c r="L142" s="904"/>
      <c r="M142" s="904"/>
      <c r="N142" s="904"/>
      <c r="O142" s="904"/>
      <c r="P142" s="904"/>
      <c r="Q142" s="904"/>
      <c r="R142" s="904"/>
      <c r="S142" s="904"/>
      <c r="T142" s="904"/>
      <c r="U142" s="904"/>
      <c r="V142" s="1246"/>
      <c r="W142" s="82"/>
      <c r="X142" s="82"/>
      <c r="Y142" s="284"/>
      <c r="Z142" s="289"/>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row>
    <row r="143" spans="1:93" ht="30" customHeight="1" thickBot="1" x14ac:dyDescent="0.25">
      <c r="A143" s="519"/>
      <c r="B143" s="381">
        <v>3100</v>
      </c>
      <c r="C143" s="434" t="s">
        <v>490</v>
      </c>
      <c r="D143" s="37"/>
      <c r="E143" s="52"/>
      <c r="F143" s="38"/>
      <c r="G143" s="66"/>
      <c r="H143" s="37" t="s">
        <v>602</v>
      </c>
      <c r="I143" s="52"/>
      <c r="J143" s="38"/>
      <c r="K143" s="66"/>
      <c r="L143" s="37" t="s">
        <v>602</v>
      </c>
      <c r="M143" s="52"/>
      <c r="N143" s="38" t="s">
        <v>602</v>
      </c>
      <c r="O143" s="66"/>
      <c r="P143" s="37" t="s">
        <v>602</v>
      </c>
      <c r="Q143" s="52"/>
      <c r="R143" s="38"/>
      <c r="S143" s="66"/>
      <c r="T143" s="67"/>
      <c r="U143" s="68"/>
      <c r="V143" s="572"/>
      <c r="W143" s="82"/>
      <c r="X143" s="82"/>
      <c r="Y143" s="284"/>
      <c r="Z143" s="289"/>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row>
    <row r="144" spans="1:93" s="15" customFormat="1" ht="27.95" customHeight="1" x14ac:dyDescent="0.2">
      <c r="A144" s="737"/>
      <c r="B144" s="315" t="s">
        <v>310</v>
      </c>
      <c r="C144" s="343" t="s">
        <v>493</v>
      </c>
      <c r="D144" s="899"/>
      <c r="E144" s="925"/>
      <c r="F144" s="899"/>
      <c r="G144" s="925"/>
      <c r="H144" s="899"/>
      <c r="I144" s="925"/>
      <c r="J144" s="899"/>
      <c r="K144" s="925"/>
      <c r="L144" s="899"/>
      <c r="M144" s="925"/>
      <c r="N144" s="899"/>
      <c r="O144" s="925"/>
      <c r="P144" s="899"/>
      <c r="Q144" s="925"/>
      <c r="R144" s="899"/>
      <c r="S144" s="925"/>
      <c r="T144" s="228"/>
      <c r="U144" s="139">
        <f>IF(OR(D144="s",F144="s",H144="s",J144="s",L144="s",N144="s",P144="s",R144="s"), 0, IF(OR(D144="a",F144="a",H144="a",J144="a",L144="a",N144="a",P144="a",R144="a"),V144,0))</f>
        <v>0</v>
      </c>
      <c r="V144" s="511">
        <v>10</v>
      </c>
      <c r="W144" s="83">
        <f>COUNTIF(D144:S144,"a")+COUNTIF(D144:S144,"s")</f>
        <v>0</v>
      </c>
      <c r="X144" s="339"/>
      <c r="Y144" s="340"/>
      <c r="Z144" s="316" t="s">
        <v>44</v>
      </c>
      <c r="AA144" s="290"/>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c r="BC144" s="290"/>
      <c r="BD144" s="290"/>
      <c r="BE144" s="290"/>
      <c r="BF144" s="290"/>
      <c r="BG144" s="290"/>
      <c r="BH144" s="290"/>
      <c r="BI144" s="290"/>
      <c r="BJ144" s="290"/>
      <c r="BK144" s="290"/>
      <c r="BL144" s="290"/>
      <c r="BM144" s="290"/>
      <c r="BN144" s="290"/>
      <c r="BO144" s="290"/>
      <c r="BP144" s="290"/>
      <c r="BQ144" s="290"/>
      <c r="BR144" s="290"/>
      <c r="BS144" s="290"/>
      <c r="BT144" s="290"/>
      <c r="BU144" s="290"/>
      <c r="BV144" s="290"/>
      <c r="BW144" s="290"/>
      <c r="BX144" s="290"/>
      <c r="BY144" s="290"/>
      <c r="BZ144" s="290"/>
      <c r="CA144" s="290"/>
    </row>
    <row r="145" spans="1:86" ht="27.95" customHeight="1" x14ac:dyDescent="0.2">
      <c r="A145" s="512"/>
      <c r="B145" s="323" t="s">
        <v>311</v>
      </c>
      <c r="C145" s="344" t="s">
        <v>544</v>
      </c>
      <c r="D145" s="900"/>
      <c r="E145" s="911"/>
      <c r="F145" s="900"/>
      <c r="G145" s="911"/>
      <c r="H145" s="900"/>
      <c r="I145" s="911"/>
      <c r="J145" s="900"/>
      <c r="K145" s="911"/>
      <c r="L145" s="900"/>
      <c r="M145" s="911"/>
      <c r="N145" s="900"/>
      <c r="O145" s="911"/>
      <c r="P145" s="900"/>
      <c r="Q145" s="911"/>
      <c r="R145" s="900"/>
      <c r="S145" s="911"/>
      <c r="T145" s="143"/>
      <c r="U145" s="140">
        <f>IF(OR(D145="s",F145="s",H145="s",J145="s",L145="s",N145="s",P145="s",R145="s"), 0, IF(OR(D145="a",F145="a",H145="a",J145="a",L145="a",N145="a",P145="a",R145="a"),V145,0))</f>
        <v>0</v>
      </c>
      <c r="V145" s="509">
        <v>10</v>
      </c>
      <c r="W145" s="112">
        <f>COUNTIF(D145:S145,"a")+COUNTIF(D145:S145,"s")</f>
        <v>0</v>
      </c>
      <c r="X145" s="150"/>
      <c r="Y145" s="284"/>
      <c r="Z145" s="289" t="s">
        <v>44</v>
      </c>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row>
    <row r="146" spans="1:86" ht="27.95" customHeight="1" x14ac:dyDescent="0.2">
      <c r="A146" s="512"/>
      <c r="B146" s="323" t="s">
        <v>312</v>
      </c>
      <c r="C146" s="344" t="s">
        <v>625</v>
      </c>
      <c r="D146" s="900"/>
      <c r="E146" s="911"/>
      <c r="F146" s="900"/>
      <c r="G146" s="911"/>
      <c r="H146" s="900"/>
      <c r="I146" s="911"/>
      <c r="J146" s="900"/>
      <c r="K146" s="911"/>
      <c r="L146" s="900"/>
      <c r="M146" s="911"/>
      <c r="N146" s="900"/>
      <c r="O146" s="911"/>
      <c r="P146" s="900"/>
      <c r="Q146" s="911"/>
      <c r="R146" s="900"/>
      <c r="S146" s="911"/>
      <c r="T146" s="143"/>
      <c r="U146" s="140">
        <f>IF(OR(D146="s",F146="s",H146="s",J146="s",L146="s",N146="s",P146="s",R146="s"), 0, IF(OR(D146="a",F146="a",H146="a",J146="a",L146="a",N146="a",P146="a",R146="a"),V146,0))</f>
        <v>0</v>
      </c>
      <c r="V146" s="509">
        <v>10</v>
      </c>
      <c r="W146" s="112">
        <f>COUNTIF(D146:S146,"a")+COUNTIF(D146:S146,"s")</f>
        <v>0</v>
      </c>
      <c r="X146" s="150"/>
      <c r="Y146" s="284"/>
      <c r="Z146" s="289" t="s">
        <v>44</v>
      </c>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row>
    <row r="147" spans="1:86" ht="27.95" customHeight="1" x14ac:dyDescent="0.2">
      <c r="A147" s="512"/>
      <c r="B147" s="323" t="s">
        <v>394</v>
      </c>
      <c r="C147" s="345" t="s">
        <v>244</v>
      </c>
      <c r="D147" s="900"/>
      <c r="E147" s="911"/>
      <c r="F147" s="900"/>
      <c r="G147" s="911"/>
      <c r="H147" s="900"/>
      <c r="I147" s="911"/>
      <c r="J147" s="900"/>
      <c r="K147" s="911"/>
      <c r="L147" s="900"/>
      <c r="M147" s="911"/>
      <c r="N147" s="900"/>
      <c r="O147" s="911"/>
      <c r="P147" s="900"/>
      <c r="Q147" s="911"/>
      <c r="R147" s="900"/>
      <c r="S147" s="911"/>
      <c r="T147" s="143"/>
      <c r="U147" s="140">
        <f>IF(OR(D147="s",F147="s",H147="s",J147="s",L147="s",N147="s",P147="s",R147="s"), 0, IF(OR(D147="a",F147="a",H147="a",J147="a",L147="a",N147="a",P147="a",R147="a"),V147,0))</f>
        <v>0</v>
      </c>
      <c r="V147" s="509">
        <v>10</v>
      </c>
      <c r="W147" s="112">
        <f>COUNTIF(D147:S147,"a")+COUNTIF(D147:S147,"s")</f>
        <v>0</v>
      </c>
      <c r="X147" s="150"/>
      <c r="Y147" s="284"/>
      <c r="Z147" s="289" t="s">
        <v>44</v>
      </c>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row>
    <row r="148" spans="1:86" ht="45" customHeight="1" thickBot="1" x14ac:dyDescent="0.25">
      <c r="A148" s="512"/>
      <c r="B148" s="323" t="s">
        <v>274</v>
      </c>
      <c r="C148" s="345" t="s">
        <v>245</v>
      </c>
      <c r="D148" s="901"/>
      <c r="E148" s="916"/>
      <c r="F148" s="901"/>
      <c r="G148" s="916"/>
      <c r="H148" s="901"/>
      <c r="I148" s="916"/>
      <c r="J148" s="901"/>
      <c r="K148" s="916"/>
      <c r="L148" s="901"/>
      <c r="M148" s="916"/>
      <c r="N148" s="901"/>
      <c r="O148" s="916"/>
      <c r="P148" s="901"/>
      <c r="Q148" s="916"/>
      <c r="R148" s="901"/>
      <c r="S148" s="916"/>
      <c r="T148" s="143"/>
      <c r="U148" s="142">
        <f>IF(OR(D148="s",F148="s",H148="s",J148="s",L148="s",N148="s",P148="s",R148="s"), 0, IF(OR(D148="a",F148="a",H148="a",J148="a",L148="a",N148="a",P148="a",R148="a"),V148,0))</f>
        <v>0</v>
      </c>
      <c r="V148" s="514">
        <v>10</v>
      </c>
      <c r="W148" s="112">
        <f>COUNTIF(D148:S148,"a")+COUNTIF(D148:S148,"s")</f>
        <v>0</v>
      </c>
      <c r="X148" s="150"/>
      <c r="Y148" s="284"/>
      <c r="Z148" s="289" t="s">
        <v>44</v>
      </c>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row>
    <row r="149" spans="1:86" ht="21" customHeight="1" thickTop="1" thickBot="1" x14ac:dyDescent="0.25">
      <c r="A149" s="512"/>
      <c r="B149" s="353"/>
      <c r="C149" s="28"/>
      <c r="D149" s="912" t="s">
        <v>261</v>
      </c>
      <c r="E149" s="919"/>
      <c r="F149" s="919"/>
      <c r="G149" s="919"/>
      <c r="H149" s="919"/>
      <c r="I149" s="919"/>
      <c r="J149" s="919"/>
      <c r="K149" s="919"/>
      <c r="L149" s="919"/>
      <c r="M149" s="919"/>
      <c r="N149" s="919"/>
      <c r="O149" s="919"/>
      <c r="P149" s="919"/>
      <c r="Q149" s="919"/>
      <c r="R149" s="919"/>
      <c r="S149" s="919"/>
      <c r="T149" s="920"/>
      <c r="U149" s="29">
        <f>SUM(U144:U148)</f>
        <v>0</v>
      </c>
      <c r="V149" s="510">
        <f>SUM(V144:V148)</f>
        <v>50</v>
      </c>
      <c r="W149" s="82"/>
      <c r="X149" s="263"/>
      <c r="Y149" s="284"/>
      <c r="Z149" s="289"/>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row>
    <row r="150" spans="1:86" ht="21" customHeight="1" thickBot="1" x14ac:dyDescent="0.25">
      <c r="A150" s="512"/>
      <c r="B150" s="447"/>
      <c r="C150" s="448"/>
      <c r="D150" s="913"/>
      <c r="E150" s="956"/>
      <c r="F150" s="974">
        <v>50</v>
      </c>
      <c r="G150" s="923"/>
      <c r="H150" s="923"/>
      <c r="I150" s="923"/>
      <c r="J150" s="923"/>
      <c r="K150" s="923"/>
      <c r="L150" s="923"/>
      <c r="M150" s="923"/>
      <c r="N150" s="923"/>
      <c r="O150" s="923"/>
      <c r="P150" s="923"/>
      <c r="Q150" s="923"/>
      <c r="R150" s="923"/>
      <c r="S150" s="923"/>
      <c r="T150" s="923"/>
      <c r="U150" s="923"/>
      <c r="V150" s="924"/>
      <c r="W150" s="82"/>
      <c r="X150" s="262"/>
      <c r="Y150" s="284"/>
      <c r="Z150" s="289"/>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row>
    <row r="151" spans="1:86" s="127" customFormat="1" ht="30" customHeight="1" thickBot="1" x14ac:dyDescent="0.25">
      <c r="A151" s="501"/>
      <c r="B151" s="407" t="s">
        <v>1181</v>
      </c>
      <c r="C151" s="429" t="s">
        <v>1182</v>
      </c>
      <c r="D151" s="131"/>
      <c r="E151" s="430"/>
      <c r="F151" s="131"/>
      <c r="G151" s="430"/>
      <c r="H151" s="131"/>
      <c r="I151" s="132"/>
      <c r="J151" s="233"/>
      <c r="K151" s="430"/>
      <c r="L151" s="131"/>
      <c r="M151" s="132"/>
      <c r="N151" s="131"/>
      <c r="O151" s="132"/>
      <c r="P151" s="131"/>
      <c r="Q151" s="132"/>
      <c r="R151" s="131"/>
      <c r="S151" s="132"/>
      <c r="T151" s="441"/>
      <c r="U151" s="68"/>
      <c r="V151" s="528"/>
      <c r="W151" s="83"/>
      <c r="X151" s="264"/>
      <c r="Y151" s="843"/>
      <c r="Z151" s="316"/>
      <c r="AA151" s="843"/>
      <c r="AB151" s="843"/>
      <c r="AC151" s="843"/>
      <c r="AD151" s="843"/>
      <c r="AE151" s="843"/>
      <c r="AF151" s="843"/>
      <c r="AG151" s="843"/>
      <c r="AH151" s="843"/>
      <c r="AI151" s="843"/>
      <c r="AJ151" s="843"/>
      <c r="AK151" s="843"/>
      <c r="AL151" s="843"/>
      <c r="AM151" s="843"/>
      <c r="AN151" s="843"/>
      <c r="AO151" s="843"/>
      <c r="AP151" s="843"/>
      <c r="AQ151" s="843"/>
      <c r="AR151" s="843"/>
      <c r="AS151" s="843"/>
      <c r="AT151" s="843"/>
      <c r="AU151" s="843"/>
      <c r="AV151" s="843"/>
      <c r="AW151" s="843"/>
      <c r="AX151" s="843"/>
      <c r="AY151" s="843"/>
      <c r="AZ151" s="843"/>
      <c r="BA151" s="843"/>
      <c r="BB151" s="843"/>
      <c r="BC151" s="843"/>
      <c r="BD151" s="843"/>
      <c r="BE151" s="843"/>
      <c r="BF151" s="843"/>
      <c r="BG151" s="843"/>
      <c r="BH151" s="843"/>
      <c r="BI151" s="843"/>
      <c r="BJ151" s="843"/>
      <c r="BK151" s="843"/>
      <c r="BL151" s="843"/>
      <c r="BM151" s="843"/>
      <c r="BN151" s="843"/>
      <c r="BO151" s="843"/>
      <c r="BP151" s="843"/>
      <c r="BQ151" s="843"/>
      <c r="BR151" s="843"/>
      <c r="BS151" s="843"/>
      <c r="BT151" s="843"/>
      <c r="BU151" s="843"/>
      <c r="BV151" s="843"/>
      <c r="BW151" s="843"/>
      <c r="BX151" s="843"/>
      <c r="BY151" s="843"/>
      <c r="BZ151" s="843"/>
      <c r="CA151" s="843"/>
      <c r="CB151" s="843"/>
      <c r="CC151" s="843"/>
      <c r="CD151" s="843"/>
      <c r="CE151" s="843"/>
      <c r="CF151" s="843"/>
      <c r="CG151" s="843"/>
      <c r="CH151" s="843"/>
    </row>
    <row r="152" spans="1:86" s="127" customFormat="1" ht="45" customHeight="1" x14ac:dyDescent="0.2">
      <c r="A152" s="649"/>
      <c r="B152" s="650" t="s">
        <v>1183</v>
      </c>
      <c r="C152" s="643" t="s">
        <v>1188</v>
      </c>
      <c r="D152" s="899"/>
      <c r="E152" s="925"/>
      <c r="F152" s="899"/>
      <c r="G152" s="925"/>
      <c r="H152" s="899"/>
      <c r="I152" s="925"/>
      <c r="J152" s="899"/>
      <c r="K152" s="925"/>
      <c r="L152" s="899"/>
      <c r="M152" s="925"/>
      <c r="N152" s="899"/>
      <c r="O152" s="925"/>
      <c r="P152" s="899"/>
      <c r="Q152" s="925"/>
      <c r="R152" s="899"/>
      <c r="S152" s="925"/>
      <c r="T152" s="611"/>
      <c r="U152" s="139">
        <f>IF(OR(D152="s",F152="s",H152="s",J152="s",L152="s",N152="s",P152="s",R152="s"), 0, IF(OR(D152="a",F152="a",H152="a",J152="a",L152="a",N152="a",P152="a",R152="a"),V152,0))</f>
        <v>0</v>
      </c>
      <c r="V152" s="511">
        <f>IF(T152="na",0,10)</f>
        <v>10</v>
      </c>
      <c r="W152" s="83">
        <f t="shared" ref="W152:W157" si="19">COUNTIF(D152:S152,"a")+COUNTIF(D152:S152,"s")+COUNTIF(T152,"na")</f>
        <v>0</v>
      </c>
      <c r="X152" s="707"/>
      <c r="Y152" s="843"/>
      <c r="Z152" s="316" t="s">
        <v>44</v>
      </c>
      <c r="AA152" s="843"/>
      <c r="AB152" s="843"/>
      <c r="AC152" s="843"/>
      <c r="AD152" s="843"/>
      <c r="AE152" s="843"/>
      <c r="AF152" s="843"/>
      <c r="AG152" s="843"/>
      <c r="AH152" s="843"/>
      <c r="AI152" s="843"/>
      <c r="AJ152" s="843"/>
      <c r="AK152" s="843"/>
      <c r="AL152" s="843"/>
      <c r="AM152" s="843"/>
      <c r="AN152" s="843"/>
      <c r="AO152" s="843"/>
      <c r="AP152" s="843"/>
      <c r="AQ152" s="843"/>
      <c r="AR152" s="843"/>
      <c r="AS152" s="843"/>
      <c r="AT152" s="843"/>
      <c r="AU152" s="843"/>
      <c r="AV152" s="843"/>
      <c r="AW152" s="843"/>
      <c r="AX152" s="843"/>
      <c r="AY152" s="843"/>
      <c r="AZ152" s="843"/>
      <c r="BA152" s="843"/>
      <c r="BB152" s="843"/>
      <c r="BC152" s="843"/>
      <c r="BD152" s="843"/>
      <c r="BE152" s="843"/>
      <c r="BF152" s="843"/>
      <c r="BG152" s="843"/>
      <c r="BH152" s="843"/>
      <c r="BI152" s="843"/>
      <c r="BJ152" s="843"/>
      <c r="BK152" s="843"/>
      <c r="BL152" s="843"/>
      <c r="BM152" s="843"/>
      <c r="BN152" s="843"/>
      <c r="BO152" s="843"/>
      <c r="BP152" s="843"/>
      <c r="BQ152" s="843"/>
      <c r="BR152" s="843"/>
      <c r="BS152" s="843"/>
      <c r="BT152" s="843"/>
      <c r="BU152" s="843"/>
      <c r="BV152" s="843"/>
      <c r="BW152" s="843"/>
      <c r="BX152" s="843"/>
      <c r="BY152" s="843"/>
      <c r="BZ152" s="843"/>
      <c r="CA152" s="843"/>
      <c r="CB152" s="843"/>
      <c r="CC152" s="843"/>
      <c r="CD152" s="843"/>
      <c r="CE152" s="843"/>
      <c r="CF152" s="843"/>
      <c r="CG152" s="843"/>
      <c r="CH152" s="843"/>
    </row>
    <row r="153" spans="1:86" s="127" customFormat="1" ht="45" customHeight="1" x14ac:dyDescent="0.2">
      <c r="A153" s="649"/>
      <c r="B153" s="651" t="s">
        <v>1184</v>
      </c>
      <c r="C153" s="661" t="s">
        <v>1189</v>
      </c>
      <c r="D153" s="900"/>
      <c r="E153" s="911"/>
      <c r="F153" s="900"/>
      <c r="G153" s="911"/>
      <c r="H153" s="900"/>
      <c r="I153" s="911"/>
      <c r="J153" s="900"/>
      <c r="K153" s="911"/>
      <c r="L153" s="900"/>
      <c r="M153" s="911"/>
      <c r="N153" s="900"/>
      <c r="O153" s="911"/>
      <c r="P153" s="900"/>
      <c r="Q153" s="911"/>
      <c r="R153" s="900"/>
      <c r="S153" s="911"/>
      <c r="T153" s="706" t="str">
        <f>IF(T152="na", "na", "")</f>
        <v/>
      </c>
      <c r="U153" s="140">
        <f t="shared" ref="U153:U157" si="20">IF(OR(D153="s",F153="s",H153="s",J153="s",L153="s",N153="s",P153="s",R153="s"), 0, IF(OR(D153="a",F153="a",H153="a",J153="a",L153="a",N153="a",P153="a",R153="a"),V153,0))</f>
        <v>0</v>
      </c>
      <c r="V153" s="509">
        <f>IF(T153="na",0,10)</f>
        <v>10</v>
      </c>
      <c r="W153" s="83">
        <f t="shared" si="19"/>
        <v>0</v>
      </c>
      <c r="X153" s="707"/>
      <c r="Y153" s="843"/>
      <c r="Z153" s="316" t="s">
        <v>44</v>
      </c>
      <c r="AA153" s="843"/>
      <c r="AB153" s="843"/>
      <c r="AC153" s="843"/>
      <c r="AD153" s="843"/>
      <c r="AE153" s="843"/>
      <c r="AF153" s="843"/>
      <c r="AG153" s="843"/>
      <c r="AH153" s="843"/>
      <c r="AI153" s="843"/>
      <c r="AJ153" s="843"/>
      <c r="AK153" s="843"/>
      <c r="AL153" s="843"/>
      <c r="AM153" s="843"/>
      <c r="AN153" s="843"/>
      <c r="AO153" s="843"/>
      <c r="AP153" s="843"/>
      <c r="AQ153" s="843"/>
      <c r="AR153" s="843"/>
      <c r="AS153" s="843"/>
      <c r="AT153" s="843"/>
      <c r="AU153" s="843"/>
      <c r="AV153" s="843"/>
      <c r="AW153" s="843"/>
      <c r="AX153" s="843"/>
      <c r="AY153" s="843"/>
      <c r="AZ153" s="843"/>
      <c r="BA153" s="843"/>
      <c r="BB153" s="843"/>
      <c r="BC153" s="843"/>
      <c r="BD153" s="843"/>
      <c r="BE153" s="843"/>
      <c r="BF153" s="843"/>
      <c r="BG153" s="843"/>
      <c r="BH153" s="843"/>
      <c r="BI153" s="843"/>
      <c r="BJ153" s="843"/>
      <c r="BK153" s="843"/>
      <c r="BL153" s="843"/>
      <c r="BM153" s="843"/>
      <c r="BN153" s="843"/>
      <c r="BO153" s="843"/>
      <c r="BP153" s="843"/>
      <c r="BQ153" s="843"/>
      <c r="BR153" s="843"/>
      <c r="BS153" s="843"/>
      <c r="BT153" s="843"/>
      <c r="BU153" s="843"/>
      <c r="BV153" s="843"/>
      <c r="BW153" s="843"/>
      <c r="BX153" s="843"/>
      <c r="BY153" s="843"/>
      <c r="BZ153" s="843"/>
      <c r="CA153" s="843"/>
      <c r="CB153" s="843"/>
      <c r="CC153" s="843"/>
      <c r="CD153" s="843"/>
      <c r="CE153" s="843"/>
      <c r="CF153" s="843"/>
      <c r="CG153" s="843"/>
      <c r="CH153" s="843"/>
    </row>
    <row r="154" spans="1:86" s="127" customFormat="1" ht="45" customHeight="1" x14ac:dyDescent="0.2">
      <c r="A154" s="649"/>
      <c r="B154" s="651" t="s">
        <v>1185</v>
      </c>
      <c r="C154" s="662" t="s">
        <v>1190</v>
      </c>
      <c r="D154" s="900"/>
      <c r="E154" s="911"/>
      <c r="F154" s="900"/>
      <c r="G154" s="911"/>
      <c r="H154" s="900"/>
      <c r="I154" s="911"/>
      <c r="J154" s="900"/>
      <c r="K154" s="911"/>
      <c r="L154" s="900"/>
      <c r="M154" s="911"/>
      <c r="N154" s="900"/>
      <c r="O154" s="911"/>
      <c r="P154" s="900"/>
      <c r="Q154" s="911"/>
      <c r="R154" s="900"/>
      <c r="S154" s="911"/>
      <c r="T154" s="706" t="str">
        <f>IF(T152="na", "na", "")</f>
        <v/>
      </c>
      <c r="U154" s="140">
        <f t="shared" si="20"/>
        <v>0</v>
      </c>
      <c r="V154" s="509">
        <f>IF(T154="na",0,10)</f>
        <v>10</v>
      </c>
      <c r="W154" s="83">
        <f t="shared" si="19"/>
        <v>0</v>
      </c>
      <c r="X154" s="707"/>
      <c r="Y154" s="843"/>
      <c r="Z154" s="316"/>
      <c r="AA154" s="843"/>
      <c r="AB154" s="843"/>
      <c r="AC154" s="843"/>
      <c r="AD154" s="843"/>
      <c r="AE154" s="843"/>
      <c r="AF154" s="843"/>
      <c r="AG154" s="843"/>
      <c r="AH154" s="843"/>
      <c r="AI154" s="843"/>
      <c r="AJ154" s="843"/>
      <c r="AK154" s="843"/>
      <c r="AL154" s="843"/>
      <c r="AM154" s="843"/>
      <c r="AN154" s="843"/>
      <c r="AO154" s="843"/>
      <c r="AP154" s="843"/>
      <c r="AQ154" s="843"/>
      <c r="AR154" s="843"/>
      <c r="AS154" s="843"/>
      <c r="AT154" s="843"/>
      <c r="AU154" s="843"/>
      <c r="AV154" s="843"/>
      <c r="AW154" s="843"/>
      <c r="AX154" s="843"/>
      <c r="AY154" s="843"/>
      <c r="AZ154" s="843"/>
      <c r="BA154" s="843"/>
      <c r="BB154" s="843"/>
      <c r="BC154" s="843"/>
      <c r="BD154" s="843"/>
      <c r="BE154" s="843"/>
      <c r="BF154" s="843"/>
      <c r="BG154" s="843"/>
      <c r="BH154" s="843"/>
      <c r="BI154" s="843"/>
      <c r="BJ154" s="843"/>
      <c r="BK154" s="843"/>
      <c r="BL154" s="843"/>
      <c r="BM154" s="843"/>
      <c r="BN154" s="843"/>
      <c r="BO154" s="843"/>
      <c r="BP154" s="843"/>
      <c r="BQ154" s="843"/>
      <c r="BR154" s="843"/>
      <c r="BS154" s="843"/>
      <c r="BT154" s="843"/>
      <c r="BU154" s="843"/>
      <c r="BV154" s="843"/>
      <c r="BW154" s="843"/>
      <c r="BX154" s="843"/>
      <c r="BY154" s="843"/>
      <c r="BZ154" s="843"/>
      <c r="CA154" s="843"/>
      <c r="CB154" s="843"/>
      <c r="CC154" s="843"/>
      <c r="CD154" s="843"/>
      <c r="CE154" s="843"/>
      <c r="CF154" s="843"/>
      <c r="CG154" s="843"/>
      <c r="CH154" s="843"/>
    </row>
    <row r="155" spans="1:86" s="127" customFormat="1" ht="45" customHeight="1" x14ac:dyDescent="0.2">
      <c r="A155" s="649"/>
      <c r="B155" s="651" t="s">
        <v>1186</v>
      </c>
      <c r="C155" s="661" t="s">
        <v>1284</v>
      </c>
      <c r="D155" s="900"/>
      <c r="E155" s="911"/>
      <c r="F155" s="900"/>
      <c r="G155" s="911"/>
      <c r="H155" s="900"/>
      <c r="I155" s="911"/>
      <c r="J155" s="900"/>
      <c r="K155" s="911"/>
      <c r="L155" s="900"/>
      <c r="M155" s="911"/>
      <c r="N155" s="900"/>
      <c r="O155" s="911"/>
      <c r="P155" s="900"/>
      <c r="Q155" s="911"/>
      <c r="R155" s="900"/>
      <c r="S155" s="911"/>
      <c r="T155" s="706" t="str">
        <f>IF(T152="na", "na", "")</f>
        <v/>
      </c>
      <c r="U155" s="140">
        <f t="shared" si="20"/>
        <v>0</v>
      </c>
      <c r="V155" s="509">
        <f>IF(T155="na",0,5)</f>
        <v>5</v>
      </c>
      <c r="W155" s="83">
        <f t="shared" si="19"/>
        <v>0</v>
      </c>
      <c r="X155" s="707"/>
      <c r="Y155" s="843"/>
      <c r="Z155" s="316" t="s">
        <v>44</v>
      </c>
      <c r="AA155" s="843"/>
      <c r="AB155" s="843"/>
      <c r="AC155" s="843"/>
      <c r="AD155" s="843"/>
      <c r="AE155" s="843"/>
      <c r="AF155" s="843"/>
      <c r="AG155" s="843"/>
      <c r="AH155" s="843"/>
      <c r="AI155" s="843"/>
      <c r="AJ155" s="843"/>
      <c r="AK155" s="843"/>
      <c r="AL155" s="843"/>
      <c r="AM155" s="843"/>
      <c r="AN155" s="843"/>
      <c r="AO155" s="843"/>
      <c r="AP155" s="843"/>
      <c r="AQ155" s="843"/>
      <c r="AR155" s="843"/>
      <c r="AS155" s="843"/>
      <c r="AT155" s="843"/>
      <c r="AU155" s="843"/>
      <c r="AV155" s="843"/>
      <c r="AW155" s="843"/>
      <c r="AX155" s="843"/>
      <c r="AY155" s="843"/>
      <c r="AZ155" s="843"/>
      <c r="BA155" s="843"/>
      <c r="BB155" s="843"/>
      <c r="BC155" s="843"/>
      <c r="BD155" s="843"/>
      <c r="BE155" s="843"/>
      <c r="BF155" s="843"/>
      <c r="BG155" s="843"/>
      <c r="BH155" s="843"/>
      <c r="BI155" s="843"/>
      <c r="BJ155" s="843"/>
      <c r="BK155" s="843"/>
      <c r="BL155" s="843"/>
      <c r="BM155" s="843"/>
      <c r="BN155" s="843"/>
      <c r="BO155" s="843"/>
      <c r="BP155" s="843"/>
      <c r="BQ155" s="843"/>
      <c r="BR155" s="843"/>
      <c r="BS155" s="843"/>
      <c r="BT155" s="843"/>
      <c r="BU155" s="843"/>
      <c r="BV155" s="843"/>
      <c r="BW155" s="843"/>
      <c r="BX155" s="843"/>
      <c r="BY155" s="843"/>
      <c r="BZ155" s="843"/>
      <c r="CA155" s="843"/>
      <c r="CB155" s="843"/>
      <c r="CC155" s="843"/>
      <c r="CD155" s="843"/>
      <c r="CE155" s="843"/>
      <c r="CF155" s="843"/>
      <c r="CG155" s="843"/>
      <c r="CH155" s="843"/>
    </row>
    <row r="156" spans="1:86" s="127" customFormat="1" ht="27.95" customHeight="1" x14ac:dyDescent="0.2">
      <c r="A156" s="649"/>
      <c r="B156" s="651" t="s">
        <v>1191</v>
      </c>
      <c r="C156" s="661" t="s">
        <v>1192</v>
      </c>
      <c r="D156" s="900"/>
      <c r="E156" s="911"/>
      <c r="F156" s="900"/>
      <c r="G156" s="911"/>
      <c r="H156" s="900"/>
      <c r="I156" s="911"/>
      <c r="J156" s="900"/>
      <c r="K156" s="911"/>
      <c r="L156" s="900"/>
      <c r="M156" s="911"/>
      <c r="N156" s="900"/>
      <c r="O156" s="911"/>
      <c r="P156" s="900"/>
      <c r="Q156" s="911"/>
      <c r="R156" s="900"/>
      <c r="S156" s="911"/>
      <c r="T156" s="706" t="str">
        <f>IF(T152="na", "na", "")</f>
        <v/>
      </c>
      <c r="U156" s="140">
        <f t="shared" si="20"/>
        <v>0</v>
      </c>
      <c r="V156" s="509">
        <f>IF(T156="na",0,5)</f>
        <v>5</v>
      </c>
      <c r="W156" s="83">
        <f t="shared" si="19"/>
        <v>0</v>
      </c>
      <c r="X156" s="707"/>
      <c r="Y156" s="843"/>
      <c r="Z156" s="316"/>
      <c r="AA156" s="843"/>
      <c r="AB156" s="843"/>
      <c r="AC156" s="843"/>
      <c r="AD156" s="843"/>
      <c r="AE156" s="843"/>
      <c r="AF156" s="843"/>
      <c r="AG156" s="843"/>
      <c r="AH156" s="843"/>
      <c r="AI156" s="843"/>
      <c r="AJ156" s="843"/>
      <c r="AK156" s="843"/>
      <c r="AL156" s="843"/>
      <c r="AM156" s="843"/>
      <c r="AN156" s="843"/>
      <c r="AO156" s="843"/>
      <c r="AP156" s="843"/>
      <c r="AQ156" s="843"/>
      <c r="AR156" s="843"/>
      <c r="AS156" s="843"/>
      <c r="AT156" s="843"/>
      <c r="AU156" s="843"/>
      <c r="AV156" s="843"/>
      <c r="AW156" s="843"/>
      <c r="AX156" s="843"/>
      <c r="AY156" s="843"/>
      <c r="AZ156" s="843"/>
      <c r="BA156" s="843"/>
      <c r="BB156" s="843"/>
      <c r="BC156" s="843"/>
      <c r="BD156" s="843"/>
      <c r="BE156" s="843"/>
      <c r="BF156" s="843"/>
      <c r="BG156" s="843"/>
      <c r="BH156" s="843"/>
      <c r="BI156" s="843"/>
      <c r="BJ156" s="843"/>
      <c r="BK156" s="843"/>
      <c r="BL156" s="843"/>
      <c r="BM156" s="843"/>
      <c r="BN156" s="843"/>
      <c r="BO156" s="843"/>
      <c r="BP156" s="843"/>
      <c r="BQ156" s="843"/>
      <c r="BR156" s="843"/>
      <c r="BS156" s="843"/>
      <c r="BT156" s="843"/>
      <c r="BU156" s="843"/>
      <c r="BV156" s="843"/>
      <c r="BW156" s="843"/>
      <c r="BX156" s="843"/>
      <c r="BY156" s="843"/>
      <c r="BZ156" s="843"/>
      <c r="CA156" s="843"/>
      <c r="CB156" s="843"/>
      <c r="CC156" s="843"/>
      <c r="CD156" s="843"/>
      <c r="CE156" s="843"/>
      <c r="CF156" s="843"/>
      <c r="CG156" s="843"/>
      <c r="CH156" s="843"/>
    </row>
    <row r="157" spans="1:86" s="127" customFormat="1" ht="27.95" customHeight="1" thickBot="1" x14ac:dyDescent="0.25">
      <c r="A157" s="649"/>
      <c r="B157" s="651" t="s">
        <v>1187</v>
      </c>
      <c r="C157" s="661" t="s">
        <v>1193</v>
      </c>
      <c r="D157" s="900"/>
      <c r="E157" s="911"/>
      <c r="F157" s="900"/>
      <c r="G157" s="911"/>
      <c r="H157" s="900"/>
      <c r="I157" s="911"/>
      <c r="J157" s="900"/>
      <c r="K157" s="911"/>
      <c r="L157" s="900"/>
      <c r="M157" s="911"/>
      <c r="N157" s="900"/>
      <c r="O157" s="911"/>
      <c r="P157" s="900"/>
      <c r="Q157" s="911"/>
      <c r="R157" s="900"/>
      <c r="S157" s="911"/>
      <c r="T157" s="706" t="str">
        <f>IF(T152="na", "na", "")</f>
        <v/>
      </c>
      <c r="U157" s="140">
        <f t="shared" si="20"/>
        <v>0</v>
      </c>
      <c r="V157" s="509">
        <f>IF(T157="na",0,10)</f>
        <v>10</v>
      </c>
      <c r="W157" s="83">
        <f t="shared" si="19"/>
        <v>0</v>
      </c>
      <c r="X157" s="707"/>
      <c r="Y157" s="843"/>
      <c r="Z157" s="316"/>
      <c r="AA157" s="843"/>
      <c r="AB157" s="843"/>
      <c r="AC157" s="843"/>
      <c r="AD157" s="843"/>
      <c r="AE157" s="843"/>
      <c r="AF157" s="843"/>
      <c r="AG157" s="843"/>
      <c r="AH157" s="843"/>
      <c r="AI157" s="843"/>
      <c r="AJ157" s="843"/>
      <c r="AK157" s="843"/>
      <c r="AL157" s="843"/>
      <c r="AM157" s="843"/>
      <c r="AN157" s="843"/>
      <c r="AO157" s="843"/>
      <c r="AP157" s="843"/>
      <c r="AQ157" s="843"/>
      <c r="AR157" s="843"/>
      <c r="AS157" s="843"/>
      <c r="AT157" s="843"/>
      <c r="AU157" s="843"/>
      <c r="AV157" s="843"/>
      <c r="AW157" s="843"/>
      <c r="AX157" s="843"/>
      <c r="AY157" s="843"/>
      <c r="AZ157" s="843"/>
      <c r="BA157" s="843"/>
      <c r="BB157" s="843"/>
      <c r="BC157" s="843"/>
      <c r="BD157" s="843"/>
      <c r="BE157" s="843"/>
      <c r="BF157" s="843"/>
      <c r="BG157" s="843"/>
      <c r="BH157" s="843"/>
      <c r="BI157" s="843"/>
      <c r="BJ157" s="843"/>
      <c r="BK157" s="843"/>
      <c r="BL157" s="843"/>
      <c r="BM157" s="843"/>
      <c r="BN157" s="843"/>
      <c r="BO157" s="843"/>
      <c r="BP157" s="843"/>
      <c r="BQ157" s="843"/>
      <c r="BR157" s="843"/>
      <c r="BS157" s="843"/>
      <c r="BT157" s="843"/>
      <c r="BU157" s="843"/>
      <c r="BV157" s="843"/>
      <c r="BW157" s="843"/>
      <c r="BX157" s="843"/>
      <c r="BY157" s="843"/>
      <c r="BZ157" s="843"/>
      <c r="CA157" s="843"/>
      <c r="CB157" s="843"/>
      <c r="CC157" s="843"/>
      <c r="CD157" s="843"/>
      <c r="CE157" s="843"/>
      <c r="CF157" s="843"/>
      <c r="CG157" s="843"/>
      <c r="CH157" s="843"/>
    </row>
    <row r="158" spans="1:86" s="127" customFormat="1" ht="21" customHeight="1" thickTop="1" thickBot="1" x14ac:dyDescent="0.25">
      <c r="A158" s="737"/>
      <c r="B158" s="25"/>
      <c r="C158" s="243"/>
      <c r="D158" s="912" t="s">
        <v>261</v>
      </c>
      <c r="E158" s="919"/>
      <c r="F158" s="919"/>
      <c r="G158" s="919"/>
      <c r="H158" s="919"/>
      <c r="I158" s="919"/>
      <c r="J158" s="919"/>
      <c r="K158" s="919"/>
      <c r="L158" s="919"/>
      <c r="M158" s="919"/>
      <c r="N158" s="919"/>
      <c r="O158" s="919"/>
      <c r="P158" s="919"/>
      <c r="Q158" s="919"/>
      <c r="R158" s="919"/>
      <c r="S158" s="919"/>
      <c r="T158" s="920"/>
      <c r="U158" s="717">
        <f>SUM(U152:U157)</f>
        <v>0</v>
      </c>
      <c r="V158" s="510">
        <f>SUM(V152:V157)</f>
        <v>50</v>
      </c>
      <c r="W158" s="83"/>
      <c r="X158" s="265"/>
      <c r="Y158" s="843"/>
      <c r="Z158" s="316"/>
      <c r="AA158" s="843"/>
      <c r="AB158" s="843"/>
      <c r="AC158" s="843"/>
      <c r="AD158" s="843"/>
      <c r="AE158" s="843"/>
      <c r="AF158" s="843"/>
      <c r="AG158" s="843"/>
      <c r="AH158" s="843"/>
      <c r="AI158" s="843"/>
      <c r="AJ158" s="843"/>
      <c r="AK158" s="843"/>
      <c r="AL158" s="843"/>
      <c r="AM158" s="843"/>
      <c r="AN158" s="843"/>
      <c r="AO158" s="843"/>
      <c r="AP158" s="843"/>
      <c r="AQ158" s="843"/>
      <c r="AR158" s="843"/>
      <c r="AS158" s="843"/>
      <c r="AT158" s="843"/>
      <c r="AU158" s="843"/>
      <c r="AV158" s="843"/>
      <c r="AW158" s="843"/>
      <c r="AX158" s="843"/>
      <c r="AY158" s="843"/>
      <c r="AZ158" s="843"/>
      <c r="BA158" s="843"/>
      <c r="BB158" s="843"/>
      <c r="BC158" s="843"/>
      <c r="BD158" s="843"/>
      <c r="BE158" s="843"/>
      <c r="BF158" s="843"/>
      <c r="BG158" s="843"/>
      <c r="BH158" s="843"/>
      <c r="BI158" s="843"/>
      <c r="BJ158" s="843"/>
      <c r="BK158" s="843"/>
      <c r="BL158" s="843"/>
      <c r="BM158" s="843"/>
      <c r="BN158" s="843"/>
      <c r="BO158" s="843"/>
      <c r="BP158" s="843"/>
      <c r="BQ158" s="843"/>
      <c r="BR158" s="843"/>
      <c r="BS158" s="843"/>
      <c r="BT158" s="843"/>
      <c r="BU158" s="843"/>
      <c r="BV158" s="843"/>
      <c r="BW158" s="843"/>
      <c r="BX158" s="843"/>
      <c r="BY158" s="843"/>
      <c r="BZ158" s="843"/>
      <c r="CA158" s="843"/>
      <c r="CB158" s="843"/>
      <c r="CC158" s="843"/>
      <c r="CD158" s="843"/>
      <c r="CE158" s="843"/>
      <c r="CF158" s="843"/>
      <c r="CG158" s="843"/>
      <c r="CH158" s="843"/>
    </row>
    <row r="159" spans="1:86" s="127" customFormat="1" ht="21" customHeight="1" thickBot="1" x14ac:dyDescent="0.25">
      <c r="A159" s="503"/>
      <c r="B159" s="844"/>
      <c r="C159" s="350"/>
      <c r="D159" s="1153"/>
      <c r="E159" s="1154"/>
      <c r="F159" s="1046">
        <f>IF(T152="na",0,25)</f>
        <v>25</v>
      </c>
      <c r="G159" s="1047"/>
      <c r="H159" s="1047"/>
      <c r="I159" s="1047"/>
      <c r="J159" s="1047"/>
      <c r="K159" s="1047"/>
      <c r="L159" s="1047"/>
      <c r="M159" s="1047"/>
      <c r="N159" s="1047"/>
      <c r="O159" s="1047"/>
      <c r="P159" s="1047"/>
      <c r="Q159" s="1047"/>
      <c r="R159" s="1047"/>
      <c r="S159" s="1047"/>
      <c r="T159" s="1047"/>
      <c r="U159" s="1047"/>
      <c r="V159" s="1048"/>
      <c r="W159" s="83"/>
      <c r="X159" s="264"/>
      <c r="Y159" s="843"/>
      <c r="Z159" s="316"/>
      <c r="AA159" s="843"/>
      <c r="AB159" s="843"/>
      <c r="AC159" s="843"/>
      <c r="AD159" s="843"/>
      <c r="AE159" s="843"/>
      <c r="AF159" s="843"/>
      <c r="AG159" s="843"/>
      <c r="AH159" s="843"/>
      <c r="AI159" s="843"/>
      <c r="AJ159" s="843"/>
      <c r="AK159" s="843"/>
      <c r="AL159" s="843"/>
      <c r="AM159" s="843"/>
      <c r="AN159" s="843"/>
      <c r="AO159" s="843"/>
      <c r="AP159" s="843"/>
      <c r="AQ159" s="843"/>
      <c r="AR159" s="843"/>
      <c r="AS159" s="843"/>
      <c r="AT159" s="843"/>
      <c r="AU159" s="843"/>
      <c r="AV159" s="843"/>
      <c r="AW159" s="843"/>
      <c r="AX159" s="843"/>
      <c r="AY159" s="843"/>
      <c r="AZ159" s="843"/>
      <c r="BA159" s="843"/>
      <c r="BB159" s="843"/>
      <c r="BC159" s="843"/>
      <c r="BD159" s="843"/>
      <c r="BE159" s="843"/>
      <c r="BF159" s="843"/>
      <c r="BG159" s="843"/>
      <c r="BH159" s="843"/>
      <c r="BI159" s="843"/>
      <c r="BJ159" s="843"/>
      <c r="BK159" s="843"/>
      <c r="BL159" s="843"/>
      <c r="BM159" s="843"/>
      <c r="BN159" s="843"/>
      <c r="BO159" s="843"/>
      <c r="BP159" s="843"/>
      <c r="BQ159" s="843"/>
      <c r="BR159" s="843"/>
      <c r="BS159" s="843"/>
      <c r="BT159" s="843"/>
      <c r="BU159" s="843"/>
      <c r="BV159" s="843"/>
      <c r="BW159" s="843"/>
      <c r="BX159" s="843"/>
      <c r="BY159" s="843"/>
      <c r="BZ159" s="843"/>
      <c r="CA159" s="843"/>
      <c r="CB159" s="843"/>
      <c r="CC159" s="843"/>
      <c r="CD159" s="843"/>
      <c r="CE159" s="843"/>
      <c r="CF159" s="843"/>
      <c r="CG159" s="843"/>
      <c r="CH159" s="843"/>
    </row>
    <row r="160" spans="1:86" ht="30" customHeight="1" thickBot="1" x14ac:dyDescent="0.25">
      <c r="A160" s="501"/>
      <c r="B160" s="401">
        <v>3200</v>
      </c>
      <c r="C160" s="253" t="s">
        <v>1201</v>
      </c>
      <c r="D160" s="95"/>
      <c r="E160" s="96"/>
      <c r="F160" s="97"/>
      <c r="G160" s="98"/>
      <c r="H160" s="95"/>
      <c r="I160" s="96"/>
      <c r="J160" s="38"/>
      <c r="K160" s="98"/>
      <c r="L160" s="37"/>
      <c r="M160" s="96"/>
      <c r="N160" s="97"/>
      <c r="O160" s="98"/>
      <c r="P160" s="95"/>
      <c r="Q160" s="96"/>
      <c r="R160" s="97"/>
      <c r="S160" s="98"/>
      <c r="T160" s="67"/>
      <c r="U160" s="68"/>
      <c r="V160" s="572"/>
      <c r="W160" s="82"/>
      <c r="X160" s="82"/>
      <c r="Y160" s="284"/>
      <c r="Z160" s="289"/>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row>
    <row r="161" spans="1:86" s="127" customFormat="1" ht="27.95" customHeight="1" x14ac:dyDescent="0.2">
      <c r="A161" s="803"/>
      <c r="B161" s="322"/>
      <c r="C161" s="846" t="s">
        <v>1211</v>
      </c>
      <c r="D161" s="1203"/>
      <c r="E161" s="1204"/>
      <c r="F161" s="1204"/>
      <c r="G161" s="1204"/>
      <c r="H161" s="1204"/>
      <c r="I161" s="1204"/>
      <c r="J161" s="1204"/>
      <c r="K161" s="1204"/>
      <c r="L161" s="1204"/>
      <c r="M161" s="1204"/>
      <c r="N161" s="1204"/>
      <c r="O161" s="1204"/>
      <c r="P161" s="1204"/>
      <c r="Q161" s="1204"/>
      <c r="R161" s="1204"/>
      <c r="S161" s="1204"/>
      <c r="T161" s="1204"/>
      <c r="U161" s="1204"/>
      <c r="V161" s="1205"/>
      <c r="W161" s="83"/>
      <c r="X161" s="264"/>
      <c r="Y161" s="845"/>
      <c r="Z161" s="316"/>
      <c r="AA161" s="845"/>
      <c r="AB161" s="845"/>
      <c r="AC161" s="845"/>
      <c r="AD161" s="845"/>
      <c r="AE161" s="845"/>
      <c r="AF161" s="845"/>
      <c r="AG161" s="845"/>
      <c r="AH161" s="845"/>
      <c r="AI161" s="845"/>
      <c r="AJ161" s="845"/>
      <c r="AK161" s="845"/>
      <c r="AL161" s="845"/>
      <c r="AM161" s="845"/>
      <c r="AN161" s="845"/>
      <c r="AO161" s="845"/>
      <c r="AP161" s="845"/>
      <c r="AQ161" s="845"/>
      <c r="AR161" s="845"/>
      <c r="AS161" s="845"/>
      <c r="AT161" s="845"/>
      <c r="AU161" s="845"/>
      <c r="AV161" s="845"/>
      <c r="AW161" s="845"/>
      <c r="AX161" s="845"/>
      <c r="AY161" s="845"/>
      <c r="AZ161" s="845"/>
      <c r="BA161" s="845"/>
      <c r="BB161" s="845"/>
      <c r="BC161" s="845"/>
      <c r="BD161" s="845"/>
      <c r="BE161" s="845"/>
      <c r="BF161" s="845"/>
      <c r="BG161" s="845"/>
      <c r="BH161" s="845"/>
      <c r="BI161" s="845"/>
      <c r="BJ161" s="845"/>
      <c r="BK161" s="845"/>
      <c r="BL161" s="845"/>
      <c r="BM161" s="845"/>
      <c r="BN161" s="845"/>
      <c r="BO161" s="845"/>
      <c r="BP161" s="845"/>
      <c r="BQ161" s="845"/>
      <c r="BR161" s="845"/>
      <c r="BS161" s="845"/>
      <c r="BT161" s="845"/>
      <c r="BU161" s="845"/>
      <c r="BV161" s="845"/>
      <c r="BW161" s="845"/>
      <c r="BX161" s="845"/>
      <c r="BY161" s="845"/>
      <c r="BZ161" s="845"/>
      <c r="CA161" s="845"/>
      <c r="CB161" s="845"/>
      <c r="CC161" s="845"/>
      <c r="CD161" s="845"/>
      <c r="CE161" s="845"/>
      <c r="CF161" s="845"/>
      <c r="CG161" s="845"/>
      <c r="CH161" s="845"/>
    </row>
    <row r="162" spans="1:86" s="127" customFormat="1" ht="27.95" customHeight="1" x14ac:dyDescent="0.2">
      <c r="A162" s="803"/>
      <c r="B162" s="322"/>
      <c r="C162" s="846" t="s">
        <v>1202</v>
      </c>
      <c r="D162" s="1203"/>
      <c r="E162" s="1204"/>
      <c r="F162" s="1204"/>
      <c r="G162" s="1204"/>
      <c r="H162" s="1204"/>
      <c r="I162" s="1204"/>
      <c r="J162" s="1204"/>
      <c r="K162" s="1204"/>
      <c r="L162" s="1204"/>
      <c r="M162" s="1204"/>
      <c r="N162" s="1204"/>
      <c r="O162" s="1204"/>
      <c r="P162" s="1204"/>
      <c r="Q162" s="1204"/>
      <c r="R162" s="1204"/>
      <c r="S162" s="1204"/>
      <c r="T162" s="1204"/>
      <c r="U162" s="1204"/>
      <c r="V162" s="1205"/>
      <c r="W162" s="83"/>
      <c r="X162" s="264"/>
      <c r="Y162" s="845"/>
      <c r="Z162" s="316"/>
      <c r="AA162" s="845"/>
      <c r="AB162" s="845"/>
      <c r="AC162" s="845"/>
      <c r="AD162" s="845"/>
      <c r="AE162" s="845"/>
      <c r="AF162" s="845"/>
      <c r="AG162" s="845"/>
      <c r="AH162" s="845"/>
      <c r="AI162" s="845"/>
      <c r="AJ162" s="845"/>
      <c r="AK162" s="845"/>
      <c r="AL162" s="845"/>
      <c r="AM162" s="845"/>
      <c r="AN162" s="845"/>
      <c r="AO162" s="845"/>
      <c r="AP162" s="845"/>
      <c r="AQ162" s="845"/>
      <c r="AR162" s="845"/>
      <c r="AS162" s="845"/>
      <c r="AT162" s="845"/>
      <c r="AU162" s="845"/>
      <c r="AV162" s="845"/>
      <c r="AW162" s="845"/>
      <c r="AX162" s="845"/>
      <c r="AY162" s="845"/>
      <c r="AZ162" s="845"/>
      <c r="BA162" s="845"/>
      <c r="BB162" s="845"/>
      <c r="BC162" s="845"/>
      <c r="BD162" s="845"/>
      <c r="BE162" s="845"/>
      <c r="BF162" s="845"/>
      <c r="BG162" s="845"/>
      <c r="BH162" s="845"/>
      <c r="BI162" s="845"/>
      <c r="BJ162" s="845"/>
      <c r="BK162" s="845"/>
      <c r="BL162" s="845"/>
      <c r="BM162" s="845"/>
      <c r="BN162" s="845"/>
      <c r="BO162" s="845"/>
      <c r="BP162" s="845"/>
      <c r="BQ162" s="845"/>
      <c r="BR162" s="845"/>
      <c r="BS162" s="845"/>
      <c r="BT162" s="845"/>
      <c r="BU162" s="845"/>
      <c r="BV162" s="845"/>
      <c r="BW162" s="845"/>
      <c r="BX162" s="845"/>
      <c r="BY162" s="845"/>
      <c r="BZ162" s="845"/>
      <c r="CA162" s="845"/>
      <c r="CB162" s="845"/>
      <c r="CC162" s="845"/>
      <c r="CD162" s="845"/>
      <c r="CE162" s="845"/>
      <c r="CF162" s="845"/>
      <c r="CG162" s="845"/>
      <c r="CH162" s="845"/>
    </row>
    <row r="163" spans="1:86" s="127" customFormat="1" ht="45" customHeight="1" x14ac:dyDescent="0.2">
      <c r="A163" s="737"/>
      <c r="B163" s="315" t="s">
        <v>275</v>
      </c>
      <c r="C163" s="178" t="s">
        <v>1212</v>
      </c>
      <c r="D163" s="900"/>
      <c r="E163" s="911"/>
      <c r="F163" s="900"/>
      <c r="G163" s="911"/>
      <c r="H163" s="900"/>
      <c r="I163" s="911"/>
      <c r="J163" s="900"/>
      <c r="K163" s="911"/>
      <c r="L163" s="900"/>
      <c r="M163" s="911"/>
      <c r="N163" s="900"/>
      <c r="O163" s="911"/>
      <c r="P163" s="900"/>
      <c r="Q163" s="911"/>
      <c r="R163" s="900"/>
      <c r="S163" s="911"/>
      <c r="T163" s="628"/>
      <c r="U163" s="140">
        <f t="shared" ref="U163:U172" si="21">IF(OR(D163="s",F163="s",H163="s",J163="s",L163="s",N163="s",P163="s",R163="s"), 0, IF(OR(D163="a",F163="a",H163="a",J163="a",L163="a",N163="a",P163="a",R163="a"),V163,0))</f>
        <v>0</v>
      </c>
      <c r="V163" s="573">
        <v>10</v>
      </c>
      <c r="W163" s="83">
        <f t="shared" ref="W163:W172" si="22">COUNTIF(D163:S163,"a")+COUNTIF(D163:S163,"s")</f>
        <v>0</v>
      </c>
      <c r="X163" s="707"/>
      <c r="Y163" s="290"/>
      <c r="Z163" s="316"/>
      <c r="AA163" s="290"/>
      <c r="AB163" s="290"/>
      <c r="AC163" s="290"/>
      <c r="AD163" s="290"/>
      <c r="AE163" s="290"/>
      <c r="AF163" s="290"/>
      <c r="AG163" s="290"/>
      <c r="AH163" s="290"/>
      <c r="AI163" s="290"/>
      <c r="AJ163" s="290"/>
      <c r="AK163" s="290"/>
      <c r="AL163" s="290"/>
      <c r="AM163" s="290"/>
      <c r="AN163" s="290"/>
      <c r="AO163" s="845"/>
      <c r="AP163" s="845"/>
      <c r="AQ163" s="845"/>
      <c r="AR163" s="845"/>
      <c r="AS163" s="845"/>
      <c r="AT163" s="845"/>
      <c r="AU163" s="845"/>
      <c r="AV163" s="845"/>
      <c r="AW163" s="845"/>
      <c r="AX163" s="845"/>
      <c r="AY163" s="845"/>
      <c r="AZ163" s="845"/>
      <c r="BA163" s="845"/>
      <c r="BB163" s="845"/>
      <c r="BC163" s="845"/>
      <c r="BD163" s="845"/>
      <c r="BE163" s="845"/>
      <c r="BF163" s="845"/>
      <c r="BG163" s="845"/>
      <c r="BH163" s="845"/>
      <c r="BI163" s="845"/>
      <c r="BJ163" s="845"/>
      <c r="BK163" s="845"/>
      <c r="BL163" s="845"/>
      <c r="BM163" s="845"/>
      <c r="BN163" s="845"/>
      <c r="BO163" s="845"/>
      <c r="BP163" s="845"/>
      <c r="BQ163" s="845"/>
      <c r="BR163" s="845"/>
      <c r="BS163" s="845"/>
      <c r="BT163" s="845"/>
      <c r="BU163" s="845"/>
      <c r="BV163" s="845"/>
      <c r="BW163" s="845"/>
      <c r="BX163" s="845"/>
      <c r="BY163" s="845"/>
      <c r="BZ163" s="845"/>
      <c r="CA163" s="845"/>
      <c r="CB163" s="845"/>
      <c r="CC163" s="845"/>
      <c r="CD163" s="845"/>
      <c r="CE163" s="845"/>
      <c r="CF163" s="845"/>
      <c r="CG163" s="845"/>
      <c r="CH163" s="845"/>
    </row>
    <row r="164" spans="1:86" s="127" customFormat="1" ht="27.95" customHeight="1" x14ac:dyDescent="0.2">
      <c r="A164" s="803"/>
      <c r="B164" s="322"/>
      <c r="C164" s="846" t="s">
        <v>1203</v>
      </c>
      <c r="D164" s="1203"/>
      <c r="E164" s="1204"/>
      <c r="F164" s="1204"/>
      <c r="G164" s="1204"/>
      <c r="H164" s="1204"/>
      <c r="I164" s="1204"/>
      <c r="J164" s="1204"/>
      <c r="K164" s="1204"/>
      <c r="L164" s="1204"/>
      <c r="M164" s="1204"/>
      <c r="N164" s="1204"/>
      <c r="O164" s="1204"/>
      <c r="P164" s="1204"/>
      <c r="Q164" s="1204"/>
      <c r="R164" s="1204"/>
      <c r="S164" s="1204"/>
      <c r="T164" s="1204"/>
      <c r="U164" s="1204"/>
      <c r="V164" s="1205"/>
      <c r="W164" s="83"/>
      <c r="X164" s="264"/>
      <c r="Y164" s="845"/>
      <c r="Z164" s="316"/>
      <c r="AA164" s="845"/>
      <c r="AB164" s="845"/>
      <c r="AC164" s="845"/>
      <c r="AD164" s="845"/>
      <c r="AE164" s="845"/>
      <c r="AF164" s="845"/>
      <c r="AG164" s="845"/>
      <c r="AH164" s="845"/>
      <c r="AI164" s="845"/>
      <c r="AJ164" s="845"/>
      <c r="AK164" s="845"/>
      <c r="AL164" s="845"/>
      <c r="AM164" s="845"/>
      <c r="AN164" s="845"/>
      <c r="AO164" s="845"/>
      <c r="AP164" s="845"/>
      <c r="AQ164" s="845"/>
      <c r="AR164" s="845"/>
      <c r="AS164" s="845"/>
      <c r="AT164" s="845"/>
      <c r="AU164" s="845"/>
      <c r="AV164" s="845"/>
      <c r="AW164" s="845"/>
      <c r="AX164" s="845"/>
      <c r="AY164" s="845"/>
      <c r="AZ164" s="845"/>
      <c r="BA164" s="845"/>
      <c r="BB164" s="845"/>
      <c r="BC164" s="845"/>
      <c r="BD164" s="845"/>
      <c r="BE164" s="845"/>
      <c r="BF164" s="845"/>
      <c r="BG164" s="845"/>
      <c r="BH164" s="845"/>
      <c r="BI164" s="845"/>
      <c r="BJ164" s="845"/>
      <c r="BK164" s="845"/>
      <c r="BL164" s="845"/>
      <c r="BM164" s="845"/>
      <c r="BN164" s="845"/>
      <c r="BO164" s="845"/>
      <c r="BP164" s="845"/>
      <c r="BQ164" s="845"/>
      <c r="BR164" s="845"/>
      <c r="BS164" s="845"/>
      <c r="BT164" s="845"/>
      <c r="BU164" s="845"/>
      <c r="BV164" s="845"/>
      <c r="BW164" s="845"/>
      <c r="BX164" s="845"/>
      <c r="BY164" s="845"/>
      <c r="BZ164" s="845"/>
      <c r="CA164" s="845"/>
      <c r="CB164" s="845"/>
      <c r="CC164" s="845"/>
      <c r="CD164" s="845"/>
      <c r="CE164" s="845"/>
      <c r="CF164" s="845"/>
      <c r="CG164" s="845"/>
      <c r="CH164" s="845"/>
    </row>
    <row r="165" spans="1:86" s="127" customFormat="1" ht="106.5" customHeight="1" x14ac:dyDescent="0.2">
      <c r="A165" s="737"/>
      <c r="B165" s="315" t="s">
        <v>1204</v>
      </c>
      <c r="C165" s="178" t="s">
        <v>1281</v>
      </c>
      <c r="D165" s="900"/>
      <c r="E165" s="911"/>
      <c r="F165" s="900"/>
      <c r="G165" s="911"/>
      <c r="H165" s="900"/>
      <c r="I165" s="911"/>
      <c r="J165" s="900"/>
      <c r="K165" s="911"/>
      <c r="L165" s="900"/>
      <c r="M165" s="911"/>
      <c r="N165" s="900"/>
      <c r="O165" s="911"/>
      <c r="P165" s="900"/>
      <c r="Q165" s="911"/>
      <c r="R165" s="900"/>
      <c r="S165" s="911"/>
      <c r="T165" s="628"/>
      <c r="U165" s="140">
        <f t="shared" si="21"/>
        <v>0</v>
      </c>
      <c r="V165" s="573">
        <v>10</v>
      </c>
      <c r="W165" s="83">
        <f t="shared" si="22"/>
        <v>0</v>
      </c>
      <c r="X165" s="707"/>
      <c r="Y165" s="290"/>
      <c r="Z165" s="316"/>
      <c r="AA165" s="290"/>
      <c r="AB165" s="290"/>
      <c r="AC165" s="290"/>
      <c r="AD165" s="290"/>
      <c r="AE165" s="290"/>
      <c r="AF165" s="290"/>
      <c r="AG165" s="290"/>
      <c r="AH165" s="290"/>
      <c r="AI165" s="290"/>
      <c r="AJ165" s="290"/>
      <c r="AK165" s="290"/>
      <c r="AL165" s="290"/>
      <c r="AM165" s="290"/>
      <c r="AN165" s="290"/>
      <c r="AO165" s="845"/>
      <c r="AP165" s="845"/>
      <c r="AQ165" s="845"/>
      <c r="AR165" s="845"/>
      <c r="AS165" s="845"/>
      <c r="AT165" s="845"/>
      <c r="AU165" s="845"/>
      <c r="AV165" s="845"/>
      <c r="AW165" s="845"/>
      <c r="AX165" s="845"/>
      <c r="AY165" s="845"/>
      <c r="AZ165" s="845"/>
      <c r="BA165" s="845"/>
      <c r="BB165" s="845"/>
      <c r="BC165" s="845"/>
      <c r="BD165" s="845"/>
      <c r="BE165" s="845"/>
      <c r="BF165" s="845"/>
      <c r="BG165" s="845"/>
      <c r="BH165" s="845"/>
      <c r="BI165" s="845"/>
      <c r="BJ165" s="845"/>
      <c r="BK165" s="845"/>
      <c r="BL165" s="845"/>
      <c r="BM165" s="845"/>
      <c r="BN165" s="845"/>
      <c r="BO165" s="845"/>
      <c r="BP165" s="845"/>
      <c r="BQ165" s="845"/>
      <c r="BR165" s="845"/>
      <c r="BS165" s="845"/>
      <c r="BT165" s="845"/>
      <c r="BU165" s="845"/>
      <c r="BV165" s="845"/>
      <c r="BW165" s="845"/>
      <c r="BX165" s="845"/>
      <c r="BY165" s="845"/>
      <c r="BZ165" s="845"/>
      <c r="CA165" s="845"/>
      <c r="CB165" s="845"/>
      <c r="CC165" s="845"/>
      <c r="CD165" s="845"/>
      <c r="CE165" s="845"/>
      <c r="CF165" s="845"/>
      <c r="CG165" s="845"/>
      <c r="CH165" s="845"/>
    </row>
    <row r="166" spans="1:86" s="127" customFormat="1" ht="27.95" customHeight="1" x14ac:dyDescent="0.2">
      <c r="A166" s="803"/>
      <c r="B166" s="322"/>
      <c r="C166" s="846" t="s">
        <v>1205</v>
      </c>
      <c r="D166" s="1203"/>
      <c r="E166" s="1204"/>
      <c r="F166" s="1204"/>
      <c r="G166" s="1204"/>
      <c r="H166" s="1204"/>
      <c r="I166" s="1204"/>
      <c r="J166" s="1204"/>
      <c r="K166" s="1204"/>
      <c r="L166" s="1204"/>
      <c r="M166" s="1204"/>
      <c r="N166" s="1204"/>
      <c r="O166" s="1204"/>
      <c r="P166" s="1204"/>
      <c r="Q166" s="1204"/>
      <c r="R166" s="1204"/>
      <c r="S166" s="1204"/>
      <c r="T166" s="1204"/>
      <c r="U166" s="1204"/>
      <c r="V166" s="1205"/>
      <c r="W166" s="83"/>
      <c r="X166" s="264"/>
      <c r="Y166" s="845"/>
      <c r="Z166" s="316"/>
      <c r="AA166" s="845"/>
      <c r="AB166" s="845"/>
      <c r="AC166" s="845"/>
      <c r="AD166" s="845"/>
      <c r="AE166" s="845"/>
      <c r="AF166" s="845"/>
      <c r="AG166" s="845"/>
      <c r="AH166" s="845"/>
      <c r="AI166" s="845"/>
      <c r="AJ166" s="845"/>
      <c r="AK166" s="845"/>
      <c r="AL166" s="845"/>
      <c r="AM166" s="845"/>
      <c r="AN166" s="845"/>
      <c r="AO166" s="845"/>
      <c r="AP166" s="845"/>
      <c r="AQ166" s="845"/>
      <c r="AR166" s="845"/>
      <c r="AS166" s="845"/>
      <c r="AT166" s="845"/>
      <c r="AU166" s="845"/>
      <c r="AV166" s="845"/>
      <c r="AW166" s="845"/>
      <c r="AX166" s="845"/>
      <c r="AY166" s="845"/>
      <c r="AZ166" s="845"/>
      <c r="BA166" s="845"/>
      <c r="BB166" s="845"/>
      <c r="BC166" s="845"/>
      <c r="BD166" s="845"/>
      <c r="BE166" s="845"/>
      <c r="BF166" s="845"/>
      <c r="BG166" s="845"/>
      <c r="BH166" s="845"/>
      <c r="BI166" s="845"/>
      <c r="BJ166" s="845"/>
      <c r="BK166" s="845"/>
      <c r="BL166" s="845"/>
      <c r="BM166" s="845"/>
      <c r="BN166" s="845"/>
      <c r="BO166" s="845"/>
      <c r="BP166" s="845"/>
      <c r="BQ166" s="845"/>
      <c r="BR166" s="845"/>
      <c r="BS166" s="845"/>
      <c r="BT166" s="845"/>
      <c r="BU166" s="845"/>
      <c r="BV166" s="845"/>
      <c r="BW166" s="845"/>
      <c r="BX166" s="845"/>
      <c r="BY166" s="845"/>
      <c r="BZ166" s="845"/>
      <c r="CA166" s="845"/>
      <c r="CB166" s="845"/>
      <c r="CC166" s="845"/>
      <c r="CD166" s="845"/>
      <c r="CE166" s="845"/>
      <c r="CF166" s="845"/>
      <c r="CG166" s="845"/>
      <c r="CH166" s="845"/>
    </row>
    <row r="167" spans="1:86" s="127" customFormat="1" ht="45" customHeight="1" x14ac:dyDescent="0.2">
      <c r="A167" s="737"/>
      <c r="B167" s="315" t="s">
        <v>423</v>
      </c>
      <c r="C167" s="178" t="s">
        <v>1213</v>
      </c>
      <c r="D167" s="900"/>
      <c r="E167" s="911"/>
      <c r="F167" s="900"/>
      <c r="G167" s="911"/>
      <c r="H167" s="900"/>
      <c r="I167" s="911"/>
      <c r="J167" s="900"/>
      <c r="K167" s="911"/>
      <c r="L167" s="900"/>
      <c r="M167" s="911"/>
      <c r="N167" s="900"/>
      <c r="O167" s="911"/>
      <c r="P167" s="900"/>
      <c r="Q167" s="911"/>
      <c r="R167" s="900"/>
      <c r="S167" s="911"/>
      <c r="T167" s="628"/>
      <c r="U167" s="140">
        <f t="shared" si="21"/>
        <v>0</v>
      </c>
      <c r="V167" s="573">
        <v>40</v>
      </c>
      <c r="W167" s="83">
        <f t="shared" si="22"/>
        <v>0</v>
      </c>
      <c r="X167" s="707"/>
      <c r="Y167" s="485"/>
      <c r="Z167" s="316" t="s">
        <v>44</v>
      </c>
      <c r="AA167" s="485"/>
      <c r="AB167" s="485"/>
      <c r="AC167" s="485"/>
      <c r="AD167" s="485"/>
      <c r="AE167" s="485"/>
      <c r="AF167" s="485"/>
      <c r="AG167" s="485"/>
      <c r="AH167" s="485"/>
      <c r="AI167" s="485"/>
      <c r="AJ167" s="485"/>
      <c r="AK167" s="485"/>
      <c r="AL167" s="485"/>
      <c r="AM167" s="485"/>
      <c r="AN167" s="485"/>
      <c r="AO167" s="485"/>
      <c r="AP167" s="485"/>
      <c r="AQ167" s="485"/>
      <c r="AR167" s="485"/>
      <c r="AS167" s="485"/>
      <c r="AT167" s="485"/>
      <c r="AU167" s="845"/>
      <c r="AV167" s="845"/>
      <c r="AW167" s="845"/>
      <c r="AX167" s="845"/>
      <c r="AY167" s="845"/>
      <c r="AZ167" s="845"/>
      <c r="BA167" s="845"/>
      <c r="BB167" s="845"/>
      <c r="BC167" s="845"/>
      <c r="BD167" s="845"/>
      <c r="BE167" s="845"/>
      <c r="BF167" s="845"/>
      <c r="BG167" s="845"/>
      <c r="BH167" s="845"/>
      <c r="BI167" s="845"/>
      <c r="BJ167" s="845"/>
      <c r="BK167" s="845"/>
      <c r="BL167" s="845"/>
      <c r="BM167" s="845"/>
      <c r="BN167" s="845"/>
      <c r="BO167" s="845"/>
      <c r="BP167" s="845"/>
      <c r="BQ167" s="845"/>
      <c r="BR167" s="845"/>
      <c r="BS167" s="845"/>
      <c r="BT167" s="845"/>
      <c r="BU167" s="845"/>
      <c r="BV167" s="845"/>
      <c r="BW167" s="845"/>
      <c r="BX167" s="845"/>
      <c r="BY167" s="845"/>
      <c r="BZ167" s="845"/>
      <c r="CA167" s="845"/>
      <c r="CB167" s="845"/>
      <c r="CC167" s="845"/>
      <c r="CD167" s="845"/>
      <c r="CE167" s="845"/>
      <c r="CF167" s="845"/>
      <c r="CG167" s="845"/>
      <c r="CH167" s="845"/>
    </row>
    <row r="168" spans="1:86" s="127" customFormat="1" ht="27.95" customHeight="1" x14ac:dyDescent="0.2">
      <c r="A168" s="803"/>
      <c r="B168" s="322"/>
      <c r="C168" s="846" t="s">
        <v>1206</v>
      </c>
      <c r="D168" s="1203"/>
      <c r="E168" s="1204"/>
      <c r="F168" s="1204"/>
      <c r="G168" s="1204"/>
      <c r="H168" s="1204"/>
      <c r="I168" s="1204"/>
      <c r="J168" s="1204"/>
      <c r="K168" s="1204"/>
      <c r="L168" s="1204"/>
      <c r="M168" s="1204"/>
      <c r="N168" s="1204"/>
      <c r="O168" s="1204"/>
      <c r="P168" s="1204"/>
      <c r="Q168" s="1204"/>
      <c r="R168" s="1204"/>
      <c r="S168" s="1204"/>
      <c r="T168" s="1204"/>
      <c r="U168" s="1204"/>
      <c r="V168" s="1205"/>
      <c r="W168" s="83"/>
      <c r="X168" s="264"/>
      <c r="Y168" s="845"/>
      <c r="Z168" s="316"/>
      <c r="AA168" s="845"/>
      <c r="AB168" s="845"/>
      <c r="AC168" s="845"/>
      <c r="AD168" s="845"/>
      <c r="AE168" s="845"/>
      <c r="AF168" s="845"/>
      <c r="AG168" s="845"/>
      <c r="AH168" s="845"/>
      <c r="AI168" s="845"/>
      <c r="AJ168" s="845"/>
      <c r="AK168" s="845"/>
      <c r="AL168" s="845"/>
      <c r="AM168" s="845"/>
      <c r="AN168" s="845"/>
      <c r="AO168" s="845"/>
      <c r="AP168" s="845"/>
      <c r="AQ168" s="845"/>
      <c r="AR168" s="845"/>
      <c r="AS168" s="845"/>
      <c r="AT168" s="845"/>
      <c r="AU168" s="845"/>
      <c r="AV168" s="845"/>
      <c r="AW168" s="845"/>
      <c r="AX168" s="845"/>
      <c r="AY168" s="845"/>
      <c r="AZ168" s="845"/>
      <c r="BA168" s="845"/>
      <c r="BB168" s="845"/>
      <c r="BC168" s="845"/>
      <c r="BD168" s="845"/>
      <c r="BE168" s="845"/>
      <c r="BF168" s="845"/>
      <c r="BG168" s="845"/>
      <c r="BH168" s="845"/>
      <c r="BI168" s="845"/>
      <c r="BJ168" s="845"/>
      <c r="BK168" s="845"/>
      <c r="BL168" s="845"/>
      <c r="BM168" s="845"/>
      <c r="BN168" s="845"/>
      <c r="BO168" s="845"/>
      <c r="BP168" s="845"/>
      <c r="BQ168" s="845"/>
      <c r="BR168" s="845"/>
      <c r="BS168" s="845"/>
      <c r="BT168" s="845"/>
      <c r="BU168" s="845"/>
      <c r="BV168" s="845"/>
      <c r="BW168" s="845"/>
      <c r="BX168" s="845"/>
      <c r="BY168" s="845"/>
      <c r="BZ168" s="845"/>
      <c r="CA168" s="845"/>
      <c r="CB168" s="845"/>
      <c r="CC168" s="845"/>
      <c r="CD168" s="845"/>
      <c r="CE168" s="845"/>
      <c r="CF168" s="845"/>
      <c r="CG168" s="845"/>
      <c r="CH168" s="845"/>
    </row>
    <row r="169" spans="1:86" s="127" customFormat="1" ht="27.95" customHeight="1" x14ac:dyDescent="0.2">
      <c r="A169" s="737"/>
      <c r="B169" s="315" t="s">
        <v>1207</v>
      </c>
      <c r="C169" s="178" t="s">
        <v>1282</v>
      </c>
      <c r="D169" s="900"/>
      <c r="E169" s="911"/>
      <c r="F169" s="900"/>
      <c r="G169" s="911"/>
      <c r="H169" s="900"/>
      <c r="I169" s="911"/>
      <c r="J169" s="900"/>
      <c r="K169" s="911"/>
      <c r="L169" s="900"/>
      <c r="M169" s="911"/>
      <c r="N169" s="900"/>
      <c r="O169" s="911"/>
      <c r="P169" s="900"/>
      <c r="Q169" s="911"/>
      <c r="R169" s="900"/>
      <c r="S169" s="911"/>
      <c r="T169" s="628"/>
      <c r="U169" s="140">
        <f t="shared" si="21"/>
        <v>0</v>
      </c>
      <c r="V169" s="573">
        <v>10</v>
      </c>
      <c r="W169" s="83">
        <f t="shared" si="22"/>
        <v>0</v>
      </c>
      <c r="X169" s="707"/>
      <c r="Y169" s="845"/>
      <c r="Z169" s="316"/>
      <c r="AA169" s="845"/>
      <c r="AB169" s="845"/>
      <c r="AC169" s="845"/>
      <c r="AD169" s="845"/>
      <c r="AE169" s="845"/>
      <c r="AF169" s="845"/>
      <c r="AG169" s="845"/>
      <c r="AH169" s="845"/>
      <c r="AI169" s="845"/>
      <c r="AJ169" s="845"/>
      <c r="AK169" s="845"/>
      <c r="AL169" s="845"/>
      <c r="AM169" s="845"/>
      <c r="AN169" s="845"/>
      <c r="AO169" s="845"/>
      <c r="AP169" s="845"/>
      <c r="AQ169" s="845"/>
      <c r="AR169" s="845"/>
      <c r="AS169" s="845"/>
      <c r="AT169" s="845"/>
      <c r="AU169" s="845"/>
      <c r="AV169" s="845"/>
      <c r="AW169" s="845"/>
      <c r="AX169" s="845"/>
      <c r="AY169" s="845"/>
      <c r="AZ169" s="845"/>
      <c r="BA169" s="845"/>
      <c r="BB169" s="845"/>
      <c r="BC169" s="845"/>
      <c r="BD169" s="845"/>
      <c r="BE169" s="845"/>
      <c r="BF169" s="845"/>
      <c r="BG169" s="845"/>
      <c r="BH169" s="845"/>
      <c r="BI169" s="845"/>
      <c r="BJ169" s="845"/>
      <c r="BK169" s="845"/>
      <c r="BL169" s="845"/>
      <c r="BM169" s="845"/>
      <c r="BN169" s="845"/>
      <c r="BO169" s="845"/>
      <c r="BP169" s="845"/>
      <c r="BQ169" s="845"/>
      <c r="BR169" s="845"/>
      <c r="BS169" s="845"/>
      <c r="BT169" s="845"/>
      <c r="BU169" s="845"/>
      <c r="BV169" s="845"/>
      <c r="BW169" s="845"/>
      <c r="BX169" s="845"/>
      <c r="BY169" s="845"/>
      <c r="BZ169" s="845"/>
      <c r="CA169" s="845"/>
      <c r="CB169" s="845"/>
      <c r="CC169" s="845"/>
      <c r="CD169" s="845"/>
      <c r="CE169" s="845"/>
      <c r="CF169" s="845"/>
      <c r="CG169" s="845"/>
      <c r="CH169" s="845"/>
    </row>
    <row r="170" spans="1:86" s="127" customFormat="1" ht="67.7" customHeight="1" x14ac:dyDescent="0.2">
      <c r="A170" s="737"/>
      <c r="B170" s="315" t="s">
        <v>1208</v>
      </c>
      <c r="C170" s="178" t="s">
        <v>1214</v>
      </c>
      <c r="D170" s="900"/>
      <c r="E170" s="911"/>
      <c r="F170" s="900"/>
      <c r="G170" s="911"/>
      <c r="H170" s="900"/>
      <c r="I170" s="911"/>
      <c r="J170" s="900"/>
      <c r="K170" s="911"/>
      <c r="L170" s="900"/>
      <c r="M170" s="911"/>
      <c r="N170" s="900"/>
      <c r="O170" s="911"/>
      <c r="P170" s="900"/>
      <c r="Q170" s="911"/>
      <c r="R170" s="900"/>
      <c r="S170" s="911"/>
      <c r="T170" s="628"/>
      <c r="U170" s="140">
        <f t="shared" si="21"/>
        <v>0</v>
      </c>
      <c r="V170" s="573">
        <v>5</v>
      </c>
      <c r="W170" s="83">
        <f t="shared" si="22"/>
        <v>0</v>
      </c>
      <c r="X170" s="707"/>
      <c r="Y170" s="845"/>
      <c r="Z170" s="316"/>
      <c r="AA170" s="845"/>
      <c r="AB170" s="845"/>
      <c r="AC170" s="845"/>
      <c r="AD170" s="845"/>
      <c r="AE170" s="845"/>
      <c r="AF170" s="845"/>
      <c r="AG170" s="845"/>
      <c r="AH170" s="845"/>
      <c r="AI170" s="845"/>
      <c r="AJ170" s="845"/>
      <c r="AK170" s="845"/>
      <c r="AL170" s="845"/>
      <c r="AM170" s="845"/>
      <c r="AN170" s="845"/>
      <c r="AO170" s="845"/>
      <c r="AP170" s="845"/>
      <c r="AQ170" s="845"/>
      <c r="AR170" s="845"/>
      <c r="AS170" s="845"/>
      <c r="AT170" s="845"/>
      <c r="AU170" s="845"/>
      <c r="AV170" s="845"/>
      <c r="AW170" s="845"/>
      <c r="AX170" s="845"/>
      <c r="AY170" s="845"/>
      <c r="AZ170" s="845"/>
      <c r="BA170" s="845"/>
      <c r="BB170" s="845"/>
      <c r="BC170" s="845"/>
      <c r="BD170" s="845"/>
      <c r="BE170" s="845"/>
      <c r="BF170" s="845"/>
      <c r="BG170" s="845"/>
      <c r="BH170" s="845"/>
      <c r="BI170" s="845"/>
      <c r="BJ170" s="845"/>
      <c r="BK170" s="845"/>
      <c r="BL170" s="845"/>
      <c r="BM170" s="845"/>
      <c r="BN170" s="845"/>
      <c r="BO170" s="845"/>
      <c r="BP170" s="845"/>
      <c r="BQ170" s="845"/>
      <c r="BR170" s="845"/>
      <c r="BS170" s="845"/>
      <c r="BT170" s="845"/>
      <c r="BU170" s="845"/>
      <c r="BV170" s="845"/>
      <c r="BW170" s="845"/>
      <c r="BX170" s="845"/>
      <c r="BY170" s="845"/>
      <c r="BZ170" s="845"/>
      <c r="CA170" s="845"/>
      <c r="CB170" s="845"/>
      <c r="CC170" s="845"/>
      <c r="CD170" s="845"/>
      <c r="CE170" s="845"/>
      <c r="CF170" s="845"/>
      <c r="CG170" s="845"/>
      <c r="CH170" s="845"/>
    </row>
    <row r="171" spans="1:86" s="127" customFormat="1" ht="27.95" customHeight="1" x14ac:dyDescent="0.2">
      <c r="A171" s="803"/>
      <c r="B171" s="322"/>
      <c r="C171" s="846" t="s">
        <v>1209</v>
      </c>
      <c r="D171" s="1203"/>
      <c r="E171" s="1204"/>
      <c r="F171" s="1204"/>
      <c r="G171" s="1204"/>
      <c r="H171" s="1204"/>
      <c r="I171" s="1204"/>
      <c r="J171" s="1204"/>
      <c r="K171" s="1204"/>
      <c r="L171" s="1204"/>
      <c r="M171" s="1204"/>
      <c r="N171" s="1204"/>
      <c r="O171" s="1204"/>
      <c r="P171" s="1204"/>
      <c r="Q171" s="1204"/>
      <c r="R171" s="1204"/>
      <c r="S171" s="1204"/>
      <c r="T171" s="1204"/>
      <c r="U171" s="1204"/>
      <c r="V171" s="1205"/>
      <c r="W171" s="83"/>
      <c r="X171" s="264"/>
      <c r="Y171" s="845"/>
      <c r="Z171" s="316"/>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5"/>
      <c r="AY171" s="845"/>
      <c r="AZ171" s="845"/>
      <c r="BA171" s="845"/>
      <c r="BB171" s="845"/>
      <c r="BC171" s="845"/>
      <c r="BD171" s="845"/>
      <c r="BE171" s="845"/>
      <c r="BF171" s="845"/>
      <c r="BG171" s="845"/>
      <c r="BH171" s="845"/>
      <c r="BI171" s="845"/>
      <c r="BJ171" s="845"/>
      <c r="BK171" s="845"/>
      <c r="BL171" s="845"/>
      <c r="BM171" s="845"/>
      <c r="BN171" s="845"/>
      <c r="BO171" s="845"/>
      <c r="BP171" s="845"/>
      <c r="BQ171" s="845"/>
      <c r="BR171" s="845"/>
      <c r="BS171" s="845"/>
      <c r="BT171" s="845"/>
      <c r="BU171" s="845"/>
      <c r="BV171" s="845"/>
      <c r="BW171" s="845"/>
      <c r="BX171" s="845"/>
      <c r="BY171" s="845"/>
      <c r="BZ171" s="845"/>
      <c r="CA171" s="845"/>
      <c r="CB171" s="845"/>
      <c r="CC171" s="845"/>
      <c r="CD171" s="845"/>
      <c r="CE171" s="845"/>
      <c r="CF171" s="845"/>
      <c r="CG171" s="845"/>
      <c r="CH171" s="845"/>
    </row>
    <row r="172" spans="1:86" s="127" customFormat="1" ht="45" customHeight="1" thickBot="1" x14ac:dyDescent="0.25">
      <c r="A172" s="737"/>
      <c r="B172" s="315" t="s">
        <v>1210</v>
      </c>
      <c r="C172" s="178" t="s">
        <v>1215</v>
      </c>
      <c r="D172" s="900"/>
      <c r="E172" s="911"/>
      <c r="F172" s="900"/>
      <c r="G172" s="911"/>
      <c r="H172" s="900"/>
      <c r="I172" s="911"/>
      <c r="J172" s="900"/>
      <c r="K172" s="911"/>
      <c r="L172" s="900"/>
      <c r="M172" s="911"/>
      <c r="N172" s="900"/>
      <c r="O172" s="911"/>
      <c r="P172" s="900"/>
      <c r="Q172" s="911"/>
      <c r="R172" s="900"/>
      <c r="S172" s="911"/>
      <c r="T172" s="628"/>
      <c r="U172" s="141">
        <f t="shared" si="21"/>
        <v>0</v>
      </c>
      <c r="V172" s="573">
        <v>5</v>
      </c>
      <c r="W172" s="83">
        <f t="shared" si="22"/>
        <v>0</v>
      </c>
      <c r="X172" s="707"/>
      <c r="Y172" s="845"/>
      <c r="Z172" s="316"/>
      <c r="AA172" s="845"/>
      <c r="AB172" s="845"/>
      <c r="AC172" s="845"/>
      <c r="AD172" s="845"/>
      <c r="AE172" s="845"/>
      <c r="AF172" s="845"/>
      <c r="AG172" s="845"/>
      <c r="AH172" s="845"/>
      <c r="AI172" s="845"/>
      <c r="AJ172" s="845"/>
      <c r="AK172" s="845"/>
      <c r="AL172" s="845"/>
      <c r="AM172" s="845"/>
      <c r="AN172" s="845"/>
      <c r="AO172" s="845"/>
      <c r="AP172" s="845"/>
      <c r="AQ172" s="845"/>
      <c r="AR172" s="845"/>
      <c r="AS172" s="845"/>
      <c r="AT172" s="845"/>
      <c r="AU172" s="845"/>
      <c r="AV172" s="845"/>
      <c r="AW172" s="845"/>
      <c r="AX172" s="845"/>
      <c r="AY172" s="845"/>
      <c r="AZ172" s="845"/>
      <c r="BA172" s="845"/>
      <c r="BB172" s="845"/>
      <c r="BC172" s="845"/>
      <c r="BD172" s="845"/>
      <c r="BE172" s="845"/>
      <c r="BF172" s="845"/>
      <c r="BG172" s="845"/>
      <c r="BH172" s="845"/>
      <c r="BI172" s="845"/>
      <c r="BJ172" s="845"/>
      <c r="BK172" s="845"/>
      <c r="BL172" s="845"/>
      <c r="BM172" s="845"/>
      <c r="BN172" s="845"/>
      <c r="BO172" s="845"/>
      <c r="BP172" s="845"/>
      <c r="BQ172" s="845"/>
      <c r="BR172" s="845"/>
      <c r="BS172" s="845"/>
      <c r="BT172" s="845"/>
      <c r="BU172" s="845"/>
      <c r="BV172" s="845"/>
      <c r="BW172" s="845"/>
      <c r="BX172" s="845"/>
      <c r="BY172" s="845"/>
      <c r="BZ172" s="845"/>
      <c r="CA172" s="845"/>
      <c r="CB172" s="845"/>
      <c r="CC172" s="845"/>
      <c r="CD172" s="845"/>
      <c r="CE172" s="845"/>
      <c r="CF172" s="845"/>
      <c r="CG172" s="845"/>
      <c r="CH172" s="845"/>
    </row>
    <row r="173" spans="1:86" ht="21" customHeight="1" thickTop="1" thickBot="1" x14ac:dyDescent="0.25">
      <c r="A173" s="512"/>
      <c r="B173" s="23"/>
      <c r="C173" s="11"/>
      <c r="D173" s="972" t="s">
        <v>261</v>
      </c>
      <c r="E173" s="973"/>
      <c r="F173" s="973"/>
      <c r="G173" s="973"/>
      <c r="H173" s="973"/>
      <c r="I173" s="973"/>
      <c r="J173" s="973"/>
      <c r="K173" s="973"/>
      <c r="L173" s="973"/>
      <c r="M173" s="973"/>
      <c r="N173" s="973"/>
      <c r="O173" s="973"/>
      <c r="P173" s="973"/>
      <c r="Q173" s="973"/>
      <c r="R173" s="973"/>
      <c r="S173" s="973"/>
      <c r="T173" s="1211"/>
      <c r="U173" s="29">
        <f>SUM(U163:U172)</f>
        <v>0</v>
      </c>
      <c r="V173" s="522">
        <f>SUM(V163:V172)</f>
        <v>80</v>
      </c>
      <c r="W173" s="82"/>
      <c r="X173" s="82"/>
      <c r="Y173" s="284"/>
      <c r="Z173" s="289"/>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row>
    <row r="174" spans="1:86" ht="21" customHeight="1" thickBot="1" x14ac:dyDescent="0.25">
      <c r="A174" s="512"/>
      <c r="B174" s="24"/>
      <c r="C174" s="2"/>
      <c r="D174" s="913"/>
      <c r="E174" s="956"/>
      <c r="F174" s="1049">
        <v>40</v>
      </c>
      <c r="G174" s="923"/>
      <c r="H174" s="923"/>
      <c r="I174" s="923"/>
      <c r="J174" s="923"/>
      <c r="K174" s="923"/>
      <c r="L174" s="923"/>
      <c r="M174" s="923"/>
      <c r="N174" s="923"/>
      <c r="O174" s="923"/>
      <c r="P174" s="923"/>
      <c r="Q174" s="923"/>
      <c r="R174" s="923"/>
      <c r="S174" s="923"/>
      <c r="T174" s="923"/>
      <c r="U174" s="923"/>
      <c r="V174" s="924"/>
      <c r="W174" s="82"/>
      <c r="X174" s="82"/>
      <c r="Y174" s="284"/>
      <c r="Z174" s="289"/>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row>
    <row r="175" spans="1:86" ht="30" customHeight="1" thickBot="1" x14ac:dyDescent="0.25">
      <c r="A175" s="529"/>
      <c r="B175" s="372" t="s">
        <v>785</v>
      </c>
      <c r="C175" s="197" t="s">
        <v>786</v>
      </c>
      <c r="D175" s="32" t="s">
        <v>602</v>
      </c>
      <c r="E175" s="35"/>
      <c r="F175" s="33" t="s">
        <v>602</v>
      </c>
      <c r="G175" s="36"/>
      <c r="H175" s="32"/>
      <c r="I175" s="35"/>
      <c r="J175" s="33" t="s">
        <v>602</v>
      </c>
      <c r="K175" s="36"/>
      <c r="L175" s="32"/>
      <c r="M175" s="35"/>
      <c r="N175" s="33"/>
      <c r="O175" s="36"/>
      <c r="P175" s="32"/>
      <c r="Q175" s="35"/>
      <c r="R175" s="33"/>
      <c r="S175" s="56"/>
      <c r="T175" s="59"/>
      <c r="U175" s="60"/>
      <c r="V175" s="536"/>
      <c r="W175" s="82"/>
      <c r="X175" s="82"/>
      <c r="Y175" s="284"/>
      <c r="Z175" s="289"/>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row>
    <row r="176" spans="1:86" ht="27.95" customHeight="1" x14ac:dyDescent="0.2">
      <c r="A176" s="529"/>
      <c r="B176" s="373" t="s">
        <v>787</v>
      </c>
      <c r="C176" s="164" t="s">
        <v>788</v>
      </c>
      <c r="D176" s="1002"/>
      <c r="E176" s="1002"/>
      <c r="F176" s="1002"/>
      <c r="G176" s="1002"/>
      <c r="H176" s="1002"/>
      <c r="I176" s="1002"/>
      <c r="J176" s="1002"/>
      <c r="K176" s="1002"/>
      <c r="L176" s="1002"/>
      <c r="M176" s="1002"/>
      <c r="N176" s="1002"/>
      <c r="O176" s="1002"/>
      <c r="P176" s="1002"/>
      <c r="Q176" s="1002"/>
      <c r="R176" s="1002"/>
      <c r="S176" s="1002"/>
      <c r="T176" s="143"/>
      <c r="U176" s="144">
        <f>IF(OR(D176="s",F176="s",H176="s",J176="s",L176="s",N176="s",P176="s",R176="s"), 0, IF(OR(D176="a",F176="a",H176="a",J176="a",L176="a",N176="a",P176="a",R176="a"),V176,0))</f>
        <v>0</v>
      </c>
      <c r="V176" s="520">
        <v>20</v>
      </c>
      <c r="W176" s="112">
        <f>COUNTIF(D176:S176,"a")+COUNTIF(D176:S176,"s")</f>
        <v>0</v>
      </c>
      <c r="X176" s="150"/>
      <c r="Y176" s="284"/>
      <c r="Z176" s="289"/>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row>
    <row r="177" spans="1:93" ht="27.95" customHeight="1" thickBot="1" x14ac:dyDescent="0.25">
      <c r="A177" s="529"/>
      <c r="B177" s="371" t="s">
        <v>789</v>
      </c>
      <c r="C177" s="163" t="s">
        <v>790</v>
      </c>
      <c r="D177" s="969"/>
      <c r="E177" s="969"/>
      <c r="F177" s="969"/>
      <c r="G177" s="969"/>
      <c r="H177" s="969"/>
      <c r="I177" s="969"/>
      <c r="J177" s="969"/>
      <c r="K177" s="969"/>
      <c r="L177" s="969"/>
      <c r="M177" s="969"/>
      <c r="N177" s="969"/>
      <c r="O177" s="969"/>
      <c r="P177" s="969"/>
      <c r="Q177" s="969"/>
      <c r="R177" s="969"/>
      <c r="S177" s="969"/>
      <c r="T177" s="611"/>
      <c r="U177" s="144">
        <f>IF(OR(D177="s",F177="s",H177="s",J177="s",L177="s",N177="s",P177="s",R177="s"), 0, IF(OR(D177="a",F177="a",H177="a",J177="a",L177="a",N177="a",P177="a",R177="a"),V177,0))</f>
        <v>0</v>
      </c>
      <c r="V177" s="527">
        <v>5</v>
      </c>
      <c r="W177" s="112">
        <f>COUNTIF(D177:S177,"a")+COUNTIF(D177:S177,"s")+COUNTIF(T177,"na")</f>
        <v>0</v>
      </c>
      <c r="X177" s="150"/>
      <c r="Y177" s="284"/>
      <c r="Z177" s="289"/>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row>
    <row r="178" spans="1:93" s="675" customFormat="1" ht="21" customHeight="1" thickTop="1" thickBot="1" x14ac:dyDescent="0.25">
      <c r="A178" s="529"/>
      <c r="B178" s="371"/>
      <c r="C178" s="9"/>
      <c r="D178" s="972" t="s">
        <v>261</v>
      </c>
      <c r="E178" s="973"/>
      <c r="F178" s="973"/>
      <c r="G178" s="973"/>
      <c r="H178" s="973"/>
      <c r="I178" s="973"/>
      <c r="J178" s="973"/>
      <c r="K178" s="973"/>
      <c r="L178" s="973"/>
      <c r="M178" s="973"/>
      <c r="N178" s="973"/>
      <c r="O178" s="973"/>
      <c r="P178" s="973"/>
      <c r="Q178" s="973"/>
      <c r="R178" s="973"/>
      <c r="S178" s="973"/>
      <c r="T178" s="1211"/>
      <c r="U178" s="29">
        <f>SUM(U176:U177)</f>
        <v>0</v>
      </c>
      <c r="V178" s="525">
        <f>SUM(V176:V177)</f>
        <v>25</v>
      </c>
      <c r="W178" s="82"/>
      <c r="X178" s="82"/>
      <c r="Y178" s="284"/>
      <c r="Z178" s="289"/>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91"/>
      <c r="BW178" s="291"/>
      <c r="BX178" s="291"/>
      <c r="BY178" s="291"/>
      <c r="BZ178" s="291"/>
      <c r="CA178" s="291"/>
      <c r="CB178" s="291"/>
      <c r="CC178" s="291"/>
      <c r="CD178" s="291"/>
      <c r="CE178" s="291"/>
      <c r="CF178" s="291"/>
      <c r="CG178" s="291"/>
      <c r="CH178" s="291"/>
      <c r="CI178" s="291"/>
      <c r="CJ178" s="291"/>
      <c r="CK178" s="291"/>
      <c r="CL178" s="291"/>
      <c r="CM178" s="291"/>
      <c r="CN178" s="291"/>
      <c r="CO178" s="291"/>
    </row>
    <row r="179" spans="1:93" s="5" customFormat="1" ht="21" customHeight="1" thickBot="1" x14ac:dyDescent="0.25">
      <c r="A179" s="594"/>
      <c r="B179" s="445"/>
      <c r="C179" s="690"/>
      <c r="D179" s="913"/>
      <c r="E179" s="956"/>
      <c r="F179" s="1212">
        <v>0</v>
      </c>
      <c r="G179" s="1213"/>
      <c r="H179" s="1213"/>
      <c r="I179" s="1213"/>
      <c r="J179" s="1213"/>
      <c r="K179" s="1213"/>
      <c r="L179" s="1213"/>
      <c r="M179" s="1213"/>
      <c r="N179" s="1213"/>
      <c r="O179" s="1213"/>
      <c r="P179" s="1213"/>
      <c r="Q179" s="1213"/>
      <c r="R179" s="1213"/>
      <c r="S179" s="1213"/>
      <c r="T179" s="1213"/>
      <c r="U179" s="1213"/>
      <c r="V179" s="1214"/>
      <c r="W179" s="82"/>
      <c r="X179" s="82"/>
      <c r="Y179" s="284"/>
      <c r="Z179" s="289"/>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c r="CO179" s="284"/>
    </row>
    <row r="180" spans="1:93" ht="33" customHeight="1" thickBot="1" x14ac:dyDescent="0.25">
      <c r="A180" s="505"/>
      <c r="B180" s="391">
        <v>4000</v>
      </c>
      <c r="C180" s="903" t="s">
        <v>395</v>
      </c>
      <c r="D180" s="904"/>
      <c r="E180" s="904"/>
      <c r="F180" s="904"/>
      <c r="G180" s="904"/>
      <c r="H180" s="904"/>
      <c r="I180" s="904"/>
      <c r="J180" s="904"/>
      <c r="K180" s="904"/>
      <c r="L180" s="904"/>
      <c r="M180" s="904"/>
      <c r="N180" s="904"/>
      <c r="O180" s="904"/>
      <c r="P180" s="904"/>
      <c r="Q180" s="904"/>
      <c r="R180" s="904"/>
      <c r="S180" s="904"/>
      <c r="T180" s="904"/>
      <c r="U180" s="904"/>
      <c r="V180" s="1246"/>
      <c r="W180" s="82"/>
      <c r="X180" s="82"/>
      <c r="Y180" s="284"/>
      <c r="Z180" s="289"/>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row>
    <row r="181" spans="1:93" ht="30" customHeight="1" thickBot="1" x14ac:dyDescent="0.25">
      <c r="A181" s="519"/>
      <c r="B181" s="372">
        <v>4500</v>
      </c>
      <c r="C181" s="433" t="s">
        <v>446</v>
      </c>
      <c r="D181" s="32" t="s">
        <v>602</v>
      </c>
      <c r="E181" s="35"/>
      <c r="F181" s="33" t="s">
        <v>602</v>
      </c>
      <c r="G181" s="36"/>
      <c r="H181" s="39"/>
      <c r="I181" s="40"/>
      <c r="J181" s="45"/>
      <c r="K181" s="42"/>
      <c r="L181" s="39"/>
      <c r="M181" s="40"/>
      <c r="N181" s="41"/>
      <c r="O181" s="42"/>
      <c r="P181" s="39"/>
      <c r="Q181" s="40"/>
      <c r="R181" s="39"/>
      <c r="S181" s="40"/>
      <c r="T181" s="53"/>
      <c r="U181" s="70"/>
      <c r="V181" s="566"/>
      <c r="W181" s="82"/>
      <c r="X181" s="82"/>
      <c r="Y181" s="284"/>
      <c r="Z181" s="289"/>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row>
    <row r="182" spans="1:93" ht="45" customHeight="1" thickBot="1" x14ac:dyDescent="0.25">
      <c r="A182" s="519"/>
      <c r="B182" s="373" t="s">
        <v>381</v>
      </c>
      <c r="C182" s="166" t="s">
        <v>409</v>
      </c>
      <c r="D182" s="960"/>
      <c r="E182" s="961"/>
      <c r="F182" s="960"/>
      <c r="G182" s="961"/>
      <c r="H182" s="960"/>
      <c r="I182" s="961"/>
      <c r="J182" s="960"/>
      <c r="K182" s="961"/>
      <c r="L182" s="960"/>
      <c r="M182" s="961"/>
      <c r="N182" s="960"/>
      <c r="O182" s="961"/>
      <c r="P182" s="960"/>
      <c r="Q182" s="961"/>
      <c r="R182" s="960"/>
      <c r="S182" s="961"/>
      <c r="T182" s="143"/>
      <c r="U182" s="144">
        <f>IF(OR(D182="s",F182="s",H182="s",J182="s",L182="s",N182="s",P182="s",R182="s"), 0, IF(OR(D182="a",F182="a",H182="a",J182="a",L182="a",N182="a",P182="a",R182="a"),V182,0))</f>
        <v>0</v>
      </c>
      <c r="V182" s="520">
        <v>20</v>
      </c>
      <c r="W182" s="112">
        <f>COUNTIF(D182:S182,"a")+COUNTIF(D182:S182,"s")</f>
        <v>0</v>
      </c>
      <c r="X182" s="150"/>
      <c r="Y182" s="284"/>
      <c r="Z182" s="289"/>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row>
    <row r="183" spans="1:93" ht="21" customHeight="1" thickTop="1" thickBot="1" x14ac:dyDescent="0.25">
      <c r="A183" s="516"/>
      <c r="B183" s="382"/>
      <c r="C183" s="11"/>
      <c r="D183" s="972" t="s">
        <v>261</v>
      </c>
      <c r="E183" s="973"/>
      <c r="F183" s="973"/>
      <c r="G183" s="973"/>
      <c r="H183" s="973"/>
      <c r="I183" s="973"/>
      <c r="J183" s="973"/>
      <c r="K183" s="973"/>
      <c r="L183" s="973"/>
      <c r="M183" s="973"/>
      <c r="N183" s="973"/>
      <c r="O183" s="973"/>
      <c r="P183" s="973"/>
      <c r="Q183" s="973"/>
      <c r="R183" s="973"/>
      <c r="S183" s="973"/>
      <c r="T183" s="1211"/>
      <c r="U183" s="29">
        <f>SUM(U182)</f>
        <v>0</v>
      </c>
      <c r="V183" s="522">
        <f>SUM(V182)</f>
        <v>20</v>
      </c>
      <c r="W183" s="82"/>
      <c r="X183" s="82"/>
      <c r="Y183" s="284"/>
      <c r="Z183" s="289"/>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row>
    <row r="184" spans="1:93" ht="21" customHeight="1" thickBot="1" x14ac:dyDescent="0.25">
      <c r="A184" s="516"/>
      <c r="B184" s="383"/>
      <c r="C184" s="2"/>
      <c r="D184" s="954"/>
      <c r="E184" s="955"/>
      <c r="F184" s="1227">
        <v>0</v>
      </c>
      <c r="G184" s="952"/>
      <c r="H184" s="952"/>
      <c r="I184" s="952"/>
      <c r="J184" s="952"/>
      <c r="K184" s="952"/>
      <c r="L184" s="952"/>
      <c r="M184" s="952"/>
      <c r="N184" s="952"/>
      <c r="O184" s="952"/>
      <c r="P184" s="952"/>
      <c r="Q184" s="952"/>
      <c r="R184" s="952"/>
      <c r="S184" s="952"/>
      <c r="T184" s="952"/>
      <c r="U184" s="952"/>
      <c r="V184" s="953"/>
      <c r="W184" s="82"/>
      <c r="X184" s="82"/>
      <c r="Y184" s="284"/>
      <c r="Z184" s="289"/>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row>
    <row r="185" spans="1:93" ht="30" customHeight="1" thickBot="1" x14ac:dyDescent="0.25">
      <c r="A185" s="512"/>
      <c r="B185" s="378" t="s">
        <v>355</v>
      </c>
      <c r="C185" s="196" t="s">
        <v>595</v>
      </c>
      <c r="D185" s="32" t="s">
        <v>602</v>
      </c>
      <c r="E185" s="35"/>
      <c r="F185" s="33" t="s">
        <v>602</v>
      </c>
      <c r="G185" s="36"/>
      <c r="H185" s="32"/>
      <c r="I185" s="35"/>
      <c r="J185" s="33"/>
      <c r="K185" s="36"/>
      <c r="L185" s="32"/>
      <c r="M185" s="35"/>
      <c r="N185" s="33"/>
      <c r="O185" s="36"/>
      <c r="P185" s="32"/>
      <c r="Q185" s="35"/>
      <c r="R185" s="41"/>
      <c r="S185" s="42"/>
      <c r="T185" s="69"/>
      <c r="U185" s="43"/>
      <c r="V185" s="523"/>
      <c r="W185" s="82"/>
      <c r="X185" s="82"/>
      <c r="Y185" s="284"/>
      <c r="Z185" s="289"/>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row>
    <row r="186" spans="1:93" ht="27.95" customHeight="1" x14ac:dyDescent="0.2">
      <c r="A186" s="512"/>
      <c r="B186" s="384" t="s">
        <v>356</v>
      </c>
      <c r="C186" s="159" t="s">
        <v>523</v>
      </c>
      <c r="D186" s="1247"/>
      <c r="E186" s="1248"/>
      <c r="F186" s="1221"/>
      <c r="G186" s="1221"/>
      <c r="H186" s="1221"/>
      <c r="I186" s="1221"/>
      <c r="J186" s="1221"/>
      <c r="K186" s="1221"/>
      <c r="L186" s="1221"/>
      <c r="M186" s="1221"/>
      <c r="N186" s="1221"/>
      <c r="O186" s="1221"/>
      <c r="P186" s="1221"/>
      <c r="Q186" s="1221"/>
      <c r="R186" s="1221"/>
      <c r="S186" s="1221"/>
      <c r="T186" s="143"/>
      <c r="U186" s="144">
        <f t="shared" ref="U186:U191" si="23">IF(OR(D186="s",F186="s",H186="s",J186="s",L186="s",N186="s",P186="s",R186="s"), 0, IF(OR(D186="a",F186="a",H186="a",J186="a",L186="a",N186="a",P186="a",R186="a"),V186,0))</f>
        <v>0</v>
      </c>
      <c r="V186" s="520">
        <v>20</v>
      </c>
      <c r="W186" s="112">
        <f>COUNTIF(D186:S186,"a")+COUNTIF(D186:S186,"s")</f>
        <v>0</v>
      </c>
      <c r="X186" s="150"/>
      <c r="Y186" s="284"/>
      <c r="Z186" s="289" t="s">
        <v>44</v>
      </c>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row>
    <row r="187" spans="1:93" ht="27.95" customHeight="1" x14ac:dyDescent="0.2">
      <c r="A187" s="512"/>
      <c r="B187" s="384" t="s">
        <v>357</v>
      </c>
      <c r="C187" s="162" t="s">
        <v>597</v>
      </c>
      <c r="D187" s="969"/>
      <c r="E187" s="969"/>
      <c r="F187" s="969"/>
      <c r="G187" s="969"/>
      <c r="H187" s="969"/>
      <c r="I187" s="969"/>
      <c r="J187" s="969"/>
      <c r="K187" s="969"/>
      <c r="L187" s="969"/>
      <c r="M187" s="969"/>
      <c r="N187" s="969"/>
      <c r="O187" s="969"/>
      <c r="P187" s="969"/>
      <c r="Q187" s="969"/>
      <c r="R187" s="969"/>
      <c r="S187" s="969"/>
      <c r="T187" s="143"/>
      <c r="U187" s="144">
        <f t="shared" si="23"/>
        <v>0</v>
      </c>
      <c r="V187" s="513">
        <v>10</v>
      </c>
      <c r="W187" s="112">
        <f>COUNTIF(D187:S187,"a")+COUNTIF(D187:S187,"s")</f>
        <v>0</v>
      </c>
      <c r="X187" s="150"/>
      <c r="Y187" s="284"/>
      <c r="Z187" s="289" t="s">
        <v>44</v>
      </c>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row>
    <row r="188" spans="1:93" ht="45" customHeight="1" x14ac:dyDescent="0.2">
      <c r="A188" s="512"/>
      <c r="B188" s="384" t="s">
        <v>358</v>
      </c>
      <c r="C188" s="162" t="s">
        <v>435</v>
      </c>
      <c r="D188" s="969"/>
      <c r="E188" s="969"/>
      <c r="F188" s="969"/>
      <c r="G188" s="969"/>
      <c r="H188" s="969"/>
      <c r="I188" s="969"/>
      <c r="J188" s="969"/>
      <c r="K188" s="969"/>
      <c r="L188" s="969"/>
      <c r="M188" s="969"/>
      <c r="N188" s="969"/>
      <c r="O188" s="969"/>
      <c r="P188" s="969"/>
      <c r="Q188" s="969"/>
      <c r="R188" s="969"/>
      <c r="S188" s="969"/>
      <c r="T188" s="143"/>
      <c r="U188" s="144">
        <f t="shared" si="23"/>
        <v>0</v>
      </c>
      <c r="V188" s="513">
        <v>20</v>
      </c>
      <c r="W188" s="112">
        <f>COUNTIF(D188:S188,"a")+COUNTIF(D188:S188,"s")</f>
        <v>0</v>
      </c>
      <c r="X188" s="150"/>
      <c r="Y188" s="284"/>
      <c r="Z188" s="289"/>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row>
    <row r="189" spans="1:93" ht="27.95" customHeight="1" x14ac:dyDescent="0.2">
      <c r="A189" s="512"/>
      <c r="B189" s="384" t="s">
        <v>359</v>
      </c>
      <c r="C189" s="167" t="s">
        <v>456</v>
      </c>
      <c r="D189" s="969"/>
      <c r="E189" s="969"/>
      <c r="F189" s="969"/>
      <c r="G189" s="969"/>
      <c r="H189" s="969"/>
      <c r="I189" s="969"/>
      <c r="J189" s="969"/>
      <c r="K189" s="969"/>
      <c r="L189" s="969"/>
      <c r="M189" s="969"/>
      <c r="N189" s="969"/>
      <c r="O189" s="969"/>
      <c r="P189" s="969"/>
      <c r="Q189" s="969"/>
      <c r="R189" s="969"/>
      <c r="S189" s="969"/>
      <c r="T189" s="143"/>
      <c r="U189" s="144">
        <f t="shared" si="23"/>
        <v>0</v>
      </c>
      <c r="V189" s="513">
        <v>10</v>
      </c>
      <c r="W189" s="112">
        <f>COUNTIF(D189:S189,"a")+COUNTIF(D189:S189,"s")</f>
        <v>0</v>
      </c>
      <c r="X189" s="150"/>
      <c r="Y189" s="284"/>
      <c r="Z189" s="289" t="s">
        <v>44</v>
      </c>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row>
    <row r="190" spans="1:93" ht="27.95" customHeight="1" x14ac:dyDescent="0.2">
      <c r="A190" s="512"/>
      <c r="B190" s="384" t="s">
        <v>494</v>
      </c>
      <c r="C190" s="162" t="s">
        <v>457</v>
      </c>
      <c r="D190" s="969"/>
      <c r="E190" s="969"/>
      <c r="F190" s="969"/>
      <c r="G190" s="969"/>
      <c r="H190" s="969"/>
      <c r="I190" s="969"/>
      <c r="J190" s="969"/>
      <c r="K190" s="969"/>
      <c r="L190" s="969"/>
      <c r="M190" s="969"/>
      <c r="N190" s="969"/>
      <c r="O190" s="969"/>
      <c r="P190" s="969"/>
      <c r="Q190" s="969"/>
      <c r="R190" s="969"/>
      <c r="S190" s="969"/>
      <c r="T190" s="143"/>
      <c r="U190" s="144">
        <f t="shared" si="23"/>
        <v>0</v>
      </c>
      <c r="V190" s="513">
        <v>10</v>
      </c>
      <c r="W190" s="112">
        <f>COUNTIF(D190:S190,"a")+COUNTIF(D190:S190,"s")</f>
        <v>0</v>
      </c>
      <c r="X190" s="150"/>
      <c r="Y190" s="284"/>
      <c r="Z190" s="289" t="s">
        <v>44</v>
      </c>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row>
    <row r="191" spans="1:93" ht="45" customHeight="1" thickBot="1" x14ac:dyDescent="0.25">
      <c r="A191" s="512"/>
      <c r="B191" s="384" t="s">
        <v>360</v>
      </c>
      <c r="C191" s="162" t="s">
        <v>290</v>
      </c>
      <c r="D191" s="969"/>
      <c r="E191" s="969"/>
      <c r="F191" s="969"/>
      <c r="G191" s="969"/>
      <c r="H191" s="969"/>
      <c r="I191" s="969"/>
      <c r="J191" s="969"/>
      <c r="K191" s="969"/>
      <c r="L191" s="969"/>
      <c r="M191" s="969"/>
      <c r="N191" s="969"/>
      <c r="O191" s="969"/>
      <c r="P191" s="969"/>
      <c r="Q191" s="969"/>
      <c r="R191" s="969"/>
      <c r="S191" s="969"/>
      <c r="T191" s="143"/>
      <c r="U191" s="144">
        <f t="shared" si="23"/>
        <v>0</v>
      </c>
      <c r="V191" s="511">
        <v>20</v>
      </c>
      <c r="W191" s="83">
        <f>IF((COUNTIF(D191:S191,"a")+COUNTIF(D191:S191,"s")+COUNTIF(T191,"na"))&gt;0,IF(OR((COUNTIF(D193:S196,"a")+COUNTIF(D193:S196,"s"))),0,COUNTIF(D191:S191,"a")+COUNTIF(D191:S191,"s")+COUNTIF(T191,"na")),COUNTIF(D191:S191,"a")+COUNTIF(D191:S191,"s")+COUNTIF(T191,"na"))</f>
        <v>0</v>
      </c>
      <c r="X191" s="324"/>
      <c r="Y191" s="284"/>
      <c r="Z191" s="289"/>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row>
    <row r="192" spans="1:93" ht="48" customHeight="1" thickBot="1" x14ac:dyDescent="0.25">
      <c r="A192" s="512"/>
      <c r="B192" s="384"/>
      <c r="C192" s="202" t="s">
        <v>794</v>
      </c>
      <c r="D192" s="994"/>
      <c r="E192" s="1209"/>
      <c r="F192" s="1209"/>
      <c r="G192" s="1209"/>
      <c r="H192" s="1209"/>
      <c r="I192" s="1209"/>
      <c r="J192" s="1209"/>
      <c r="K192" s="1209"/>
      <c r="L192" s="1209"/>
      <c r="M192" s="1209"/>
      <c r="N192" s="1209"/>
      <c r="O192" s="1209"/>
      <c r="P192" s="1209"/>
      <c r="Q192" s="1209"/>
      <c r="R192" s="1209"/>
      <c r="S192" s="1209"/>
      <c r="T192" s="1209"/>
      <c r="U192" s="1209"/>
      <c r="V192" s="1210"/>
      <c r="W192" s="83"/>
      <c r="X192" s="264"/>
      <c r="Y192" s="695"/>
      <c r="Z192" s="316"/>
      <c r="AA192" s="695"/>
      <c r="AB192" s="695"/>
      <c r="AC192" s="695"/>
      <c r="AD192" s="695"/>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row>
    <row r="193" spans="1:50" ht="45" customHeight="1" x14ac:dyDescent="0.2">
      <c r="A193" s="512"/>
      <c r="B193" s="399" t="s">
        <v>795</v>
      </c>
      <c r="C193" s="699" t="s">
        <v>806</v>
      </c>
      <c r="D193" s="1229"/>
      <c r="E193" s="1230"/>
      <c r="F193" s="1229"/>
      <c r="G193" s="1230"/>
      <c r="H193" s="1229"/>
      <c r="I193" s="1230"/>
      <c r="J193" s="1229"/>
      <c r="K193" s="1230"/>
      <c r="L193" s="1229"/>
      <c r="M193" s="1230"/>
      <c r="N193" s="1229"/>
      <c r="O193" s="1230"/>
      <c r="P193" s="1229"/>
      <c r="Q193" s="1230"/>
      <c r="R193" s="1229"/>
      <c r="S193" s="1230"/>
      <c r="T193" s="143"/>
      <c r="U193" s="146">
        <f>IF(OR(D193="s",F193="s",H193="s",J193="s",L193="s",N193="s",P193="s",R193="s"), 0, IF(OR(D193="a",F193="a",H193="a",J193="a",L193="a",N193="a",P193="a",R193="a"),V193,0))</f>
        <v>0</v>
      </c>
      <c r="V193" s="576">
        <v>5</v>
      </c>
      <c r="W193" s="83">
        <f>IF((COUNTIF(D193:S193,"a")+COUNTIF(D193:S193,"s")+COUNTIF(T193,"na"))&gt;0,IF((COUNTIF(D191:S191,"a")+COUNTIF(D191:S191,"s"))&gt;0,0,COUNTIF(D193:S193,"a")+COUNTIF(D193:S193,"s")+COUNTIF(T193,"na")), COUNTIF(D193:S193,"a")+COUNTIF(D193:S193,"s")+COUNTIF(T193,"na"))</f>
        <v>0</v>
      </c>
      <c r="X193" s="324"/>
      <c r="Y193" s="284"/>
      <c r="Z193" s="289"/>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row>
    <row r="194" spans="1:50" ht="45" customHeight="1" x14ac:dyDescent="0.2">
      <c r="A194" s="512"/>
      <c r="B194" s="399" t="s">
        <v>796</v>
      </c>
      <c r="C194" s="699" t="s">
        <v>807</v>
      </c>
      <c r="D194" s="1229"/>
      <c r="E194" s="1230"/>
      <c r="F194" s="1229"/>
      <c r="G194" s="1230"/>
      <c r="H194" s="1229"/>
      <c r="I194" s="1230"/>
      <c r="J194" s="1229"/>
      <c r="K194" s="1230"/>
      <c r="L194" s="1229"/>
      <c r="M194" s="1230"/>
      <c r="N194" s="1229"/>
      <c r="O194" s="1230"/>
      <c r="P194" s="1229"/>
      <c r="Q194" s="1230"/>
      <c r="R194" s="1229"/>
      <c r="S194" s="1230"/>
      <c r="T194" s="143"/>
      <c r="U194" s="146">
        <f>IF(OR(D194="s",F194="s",H194="s",J194="s",L194="s",N194="s",P194="s",R194="s"), 0, IF(OR(D194="a",F194="a",H194="a",J194="a",L194="a",N194="a",P194="a",R194="a"),V194,0))</f>
        <v>0</v>
      </c>
      <c r="V194" s="521">
        <v>5</v>
      </c>
      <c r="W194" s="83">
        <f>IF((COUNTIF(D194:S194,"a")+COUNTIF(D194:S194,"s")+COUNTIF(T194,"na"))&gt;0,IF((COUNTIF(D191:S191,"a")+COUNTIF(D191:S191,"s"))&gt;0,0,COUNTIF(D194:S194,"a")+COUNTIF(D194:S194,"s")+COUNTIF(T194,"na")), COUNTIF(D194:S194,"a")+COUNTIF(D194:S194,"s")+COUNTIF(T194,"na"))</f>
        <v>0</v>
      </c>
      <c r="X194" s="324"/>
      <c r="Y194" s="284"/>
      <c r="Z194" s="289"/>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row>
    <row r="195" spans="1:50" ht="45" customHeight="1" x14ac:dyDescent="0.2">
      <c r="A195" s="512"/>
      <c r="B195" s="399" t="s">
        <v>797</v>
      </c>
      <c r="C195" s="699" t="s">
        <v>808</v>
      </c>
      <c r="D195" s="1229"/>
      <c r="E195" s="1230"/>
      <c r="F195" s="1229"/>
      <c r="G195" s="1230"/>
      <c r="H195" s="1229"/>
      <c r="I195" s="1230"/>
      <c r="J195" s="1229"/>
      <c r="K195" s="1230"/>
      <c r="L195" s="1229"/>
      <c r="M195" s="1230"/>
      <c r="N195" s="1229"/>
      <c r="O195" s="1230"/>
      <c r="P195" s="1229"/>
      <c r="Q195" s="1230"/>
      <c r="R195" s="1229"/>
      <c r="S195" s="1230"/>
      <c r="T195" s="143"/>
      <c r="U195" s="146">
        <f>IF(OR(D195="s",F195="s",H195="s",J195="s",L195="s",N195="s",P195="s",R195="s"), 0, IF(OR(D195="a",F195="a",H195="a",J195="a",L195="a",N195="a",P195="a",R195="a"),V195,0))</f>
        <v>0</v>
      </c>
      <c r="V195" s="521">
        <v>5</v>
      </c>
      <c r="W195" s="83">
        <f>IF((COUNTIF(D195:S195,"a")+COUNTIF(D195:S195,"s")+COUNTIF(T195,"na"))&gt;0,IF((COUNTIF(D191:S191,"a")+COUNTIF(D191:S191,"s"))&gt;0,0,COUNTIF(D195:S195,"a")+COUNTIF(D195:S195,"s")+COUNTIF(T195,"na")), COUNTIF(D195:S195,"a")+COUNTIF(D195:S195,"s")+COUNTIF(T195,"na"))</f>
        <v>0</v>
      </c>
      <c r="X195" s="324"/>
      <c r="Y195" s="284"/>
      <c r="Z195" s="289"/>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row>
    <row r="196" spans="1:50" ht="27.95" customHeight="1" thickBot="1" x14ac:dyDescent="0.25">
      <c r="A196" s="512"/>
      <c r="B196" s="399" t="s">
        <v>798</v>
      </c>
      <c r="C196" s="699" t="s">
        <v>809</v>
      </c>
      <c r="D196" s="1229"/>
      <c r="E196" s="1230"/>
      <c r="F196" s="1229"/>
      <c r="G196" s="1230"/>
      <c r="H196" s="1229"/>
      <c r="I196" s="1230"/>
      <c r="J196" s="1229"/>
      <c r="K196" s="1230"/>
      <c r="L196" s="1229"/>
      <c r="M196" s="1230"/>
      <c r="N196" s="1229"/>
      <c r="O196" s="1230"/>
      <c r="P196" s="1229"/>
      <c r="Q196" s="1230"/>
      <c r="R196" s="1229"/>
      <c r="S196" s="1230"/>
      <c r="T196" s="143"/>
      <c r="U196" s="146">
        <f>IF(OR(D196="s",F196="s",H196="s",J196="s",L196="s",N196="s",P196="s",R196="s"), 0, IF(OR(D196="a",F196="a",H196="a",J196="a",L196="a",N196="a",P196="a",R196="a"),V196,0))</f>
        <v>0</v>
      </c>
      <c r="V196" s="521">
        <v>5</v>
      </c>
      <c r="W196" s="83">
        <f>IF((COUNTIF(D196:S196,"a")+COUNTIF(D196:S196,"s")+COUNTIF(T196,"na"))&gt;0,IF((COUNTIF(D191:S191,"a")+COUNTIF(D191:S191,"s"))&gt;0,0,COUNTIF(D196:S196,"a")+COUNTIF(D196:S196,"s")+COUNTIF(T196,"na")), COUNTIF(D196:S196,"a")+COUNTIF(D196:S196,"s")+COUNTIF(T196,"na"))</f>
        <v>0</v>
      </c>
      <c r="X196" s="324"/>
      <c r="Y196" s="284"/>
      <c r="Z196" s="289"/>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row>
    <row r="197" spans="1:50" ht="21" customHeight="1" thickTop="1" thickBot="1" x14ac:dyDescent="0.25">
      <c r="A197" s="512"/>
      <c r="B197" s="400"/>
      <c r="C197" s="12"/>
      <c r="D197" s="972" t="s">
        <v>261</v>
      </c>
      <c r="E197" s="973"/>
      <c r="F197" s="973"/>
      <c r="G197" s="973"/>
      <c r="H197" s="973"/>
      <c r="I197" s="973"/>
      <c r="J197" s="973"/>
      <c r="K197" s="973"/>
      <c r="L197" s="973"/>
      <c r="M197" s="973"/>
      <c r="N197" s="973"/>
      <c r="O197" s="973"/>
      <c r="P197" s="973"/>
      <c r="Q197" s="973"/>
      <c r="R197" s="973"/>
      <c r="S197" s="973"/>
      <c r="T197" s="1211"/>
      <c r="U197" s="29">
        <f>SUM(U186:U196)</f>
        <v>0</v>
      </c>
      <c r="V197" s="525">
        <f>SUM(V186:V190)+SUM(V193:V196)</f>
        <v>90</v>
      </c>
      <c r="W197" s="82"/>
      <c r="X197" s="82"/>
      <c r="Y197" s="284"/>
      <c r="Z197" s="289"/>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row>
    <row r="198" spans="1:50" ht="21" customHeight="1" thickBot="1" x14ac:dyDescent="0.25">
      <c r="A198" s="540"/>
      <c r="B198" s="432"/>
      <c r="C198" s="398"/>
      <c r="D198" s="913"/>
      <c r="E198" s="956"/>
      <c r="F198" s="1029">
        <v>70</v>
      </c>
      <c r="G198" s="923"/>
      <c r="H198" s="923"/>
      <c r="I198" s="923"/>
      <c r="J198" s="923"/>
      <c r="K198" s="923"/>
      <c r="L198" s="923"/>
      <c r="M198" s="923"/>
      <c r="N198" s="923"/>
      <c r="O198" s="923"/>
      <c r="P198" s="923"/>
      <c r="Q198" s="923"/>
      <c r="R198" s="923"/>
      <c r="S198" s="923"/>
      <c r="T198" s="923"/>
      <c r="U198" s="923"/>
      <c r="V198" s="924"/>
      <c r="W198" s="82"/>
      <c r="X198" s="82"/>
      <c r="Y198" s="284"/>
      <c r="Z198" s="289"/>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row>
    <row r="199" spans="1:50" ht="30" customHeight="1" thickBot="1" x14ac:dyDescent="0.25">
      <c r="A199" s="524"/>
      <c r="B199" s="401" t="s">
        <v>361</v>
      </c>
      <c r="C199" s="237" t="s">
        <v>458</v>
      </c>
      <c r="D199" s="37" t="s">
        <v>602</v>
      </c>
      <c r="E199" s="52"/>
      <c r="F199" s="38" t="s">
        <v>602</v>
      </c>
      <c r="G199" s="66"/>
      <c r="H199" s="37" t="s">
        <v>602</v>
      </c>
      <c r="I199" s="52"/>
      <c r="J199" s="38" t="s">
        <v>602</v>
      </c>
      <c r="K199" s="66"/>
      <c r="L199" s="37" t="s">
        <v>602</v>
      </c>
      <c r="M199" s="52"/>
      <c r="N199" s="38"/>
      <c r="O199" s="66"/>
      <c r="P199" s="37"/>
      <c r="Q199" s="52"/>
      <c r="R199" s="97"/>
      <c r="S199" s="98"/>
      <c r="T199" s="67"/>
      <c r="U199" s="68"/>
      <c r="V199" s="572"/>
      <c r="W199" s="82"/>
      <c r="X199" s="82"/>
      <c r="Y199" s="284"/>
      <c r="Z199" s="289"/>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row>
    <row r="200" spans="1:50" ht="45" customHeight="1" x14ac:dyDescent="0.2">
      <c r="A200" s="512"/>
      <c r="B200" s="384" t="s">
        <v>362</v>
      </c>
      <c r="C200" s="159" t="s">
        <v>187</v>
      </c>
      <c r="D200" s="1002"/>
      <c r="E200" s="1002"/>
      <c r="F200" s="1002"/>
      <c r="G200" s="1002"/>
      <c r="H200" s="1002"/>
      <c r="I200" s="1002"/>
      <c r="J200" s="1002"/>
      <c r="K200" s="1002"/>
      <c r="L200" s="1002"/>
      <c r="M200" s="1002"/>
      <c r="N200" s="1002"/>
      <c r="O200" s="1002"/>
      <c r="P200" s="1002"/>
      <c r="Q200" s="1002"/>
      <c r="R200" s="1002"/>
      <c r="S200" s="1002"/>
      <c r="T200" s="143"/>
      <c r="U200" s="144">
        <f t="shared" ref="U200:U213" si="24">IF(OR(D200="s",F200="s",H200="s",J200="s",L200="s",N200="s",P200="s",R200="s"), 0, IF(OR(D200="a",F200="a",H200="a",J200="a",L200="a",N200="a",P200="a",R200="a"),V200,0))</f>
        <v>0</v>
      </c>
      <c r="V200" s="520">
        <v>20</v>
      </c>
      <c r="W200" s="112">
        <f t="shared" ref="W200:W212" si="25">COUNTIF(D200:S200,"a")+COUNTIF(D200:S200,"s")</f>
        <v>0</v>
      </c>
      <c r="X200" s="150"/>
      <c r="Y200" s="284"/>
      <c r="Z200" s="289" t="s">
        <v>44</v>
      </c>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row>
    <row r="201" spans="1:50" ht="27.95" customHeight="1" x14ac:dyDescent="0.2">
      <c r="A201" s="512"/>
      <c r="B201" s="385" t="s">
        <v>363</v>
      </c>
      <c r="C201" s="162" t="s">
        <v>26</v>
      </c>
      <c r="D201" s="969"/>
      <c r="E201" s="969"/>
      <c r="F201" s="969"/>
      <c r="G201" s="969"/>
      <c r="H201" s="969"/>
      <c r="I201" s="969"/>
      <c r="J201" s="969"/>
      <c r="K201" s="969"/>
      <c r="L201" s="969"/>
      <c r="M201" s="969"/>
      <c r="N201" s="969"/>
      <c r="O201" s="969"/>
      <c r="P201" s="969"/>
      <c r="Q201" s="969"/>
      <c r="R201" s="969"/>
      <c r="S201" s="969"/>
      <c r="T201" s="143"/>
      <c r="U201" s="144">
        <f t="shared" si="24"/>
        <v>0</v>
      </c>
      <c r="V201" s="513">
        <v>20</v>
      </c>
      <c r="W201" s="112">
        <f t="shared" si="25"/>
        <v>0</v>
      </c>
      <c r="X201" s="150"/>
      <c r="Y201" s="284"/>
      <c r="Z201" s="289" t="s">
        <v>44</v>
      </c>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row>
    <row r="202" spans="1:50" ht="27.95" customHeight="1" x14ac:dyDescent="0.2">
      <c r="A202" s="512"/>
      <c r="B202" s="384" t="s">
        <v>495</v>
      </c>
      <c r="C202" s="162" t="s">
        <v>422</v>
      </c>
      <c r="D202" s="969"/>
      <c r="E202" s="969"/>
      <c r="F202" s="969"/>
      <c r="G202" s="969"/>
      <c r="H202" s="969"/>
      <c r="I202" s="969"/>
      <c r="J202" s="969"/>
      <c r="K202" s="969"/>
      <c r="L202" s="969"/>
      <c r="M202" s="969"/>
      <c r="N202" s="969"/>
      <c r="O202" s="969"/>
      <c r="P202" s="969"/>
      <c r="Q202" s="969"/>
      <c r="R202" s="969"/>
      <c r="S202" s="969"/>
      <c r="T202" s="143"/>
      <c r="U202" s="144">
        <f t="shared" si="24"/>
        <v>0</v>
      </c>
      <c r="V202" s="513">
        <v>10</v>
      </c>
      <c r="W202" s="112">
        <f t="shared" si="25"/>
        <v>0</v>
      </c>
      <c r="X202" s="150"/>
      <c r="Y202" s="284"/>
      <c r="Z202" s="289" t="s">
        <v>44</v>
      </c>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row>
    <row r="203" spans="1:50" ht="45" customHeight="1" x14ac:dyDescent="0.2">
      <c r="A203" s="512"/>
      <c r="B203" s="385" t="s">
        <v>496</v>
      </c>
      <c r="C203" s="162" t="s">
        <v>372</v>
      </c>
      <c r="D203" s="969"/>
      <c r="E203" s="969"/>
      <c r="F203" s="969"/>
      <c r="G203" s="969"/>
      <c r="H203" s="969"/>
      <c r="I203" s="969"/>
      <c r="J203" s="969"/>
      <c r="K203" s="969"/>
      <c r="L203" s="969"/>
      <c r="M203" s="969"/>
      <c r="N203" s="969"/>
      <c r="O203" s="969"/>
      <c r="P203" s="969"/>
      <c r="Q203" s="969"/>
      <c r="R203" s="969"/>
      <c r="S203" s="969"/>
      <c r="T203" s="143"/>
      <c r="U203" s="144">
        <f t="shared" si="24"/>
        <v>0</v>
      </c>
      <c r="V203" s="513">
        <v>10</v>
      </c>
      <c r="W203" s="112">
        <f t="shared" si="25"/>
        <v>0</v>
      </c>
      <c r="X203" s="150"/>
      <c r="Y203" s="284"/>
      <c r="Z203" s="289"/>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row>
    <row r="204" spans="1:50" ht="27.95" customHeight="1" x14ac:dyDescent="0.2">
      <c r="A204" s="512"/>
      <c r="B204" s="384" t="s">
        <v>497</v>
      </c>
      <c r="C204" s="165" t="s">
        <v>596</v>
      </c>
      <c r="D204" s="969"/>
      <c r="E204" s="969"/>
      <c r="F204" s="969"/>
      <c r="G204" s="969"/>
      <c r="H204" s="969"/>
      <c r="I204" s="969"/>
      <c r="J204" s="969"/>
      <c r="K204" s="969"/>
      <c r="L204" s="969"/>
      <c r="M204" s="969"/>
      <c r="N204" s="969"/>
      <c r="O204" s="969"/>
      <c r="P204" s="969"/>
      <c r="Q204" s="969"/>
      <c r="R204" s="969"/>
      <c r="S204" s="969"/>
      <c r="T204" s="143"/>
      <c r="U204" s="144">
        <f t="shared" si="24"/>
        <v>0</v>
      </c>
      <c r="V204" s="513">
        <v>10</v>
      </c>
      <c r="W204" s="112">
        <f t="shared" si="25"/>
        <v>0</v>
      </c>
      <c r="X204" s="150"/>
      <c r="Y204" s="284"/>
      <c r="Z204" s="289"/>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row>
    <row r="205" spans="1:50" ht="27.95" customHeight="1" x14ac:dyDescent="0.2">
      <c r="A205" s="512"/>
      <c r="B205" s="385" t="s">
        <v>364</v>
      </c>
      <c r="C205" s="162" t="s">
        <v>268</v>
      </c>
      <c r="D205" s="969"/>
      <c r="E205" s="969"/>
      <c r="F205" s="969"/>
      <c r="G205" s="969"/>
      <c r="H205" s="969"/>
      <c r="I205" s="969"/>
      <c r="J205" s="969"/>
      <c r="K205" s="969"/>
      <c r="L205" s="969"/>
      <c r="M205" s="969"/>
      <c r="N205" s="969"/>
      <c r="O205" s="969"/>
      <c r="P205" s="969"/>
      <c r="Q205" s="969"/>
      <c r="R205" s="969"/>
      <c r="S205" s="969"/>
      <c r="T205" s="143"/>
      <c r="U205" s="144">
        <f>IF(OR(D205="s",F205="s",H205="s",J205="s",L205="s",N205="s",P205="s",R205="s"), 0, IF(OR(D205="a",F205="a",H205="a",J205="a",L205="a",N205="a",P205="a",R205="a"),V205,0))</f>
        <v>0</v>
      </c>
      <c r="V205" s="511">
        <v>10</v>
      </c>
      <c r="W205" s="83">
        <f>IF((COUNTIF(D205:S205,"a")+COUNTIF(D205:S205,"s")+COUNTIF(T205,"na"))&gt;0,IF(OR((COUNTIF(D206:S206,"a")+COUNTIF(D206:S206,"s"))),0,COUNTIF(D205:S205,"a")+COUNTIF(D205:S205,"s")+COUNTIF(T205,"na")),COUNTIF(D205:S205,"a")+COUNTIF(D205:S205,"s")+COUNTIF(T205,"na"))</f>
        <v>0</v>
      </c>
      <c r="X205" s="324"/>
      <c r="Y205" s="284"/>
      <c r="Z205" s="289"/>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row>
    <row r="206" spans="1:50" ht="67.7" customHeight="1" x14ac:dyDescent="0.2">
      <c r="A206" s="512"/>
      <c r="B206" s="385" t="s">
        <v>810</v>
      </c>
      <c r="C206" s="699" t="s">
        <v>1271</v>
      </c>
      <c r="D206" s="969"/>
      <c r="E206" s="969"/>
      <c r="F206" s="969"/>
      <c r="G206" s="969"/>
      <c r="H206" s="969"/>
      <c r="I206" s="969"/>
      <c r="J206" s="969"/>
      <c r="K206" s="969"/>
      <c r="L206" s="969"/>
      <c r="M206" s="969"/>
      <c r="N206" s="969"/>
      <c r="O206" s="969"/>
      <c r="P206" s="969"/>
      <c r="Q206" s="969"/>
      <c r="R206" s="969"/>
      <c r="S206" s="969"/>
      <c r="T206" s="143"/>
      <c r="U206" s="146">
        <f>IF(OR(D206="s",F206="s",H206="s",J206="s",L206="s",N206="s",P206="s",R206="s"), 0, IF(OR(D206="a",F206="a",H206="a",J206="a",L206="a",N206="a",P206="a",R206="a"),V206,0))</f>
        <v>0</v>
      </c>
      <c r="V206" s="521">
        <v>10</v>
      </c>
      <c r="W206" s="83">
        <f>IF((COUNTIF(D206:S206,"a")+COUNTIF(D206:S206,"s")+COUNTIF(T206,"na"))&gt;0,IF((COUNTIF(D205:S205,"a")+COUNTIF(D205:S205,"s"))&gt;0,0,COUNTIF(D206:S206,"a")+COUNTIF(D206:S206,"s")+COUNTIF(T206,"na")), COUNTIF(D206:S206,"a")+COUNTIF(D206:S206,"s")+COUNTIF(T206,"na"))</f>
        <v>0</v>
      </c>
      <c r="X206" s="324"/>
      <c r="Y206" s="284"/>
      <c r="Z206" s="289" t="s">
        <v>44</v>
      </c>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row>
    <row r="207" spans="1:50" ht="27.95" customHeight="1" x14ac:dyDescent="0.2">
      <c r="A207" s="512"/>
      <c r="B207" s="384" t="s">
        <v>365</v>
      </c>
      <c r="C207" s="165" t="s">
        <v>58</v>
      </c>
      <c r="D207" s="969"/>
      <c r="E207" s="969"/>
      <c r="F207" s="969"/>
      <c r="G207" s="969"/>
      <c r="H207" s="969"/>
      <c r="I207" s="969"/>
      <c r="J207" s="969"/>
      <c r="K207" s="969"/>
      <c r="L207" s="969"/>
      <c r="M207" s="969"/>
      <c r="N207" s="969"/>
      <c r="O207" s="969"/>
      <c r="P207" s="969"/>
      <c r="Q207" s="969"/>
      <c r="R207" s="969"/>
      <c r="S207" s="969"/>
      <c r="T207" s="143"/>
      <c r="U207" s="144">
        <f t="shared" si="24"/>
        <v>0</v>
      </c>
      <c r="V207" s="513">
        <v>10</v>
      </c>
      <c r="W207" s="112">
        <f t="shared" si="25"/>
        <v>0</v>
      </c>
      <c r="X207" s="150"/>
      <c r="Y207" s="284"/>
      <c r="Z207" s="289" t="s">
        <v>44</v>
      </c>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row>
    <row r="208" spans="1:50" ht="45" customHeight="1" x14ac:dyDescent="0.2">
      <c r="A208" s="512"/>
      <c r="B208" s="385" t="s">
        <v>498</v>
      </c>
      <c r="C208" s="162" t="s">
        <v>243</v>
      </c>
      <c r="D208" s="969"/>
      <c r="E208" s="969"/>
      <c r="F208" s="969"/>
      <c r="G208" s="969"/>
      <c r="H208" s="969"/>
      <c r="I208" s="969"/>
      <c r="J208" s="969"/>
      <c r="K208" s="969"/>
      <c r="L208" s="969"/>
      <c r="M208" s="969"/>
      <c r="N208" s="969"/>
      <c r="O208" s="969"/>
      <c r="P208" s="969"/>
      <c r="Q208" s="969"/>
      <c r="R208" s="969"/>
      <c r="S208" s="969"/>
      <c r="T208" s="143"/>
      <c r="U208" s="144">
        <f t="shared" si="24"/>
        <v>0</v>
      </c>
      <c r="V208" s="520">
        <v>20</v>
      </c>
      <c r="W208" s="112">
        <f t="shared" si="25"/>
        <v>0</v>
      </c>
      <c r="X208" s="150"/>
      <c r="Y208" s="284"/>
      <c r="Z208" s="289" t="s">
        <v>44</v>
      </c>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row>
    <row r="209" spans="1:50" ht="27.95" customHeight="1" x14ac:dyDescent="0.2">
      <c r="A209" s="512"/>
      <c r="B209" s="384" t="s">
        <v>499</v>
      </c>
      <c r="C209" s="162" t="s">
        <v>535</v>
      </c>
      <c r="D209" s="969"/>
      <c r="E209" s="969"/>
      <c r="F209" s="969"/>
      <c r="G209" s="969"/>
      <c r="H209" s="969"/>
      <c r="I209" s="969"/>
      <c r="J209" s="969"/>
      <c r="K209" s="969"/>
      <c r="L209" s="969"/>
      <c r="M209" s="969"/>
      <c r="N209" s="969"/>
      <c r="O209" s="969"/>
      <c r="P209" s="969"/>
      <c r="Q209" s="969"/>
      <c r="R209" s="969"/>
      <c r="S209" s="969"/>
      <c r="T209" s="143"/>
      <c r="U209" s="144">
        <f t="shared" si="24"/>
        <v>0</v>
      </c>
      <c r="V209" s="521">
        <v>10</v>
      </c>
      <c r="W209" s="112">
        <f t="shared" si="25"/>
        <v>0</v>
      </c>
      <c r="X209" s="150"/>
      <c r="Y209" s="284"/>
      <c r="Z209" s="289" t="s">
        <v>44</v>
      </c>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row>
    <row r="210" spans="1:50" ht="27.95" customHeight="1" x14ac:dyDescent="0.2">
      <c r="A210" s="512"/>
      <c r="B210" s="385" t="s">
        <v>500</v>
      </c>
      <c r="C210" s="162" t="s">
        <v>178</v>
      </c>
      <c r="D210" s="969"/>
      <c r="E210" s="969"/>
      <c r="F210" s="969"/>
      <c r="G210" s="969"/>
      <c r="H210" s="969"/>
      <c r="I210" s="969"/>
      <c r="J210" s="969"/>
      <c r="K210" s="969"/>
      <c r="L210" s="969"/>
      <c r="M210" s="969"/>
      <c r="N210" s="969"/>
      <c r="O210" s="969"/>
      <c r="P210" s="969"/>
      <c r="Q210" s="969"/>
      <c r="R210" s="969"/>
      <c r="S210" s="969"/>
      <c r="T210" s="143"/>
      <c r="U210" s="144">
        <f t="shared" si="24"/>
        <v>0</v>
      </c>
      <c r="V210" s="521">
        <v>10</v>
      </c>
      <c r="W210" s="112">
        <f t="shared" si="25"/>
        <v>0</v>
      </c>
      <c r="X210" s="150"/>
      <c r="Y210" s="284"/>
      <c r="Z210" s="289" t="s">
        <v>44</v>
      </c>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row>
    <row r="211" spans="1:50" ht="27.95" customHeight="1" x14ac:dyDescent="0.2">
      <c r="A211" s="512"/>
      <c r="B211" s="385" t="s">
        <v>501</v>
      </c>
      <c r="C211" s="162" t="s">
        <v>179</v>
      </c>
      <c r="D211" s="969"/>
      <c r="E211" s="969"/>
      <c r="F211" s="969"/>
      <c r="G211" s="969"/>
      <c r="H211" s="969"/>
      <c r="I211" s="969"/>
      <c r="J211" s="969"/>
      <c r="K211" s="969"/>
      <c r="L211" s="969"/>
      <c r="M211" s="969"/>
      <c r="N211" s="969"/>
      <c r="O211" s="969"/>
      <c r="P211" s="969"/>
      <c r="Q211" s="969"/>
      <c r="R211" s="969"/>
      <c r="S211" s="969"/>
      <c r="T211" s="143"/>
      <c r="U211" s="144">
        <f t="shared" si="24"/>
        <v>0</v>
      </c>
      <c r="V211" s="521">
        <v>20</v>
      </c>
      <c r="W211" s="112">
        <f t="shared" si="25"/>
        <v>0</v>
      </c>
      <c r="X211" s="150"/>
      <c r="Y211" s="284"/>
      <c r="Z211" s="289"/>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row>
    <row r="212" spans="1:50" ht="45" customHeight="1" x14ac:dyDescent="0.2">
      <c r="A212" s="512"/>
      <c r="B212" s="385" t="s">
        <v>502</v>
      </c>
      <c r="C212" s="162" t="s">
        <v>29</v>
      </c>
      <c r="D212" s="969"/>
      <c r="E212" s="969"/>
      <c r="F212" s="969"/>
      <c r="G212" s="969"/>
      <c r="H212" s="969"/>
      <c r="I212" s="969"/>
      <c r="J212" s="969"/>
      <c r="K212" s="969"/>
      <c r="L212" s="969"/>
      <c r="M212" s="969"/>
      <c r="N212" s="969"/>
      <c r="O212" s="969"/>
      <c r="P212" s="969"/>
      <c r="Q212" s="969"/>
      <c r="R212" s="969"/>
      <c r="S212" s="969"/>
      <c r="T212" s="143"/>
      <c r="U212" s="144">
        <f t="shared" si="24"/>
        <v>0</v>
      </c>
      <c r="V212" s="521">
        <v>10</v>
      </c>
      <c r="W212" s="112">
        <f t="shared" si="25"/>
        <v>0</v>
      </c>
      <c r="X212" s="150"/>
      <c r="Y212" s="284"/>
      <c r="Z212" s="289" t="s">
        <v>44</v>
      </c>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row>
    <row r="213" spans="1:50" ht="67.7" customHeight="1" thickBot="1" x14ac:dyDescent="0.25">
      <c r="A213" s="512"/>
      <c r="B213" s="385" t="s">
        <v>366</v>
      </c>
      <c r="C213" s="162" t="s">
        <v>800</v>
      </c>
      <c r="D213" s="970"/>
      <c r="E213" s="970"/>
      <c r="F213" s="970"/>
      <c r="G213" s="970"/>
      <c r="H213" s="970"/>
      <c r="I213" s="970"/>
      <c r="J213" s="970"/>
      <c r="K213" s="970"/>
      <c r="L213" s="970"/>
      <c r="M213" s="970"/>
      <c r="N213" s="970"/>
      <c r="O213" s="970"/>
      <c r="P213" s="970"/>
      <c r="Q213" s="970"/>
      <c r="R213" s="970"/>
      <c r="S213" s="970"/>
      <c r="T213" s="611" t="s">
        <v>793</v>
      </c>
      <c r="U213" s="144">
        <f t="shared" si="24"/>
        <v>0</v>
      </c>
      <c r="V213" s="521">
        <f>IF(T213="na",0,10)</f>
        <v>0</v>
      </c>
      <c r="W213" s="112">
        <f>COUNTIF(D213:S213,"a")+COUNTIF(D213:S213,"s")+COUNTIF(T213,"na")</f>
        <v>1</v>
      </c>
      <c r="X213" s="150"/>
      <c r="Y213" s="284"/>
      <c r="Z213" s="289"/>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row>
    <row r="214" spans="1:50" ht="21" customHeight="1" thickTop="1" thickBot="1" x14ac:dyDescent="0.25">
      <c r="A214" s="516"/>
      <c r="B214" s="23"/>
      <c r="C214" s="14"/>
      <c r="D214" s="972" t="s">
        <v>261</v>
      </c>
      <c r="E214" s="973"/>
      <c r="F214" s="973"/>
      <c r="G214" s="973"/>
      <c r="H214" s="973"/>
      <c r="I214" s="973"/>
      <c r="J214" s="973"/>
      <c r="K214" s="973"/>
      <c r="L214" s="973"/>
      <c r="M214" s="973"/>
      <c r="N214" s="973"/>
      <c r="O214" s="973"/>
      <c r="P214" s="973"/>
      <c r="Q214" s="973"/>
      <c r="R214" s="973"/>
      <c r="S214" s="973"/>
      <c r="T214" s="1211"/>
      <c r="U214" s="29">
        <f>SUM(U200:U213)</f>
        <v>0</v>
      </c>
      <c r="V214" s="525">
        <f>SUM(V200:V204)+SUM(V206:V213)</f>
        <v>160</v>
      </c>
      <c r="W214" s="82"/>
      <c r="X214" s="82"/>
      <c r="Y214" s="284"/>
      <c r="Z214" s="289"/>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row>
    <row r="215" spans="1:50" ht="21" customHeight="1" thickBot="1" x14ac:dyDescent="0.25">
      <c r="A215" s="537"/>
      <c r="B215" s="689"/>
      <c r="C215" s="250"/>
      <c r="D215" s="913"/>
      <c r="E215" s="956"/>
      <c r="F215" s="1050">
        <v>120</v>
      </c>
      <c r="G215" s="923"/>
      <c r="H215" s="923"/>
      <c r="I215" s="923"/>
      <c r="J215" s="923"/>
      <c r="K215" s="923"/>
      <c r="L215" s="923"/>
      <c r="M215" s="923"/>
      <c r="N215" s="923"/>
      <c r="O215" s="923"/>
      <c r="P215" s="923"/>
      <c r="Q215" s="923"/>
      <c r="R215" s="923"/>
      <c r="S215" s="923"/>
      <c r="T215" s="923"/>
      <c r="U215" s="923"/>
      <c r="V215" s="924"/>
      <c r="W215" s="82"/>
      <c r="X215" s="82"/>
      <c r="Y215" s="284"/>
      <c r="Z215" s="289"/>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row>
    <row r="216" spans="1:50" ht="30" customHeight="1" thickBot="1" x14ac:dyDescent="0.25">
      <c r="A216" s="524"/>
      <c r="B216" s="401" t="s">
        <v>503</v>
      </c>
      <c r="C216" s="237" t="s">
        <v>241</v>
      </c>
      <c r="D216" s="37" t="s">
        <v>602</v>
      </c>
      <c r="E216" s="52"/>
      <c r="F216" s="38" t="s">
        <v>602</v>
      </c>
      <c r="G216" s="66"/>
      <c r="H216" s="37" t="s">
        <v>602</v>
      </c>
      <c r="I216" s="52"/>
      <c r="J216" s="38"/>
      <c r="K216" s="66"/>
      <c r="L216" s="37"/>
      <c r="M216" s="96"/>
      <c r="N216" s="97"/>
      <c r="O216" s="98"/>
      <c r="P216" s="95"/>
      <c r="Q216" s="96"/>
      <c r="R216" s="97"/>
      <c r="S216" s="98"/>
      <c r="T216" s="255"/>
      <c r="U216" s="256"/>
      <c r="V216" s="574"/>
      <c r="W216" s="82"/>
      <c r="X216" s="82"/>
      <c r="Y216" s="284"/>
      <c r="Z216" s="289"/>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row>
    <row r="217" spans="1:50" ht="45" customHeight="1" x14ac:dyDescent="0.2">
      <c r="A217" s="512"/>
      <c r="B217" s="384" t="s">
        <v>504</v>
      </c>
      <c r="C217" s="169" t="s">
        <v>8</v>
      </c>
      <c r="D217" s="1002"/>
      <c r="E217" s="1002"/>
      <c r="F217" s="1002"/>
      <c r="G217" s="1002"/>
      <c r="H217" s="1002"/>
      <c r="I217" s="1002"/>
      <c r="J217" s="1002"/>
      <c r="K217" s="1002"/>
      <c r="L217" s="1002"/>
      <c r="M217" s="1002"/>
      <c r="N217" s="1002"/>
      <c r="O217" s="1002"/>
      <c r="P217" s="1002"/>
      <c r="Q217" s="1002"/>
      <c r="R217" s="1002"/>
      <c r="S217" s="1002"/>
      <c r="T217" s="143"/>
      <c r="U217" s="144">
        <f>IF(OR(D217="s",F217="s",H217="s",J217="s",L217="s",N217="s",P217="s",R217="s"), 0, IF(OR(D217="a",F217="a",H217="a",J217="a",L217="a",N217="a",P217="a",R217="a"),V217,0))</f>
        <v>0</v>
      </c>
      <c r="V217" s="527">
        <v>10</v>
      </c>
      <c r="W217" s="112">
        <f>COUNTIF(D217:S217,"a")+COUNTIF(D217:S217,"s")</f>
        <v>0</v>
      </c>
      <c r="X217" s="150"/>
      <c r="Y217" s="284"/>
      <c r="Z217" s="289" t="s">
        <v>44</v>
      </c>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row>
    <row r="218" spans="1:50" ht="27.95" customHeight="1" x14ac:dyDescent="0.2">
      <c r="A218" s="512"/>
      <c r="B218" s="385" t="s">
        <v>505</v>
      </c>
      <c r="C218" s="171" t="s">
        <v>210</v>
      </c>
      <c r="D218" s="969"/>
      <c r="E218" s="969"/>
      <c r="F218" s="969"/>
      <c r="G218" s="969"/>
      <c r="H218" s="969"/>
      <c r="I218" s="969"/>
      <c r="J218" s="969"/>
      <c r="K218" s="969"/>
      <c r="L218" s="969"/>
      <c r="M218" s="969"/>
      <c r="N218" s="969"/>
      <c r="O218" s="969"/>
      <c r="P218" s="969"/>
      <c r="Q218" s="969"/>
      <c r="R218" s="969"/>
      <c r="S218" s="969"/>
      <c r="T218" s="143"/>
      <c r="U218" s="144">
        <f>IF(OR(D218="s",F218="s",H218="s",J218="s",L218="s",N218="s",P218="s",R218="s"), 0, IF(OR(D218="a",F218="a",H218="a",J218="a",L218="a",N218="a",P218="a",R218="a"),V218,0))</f>
        <v>0</v>
      </c>
      <c r="V218" s="521">
        <v>10</v>
      </c>
      <c r="W218" s="112">
        <f>COUNTIF(D218:S218,"a")+COUNTIF(D218:S218,"s")</f>
        <v>0</v>
      </c>
      <c r="X218" s="150"/>
      <c r="Y218" s="284"/>
      <c r="Z218" s="289" t="s">
        <v>44</v>
      </c>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row>
    <row r="219" spans="1:50" ht="27.95" customHeight="1" x14ac:dyDescent="0.2">
      <c r="A219" s="512"/>
      <c r="B219" s="384" t="s">
        <v>506</v>
      </c>
      <c r="C219" s="171" t="s">
        <v>242</v>
      </c>
      <c r="D219" s="969"/>
      <c r="E219" s="969"/>
      <c r="F219" s="969"/>
      <c r="G219" s="969"/>
      <c r="H219" s="969"/>
      <c r="I219" s="969"/>
      <c r="J219" s="969"/>
      <c r="K219" s="969"/>
      <c r="L219" s="969"/>
      <c r="M219" s="969"/>
      <c r="N219" s="969"/>
      <c r="O219" s="969"/>
      <c r="P219" s="969"/>
      <c r="Q219" s="969"/>
      <c r="R219" s="969"/>
      <c r="S219" s="969"/>
      <c r="T219" s="143"/>
      <c r="U219" s="144">
        <f>IF(OR(D219="s",F219="s",H219="s",J219="s",L219="s",N219="s",P219="s",R219="s"), 0, IF(OR(D219="a",F219="a",H219="a",J219="a",L219="a",N219="a",P219="a",R219="a"),V219,0))</f>
        <v>0</v>
      </c>
      <c r="V219" s="521">
        <v>10</v>
      </c>
      <c r="W219" s="112">
        <f>COUNTIF(D219:S219,"a")+COUNTIF(D219:S219,"s")</f>
        <v>0</v>
      </c>
      <c r="X219" s="150"/>
      <c r="Y219" s="284"/>
      <c r="Z219" s="289" t="s">
        <v>44</v>
      </c>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row>
    <row r="220" spans="1:50" ht="45" customHeight="1" x14ac:dyDescent="0.2">
      <c r="A220" s="512"/>
      <c r="B220" s="385" t="s">
        <v>507</v>
      </c>
      <c r="C220" s="171" t="s">
        <v>1272</v>
      </c>
      <c r="D220" s="969"/>
      <c r="E220" s="969"/>
      <c r="F220" s="969"/>
      <c r="G220" s="969"/>
      <c r="H220" s="969"/>
      <c r="I220" s="969"/>
      <c r="J220" s="969"/>
      <c r="K220" s="969"/>
      <c r="L220" s="969"/>
      <c r="M220" s="969"/>
      <c r="N220" s="969"/>
      <c r="O220" s="969"/>
      <c r="P220" s="969"/>
      <c r="Q220" s="969"/>
      <c r="R220" s="969"/>
      <c r="S220" s="969"/>
      <c r="T220" s="143"/>
      <c r="U220" s="144">
        <f>IF(OR(D220="s",F220="s",H220="s",J220="s",L220="s",N220="s",P220="s",R220="s"), 0, IF(OR(D220="a",F220="a",H220="a",J220="a",L220="a",N220="a",P220="a",R220="a"),V220,0))</f>
        <v>0</v>
      </c>
      <c r="V220" s="521">
        <v>10</v>
      </c>
      <c r="W220" s="112">
        <f>COUNTIF(D220:S220,"a")+COUNTIF(D220:S220,"s")</f>
        <v>0</v>
      </c>
      <c r="X220" s="150"/>
      <c r="Y220" s="284"/>
      <c r="Z220" s="289" t="s">
        <v>44</v>
      </c>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row>
    <row r="221" spans="1:50" ht="27.95" customHeight="1" thickBot="1" x14ac:dyDescent="0.25">
      <c r="A221" s="512"/>
      <c r="B221" s="384" t="s">
        <v>508</v>
      </c>
      <c r="C221" s="171" t="s">
        <v>89</v>
      </c>
      <c r="D221" s="970"/>
      <c r="E221" s="970"/>
      <c r="F221" s="970"/>
      <c r="G221" s="970"/>
      <c r="H221" s="970"/>
      <c r="I221" s="970"/>
      <c r="J221" s="970"/>
      <c r="K221" s="970"/>
      <c r="L221" s="970"/>
      <c r="M221" s="970"/>
      <c r="N221" s="970"/>
      <c r="O221" s="970"/>
      <c r="P221" s="970"/>
      <c r="Q221" s="970"/>
      <c r="R221" s="970"/>
      <c r="S221" s="970"/>
      <c r="T221" s="143"/>
      <c r="U221" s="144">
        <f>IF(OR(D221="s",F221="s",H221="s",J221="s",L221="s",N221="s",P221="s",R221="s"), 0, IF(OR(D221="a",F221="a",H221="a",J221="a",L221="a",N221="a",P221="a",R221="a"),V221,0))</f>
        <v>0</v>
      </c>
      <c r="V221" s="521">
        <v>10</v>
      </c>
      <c r="W221" s="112">
        <f>COUNTIF(D221:S221,"a")+COUNTIF(D221:S221,"s")</f>
        <v>0</v>
      </c>
      <c r="X221" s="150"/>
      <c r="Y221" s="284"/>
      <c r="Z221" s="289" t="s">
        <v>44</v>
      </c>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row>
    <row r="222" spans="1:50" ht="21" customHeight="1" thickTop="1" thickBot="1" x14ac:dyDescent="0.25">
      <c r="A222" s="512"/>
      <c r="B222" s="19"/>
      <c r="C222" s="14"/>
      <c r="D222" s="972" t="s">
        <v>261</v>
      </c>
      <c r="E222" s="973"/>
      <c r="F222" s="973"/>
      <c r="G222" s="973"/>
      <c r="H222" s="973"/>
      <c r="I222" s="973"/>
      <c r="J222" s="973"/>
      <c r="K222" s="973"/>
      <c r="L222" s="973"/>
      <c r="M222" s="973"/>
      <c r="N222" s="973"/>
      <c r="O222" s="973"/>
      <c r="P222" s="973"/>
      <c r="Q222" s="973"/>
      <c r="R222" s="973"/>
      <c r="S222" s="973"/>
      <c r="T222" s="1211"/>
      <c r="U222" s="29">
        <f>SUM(U217:U221)</f>
        <v>0</v>
      </c>
      <c r="V222" s="525">
        <f>SUM(V217:V221)</f>
        <v>50</v>
      </c>
      <c r="W222" s="82"/>
      <c r="X222" s="82"/>
      <c r="Y222" s="284"/>
      <c r="Z222" s="289"/>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row>
    <row r="223" spans="1:50" ht="21" customHeight="1" thickBot="1" x14ac:dyDescent="0.25">
      <c r="A223" s="512"/>
      <c r="B223" s="402"/>
      <c r="C223" s="739"/>
      <c r="D223" s="913"/>
      <c r="E223" s="956"/>
      <c r="F223" s="1244">
        <v>50</v>
      </c>
      <c r="G223" s="923"/>
      <c r="H223" s="923"/>
      <c r="I223" s="923"/>
      <c r="J223" s="923"/>
      <c r="K223" s="923"/>
      <c r="L223" s="923"/>
      <c r="M223" s="923"/>
      <c r="N223" s="923"/>
      <c r="O223" s="923"/>
      <c r="P223" s="923"/>
      <c r="Q223" s="923"/>
      <c r="R223" s="923"/>
      <c r="S223" s="923"/>
      <c r="T223" s="923"/>
      <c r="U223" s="923"/>
      <c r="V223" s="924"/>
      <c r="W223" s="82"/>
      <c r="X223" s="82"/>
      <c r="Y223" s="284"/>
      <c r="Z223" s="289"/>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row>
    <row r="224" spans="1:50" ht="30" customHeight="1" thickBot="1" x14ac:dyDescent="0.25">
      <c r="A224" s="512"/>
      <c r="B224" s="401" t="s">
        <v>509</v>
      </c>
      <c r="C224" s="237" t="s">
        <v>514</v>
      </c>
      <c r="D224" s="37" t="s">
        <v>602</v>
      </c>
      <c r="E224" s="52"/>
      <c r="F224" s="38" t="s">
        <v>602</v>
      </c>
      <c r="G224" s="66"/>
      <c r="H224" s="37" t="s">
        <v>602</v>
      </c>
      <c r="I224" s="52"/>
      <c r="J224" s="38"/>
      <c r="K224" s="98"/>
      <c r="L224" s="95"/>
      <c r="M224" s="96"/>
      <c r="N224" s="97"/>
      <c r="O224" s="98"/>
      <c r="P224" s="95"/>
      <c r="Q224" s="96"/>
      <c r="R224" s="97"/>
      <c r="S224" s="98"/>
      <c r="T224" s="67"/>
      <c r="U224" s="403"/>
      <c r="V224" s="572"/>
      <c r="W224" s="82"/>
      <c r="X224" s="82"/>
      <c r="Y224" s="284"/>
      <c r="Z224" s="289"/>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row>
    <row r="225" spans="1:50" ht="27.95" customHeight="1" x14ac:dyDescent="0.2">
      <c r="A225" s="512"/>
      <c r="B225" s="384" t="s">
        <v>510</v>
      </c>
      <c r="C225" s="169" t="s">
        <v>198</v>
      </c>
      <c r="D225" s="1002"/>
      <c r="E225" s="1002"/>
      <c r="F225" s="1002"/>
      <c r="G225" s="1002"/>
      <c r="H225" s="1002"/>
      <c r="I225" s="1002"/>
      <c r="J225" s="1002"/>
      <c r="K225" s="1002"/>
      <c r="L225" s="1002"/>
      <c r="M225" s="1002"/>
      <c r="N225" s="1002"/>
      <c r="O225" s="1002"/>
      <c r="P225" s="1002"/>
      <c r="Q225" s="1002"/>
      <c r="R225" s="1002"/>
      <c r="S225" s="1002"/>
      <c r="T225" s="143"/>
      <c r="U225" s="144">
        <f>IF(OR(D225="s",F225="s",H225="s",J225="s",L225="s",N225="s",P225="s",R225="s"), 0, IF(OR(D225="a",F225="a",H225="a",J225="a",L225="a",N225="a",P225="a",R225="a"),V225,0))</f>
        <v>0</v>
      </c>
      <c r="V225" s="527">
        <v>10</v>
      </c>
      <c r="W225" s="112">
        <f>COUNTIF(D225:S225,"a")+COUNTIF(D225:S225,"s")</f>
        <v>0</v>
      </c>
      <c r="X225" s="150"/>
      <c r="Y225" s="284"/>
      <c r="Z225" s="289" t="s">
        <v>44</v>
      </c>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row>
    <row r="226" spans="1:50" ht="45" customHeight="1" x14ac:dyDescent="0.2">
      <c r="A226" s="512"/>
      <c r="B226" s="384" t="s">
        <v>511</v>
      </c>
      <c r="C226" s="171" t="s">
        <v>593</v>
      </c>
      <c r="D226" s="969"/>
      <c r="E226" s="969"/>
      <c r="F226" s="969"/>
      <c r="G226" s="969"/>
      <c r="H226" s="969"/>
      <c r="I226" s="969"/>
      <c r="J226" s="969"/>
      <c r="K226" s="969"/>
      <c r="L226" s="969"/>
      <c r="M226" s="969"/>
      <c r="N226" s="969"/>
      <c r="O226" s="969"/>
      <c r="P226" s="969"/>
      <c r="Q226" s="969"/>
      <c r="R226" s="969"/>
      <c r="S226" s="969"/>
      <c r="T226" s="143"/>
      <c r="U226" s="144">
        <f>IF(OR(D226="s",F226="s",H226="s",J226="s",L226="s",N226="s",P226="s",R226="s"), 0, IF(OR(D226="a",F226="a",H226="a",J226="a",L226="a",N226="a",P226="a",R226="a"),V226,0))</f>
        <v>0</v>
      </c>
      <c r="V226" s="521">
        <v>10</v>
      </c>
      <c r="W226" s="112">
        <f>COUNTIF(D226:S226,"a")+COUNTIF(D226:S226,"s")</f>
        <v>0</v>
      </c>
      <c r="X226" s="150"/>
      <c r="Y226" s="284"/>
      <c r="Z226" s="289" t="s">
        <v>44</v>
      </c>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row>
    <row r="227" spans="1:50" ht="45" customHeight="1" x14ac:dyDescent="0.2">
      <c r="A227" s="512"/>
      <c r="B227" s="384" t="s">
        <v>512</v>
      </c>
      <c r="C227" s="171" t="s">
        <v>5</v>
      </c>
      <c r="D227" s="969"/>
      <c r="E227" s="969"/>
      <c r="F227" s="969"/>
      <c r="G227" s="969"/>
      <c r="H227" s="969"/>
      <c r="I227" s="969"/>
      <c r="J227" s="969"/>
      <c r="K227" s="969"/>
      <c r="L227" s="969"/>
      <c r="M227" s="969"/>
      <c r="N227" s="969"/>
      <c r="O227" s="969"/>
      <c r="P227" s="969"/>
      <c r="Q227" s="969"/>
      <c r="R227" s="969"/>
      <c r="S227" s="969"/>
      <c r="T227" s="143"/>
      <c r="U227" s="144">
        <f>IF(OR(D227="s",F227="s",H227="s",J227="s",L227="s",N227="s",P227="s",R227="s"), 0, IF(OR(D227="a",F227="a",H227="a",J227="a",L227="a",N227="a",P227="a",R227="a"),V227,0))</f>
        <v>0</v>
      </c>
      <c r="V227" s="521">
        <v>10</v>
      </c>
      <c r="W227" s="112">
        <f>COUNTIF(D227:S227,"a")+COUNTIF(D227:S227,"s")</f>
        <v>0</v>
      </c>
      <c r="X227" s="150"/>
      <c r="Y227" s="284"/>
      <c r="Z227" s="289" t="s">
        <v>44</v>
      </c>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row>
    <row r="228" spans="1:50" ht="67.7" customHeight="1" thickBot="1" x14ac:dyDescent="0.25">
      <c r="A228" s="512"/>
      <c r="B228" s="384" t="s">
        <v>513</v>
      </c>
      <c r="C228" s="171" t="s">
        <v>433</v>
      </c>
      <c r="D228" s="970"/>
      <c r="E228" s="970"/>
      <c r="F228" s="970"/>
      <c r="G228" s="970"/>
      <c r="H228" s="970"/>
      <c r="I228" s="970"/>
      <c r="J228" s="970"/>
      <c r="K228" s="970"/>
      <c r="L228" s="970"/>
      <c r="M228" s="970"/>
      <c r="N228" s="970"/>
      <c r="O228" s="970"/>
      <c r="P228" s="970"/>
      <c r="Q228" s="970"/>
      <c r="R228" s="970"/>
      <c r="S228" s="970"/>
      <c r="T228" s="143"/>
      <c r="U228" s="144">
        <f>IF(OR(D228="s",F228="s",H228="s",J228="s",L228="s",N228="s",P228="s",R228="s"), 0, IF(OR(D228="a",F228="a",H228="a",J228="a",L228="a",N228="a",P228="a",R228="a"),V228,0))</f>
        <v>0</v>
      </c>
      <c r="V228" s="521">
        <v>10</v>
      </c>
      <c r="W228" s="112">
        <f>COUNTIF(D228:S228,"a")+COUNTIF(D228:S228,"s")</f>
        <v>0</v>
      </c>
      <c r="X228" s="150"/>
      <c r="Y228" s="284"/>
      <c r="Z228" s="289" t="s">
        <v>44</v>
      </c>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row>
    <row r="229" spans="1:50" ht="21" customHeight="1" thickTop="1" thickBot="1" x14ac:dyDescent="0.25">
      <c r="A229" s="512"/>
      <c r="B229" s="22"/>
      <c r="C229" s="14"/>
      <c r="D229" s="972" t="s">
        <v>261</v>
      </c>
      <c r="E229" s="973"/>
      <c r="F229" s="973"/>
      <c r="G229" s="973"/>
      <c r="H229" s="973"/>
      <c r="I229" s="973"/>
      <c r="J229" s="973"/>
      <c r="K229" s="973"/>
      <c r="L229" s="973"/>
      <c r="M229" s="973"/>
      <c r="N229" s="973"/>
      <c r="O229" s="973"/>
      <c r="P229" s="973"/>
      <c r="Q229" s="973"/>
      <c r="R229" s="973"/>
      <c r="S229" s="973"/>
      <c r="T229" s="1211"/>
      <c r="U229" s="29">
        <f>SUM(U225:U228)</f>
        <v>0</v>
      </c>
      <c r="V229" s="525">
        <f>SUM(V225:V228)</f>
        <v>40</v>
      </c>
      <c r="W229" s="82"/>
      <c r="X229" s="82"/>
      <c r="Y229" s="284"/>
      <c r="Z229" s="289"/>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row>
    <row r="230" spans="1:50" ht="21" customHeight="1" thickBot="1" x14ac:dyDescent="0.25">
      <c r="A230" s="512"/>
      <c r="B230" s="742"/>
      <c r="C230" s="250"/>
      <c r="D230" s="913"/>
      <c r="E230" s="956"/>
      <c r="F230" s="1255">
        <v>40</v>
      </c>
      <c r="G230" s="923"/>
      <c r="H230" s="923"/>
      <c r="I230" s="923"/>
      <c r="J230" s="923"/>
      <c r="K230" s="923"/>
      <c r="L230" s="923"/>
      <c r="M230" s="923"/>
      <c r="N230" s="923"/>
      <c r="O230" s="923"/>
      <c r="P230" s="923"/>
      <c r="Q230" s="923"/>
      <c r="R230" s="923"/>
      <c r="S230" s="923"/>
      <c r="T230" s="923"/>
      <c r="U230" s="923"/>
      <c r="V230" s="924"/>
      <c r="W230" s="82"/>
      <c r="X230" s="82"/>
      <c r="Y230" s="284"/>
      <c r="Z230" s="289"/>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row>
    <row r="231" spans="1:50" ht="30" customHeight="1" thickBot="1" x14ac:dyDescent="0.25">
      <c r="A231" s="512"/>
      <c r="B231" s="401" t="s">
        <v>223</v>
      </c>
      <c r="C231" s="436" t="s">
        <v>199</v>
      </c>
      <c r="D231" s="37" t="s">
        <v>602</v>
      </c>
      <c r="E231" s="52"/>
      <c r="F231" s="38" t="s">
        <v>602</v>
      </c>
      <c r="G231" s="66"/>
      <c r="H231" s="37" t="s">
        <v>602</v>
      </c>
      <c r="I231" s="52"/>
      <c r="J231" s="254"/>
      <c r="K231" s="66"/>
      <c r="L231" s="37" t="s">
        <v>602</v>
      </c>
      <c r="M231" s="52"/>
      <c r="N231" s="38"/>
      <c r="O231" s="98"/>
      <c r="P231" s="95"/>
      <c r="Q231" s="96"/>
      <c r="R231" s="95"/>
      <c r="S231" s="96"/>
      <c r="T231" s="255"/>
      <c r="U231" s="404"/>
      <c r="V231" s="574"/>
      <c r="W231" s="82"/>
      <c r="X231" s="82"/>
      <c r="Y231" s="284"/>
      <c r="Z231" s="289"/>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row>
    <row r="232" spans="1:50" ht="27.95" customHeight="1" x14ac:dyDescent="0.2">
      <c r="A232" s="512"/>
      <c r="B232" s="387" t="s">
        <v>224</v>
      </c>
      <c r="C232" s="210" t="s">
        <v>524</v>
      </c>
      <c r="D232" s="1002"/>
      <c r="E232" s="1002"/>
      <c r="F232" s="1002"/>
      <c r="G232" s="1002"/>
      <c r="H232" s="1002"/>
      <c r="I232" s="1002"/>
      <c r="J232" s="1002"/>
      <c r="K232" s="1002"/>
      <c r="L232" s="1002"/>
      <c r="M232" s="1002"/>
      <c r="N232" s="1002"/>
      <c r="O232" s="1002"/>
      <c r="P232" s="1002"/>
      <c r="Q232" s="1002"/>
      <c r="R232" s="1002"/>
      <c r="S232" s="1002"/>
      <c r="T232" s="143"/>
      <c r="U232" s="144">
        <f>IF(OR(D232="s",F232="s",H232="s",J232="s",L232="s",N232="s",P232="s",R232="s"), 0, IF(OR(D232="a",F232="a",H232="a",J232="a",L232="a",N232="a",P232="a",R232="a"),V232,0))</f>
        <v>0</v>
      </c>
      <c r="V232" s="520">
        <v>20</v>
      </c>
      <c r="W232" s="112">
        <f>COUNTIF(D232:S232,"a")+COUNTIF(D232:S232,"s")</f>
        <v>0</v>
      </c>
      <c r="X232" s="150"/>
      <c r="Y232" s="284"/>
      <c r="Z232" s="289"/>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row>
    <row r="233" spans="1:50" ht="45" customHeight="1" x14ac:dyDescent="0.2">
      <c r="A233" s="512"/>
      <c r="B233" s="399" t="s">
        <v>225</v>
      </c>
      <c r="C233" s="162" t="s">
        <v>126</v>
      </c>
      <c r="D233" s="969"/>
      <c r="E233" s="969"/>
      <c r="F233" s="969"/>
      <c r="G233" s="969"/>
      <c r="H233" s="969"/>
      <c r="I233" s="969"/>
      <c r="J233" s="969"/>
      <c r="K233" s="969"/>
      <c r="L233" s="969"/>
      <c r="M233" s="969"/>
      <c r="N233" s="969"/>
      <c r="O233" s="969"/>
      <c r="P233" s="969"/>
      <c r="Q233" s="969"/>
      <c r="R233" s="969"/>
      <c r="S233" s="969"/>
      <c r="T233" s="143"/>
      <c r="U233" s="144">
        <f>IF(OR(D233="s",F233="s",H233="s",J233="s",L233="s",N233="s",P233="s",R233="s"), 0, IF(OR(D233="a",F233="a",H233="a",J233="a",L233="a",N233="a",P233="a",R233="a"),V233,0))</f>
        <v>0</v>
      </c>
      <c r="V233" s="513">
        <v>10</v>
      </c>
      <c r="W233" s="112">
        <f>COUNTIF(D233:S233,"a")+COUNTIF(D233:S233,"s")</f>
        <v>0</v>
      </c>
      <c r="X233" s="150"/>
      <c r="Y233" s="284"/>
      <c r="Z233" s="289"/>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row>
    <row r="234" spans="1:50" ht="27.95" customHeight="1" x14ac:dyDescent="0.2">
      <c r="A234" s="512"/>
      <c r="B234" s="387" t="s">
        <v>226</v>
      </c>
      <c r="C234" s="162" t="s">
        <v>398</v>
      </c>
      <c r="D234" s="969"/>
      <c r="E234" s="969"/>
      <c r="F234" s="969"/>
      <c r="G234" s="969"/>
      <c r="H234" s="969"/>
      <c r="I234" s="969"/>
      <c r="J234" s="969"/>
      <c r="K234" s="969"/>
      <c r="L234" s="969"/>
      <c r="M234" s="969"/>
      <c r="N234" s="969"/>
      <c r="O234" s="969"/>
      <c r="P234" s="969"/>
      <c r="Q234" s="969"/>
      <c r="R234" s="969"/>
      <c r="S234" s="969"/>
      <c r="T234" s="143"/>
      <c r="U234" s="144">
        <f>IF(OR(D234="s",F234="s",H234="s",J234="s",L234="s",N234="s",P234="s",R234="s"), 0, IF(OR(D234="a",F234="a",H234="a",J234="a",L234="a",N234="a",P234="a",R234="a"),V234,0))</f>
        <v>0</v>
      </c>
      <c r="V234" s="513">
        <v>20</v>
      </c>
      <c r="W234" s="112">
        <f>COUNTIF(D234:S234,"a")+COUNTIF(D234:S234,"s")</f>
        <v>0</v>
      </c>
      <c r="X234" s="150"/>
      <c r="Y234" s="284"/>
      <c r="Z234" s="289" t="s">
        <v>44</v>
      </c>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row>
    <row r="235" spans="1:50" ht="45" customHeight="1" thickBot="1" x14ac:dyDescent="0.25">
      <c r="A235" s="512"/>
      <c r="B235" s="386" t="s">
        <v>222</v>
      </c>
      <c r="C235" s="162" t="s">
        <v>515</v>
      </c>
      <c r="D235" s="970"/>
      <c r="E235" s="970"/>
      <c r="F235" s="970"/>
      <c r="G235" s="970"/>
      <c r="H235" s="970"/>
      <c r="I235" s="970"/>
      <c r="J235" s="970"/>
      <c r="K235" s="970"/>
      <c r="L235" s="970"/>
      <c r="M235" s="970"/>
      <c r="N235" s="970"/>
      <c r="O235" s="970"/>
      <c r="P235" s="970"/>
      <c r="Q235" s="970"/>
      <c r="R235" s="970"/>
      <c r="S235" s="970"/>
      <c r="T235" s="143"/>
      <c r="U235" s="144">
        <f>IF(OR(D235="s",F235="s",H235="s",J235="s",L235="s",N235="s",P235="s",R235="s"), 0, IF(OR(D235="a",F235="a",H235="a",J235="a",L235="a",N235="a",P235="a",R235="a"),V235,0))</f>
        <v>0</v>
      </c>
      <c r="V235" s="513">
        <v>20</v>
      </c>
      <c r="W235" s="112">
        <f>COUNTIF(D235:S235,"a")+COUNTIF(D235:S235,"s")</f>
        <v>0</v>
      </c>
      <c r="X235" s="150"/>
      <c r="Y235" s="284"/>
      <c r="Z235" s="289" t="s">
        <v>44</v>
      </c>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row>
    <row r="236" spans="1:50" ht="21" customHeight="1" thickTop="1" thickBot="1" x14ac:dyDescent="0.25">
      <c r="A236" s="512"/>
      <c r="B236" s="19"/>
      <c r="C236" s="12"/>
      <c r="D236" s="972" t="s">
        <v>261</v>
      </c>
      <c r="E236" s="973"/>
      <c r="F236" s="973"/>
      <c r="G236" s="973"/>
      <c r="H236" s="973"/>
      <c r="I236" s="973"/>
      <c r="J236" s="973"/>
      <c r="K236" s="973"/>
      <c r="L236" s="973"/>
      <c r="M236" s="973"/>
      <c r="N236" s="973"/>
      <c r="O236" s="973"/>
      <c r="P236" s="973"/>
      <c r="Q236" s="973"/>
      <c r="R236" s="973"/>
      <c r="S236" s="973"/>
      <c r="T236" s="1211"/>
      <c r="U236" s="29">
        <f>SUM(U232:U235)</f>
        <v>0</v>
      </c>
      <c r="V236" s="525">
        <f>SUM(V232:V235)</f>
        <v>70</v>
      </c>
      <c r="W236" s="82"/>
      <c r="X236" s="82"/>
      <c r="Y236" s="284"/>
      <c r="Z236" s="289"/>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row>
    <row r="237" spans="1:50" ht="21" customHeight="1" thickBot="1" x14ac:dyDescent="0.25">
      <c r="A237" s="540"/>
      <c r="B237" s="721"/>
      <c r="C237" s="398"/>
      <c r="D237" s="913"/>
      <c r="E237" s="956"/>
      <c r="F237" s="1260">
        <v>40</v>
      </c>
      <c r="G237" s="923"/>
      <c r="H237" s="923"/>
      <c r="I237" s="923"/>
      <c r="J237" s="923"/>
      <c r="K237" s="923"/>
      <c r="L237" s="923"/>
      <c r="M237" s="923"/>
      <c r="N237" s="923"/>
      <c r="O237" s="923"/>
      <c r="P237" s="923"/>
      <c r="Q237" s="923"/>
      <c r="R237" s="923"/>
      <c r="S237" s="923"/>
      <c r="T237" s="923"/>
      <c r="U237" s="923"/>
      <c r="V237" s="924"/>
      <c r="W237" s="82"/>
      <c r="X237" s="82"/>
      <c r="Y237" s="284"/>
      <c r="Z237" s="289"/>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row>
    <row r="238" spans="1:50" ht="30" customHeight="1" thickBot="1" x14ac:dyDescent="0.25">
      <c r="A238" s="524"/>
      <c r="B238" s="389" t="s">
        <v>367</v>
      </c>
      <c r="C238" s="436" t="s">
        <v>201</v>
      </c>
      <c r="D238" s="37" t="s">
        <v>602</v>
      </c>
      <c r="E238" s="52"/>
      <c r="F238" s="38" t="s">
        <v>602</v>
      </c>
      <c r="G238" s="66"/>
      <c r="H238" s="37"/>
      <c r="I238" s="52"/>
      <c r="J238" s="254"/>
      <c r="K238" s="66"/>
      <c r="L238" s="37"/>
      <c r="M238" s="52"/>
      <c r="N238" s="38"/>
      <c r="O238" s="66"/>
      <c r="P238" s="37"/>
      <c r="Q238" s="52"/>
      <c r="R238" s="95"/>
      <c r="S238" s="96"/>
      <c r="T238" s="255"/>
      <c r="U238" s="256"/>
      <c r="V238" s="574"/>
      <c r="W238" s="82"/>
      <c r="X238" s="82"/>
      <c r="Y238" s="284"/>
      <c r="Z238" s="289"/>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row>
    <row r="239" spans="1:50" ht="27.95" customHeight="1" x14ac:dyDescent="0.2">
      <c r="A239" s="512"/>
      <c r="B239" s="373" t="s">
        <v>368</v>
      </c>
      <c r="C239" s="159" t="s">
        <v>1163</v>
      </c>
      <c r="D239" s="1002"/>
      <c r="E239" s="1002"/>
      <c r="F239" s="1002"/>
      <c r="G239" s="1002"/>
      <c r="H239" s="1002"/>
      <c r="I239" s="1002"/>
      <c r="J239" s="1002"/>
      <c r="K239" s="1002"/>
      <c r="L239" s="1002"/>
      <c r="M239" s="1002"/>
      <c r="N239" s="1002"/>
      <c r="O239" s="1002"/>
      <c r="P239" s="1002"/>
      <c r="Q239" s="1002"/>
      <c r="R239" s="1002"/>
      <c r="S239" s="1002"/>
      <c r="T239" s="143"/>
      <c r="U239" s="144">
        <f>IF(OR(D239="s",F239="s",H239="s",J239="s",L239="s",N239="s",P239="s",R239="s"), 0, IF(OR(D239="a",F239="a",H239="a",J239="a",L239="a",N239="a",P239="a",R239="a"),V239,0))</f>
        <v>0</v>
      </c>
      <c r="V239" s="520">
        <v>20</v>
      </c>
      <c r="W239" s="112">
        <f>COUNTIF(D239:S239,"a")+COUNTIF(D239:S239,"s")</f>
        <v>0</v>
      </c>
      <c r="X239" s="150"/>
      <c r="Y239" s="284"/>
      <c r="Z239" s="289" t="s">
        <v>44</v>
      </c>
      <c r="AA239" s="284"/>
      <c r="AB239" s="284"/>
      <c r="AC239" s="284"/>
      <c r="AD239" s="284"/>
      <c r="AE239" s="284"/>
      <c r="AF239" s="284"/>
      <c r="AG239" s="284"/>
      <c r="AH239" s="284"/>
      <c r="AI239" s="284"/>
      <c r="AJ239" s="284"/>
      <c r="AK239" s="284"/>
      <c r="AL239" s="284"/>
      <c r="AM239" s="284"/>
      <c r="AN239" s="284"/>
      <c r="AO239" s="284"/>
      <c r="AP239" s="284"/>
      <c r="AQ239" s="284"/>
      <c r="AR239" s="284"/>
      <c r="AS239" s="284"/>
      <c r="AT239" s="284"/>
      <c r="AU239" s="284"/>
      <c r="AV239" s="284"/>
      <c r="AW239" s="284"/>
      <c r="AX239" s="284"/>
    </row>
    <row r="240" spans="1:50" ht="27.95" customHeight="1" x14ac:dyDescent="0.2">
      <c r="A240" s="512"/>
      <c r="B240" s="371" t="s">
        <v>369</v>
      </c>
      <c r="C240" s="162" t="s">
        <v>339</v>
      </c>
      <c r="D240" s="969"/>
      <c r="E240" s="969"/>
      <c r="F240" s="969"/>
      <c r="G240" s="969"/>
      <c r="H240" s="969"/>
      <c r="I240" s="969"/>
      <c r="J240" s="969"/>
      <c r="K240" s="969"/>
      <c r="L240" s="969"/>
      <c r="M240" s="969"/>
      <c r="N240" s="969"/>
      <c r="O240" s="969"/>
      <c r="P240" s="969"/>
      <c r="Q240" s="969"/>
      <c r="R240" s="969"/>
      <c r="S240" s="969"/>
      <c r="T240" s="143"/>
      <c r="U240" s="144">
        <f>IF(OR(D240="s",F240="s",H240="s",J240="s",L240="s",N240="s",P240="s",R240="s"), 0, IF(OR(D240="a",F240="a",H240="a",J240="a",L240="a",N240="a",P240="a",R240="a"),V240,0))</f>
        <v>0</v>
      </c>
      <c r="V240" s="513">
        <v>10</v>
      </c>
      <c r="W240" s="112">
        <f>COUNTIF(D240:S240,"a")+COUNTIF(D240:S240,"s")</f>
        <v>0</v>
      </c>
      <c r="X240" s="150"/>
      <c r="Y240" s="284"/>
      <c r="Z240" s="289"/>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row>
    <row r="241" spans="1:93" ht="27.95" customHeight="1" thickBot="1" x14ac:dyDescent="0.25">
      <c r="A241" s="512"/>
      <c r="B241" s="371" t="s">
        <v>227</v>
      </c>
      <c r="C241" s="162" t="s">
        <v>340</v>
      </c>
      <c r="D241" s="970"/>
      <c r="E241" s="970"/>
      <c r="F241" s="970"/>
      <c r="G241" s="970"/>
      <c r="H241" s="970"/>
      <c r="I241" s="970"/>
      <c r="J241" s="970"/>
      <c r="K241" s="970"/>
      <c r="L241" s="970"/>
      <c r="M241" s="970"/>
      <c r="N241" s="970"/>
      <c r="O241" s="970"/>
      <c r="P241" s="970"/>
      <c r="Q241" s="970"/>
      <c r="R241" s="970"/>
      <c r="S241" s="970"/>
      <c r="T241" s="143"/>
      <c r="U241" s="144">
        <f>IF(OR(D241="s",F241="s",H241="s",J241="s",L241="s",N241="s",P241="s",R241="s"), 0, IF(OR(D241="a",F241="a",H241="a",J241="a",L241="a",N241="a",P241="a",R241="a"),V241,0))</f>
        <v>0</v>
      </c>
      <c r="V241" s="521">
        <v>10</v>
      </c>
      <c r="W241" s="112">
        <f>COUNTIF(D241:S241,"a")+COUNTIF(D241:S241,"s")</f>
        <v>0</v>
      </c>
      <c r="X241" s="150"/>
      <c r="Y241" s="284"/>
      <c r="Z241" s="289"/>
      <c r="AA241" s="284"/>
      <c r="AB241" s="284"/>
      <c r="AC241" s="284"/>
      <c r="AD241" s="284"/>
      <c r="AE241" s="284"/>
      <c r="AF241" s="284"/>
      <c r="AG241" s="284"/>
      <c r="AH241" s="284"/>
      <c r="AI241" s="284"/>
      <c r="AJ241" s="284"/>
      <c r="AK241" s="284"/>
      <c r="AL241" s="284"/>
      <c r="AM241" s="284"/>
      <c r="AN241" s="284"/>
      <c r="AO241" s="284"/>
      <c r="AP241" s="284"/>
      <c r="AQ241" s="284"/>
      <c r="AR241" s="284"/>
      <c r="AS241" s="284"/>
      <c r="AT241" s="284"/>
      <c r="AU241" s="284"/>
      <c r="AV241" s="284"/>
      <c r="AW241" s="284"/>
      <c r="AX241" s="284"/>
    </row>
    <row r="242" spans="1:93" ht="21" customHeight="1" thickTop="1" thickBot="1" x14ac:dyDescent="0.25">
      <c r="A242" s="512"/>
      <c r="B242" s="19"/>
      <c r="C242" s="12"/>
      <c r="D242" s="972" t="s">
        <v>261</v>
      </c>
      <c r="E242" s="973"/>
      <c r="F242" s="973"/>
      <c r="G242" s="973"/>
      <c r="H242" s="973"/>
      <c r="I242" s="973"/>
      <c r="J242" s="973"/>
      <c r="K242" s="973"/>
      <c r="L242" s="973"/>
      <c r="M242" s="973"/>
      <c r="N242" s="973"/>
      <c r="O242" s="973"/>
      <c r="P242" s="973"/>
      <c r="Q242" s="973"/>
      <c r="R242" s="973"/>
      <c r="S242" s="973"/>
      <c r="T242" s="1211"/>
      <c r="U242" s="29">
        <f>SUM(U239:U241)</f>
        <v>0</v>
      </c>
      <c r="V242" s="525">
        <f>SUM(V239:V241)</f>
        <v>40</v>
      </c>
      <c r="W242" s="82"/>
      <c r="X242" s="82"/>
      <c r="Y242" s="284"/>
      <c r="Z242" s="289"/>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row>
    <row r="243" spans="1:93" ht="21" customHeight="1" thickBot="1" x14ac:dyDescent="0.25">
      <c r="A243" s="540"/>
      <c r="B243" s="402"/>
      <c r="C243" s="336"/>
      <c r="D243" s="913"/>
      <c r="E243" s="956"/>
      <c r="F243" s="1027">
        <v>20</v>
      </c>
      <c r="G243" s="923"/>
      <c r="H243" s="923"/>
      <c r="I243" s="923"/>
      <c r="J243" s="923"/>
      <c r="K243" s="923"/>
      <c r="L243" s="923"/>
      <c r="M243" s="923"/>
      <c r="N243" s="923"/>
      <c r="O243" s="923"/>
      <c r="P243" s="923"/>
      <c r="Q243" s="923"/>
      <c r="R243" s="923"/>
      <c r="S243" s="923"/>
      <c r="T243" s="923"/>
      <c r="U243" s="923"/>
      <c r="V243" s="924"/>
      <c r="W243" s="82"/>
      <c r="X243" s="82"/>
      <c r="Y243" s="284"/>
      <c r="Z243" s="289"/>
      <c r="AA243" s="284"/>
      <c r="AB243" s="284"/>
      <c r="AC243" s="284"/>
      <c r="AD243" s="284"/>
      <c r="AE243" s="284"/>
      <c r="AF243" s="284"/>
      <c r="AG243" s="284"/>
      <c r="AH243" s="284"/>
      <c r="AI243" s="284"/>
      <c r="AJ243" s="284"/>
      <c r="AK243" s="284"/>
      <c r="AL243" s="284"/>
      <c r="AM243" s="284"/>
      <c r="AN243" s="284"/>
      <c r="AO243" s="284"/>
      <c r="AP243" s="284"/>
      <c r="AQ243" s="284"/>
      <c r="AR243" s="284"/>
      <c r="AS243" s="284"/>
      <c r="AT243" s="284"/>
      <c r="AU243" s="284"/>
      <c r="AV243" s="284"/>
      <c r="AW243" s="284"/>
      <c r="AX243" s="284"/>
    </row>
    <row r="244" spans="1:93" s="13" customFormat="1" ht="30" customHeight="1" thickBot="1" x14ac:dyDescent="0.25">
      <c r="A244" s="524"/>
      <c r="B244" s="389" t="s">
        <v>228</v>
      </c>
      <c r="C244" s="237" t="s">
        <v>130</v>
      </c>
      <c r="D244" s="37"/>
      <c r="E244" s="52"/>
      <c r="F244" s="38" t="s">
        <v>602</v>
      </c>
      <c r="G244" s="66"/>
      <c r="H244" s="37"/>
      <c r="I244" s="52"/>
      <c r="J244" s="254"/>
      <c r="K244" s="66"/>
      <c r="L244" s="95"/>
      <c r="M244" s="96"/>
      <c r="N244" s="97"/>
      <c r="O244" s="98"/>
      <c r="P244" s="95"/>
      <c r="Q244" s="96"/>
      <c r="R244" s="95"/>
      <c r="S244" s="96"/>
      <c r="T244" s="255"/>
      <c r="U244" s="404"/>
      <c r="V244" s="574"/>
      <c r="W244" s="84"/>
      <c r="X244" s="84"/>
      <c r="Y244" s="292"/>
      <c r="Z244" s="289"/>
      <c r="AA244" s="292"/>
      <c r="AB244" s="292"/>
      <c r="AC244" s="292"/>
      <c r="AD244" s="292"/>
      <c r="AE244" s="292"/>
      <c r="AF244" s="292"/>
      <c r="AG244" s="292"/>
      <c r="AH244" s="292"/>
      <c r="AI244" s="292"/>
      <c r="AJ244" s="292"/>
      <c r="AK244" s="292"/>
      <c r="AL244" s="292"/>
      <c r="AM244" s="292"/>
      <c r="AN244" s="292"/>
      <c r="AO244" s="292"/>
      <c r="AP244" s="292"/>
      <c r="AQ244" s="292"/>
      <c r="AR244" s="292"/>
      <c r="AS244" s="292"/>
      <c r="AT244" s="292"/>
      <c r="AU244" s="292"/>
      <c r="AV244" s="292"/>
      <c r="AW244" s="292"/>
      <c r="AX244" s="292"/>
      <c r="AY244" s="293"/>
      <c r="AZ244" s="293"/>
      <c r="BA244" s="293"/>
      <c r="BB244" s="293"/>
      <c r="BC244" s="293"/>
      <c r="BD244" s="293"/>
      <c r="BE244" s="293"/>
      <c r="BF244" s="293"/>
      <c r="BG244" s="293"/>
      <c r="BH244" s="293"/>
      <c r="BI244" s="293"/>
      <c r="BJ244" s="293"/>
      <c r="BK244" s="293"/>
      <c r="BL244" s="293"/>
      <c r="BM244" s="293"/>
      <c r="BN244" s="293"/>
      <c r="BO244" s="293"/>
      <c r="BP244" s="293"/>
      <c r="BQ244" s="293"/>
      <c r="BR244" s="293"/>
      <c r="BS244" s="293"/>
      <c r="BT244" s="293"/>
      <c r="BU244" s="293"/>
      <c r="BV244" s="293"/>
      <c r="BW244" s="293"/>
      <c r="BX244" s="293"/>
      <c r="BY244" s="293"/>
      <c r="BZ244" s="293"/>
      <c r="CA244" s="293"/>
      <c r="CB244" s="293"/>
      <c r="CC244" s="293"/>
      <c r="CD244" s="293"/>
      <c r="CE244" s="293"/>
      <c r="CF244" s="293"/>
      <c r="CG244" s="293"/>
      <c r="CH244" s="293"/>
      <c r="CI244" s="293"/>
      <c r="CJ244" s="293"/>
      <c r="CK244" s="293"/>
      <c r="CL244" s="293"/>
      <c r="CM244" s="293"/>
      <c r="CN244" s="293"/>
      <c r="CO244" s="293"/>
    </row>
    <row r="245" spans="1:93" s="13" customFormat="1" ht="27.95" customHeight="1" x14ac:dyDescent="0.2">
      <c r="A245" s="512"/>
      <c r="B245" s="376" t="s">
        <v>202</v>
      </c>
      <c r="C245" s="159" t="s">
        <v>180</v>
      </c>
      <c r="D245" s="1002"/>
      <c r="E245" s="1002"/>
      <c r="F245" s="1002"/>
      <c r="G245" s="1002"/>
      <c r="H245" s="1002"/>
      <c r="I245" s="1002"/>
      <c r="J245" s="1002"/>
      <c r="K245" s="1002"/>
      <c r="L245" s="1002"/>
      <c r="M245" s="1002"/>
      <c r="N245" s="1002"/>
      <c r="O245" s="1002"/>
      <c r="P245" s="1002"/>
      <c r="Q245" s="1002"/>
      <c r="R245" s="1002"/>
      <c r="S245" s="1002"/>
      <c r="T245" s="143"/>
      <c r="U245" s="144">
        <f>IF(OR(D245="s",F245="s",H245="s",J245="s",L245="s",N245="s",P245="s",R245="s"), 0, IF(OR(D245="a",F245="a",H245="a",J245="a",L245="a",N245="a",P245="a",R245="a"),V245,0))</f>
        <v>0</v>
      </c>
      <c r="V245" s="520">
        <v>10</v>
      </c>
      <c r="W245" s="112">
        <f>COUNTIF(D245:S245,"a")+COUNTIF(D245:S245,"s")</f>
        <v>0</v>
      </c>
      <c r="X245" s="150"/>
      <c r="Y245" s="292"/>
      <c r="Z245" s="289"/>
      <c r="AA245" s="292"/>
      <c r="AB245" s="292"/>
      <c r="AC245" s="292"/>
      <c r="AD245" s="292"/>
      <c r="AE245" s="292"/>
      <c r="AF245" s="292"/>
      <c r="AG245" s="292"/>
      <c r="AH245" s="292"/>
      <c r="AI245" s="292"/>
      <c r="AJ245" s="292"/>
      <c r="AK245" s="292"/>
      <c r="AL245" s="292"/>
      <c r="AM245" s="292"/>
      <c r="AN245" s="292"/>
      <c r="AO245" s="292"/>
      <c r="AP245" s="292"/>
      <c r="AQ245" s="292"/>
      <c r="AR245" s="292"/>
      <c r="AS245" s="292"/>
      <c r="AT245" s="292"/>
      <c r="AU245" s="292"/>
      <c r="AV245" s="292"/>
      <c r="AW245" s="292"/>
      <c r="AX245" s="292"/>
      <c r="AY245" s="293"/>
      <c r="AZ245" s="293"/>
      <c r="BA245" s="293"/>
      <c r="BB245" s="293"/>
      <c r="BC245" s="293"/>
      <c r="BD245" s="293"/>
      <c r="BE245" s="293"/>
      <c r="BF245" s="293"/>
      <c r="BG245" s="293"/>
      <c r="BH245" s="293"/>
      <c r="BI245" s="293"/>
      <c r="BJ245" s="293"/>
      <c r="BK245" s="293"/>
      <c r="BL245" s="293"/>
      <c r="BM245" s="293"/>
      <c r="BN245" s="293"/>
      <c r="BO245" s="293"/>
      <c r="BP245" s="293"/>
      <c r="BQ245" s="293"/>
      <c r="BR245" s="293"/>
      <c r="BS245" s="293"/>
      <c r="BT245" s="293"/>
      <c r="BU245" s="293"/>
      <c r="BV245" s="293"/>
      <c r="BW245" s="293"/>
      <c r="BX245" s="293"/>
      <c r="BY245" s="293"/>
      <c r="BZ245" s="293"/>
      <c r="CA245" s="293"/>
      <c r="CB245" s="293"/>
      <c r="CC245" s="293"/>
      <c r="CD245" s="293"/>
      <c r="CE245" s="293"/>
      <c r="CF245" s="293"/>
      <c r="CG245" s="293"/>
      <c r="CH245" s="293"/>
      <c r="CI245" s="293"/>
      <c r="CJ245" s="293"/>
      <c r="CK245" s="293"/>
      <c r="CL245" s="293"/>
      <c r="CM245" s="293"/>
      <c r="CN245" s="293"/>
      <c r="CO245" s="293"/>
    </row>
    <row r="246" spans="1:93" s="13" customFormat="1" ht="27.95" customHeight="1" x14ac:dyDescent="0.2">
      <c r="A246" s="512"/>
      <c r="B246" s="374" t="s">
        <v>203</v>
      </c>
      <c r="C246" s="162" t="s">
        <v>112</v>
      </c>
      <c r="D246" s="969"/>
      <c r="E246" s="969"/>
      <c r="F246" s="969"/>
      <c r="G246" s="969"/>
      <c r="H246" s="969"/>
      <c r="I246" s="969"/>
      <c r="J246" s="969"/>
      <c r="K246" s="969"/>
      <c r="L246" s="969"/>
      <c r="M246" s="969"/>
      <c r="N246" s="969"/>
      <c r="O246" s="969"/>
      <c r="P246" s="969"/>
      <c r="Q246" s="969"/>
      <c r="R246" s="969"/>
      <c r="S246" s="969"/>
      <c r="T246" s="143"/>
      <c r="U246" s="144">
        <f>IF(OR(D246="s",F246="s",H246="s",J246="s",L246="s",N246="s",P246="s",R246="s"), 0, IF(OR(D246="a",F246="a",H246="a",J246="a",L246="a",N246="a",P246="a",R246="a"),V246,0))</f>
        <v>0</v>
      </c>
      <c r="V246" s="513">
        <v>10</v>
      </c>
      <c r="W246" s="112">
        <f>COUNTIF(D246:S246,"a")+COUNTIF(D246:S246,"s")</f>
        <v>0</v>
      </c>
      <c r="X246" s="150"/>
      <c r="Y246" s="292"/>
      <c r="Z246" s="289"/>
      <c r="AA246" s="292"/>
      <c r="AB246" s="292"/>
      <c r="AC246" s="292"/>
      <c r="AD246" s="292"/>
      <c r="AE246" s="292"/>
      <c r="AF246" s="292"/>
      <c r="AG246" s="292"/>
      <c r="AH246" s="292"/>
      <c r="AI246" s="292"/>
      <c r="AJ246" s="292"/>
      <c r="AK246" s="292"/>
      <c r="AL246" s="292"/>
      <c r="AM246" s="292"/>
      <c r="AN246" s="292"/>
      <c r="AO246" s="292"/>
      <c r="AP246" s="292"/>
      <c r="AQ246" s="292"/>
      <c r="AR246" s="292"/>
      <c r="AS246" s="292"/>
      <c r="AT246" s="292"/>
      <c r="AU246" s="292"/>
      <c r="AV246" s="292"/>
      <c r="AW246" s="292"/>
      <c r="AX246" s="292"/>
      <c r="AY246" s="293"/>
      <c r="AZ246" s="293"/>
      <c r="BA246" s="293"/>
      <c r="BB246" s="293"/>
      <c r="BC246" s="293"/>
      <c r="BD246" s="293"/>
      <c r="BE246" s="293"/>
      <c r="BF246" s="293"/>
      <c r="BG246" s="293"/>
      <c r="BH246" s="293"/>
      <c r="BI246" s="293"/>
      <c r="BJ246" s="293"/>
      <c r="BK246" s="293"/>
      <c r="BL246" s="293"/>
      <c r="BM246" s="293"/>
      <c r="BN246" s="293"/>
      <c r="BO246" s="293"/>
      <c r="BP246" s="293"/>
      <c r="BQ246" s="293"/>
      <c r="BR246" s="293"/>
      <c r="BS246" s="293"/>
      <c r="BT246" s="293"/>
      <c r="BU246" s="293"/>
      <c r="BV246" s="293"/>
      <c r="BW246" s="293"/>
      <c r="BX246" s="293"/>
      <c r="BY246" s="293"/>
      <c r="BZ246" s="293"/>
      <c r="CA246" s="293"/>
      <c r="CB246" s="293"/>
      <c r="CC246" s="293"/>
      <c r="CD246" s="293"/>
      <c r="CE246" s="293"/>
      <c r="CF246" s="293"/>
      <c r="CG246" s="293"/>
      <c r="CH246" s="293"/>
      <c r="CI246" s="293"/>
      <c r="CJ246" s="293"/>
      <c r="CK246" s="293"/>
      <c r="CL246" s="293"/>
      <c r="CM246" s="293"/>
      <c r="CN246" s="293"/>
      <c r="CO246" s="293"/>
    </row>
    <row r="247" spans="1:93" s="13" customFormat="1" ht="27.95" customHeight="1" x14ac:dyDescent="0.2">
      <c r="A247" s="512"/>
      <c r="B247" s="374" t="s">
        <v>113</v>
      </c>
      <c r="C247" s="162" t="s">
        <v>440</v>
      </c>
      <c r="D247" s="969"/>
      <c r="E247" s="969"/>
      <c r="F247" s="969"/>
      <c r="G247" s="969"/>
      <c r="H247" s="969"/>
      <c r="I247" s="969"/>
      <c r="J247" s="969"/>
      <c r="K247" s="969"/>
      <c r="L247" s="969"/>
      <c r="M247" s="969"/>
      <c r="N247" s="969"/>
      <c r="O247" s="969"/>
      <c r="P247" s="969"/>
      <c r="Q247" s="969"/>
      <c r="R247" s="969"/>
      <c r="S247" s="969"/>
      <c r="T247" s="143"/>
      <c r="U247" s="144">
        <f>IF(OR(D247="s",F247="s",H247="s",J247="s",L247="s",N247="s",P247="s",R247="s"), 0, IF(OR(D247="a",F247="a",H247="a",J247="a",L247="a",N247="a",P247="a",R247="a"),V247,0))</f>
        <v>0</v>
      </c>
      <c r="V247" s="513">
        <v>10</v>
      </c>
      <c r="W247" s="112">
        <f>COUNTIF(D247:S247,"a")+COUNTIF(D247:S247,"s")</f>
        <v>0</v>
      </c>
      <c r="X247" s="150"/>
      <c r="Y247" s="292"/>
      <c r="Z247" s="289"/>
      <c r="AA247" s="292"/>
      <c r="AB247" s="292"/>
      <c r="AC247" s="292"/>
      <c r="AD247" s="292"/>
      <c r="AE247" s="292"/>
      <c r="AF247" s="292"/>
      <c r="AG247" s="292"/>
      <c r="AH247" s="292"/>
      <c r="AI247" s="292"/>
      <c r="AJ247" s="292"/>
      <c r="AK247" s="292"/>
      <c r="AL247" s="292"/>
      <c r="AM247" s="292"/>
      <c r="AN247" s="292"/>
      <c r="AO247" s="292"/>
      <c r="AP247" s="292"/>
      <c r="AQ247" s="292"/>
      <c r="AR247" s="292"/>
      <c r="AS247" s="292"/>
      <c r="AT247" s="292"/>
      <c r="AU247" s="292"/>
      <c r="AV247" s="292"/>
      <c r="AW247" s="292"/>
      <c r="AX247" s="292"/>
      <c r="AY247" s="293"/>
      <c r="AZ247" s="293"/>
      <c r="BA247" s="293"/>
      <c r="BB247" s="293"/>
      <c r="BC247" s="293"/>
      <c r="BD247" s="293"/>
      <c r="BE247" s="293"/>
      <c r="BF247" s="293"/>
      <c r="BG247" s="293"/>
      <c r="BH247" s="293"/>
      <c r="BI247" s="293"/>
      <c r="BJ247" s="293"/>
      <c r="BK247" s="293"/>
      <c r="BL247" s="293"/>
      <c r="BM247" s="293"/>
      <c r="BN247" s="293"/>
      <c r="BO247" s="293"/>
      <c r="BP247" s="293"/>
      <c r="BQ247" s="293"/>
      <c r="BR247" s="293"/>
      <c r="BS247" s="293"/>
      <c r="BT247" s="293"/>
      <c r="BU247" s="293"/>
      <c r="BV247" s="293"/>
      <c r="BW247" s="293"/>
      <c r="BX247" s="293"/>
      <c r="BY247" s="293"/>
      <c r="BZ247" s="293"/>
      <c r="CA247" s="293"/>
      <c r="CB247" s="293"/>
      <c r="CC247" s="293"/>
      <c r="CD247" s="293"/>
      <c r="CE247" s="293"/>
      <c r="CF247" s="293"/>
      <c r="CG247" s="293"/>
      <c r="CH247" s="293"/>
      <c r="CI247" s="293"/>
      <c r="CJ247" s="293"/>
      <c r="CK247" s="293"/>
      <c r="CL247" s="293"/>
      <c r="CM247" s="293"/>
      <c r="CN247" s="293"/>
      <c r="CO247" s="293"/>
    </row>
    <row r="248" spans="1:93" s="13" customFormat="1" ht="27.95" customHeight="1" x14ac:dyDescent="0.2">
      <c r="A248" s="512"/>
      <c r="B248" s="374" t="s">
        <v>114</v>
      </c>
      <c r="C248" s="162" t="s">
        <v>516</v>
      </c>
      <c r="D248" s="969"/>
      <c r="E248" s="969"/>
      <c r="F248" s="969"/>
      <c r="G248" s="969"/>
      <c r="H248" s="969"/>
      <c r="I248" s="969"/>
      <c r="J248" s="969"/>
      <c r="K248" s="969"/>
      <c r="L248" s="969"/>
      <c r="M248" s="969"/>
      <c r="N248" s="969"/>
      <c r="O248" s="969"/>
      <c r="P248" s="969"/>
      <c r="Q248" s="969"/>
      <c r="R248" s="969"/>
      <c r="S248" s="969"/>
      <c r="T248" s="143"/>
      <c r="U248" s="144">
        <f>IF(OR(D248="s",F248="s",H248="s",J248="s",L248="s",N248="s",P248="s",R248="s"), 0, IF(OR(D248="a",F248="a",H248="a",J248="a",L248="a",N248="a",P248="a",R248="a"),V248,0))</f>
        <v>0</v>
      </c>
      <c r="V248" s="513">
        <v>30</v>
      </c>
      <c r="W248" s="112">
        <f>COUNTIF(D248:S248,"a")+COUNTIF(D248:S248,"s")</f>
        <v>0</v>
      </c>
      <c r="X248" s="150"/>
      <c r="Y248" s="292"/>
      <c r="Z248" s="289"/>
      <c r="AA248" s="292"/>
      <c r="AB248" s="292"/>
      <c r="AC248" s="292"/>
      <c r="AD248" s="292"/>
      <c r="AE248" s="292"/>
      <c r="AF248" s="292"/>
      <c r="AG248" s="292"/>
      <c r="AH248" s="292"/>
      <c r="AI248" s="292"/>
      <c r="AJ248" s="292"/>
      <c r="AK248" s="292"/>
      <c r="AL248" s="292"/>
      <c r="AM248" s="292"/>
      <c r="AN248" s="292"/>
      <c r="AO248" s="292"/>
      <c r="AP248" s="292"/>
      <c r="AQ248" s="292"/>
      <c r="AR248" s="292"/>
      <c r="AS248" s="292"/>
      <c r="AT248" s="292"/>
      <c r="AU248" s="292"/>
      <c r="AV248" s="292"/>
      <c r="AW248" s="292"/>
      <c r="AX248" s="292"/>
      <c r="AY248" s="293"/>
      <c r="AZ248" s="293"/>
      <c r="BA248" s="293"/>
      <c r="BB248" s="293"/>
      <c r="BC248" s="293"/>
      <c r="BD248" s="293"/>
      <c r="BE248" s="293"/>
      <c r="BF248" s="293"/>
      <c r="BG248" s="293"/>
      <c r="BH248" s="293"/>
      <c r="BI248" s="293"/>
      <c r="BJ248" s="293"/>
      <c r="BK248" s="293"/>
      <c r="BL248" s="293"/>
      <c r="BM248" s="293"/>
      <c r="BN248" s="293"/>
      <c r="BO248" s="293"/>
      <c r="BP248" s="293"/>
      <c r="BQ248" s="293"/>
      <c r="BR248" s="293"/>
      <c r="BS248" s="293"/>
      <c r="BT248" s="293"/>
      <c r="BU248" s="293"/>
      <c r="BV248" s="293"/>
      <c r="BW248" s="293"/>
      <c r="BX248" s="293"/>
      <c r="BY248" s="293"/>
      <c r="BZ248" s="293"/>
      <c r="CA248" s="293"/>
      <c r="CB248" s="293"/>
      <c r="CC248" s="293"/>
      <c r="CD248" s="293"/>
      <c r="CE248" s="293"/>
      <c r="CF248" s="293"/>
      <c r="CG248" s="293"/>
      <c r="CH248" s="293"/>
      <c r="CI248" s="293"/>
      <c r="CJ248" s="293"/>
      <c r="CK248" s="293"/>
      <c r="CL248" s="293"/>
      <c r="CM248" s="293"/>
      <c r="CN248" s="293"/>
      <c r="CO248" s="293"/>
    </row>
    <row r="249" spans="1:93" s="13" customFormat="1" ht="45" customHeight="1" thickBot="1" x14ac:dyDescent="0.25">
      <c r="A249" s="512"/>
      <c r="B249" s="374" t="s">
        <v>556</v>
      </c>
      <c r="C249" s="162" t="s">
        <v>1273</v>
      </c>
      <c r="D249" s="970"/>
      <c r="E249" s="970"/>
      <c r="F249" s="970"/>
      <c r="G249" s="970"/>
      <c r="H249" s="970"/>
      <c r="I249" s="970"/>
      <c r="J249" s="970"/>
      <c r="K249" s="970"/>
      <c r="L249" s="970"/>
      <c r="M249" s="970"/>
      <c r="N249" s="970"/>
      <c r="O249" s="970"/>
      <c r="P249" s="970"/>
      <c r="Q249" s="970"/>
      <c r="R249" s="970"/>
      <c r="S249" s="970"/>
      <c r="T249" s="143"/>
      <c r="U249" s="144">
        <f>IF(OR(D249="s",F249="s",H249="s",J249="s",L249="s",N249="s",P249="s",R249="s"), 0, IF(OR(D249="a",F249="a",H249="a",J249="a",L249="a",N249="a",P249="a",R249="a"),V249,0))</f>
        <v>0</v>
      </c>
      <c r="V249" s="575">
        <v>10</v>
      </c>
      <c r="W249" s="112">
        <f>COUNTIF(D249:S249,"a")+COUNTIF(D249:S249,"s")</f>
        <v>0</v>
      </c>
      <c r="X249" s="150"/>
      <c r="Y249" s="292"/>
      <c r="Z249" s="289"/>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292"/>
      <c r="AY249" s="293"/>
      <c r="AZ249" s="293"/>
      <c r="BA249" s="293"/>
      <c r="BB249" s="293"/>
      <c r="BC249" s="293"/>
      <c r="BD249" s="293"/>
      <c r="BE249" s="293"/>
      <c r="BF249" s="293"/>
      <c r="BG249" s="293"/>
      <c r="BH249" s="293"/>
      <c r="BI249" s="293"/>
      <c r="BJ249" s="293"/>
      <c r="BK249" s="293"/>
      <c r="BL249" s="293"/>
      <c r="BM249" s="293"/>
      <c r="BN249" s="293"/>
      <c r="BO249" s="293"/>
      <c r="BP249" s="293"/>
      <c r="BQ249" s="293"/>
      <c r="BR249" s="293"/>
      <c r="BS249" s="293"/>
      <c r="BT249" s="293"/>
      <c r="BU249" s="293"/>
      <c r="BV249" s="293"/>
      <c r="BW249" s="293"/>
      <c r="BX249" s="293"/>
      <c r="BY249" s="293"/>
      <c r="BZ249" s="293"/>
      <c r="CA249" s="293"/>
      <c r="CB249" s="293"/>
      <c r="CC249" s="293"/>
      <c r="CD249" s="293"/>
      <c r="CE249" s="293"/>
      <c r="CF249" s="293"/>
      <c r="CG249" s="293"/>
      <c r="CH249" s="293"/>
      <c r="CI249" s="293"/>
      <c r="CJ249" s="293"/>
      <c r="CK249" s="293"/>
      <c r="CL249" s="293"/>
      <c r="CM249" s="293"/>
      <c r="CN249" s="293"/>
      <c r="CO249" s="293"/>
    </row>
    <row r="250" spans="1:93" s="13" customFormat="1" ht="21" customHeight="1" thickTop="1" thickBot="1" x14ac:dyDescent="0.25">
      <c r="A250" s="512"/>
      <c r="B250" s="383"/>
      <c r="C250" s="3"/>
      <c r="D250" s="972" t="s">
        <v>261</v>
      </c>
      <c r="E250" s="973"/>
      <c r="F250" s="973"/>
      <c r="G250" s="973"/>
      <c r="H250" s="973"/>
      <c r="I250" s="973"/>
      <c r="J250" s="973"/>
      <c r="K250" s="973"/>
      <c r="L250" s="973"/>
      <c r="M250" s="973"/>
      <c r="N250" s="973"/>
      <c r="O250" s="973"/>
      <c r="P250" s="973"/>
      <c r="Q250" s="973"/>
      <c r="R250" s="973"/>
      <c r="S250" s="973"/>
      <c r="T250" s="1211"/>
      <c r="U250" s="29">
        <f>SUM(U245:U249)</f>
        <v>0</v>
      </c>
      <c r="V250" s="522">
        <f>SUM(V245:V249)</f>
        <v>70</v>
      </c>
      <c r="W250" s="84"/>
      <c r="X250" s="84"/>
      <c r="Y250" s="292"/>
      <c r="Z250" s="289"/>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2"/>
      <c r="AY250" s="293"/>
      <c r="AZ250" s="293"/>
      <c r="BA250" s="293"/>
      <c r="BB250" s="293"/>
      <c r="BC250" s="293"/>
      <c r="BD250" s="293"/>
      <c r="BE250" s="293"/>
      <c r="BF250" s="293"/>
      <c r="BG250" s="293"/>
      <c r="BH250" s="293"/>
      <c r="BI250" s="293"/>
      <c r="BJ250" s="293"/>
      <c r="BK250" s="293"/>
      <c r="BL250" s="293"/>
      <c r="BM250" s="293"/>
      <c r="BN250" s="293"/>
      <c r="BO250" s="293"/>
      <c r="BP250" s="293"/>
      <c r="BQ250" s="293"/>
      <c r="BR250" s="293"/>
      <c r="BS250" s="293"/>
      <c r="BT250" s="293"/>
      <c r="BU250" s="293"/>
      <c r="BV250" s="293"/>
      <c r="BW250" s="293"/>
      <c r="BX250" s="293"/>
      <c r="BY250" s="293"/>
      <c r="BZ250" s="293"/>
      <c r="CA250" s="293"/>
      <c r="CB250" s="293"/>
      <c r="CC250" s="293"/>
      <c r="CD250" s="293"/>
      <c r="CE250" s="293"/>
      <c r="CF250" s="293"/>
      <c r="CG250" s="293"/>
      <c r="CH250" s="293"/>
      <c r="CI250" s="293"/>
      <c r="CJ250" s="293"/>
      <c r="CK250" s="293"/>
      <c r="CL250" s="293"/>
      <c r="CM250" s="293"/>
      <c r="CN250" s="293"/>
      <c r="CO250" s="293"/>
    </row>
    <row r="251" spans="1:93" s="13" customFormat="1" ht="21" customHeight="1" thickBot="1" x14ac:dyDescent="0.25">
      <c r="A251" s="540"/>
      <c r="B251" s="437"/>
      <c r="C251" s="438"/>
      <c r="D251" s="913"/>
      <c r="E251" s="956"/>
      <c r="F251" s="1240">
        <v>0</v>
      </c>
      <c r="G251" s="923"/>
      <c r="H251" s="923"/>
      <c r="I251" s="923"/>
      <c r="J251" s="923"/>
      <c r="K251" s="923"/>
      <c r="L251" s="923"/>
      <c r="M251" s="923"/>
      <c r="N251" s="923"/>
      <c r="O251" s="923"/>
      <c r="P251" s="923"/>
      <c r="Q251" s="923"/>
      <c r="R251" s="923"/>
      <c r="S251" s="923"/>
      <c r="T251" s="923"/>
      <c r="U251" s="923"/>
      <c r="V251" s="924"/>
      <c r="W251" s="84"/>
      <c r="X251" s="84"/>
      <c r="Y251" s="292"/>
      <c r="Z251" s="289"/>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2"/>
      <c r="AY251" s="293"/>
      <c r="AZ251" s="293"/>
      <c r="BA251" s="293"/>
      <c r="BB251" s="293"/>
      <c r="BC251" s="293"/>
      <c r="BD251" s="293"/>
      <c r="BE251" s="293"/>
      <c r="BF251" s="293"/>
      <c r="BG251" s="293"/>
      <c r="BH251" s="293"/>
      <c r="BI251" s="293"/>
      <c r="BJ251" s="293"/>
      <c r="BK251" s="293"/>
      <c r="BL251" s="293"/>
      <c r="BM251" s="293"/>
      <c r="BN251" s="293"/>
      <c r="BO251" s="293"/>
      <c r="BP251" s="293"/>
      <c r="BQ251" s="293"/>
      <c r="BR251" s="293"/>
      <c r="BS251" s="293"/>
      <c r="BT251" s="293"/>
      <c r="BU251" s="293"/>
      <c r="BV251" s="293"/>
      <c r="BW251" s="293"/>
      <c r="BX251" s="293"/>
      <c r="BY251" s="293"/>
      <c r="BZ251" s="293"/>
      <c r="CA251" s="293"/>
      <c r="CB251" s="293"/>
      <c r="CC251" s="293"/>
      <c r="CD251" s="293"/>
      <c r="CE251" s="293"/>
      <c r="CF251" s="293"/>
      <c r="CG251" s="293"/>
      <c r="CH251" s="293"/>
      <c r="CI251" s="293"/>
      <c r="CJ251" s="293"/>
      <c r="CK251" s="293"/>
      <c r="CL251" s="293"/>
      <c r="CM251" s="293"/>
      <c r="CN251" s="293"/>
      <c r="CO251" s="293"/>
    </row>
    <row r="252" spans="1:93" ht="33" customHeight="1" thickBot="1" x14ac:dyDescent="0.25">
      <c r="A252" s="864"/>
      <c r="B252" s="833" t="s">
        <v>471</v>
      </c>
      <c r="C252" s="1069" t="s">
        <v>424</v>
      </c>
      <c r="D252" s="1070"/>
      <c r="E252" s="1070"/>
      <c r="F252" s="1070"/>
      <c r="G252" s="1070"/>
      <c r="H252" s="1070"/>
      <c r="I252" s="1070"/>
      <c r="J252" s="1070"/>
      <c r="K252" s="1070"/>
      <c r="L252" s="1070"/>
      <c r="M252" s="1070"/>
      <c r="N252" s="1070"/>
      <c r="O252" s="1070"/>
      <c r="P252" s="1070"/>
      <c r="Q252" s="1070"/>
      <c r="R252" s="1070"/>
      <c r="S252" s="1070"/>
      <c r="T252" s="1070"/>
      <c r="U252" s="1070"/>
      <c r="V252" s="1071"/>
      <c r="W252" s="82"/>
      <c r="X252" s="82"/>
      <c r="Y252" s="284"/>
      <c r="Z252" s="289"/>
      <c r="AA252" s="284"/>
      <c r="AB252" s="284"/>
      <c r="AC252" s="284"/>
      <c r="AD252" s="284"/>
      <c r="AE252" s="284"/>
      <c r="AF252" s="284"/>
      <c r="AG252" s="284"/>
      <c r="AH252" s="284"/>
      <c r="AI252" s="284"/>
      <c r="AJ252" s="284"/>
      <c r="AK252" s="284"/>
      <c r="AL252" s="284"/>
      <c r="AM252" s="284"/>
      <c r="AN252" s="284"/>
      <c r="AO252" s="284"/>
      <c r="AP252" s="284"/>
      <c r="AQ252" s="284"/>
      <c r="AR252" s="284"/>
      <c r="AS252" s="284"/>
      <c r="AT252" s="284"/>
      <c r="AU252" s="284"/>
      <c r="AV252" s="284"/>
      <c r="AW252" s="284"/>
      <c r="AX252" s="284"/>
    </row>
    <row r="253" spans="1:93" s="127" customFormat="1" ht="30" customHeight="1" thickBot="1" x14ac:dyDescent="0.25">
      <c r="A253" s="737"/>
      <c r="B253" s="317" t="s">
        <v>1307</v>
      </c>
      <c r="C253" s="238" t="s">
        <v>1308</v>
      </c>
      <c r="D253" s="89"/>
      <c r="E253" s="87"/>
      <c r="F253" s="227"/>
      <c r="G253" s="88"/>
      <c r="H253" s="89"/>
      <c r="I253" s="87"/>
      <c r="J253" s="86"/>
      <c r="K253" s="88"/>
      <c r="L253" s="89"/>
      <c r="M253" s="87"/>
      <c r="N253" s="77"/>
      <c r="O253" s="88"/>
      <c r="P253" s="89"/>
      <c r="Q253" s="87"/>
      <c r="R253" s="89"/>
      <c r="S253" s="87"/>
      <c r="T253" s="91"/>
      <c r="U253" s="43"/>
      <c r="V253" s="43"/>
      <c r="W253" s="83"/>
      <c r="X253" s="264"/>
      <c r="Y253" s="857"/>
      <c r="Z253" s="316"/>
      <c r="AA253" s="857"/>
      <c r="AB253" s="857"/>
      <c r="AC253" s="857"/>
      <c r="AD253" s="857"/>
      <c r="AE253" s="857"/>
      <c r="AF253" s="857"/>
      <c r="AG253" s="857"/>
      <c r="AH253" s="857"/>
      <c r="AI253" s="857"/>
      <c r="AJ253" s="857"/>
      <c r="AK253" s="857"/>
      <c r="AL253" s="857"/>
      <c r="AM253" s="857"/>
      <c r="AN253" s="857"/>
      <c r="AO253" s="857"/>
      <c r="AP253" s="857"/>
      <c r="AQ253" s="857"/>
      <c r="AR253" s="857"/>
      <c r="AS253" s="857"/>
      <c r="AT253" s="857"/>
      <c r="AU253" s="857"/>
      <c r="AV253" s="857"/>
      <c r="AW253" s="857"/>
      <c r="AX253" s="857"/>
      <c r="AY253" s="857"/>
      <c r="AZ253" s="857"/>
      <c r="BA253" s="857"/>
      <c r="BB253" s="857"/>
      <c r="BC253" s="857"/>
      <c r="BD253" s="857"/>
      <c r="BE253" s="857"/>
      <c r="BF253" s="857"/>
      <c r="BG253" s="857"/>
      <c r="BH253" s="857"/>
      <c r="BI253" s="857"/>
      <c r="BJ253" s="857"/>
      <c r="BK253" s="857"/>
      <c r="BL253" s="857"/>
      <c r="BM253" s="857"/>
      <c r="BN253" s="857"/>
      <c r="BO253" s="857"/>
      <c r="BP253" s="857"/>
      <c r="BQ253" s="857"/>
      <c r="BR253" s="857"/>
      <c r="BS253" s="857"/>
      <c r="BT253" s="857"/>
      <c r="BU253" s="857"/>
      <c r="BV253" s="857"/>
      <c r="BW253" s="857"/>
      <c r="BX253" s="857"/>
      <c r="BY253" s="857"/>
      <c r="BZ253" s="857"/>
      <c r="CA253" s="857"/>
      <c r="CB253" s="857"/>
      <c r="CC253" s="857"/>
      <c r="CD253" s="857"/>
      <c r="CE253" s="857"/>
      <c r="CF253" s="857"/>
      <c r="CG253" s="857"/>
      <c r="CH253" s="857"/>
    </row>
    <row r="254" spans="1:93" s="127" customFormat="1" ht="45" customHeight="1" x14ac:dyDescent="0.2">
      <c r="A254" s="535" t="s">
        <v>488</v>
      </c>
      <c r="B254" s="321" t="s">
        <v>1309</v>
      </c>
      <c r="C254" s="858" t="s">
        <v>1312</v>
      </c>
      <c r="D254" s="899"/>
      <c r="E254" s="925"/>
      <c r="F254" s="899"/>
      <c r="G254" s="925"/>
      <c r="H254" s="899"/>
      <c r="I254" s="925"/>
      <c r="J254" s="899"/>
      <c r="K254" s="925"/>
      <c r="L254" s="899"/>
      <c r="M254" s="925"/>
      <c r="N254" s="899"/>
      <c r="O254" s="925"/>
      <c r="P254" s="899"/>
      <c r="Q254" s="925"/>
      <c r="R254" s="899"/>
      <c r="S254" s="925"/>
      <c r="T254" s="628"/>
      <c r="U254" s="139">
        <f>IF(OR(D254="s",F254="s",H254="s",J254="s",L254="s",N254="s",P254="s",R254="s"), 0, IF(OR(D254="a",F254="a",H254="a",J254="a",L254="a",N254="a",P254="a",R254="a"),V254,0))</f>
        <v>0</v>
      </c>
      <c r="V254" s="511">
        <v>10</v>
      </c>
      <c r="W254" s="83">
        <f>COUNTIF(D254:S254,"a")+COUNTIF(D254:S254,"s")</f>
        <v>0</v>
      </c>
      <c r="X254" s="707"/>
      <c r="Y254" s="857"/>
      <c r="Z254" s="316"/>
      <c r="AA254" s="857"/>
      <c r="AB254" s="857"/>
      <c r="AC254" s="857"/>
      <c r="AD254" s="857"/>
      <c r="AE254" s="857"/>
      <c r="AF254" s="857"/>
      <c r="AG254" s="857"/>
      <c r="AH254" s="857"/>
      <c r="AI254" s="857"/>
      <c r="AJ254" s="857"/>
      <c r="AK254" s="857"/>
      <c r="AL254" s="857"/>
      <c r="AM254" s="857"/>
      <c r="AN254" s="857"/>
      <c r="AO254" s="857"/>
      <c r="AP254" s="857"/>
      <c r="AQ254" s="857"/>
      <c r="AR254" s="857"/>
      <c r="AS254" s="857"/>
      <c r="AT254" s="857"/>
      <c r="AU254" s="857"/>
      <c r="AV254" s="857"/>
      <c r="AW254" s="857"/>
      <c r="AX254" s="857"/>
      <c r="AY254" s="857"/>
      <c r="AZ254" s="857"/>
      <c r="BA254" s="857"/>
      <c r="BB254" s="857"/>
      <c r="BC254" s="857"/>
      <c r="BD254" s="857"/>
      <c r="BE254" s="857"/>
      <c r="BF254" s="857"/>
      <c r="BG254" s="857"/>
      <c r="BH254" s="857"/>
      <c r="BI254" s="857"/>
      <c r="BJ254" s="857"/>
      <c r="BK254" s="857"/>
      <c r="BL254" s="857"/>
      <c r="BM254" s="857"/>
      <c r="BN254" s="857"/>
      <c r="BO254" s="857"/>
      <c r="BP254" s="857"/>
      <c r="BQ254" s="857"/>
      <c r="BR254" s="857"/>
      <c r="BS254" s="857"/>
      <c r="BT254" s="857"/>
      <c r="BU254" s="857"/>
      <c r="BV254" s="857"/>
      <c r="BW254" s="857"/>
      <c r="BX254" s="857"/>
      <c r="BY254" s="857"/>
      <c r="BZ254" s="857"/>
      <c r="CA254" s="857"/>
      <c r="CB254" s="857"/>
      <c r="CC254" s="857"/>
      <c r="CD254" s="857"/>
      <c r="CE254" s="857"/>
      <c r="CF254" s="857"/>
      <c r="CG254" s="857"/>
      <c r="CH254" s="857"/>
    </row>
    <row r="255" spans="1:93" s="127" customFormat="1" ht="45" customHeight="1" x14ac:dyDescent="0.2">
      <c r="A255" s="535" t="s">
        <v>488</v>
      </c>
      <c r="B255" s="331" t="s">
        <v>1310</v>
      </c>
      <c r="C255" s="218" t="s">
        <v>1313</v>
      </c>
      <c r="D255" s="900"/>
      <c r="E255" s="911"/>
      <c r="F255" s="900"/>
      <c r="G255" s="911"/>
      <c r="H255" s="900"/>
      <c r="I255" s="911"/>
      <c r="J255" s="900"/>
      <c r="K255" s="911"/>
      <c r="L255" s="900"/>
      <c r="M255" s="911"/>
      <c r="N255" s="900"/>
      <c r="O255" s="911"/>
      <c r="P255" s="900"/>
      <c r="Q255" s="911"/>
      <c r="R255" s="900"/>
      <c r="S255" s="911"/>
      <c r="T255" s="628"/>
      <c r="U255" s="144">
        <f>IF(OR(D255="s",F255="s",H255="s",J255="s",L255="s",N255="s",P255="s",R255="s"), 0, IF(OR(D255="a",F255="a",H255="a",J255="a",L255="a",N255="a",P255="a",R255="a"),V255,0))</f>
        <v>0</v>
      </c>
      <c r="V255" s="509">
        <v>5</v>
      </c>
      <c r="W255" s="83">
        <f>COUNTIF(D255:S255,"a")+COUNTIF(D255:S255,"s")</f>
        <v>0</v>
      </c>
      <c r="X255" s="707"/>
      <c r="Y255" s="857"/>
      <c r="Z255" s="316"/>
      <c r="AA255" s="857"/>
      <c r="AB255" s="857"/>
      <c r="AC255" s="857"/>
      <c r="AD255" s="857"/>
      <c r="AE255" s="857"/>
      <c r="AF255" s="857"/>
      <c r="AG255" s="857"/>
      <c r="AH255" s="857"/>
      <c r="AI255" s="857"/>
      <c r="AJ255" s="857"/>
      <c r="AK255" s="857"/>
      <c r="AL255" s="857"/>
      <c r="AM255" s="857"/>
      <c r="AN255" s="857"/>
      <c r="AO255" s="857"/>
      <c r="AP255" s="857"/>
      <c r="AQ255" s="857"/>
      <c r="AR255" s="857"/>
      <c r="AS255" s="857"/>
      <c r="AT255" s="857"/>
      <c r="AU255" s="857"/>
      <c r="AV255" s="857"/>
      <c r="AW255" s="857"/>
      <c r="AX255" s="857"/>
      <c r="AY255" s="857"/>
      <c r="AZ255" s="857"/>
      <c r="BA255" s="857"/>
      <c r="BB255" s="857"/>
      <c r="BC255" s="857"/>
      <c r="BD255" s="857"/>
      <c r="BE255" s="857"/>
      <c r="BF255" s="857"/>
      <c r="BG255" s="857"/>
      <c r="BH255" s="857"/>
      <c r="BI255" s="857"/>
      <c r="BJ255" s="857"/>
      <c r="BK255" s="857"/>
      <c r="BL255" s="857"/>
      <c r="BM255" s="857"/>
      <c r="BN255" s="857"/>
      <c r="BO255" s="857"/>
      <c r="BP255" s="857"/>
      <c r="BQ255" s="857"/>
      <c r="BR255" s="857"/>
      <c r="BS255" s="857"/>
      <c r="BT255" s="857"/>
      <c r="BU255" s="857"/>
      <c r="BV255" s="857"/>
      <c r="BW255" s="857"/>
      <c r="BX255" s="857"/>
      <c r="BY255" s="857"/>
      <c r="BZ255" s="857"/>
      <c r="CA255" s="857"/>
      <c r="CB255" s="857"/>
      <c r="CC255" s="857"/>
      <c r="CD255" s="857"/>
      <c r="CE255" s="857"/>
      <c r="CF255" s="857"/>
      <c r="CG255" s="857"/>
      <c r="CH255" s="857"/>
    </row>
    <row r="256" spans="1:93" s="127" customFormat="1" ht="45" customHeight="1" x14ac:dyDescent="0.2">
      <c r="A256" s="535" t="s">
        <v>488</v>
      </c>
      <c r="B256" s="863" t="s">
        <v>1311</v>
      </c>
      <c r="C256" s="218" t="s">
        <v>1314</v>
      </c>
      <c r="D256" s="900"/>
      <c r="E256" s="911"/>
      <c r="F256" s="900"/>
      <c r="G256" s="911"/>
      <c r="H256" s="900"/>
      <c r="I256" s="911"/>
      <c r="J256" s="900"/>
      <c r="K256" s="911"/>
      <c r="L256" s="900"/>
      <c r="M256" s="911"/>
      <c r="N256" s="900"/>
      <c r="O256" s="911"/>
      <c r="P256" s="900"/>
      <c r="Q256" s="911"/>
      <c r="R256" s="900"/>
      <c r="S256" s="911"/>
      <c r="T256" s="628"/>
      <c r="U256" s="140">
        <f>IF(OR(D256="s",F256="s",H256="s",J256="s",L256="s",N256="s",P256="s",R256="s"), 0, IF(OR(D256="a",F256="a",H256="a",J256="a",L256="a",N256="a",P256="a",R256="a"),V256,0))</f>
        <v>0</v>
      </c>
      <c r="V256" s="509">
        <v>5</v>
      </c>
      <c r="W256" s="83">
        <f>COUNTIF(D256:S256,"a")+COUNTIF(D256:S256,"s")</f>
        <v>0</v>
      </c>
      <c r="X256" s="707"/>
      <c r="Y256" s="857"/>
      <c r="Z256" s="316" t="s">
        <v>354</v>
      </c>
      <c r="AA256" s="857"/>
      <c r="AB256" s="857"/>
      <c r="AC256" s="857"/>
      <c r="AD256" s="857"/>
      <c r="AE256" s="857"/>
      <c r="AF256" s="857"/>
      <c r="AG256" s="857"/>
      <c r="AH256" s="857"/>
      <c r="AI256" s="857"/>
      <c r="AJ256" s="857"/>
      <c r="AK256" s="857"/>
      <c r="AL256" s="857"/>
      <c r="AM256" s="857"/>
      <c r="AN256" s="857"/>
      <c r="AO256" s="857"/>
      <c r="AP256" s="857"/>
      <c r="AQ256" s="857"/>
      <c r="AR256" s="857"/>
      <c r="AS256" s="857"/>
      <c r="AT256" s="857"/>
      <c r="AU256" s="857"/>
      <c r="AV256" s="857"/>
      <c r="AW256" s="857"/>
      <c r="AX256" s="857"/>
      <c r="AY256" s="857"/>
      <c r="AZ256" s="857"/>
      <c r="BA256" s="857"/>
      <c r="BB256" s="857"/>
      <c r="BC256" s="857"/>
      <c r="BD256" s="857"/>
      <c r="BE256" s="857"/>
      <c r="BF256" s="857"/>
      <c r="BG256" s="857"/>
      <c r="BH256" s="857"/>
      <c r="BI256" s="857"/>
      <c r="BJ256" s="857"/>
      <c r="BK256" s="857"/>
      <c r="BL256" s="857"/>
      <c r="BM256" s="857"/>
      <c r="BN256" s="857"/>
      <c r="BO256" s="857"/>
      <c r="BP256" s="857"/>
      <c r="BQ256" s="857"/>
      <c r="BR256" s="857"/>
      <c r="BS256" s="857"/>
      <c r="BT256" s="857"/>
      <c r="BU256" s="857"/>
      <c r="BV256" s="857"/>
      <c r="BW256" s="857"/>
      <c r="BX256" s="857"/>
      <c r="BY256" s="857"/>
      <c r="BZ256" s="857"/>
      <c r="CA256" s="857"/>
      <c r="CB256" s="857"/>
      <c r="CC256" s="857"/>
      <c r="CD256" s="857"/>
      <c r="CE256" s="857"/>
      <c r="CF256" s="857"/>
      <c r="CG256" s="857"/>
      <c r="CH256" s="857"/>
    </row>
    <row r="257" spans="1:86" s="127" customFormat="1" ht="27.95" customHeight="1" thickBot="1" x14ac:dyDescent="0.25">
      <c r="A257" s="535" t="s">
        <v>488</v>
      </c>
      <c r="B257" s="331" t="s">
        <v>1315</v>
      </c>
      <c r="C257" s="859" t="s">
        <v>1316</v>
      </c>
      <c r="D257" s="900"/>
      <c r="E257" s="911"/>
      <c r="F257" s="900"/>
      <c r="G257" s="911"/>
      <c r="H257" s="900"/>
      <c r="I257" s="911"/>
      <c r="J257" s="900"/>
      <c r="K257" s="911"/>
      <c r="L257" s="900"/>
      <c r="M257" s="911"/>
      <c r="N257" s="900"/>
      <c r="O257" s="911"/>
      <c r="P257" s="900"/>
      <c r="Q257" s="911"/>
      <c r="R257" s="900"/>
      <c r="S257" s="911"/>
      <c r="T257" s="628"/>
      <c r="U257" s="140">
        <f>IF(OR(D257="s",F257="s",H257="s",J257="s",L257="s",N257="s",P257="s",R257="s"), 0, IF(OR(D257="a",F257="a",H257="a",J257="a",L257="a",N257="a",P257="a",R257="a"),V257,0))</f>
        <v>0</v>
      </c>
      <c r="V257" s="526">
        <v>10</v>
      </c>
      <c r="W257" s="83">
        <f>COUNTIF(D257:S257,"a")+COUNTIF(D257:S257,"s")</f>
        <v>0</v>
      </c>
      <c r="X257" s="707"/>
      <c r="Y257" s="857"/>
      <c r="Z257" s="316"/>
      <c r="AA257" s="857"/>
      <c r="AB257" s="857"/>
      <c r="AC257" s="857"/>
      <c r="AD257" s="857"/>
      <c r="AE257" s="857"/>
      <c r="AF257" s="857"/>
      <c r="AG257" s="857"/>
      <c r="AH257" s="857"/>
      <c r="AI257" s="857"/>
      <c r="AJ257" s="857"/>
      <c r="AK257" s="857"/>
      <c r="AL257" s="857"/>
      <c r="AM257" s="857"/>
      <c r="AN257" s="857"/>
      <c r="AO257" s="857"/>
      <c r="AP257" s="857"/>
      <c r="AQ257" s="857"/>
      <c r="AR257" s="857"/>
      <c r="AS257" s="857"/>
      <c r="AT257" s="857"/>
      <c r="AU257" s="857"/>
      <c r="AV257" s="857"/>
      <c r="AW257" s="857"/>
      <c r="AX257" s="857"/>
      <c r="AY257" s="857"/>
      <c r="AZ257" s="857"/>
      <c r="BA257" s="857"/>
      <c r="BB257" s="857"/>
      <c r="BC257" s="857"/>
      <c r="BD257" s="857"/>
      <c r="BE257" s="857"/>
      <c r="BF257" s="857"/>
      <c r="BG257" s="857"/>
      <c r="BH257" s="857"/>
      <c r="BI257" s="857"/>
      <c r="BJ257" s="857"/>
      <c r="BK257" s="857"/>
      <c r="BL257" s="857"/>
      <c r="BM257" s="857"/>
      <c r="BN257" s="857"/>
      <c r="BO257" s="857"/>
      <c r="BP257" s="857"/>
      <c r="BQ257" s="857"/>
      <c r="BR257" s="857"/>
      <c r="BS257" s="857"/>
      <c r="BT257" s="857"/>
      <c r="BU257" s="857"/>
      <c r="BV257" s="857"/>
      <c r="BW257" s="857"/>
      <c r="BX257" s="857"/>
      <c r="BY257" s="857"/>
      <c r="BZ257" s="857"/>
      <c r="CA257" s="857"/>
      <c r="CB257" s="857"/>
      <c r="CC257" s="857"/>
      <c r="CD257" s="857"/>
      <c r="CE257" s="857"/>
      <c r="CF257" s="857"/>
      <c r="CG257" s="857"/>
      <c r="CH257" s="857"/>
    </row>
    <row r="258" spans="1:86" s="127" customFormat="1" ht="21" customHeight="1" thickTop="1" thickBot="1" x14ac:dyDescent="0.25">
      <c r="A258" s="535"/>
      <c r="B258" s="860"/>
      <c r="C258" s="362"/>
      <c r="D258" s="912" t="s">
        <v>261</v>
      </c>
      <c r="E258" s="919"/>
      <c r="F258" s="919"/>
      <c r="G258" s="919"/>
      <c r="H258" s="919"/>
      <c r="I258" s="919"/>
      <c r="J258" s="919"/>
      <c r="K258" s="919"/>
      <c r="L258" s="919"/>
      <c r="M258" s="919"/>
      <c r="N258" s="919"/>
      <c r="O258" s="919"/>
      <c r="P258" s="919"/>
      <c r="Q258" s="919"/>
      <c r="R258" s="919"/>
      <c r="S258" s="919"/>
      <c r="T258" s="920"/>
      <c r="U258" s="717">
        <f>SUM(U254:U257)</f>
        <v>0</v>
      </c>
      <c r="V258" s="515">
        <f>SUM(V254:V257)</f>
        <v>30</v>
      </c>
      <c r="W258" s="83"/>
      <c r="X258" s="265"/>
      <c r="Y258" s="857"/>
      <c r="Z258" s="316"/>
      <c r="AA258" s="857"/>
      <c r="AB258" s="857"/>
      <c r="AC258" s="857"/>
      <c r="AD258" s="857"/>
      <c r="AE258" s="857"/>
      <c r="AF258" s="857"/>
      <c r="AG258" s="857"/>
      <c r="AH258" s="857"/>
      <c r="AI258" s="857"/>
      <c r="AJ258" s="857"/>
      <c r="AK258" s="857"/>
      <c r="AL258" s="857"/>
      <c r="AM258" s="857"/>
      <c r="AN258" s="857"/>
      <c r="AO258" s="857"/>
      <c r="AP258" s="857"/>
      <c r="AQ258" s="857"/>
      <c r="AR258" s="857"/>
      <c r="AS258" s="857"/>
      <c r="AT258" s="857"/>
      <c r="AU258" s="857"/>
      <c r="AV258" s="857"/>
      <c r="AW258" s="857"/>
      <c r="AX258" s="857"/>
      <c r="AY258" s="857"/>
      <c r="AZ258" s="857"/>
      <c r="BA258" s="857"/>
      <c r="BB258" s="857"/>
      <c r="BC258" s="857"/>
      <c r="BD258" s="857"/>
      <c r="BE258" s="857"/>
      <c r="BF258" s="857"/>
      <c r="BG258" s="857"/>
      <c r="BH258" s="857"/>
      <c r="BI258" s="857"/>
      <c r="BJ258" s="857"/>
      <c r="BK258" s="857"/>
      <c r="BL258" s="857"/>
      <c r="BM258" s="857"/>
      <c r="BN258" s="857"/>
      <c r="BO258" s="857"/>
      <c r="BP258" s="857"/>
      <c r="BQ258" s="857"/>
      <c r="BR258" s="857"/>
      <c r="BS258" s="857"/>
      <c r="BT258" s="857"/>
      <c r="BU258" s="857"/>
      <c r="BV258" s="857"/>
      <c r="BW258" s="857"/>
      <c r="BX258" s="857"/>
      <c r="BY258" s="857"/>
      <c r="BZ258" s="857"/>
      <c r="CA258" s="857"/>
      <c r="CB258" s="857"/>
      <c r="CC258" s="857"/>
      <c r="CD258" s="857"/>
      <c r="CE258" s="857"/>
      <c r="CF258" s="857"/>
      <c r="CG258" s="857"/>
      <c r="CH258" s="857"/>
    </row>
    <row r="259" spans="1:86" s="458" customFormat="1" ht="21" customHeight="1" thickBot="1" x14ac:dyDescent="0.25">
      <c r="A259" s="683"/>
      <c r="B259" s="861"/>
      <c r="C259" s="440" t="s">
        <v>405</v>
      </c>
      <c r="D259" s="1153"/>
      <c r="E259" s="1154"/>
      <c r="F259" s="1155">
        <v>5</v>
      </c>
      <c r="G259" s="914"/>
      <c r="H259" s="914"/>
      <c r="I259" s="914"/>
      <c r="J259" s="914"/>
      <c r="K259" s="914"/>
      <c r="L259" s="914"/>
      <c r="M259" s="914"/>
      <c r="N259" s="914"/>
      <c r="O259" s="914"/>
      <c r="P259" s="914"/>
      <c r="Q259" s="914"/>
      <c r="R259" s="914"/>
      <c r="S259" s="914"/>
      <c r="T259" s="914"/>
      <c r="U259" s="914"/>
      <c r="V259" s="915"/>
      <c r="W259" s="259"/>
      <c r="X259" s="264"/>
      <c r="Y259" s="857"/>
      <c r="Z259" s="316"/>
      <c r="AA259" s="857"/>
      <c r="AB259" s="857"/>
      <c r="AC259" s="857"/>
      <c r="AD259" s="857"/>
      <c r="AE259" s="857"/>
      <c r="AF259" s="857"/>
      <c r="AG259" s="857"/>
      <c r="AH259" s="857"/>
      <c r="AI259" s="857"/>
      <c r="AJ259" s="857"/>
      <c r="AK259" s="857"/>
      <c r="AL259" s="857"/>
      <c r="AM259" s="857"/>
      <c r="AN259" s="857"/>
      <c r="AO259" s="857"/>
      <c r="AP259" s="857"/>
      <c r="AQ259" s="857"/>
      <c r="AR259" s="857"/>
      <c r="AS259" s="857"/>
      <c r="AT259" s="857"/>
      <c r="AU259" s="485"/>
      <c r="AV259" s="485"/>
      <c r="AW259" s="485"/>
      <c r="AX259" s="485"/>
      <c r="AY259" s="485"/>
      <c r="AZ259" s="485"/>
      <c r="BA259" s="485"/>
      <c r="BB259" s="485"/>
      <c r="BC259" s="485"/>
      <c r="BD259" s="485"/>
      <c r="BE259" s="485"/>
      <c r="BF259" s="485"/>
      <c r="BG259" s="485"/>
      <c r="BH259" s="485"/>
      <c r="BI259" s="485"/>
      <c r="BJ259" s="485"/>
      <c r="BK259" s="485"/>
      <c r="BL259" s="485"/>
      <c r="BM259" s="485"/>
      <c r="BN259" s="485"/>
      <c r="BO259" s="485"/>
      <c r="BP259" s="485"/>
      <c r="BQ259" s="485"/>
      <c r="BR259" s="485"/>
      <c r="BS259" s="485"/>
      <c r="BT259" s="485"/>
      <c r="BU259" s="485"/>
      <c r="BV259" s="485"/>
      <c r="BW259" s="485"/>
      <c r="BX259" s="485"/>
      <c r="BY259" s="485"/>
      <c r="BZ259" s="485"/>
      <c r="CA259" s="485"/>
      <c r="CB259" s="485"/>
      <c r="CC259" s="485"/>
      <c r="CD259" s="485"/>
      <c r="CE259" s="485"/>
      <c r="CF259" s="485"/>
      <c r="CG259" s="485"/>
      <c r="CH259" s="485"/>
    </row>
    <row r="260" spans="1:86" ht="30" customHeight="1" thickBot="1" x14ac:dyDescent="0.25">
      <c r="A260" s="501"/>
      <c r="B260" s="407" t="s">
        <v>472</v>
      </c>
      <c r="C260" s="429" t="s">
        <v>663</v>
      </c>
      <c r="D260" s="234"/>
      <c r="E260" s="231"/>
      <c r="F260" s="136" t="s">
        <v>602</v>
      </c>
      <c r="G260" s="430"/>
      <c r="H260" s="131"/>
      <c r="I260" s="132"/>
      <c r="J260" s="136"/>
      <c r="K260" s="430"/>
      <c r="L260" s="131" t="s">
        <v>602</v>
      </c>
      <c r="M260" s="132"/>
      <c r="N260" s="136"/>
      <c r="O260" s="430"/>
      <c r="P260" s="131"/>
      <c r="Q260" s="132"/>
      <c r="R260" s="136" t="s">
        <v>602</v>
      </c>
      <c r="S260" s="232"/>
      <c r="T260" s="441"/>
      <c r="U260" s="404"/>
      <c r="V260" s="256"/>
      <c r="W260" s="82"/>
      <c r="X260" s="262"/>
      <c r="Y260" s="284"/>
      <c r="Z260" s="289"/>
      <c r="AA260" s="284"/>
      <c r="AB260" s="284"/>
      <c r="AC260" s="284"/>
      <c r="AD260" s="284"/>
      <c r="AE260" s="284"/>
      <c r="AF260" s="284"/>
      <c r="AG260" s="284"/>
      <c r="AH260" s="284"/>
      <c r="AI260" s="284"/>
      <c r="AJ260" s="284"/>
      <c r="AK260" s="284"/>
      <c r="AL260" s="284"/>
      <c r="AM260" s="284"/>
      <c r="AN260" s="284"/>
      <c r="AO260" s="284"/>
      <c r="AP260" s="284"/>
      <c r="AQ260" s="284"/>
      <c r="AR260" s="284"/>
      <c r="AS260" s="284"/>
      <c r="AT260" s="284"/>
      <c r="AU260" s="284"/>
      <c r="AV260" s="284"/>
      <c r="AW260" s="284"/>
      <c r="AX260" s="284"/>
    </row>
    <row r="261" spans="1:86" s="127" customFormat="1" ht="27.95" customHeight="1" x14ac:dyDescent="0.2">
      <c r="A261" s="803"/>
      <c r="B261" s="322"/>
      <c r="C261" s="846" t="s">
        <v>1216</v>
      </c>
      <c r="D261" s="1206"/>
      <c r="E261" s="1207"/>
      <c r="F261" s="1207"/>
      <c r="G261" s="1207"/>
      <c r="H261" s="1207"/>
      <c r="I261" s="1207"/>
      <c r="J261" s="1207"/>
      <c r="K261" s="1207"/>
      <c r="L261" s="1207"/>
      <c r="M261" s="1207"/>
      <c r="N261" s="1207"/>
      <c r="O261" s="1207"/>
      <c r="P261" s="1207"/>
      <c r="Q261" s="1207"/>
      <c r="R261" s="1207"/>
      <c r="S261" s="1207"/>
      <c r="T261" s="1207"/>
      <c r="U261" s="1207"/>
      <c r="V261" s="1208"/>
      <c r="W261" s="83"/>
      <c r="X261" s="264"/>
      <c r="Y261" s="845"/>
      <c r="Z261" s="316"/>
      <c r="AA261" s="845"/>
      <c r="AB261" s="845"/>
      <c r="AC261" s="845"/>
      <c r="AD261" s="845"/>
      <c r="AE261" s="845"/>
      <c r="AF261" s="845"/>
      <c r="AG261" s="845"/>
      <c r="AH261" s="845"/>
      <c r="AI261" s="845"/>
      <c r="AJ261" s="845"/>
      <c r="AK261" s="845"/>
      <c r="AL261" s="845"/>
      <c r="AM261" s="845"/>
      <c r="AN261" s="845"/>
      <c r="AO261" s="845"/>
      <c r="AP261" s="845"/>
      <c r="AQ261" s="845"/>
      <c r="AR261" s="845"/>
      <c r="AS261" s="845"/>
      <c r="AT261" s="845"/>
      <c r="AU261" s="845"/>
      <c r="AV261" s="845"/>
      <c r="AW261" s="845"/>
      <c r="AX261" s="845"/>
      <c r="AY261" s="845"/>
      <c r="AZ261" s="845"/>
      <c r="BA261" s="845"/>
      <c r="BB261" s="845"/>
      <c r="BC261" s="845"/>
      <c r="BD261" s="845"/>
      <c r="BE261" s="845"/>
      <c r="BF261" s="845"/>
      <c r="BG261" s="845"/>
      <c r="BH261" s="845"/>
      <c r="BI261" s="845"/>
      <c r="BJ261" s="845"/>
      <c r="BK261" s="845"/>
      <c r="BL261" s="845"/>
      <c r="BM261" s="845"/>
      <c r="BN261" s="845"/>
      <c r="BO261" s="845"/>
      <c r="BP261" s="845"/>
      <c r="BQ261" s="845"/>
      <c r="BR261" s="845"/>
      <c r="BS261" s="845"/>
      <c r="BT261" s="845"/>
      <c r="BU261" s="845"/>
      <c r="BV261" s="845"/>
      <c r="BW261" s="845"/>
      <c r="BX261" s="845"/>
      <c r="BY261" s="845"/>
      <c r="BZ261" s="845"/>
      <c r="CA261" s="845"/>
      <c r="CB261" s="845"/>
      <c r="CC261" s="845"/>
      <c r="CD261" s="845"/>
      <c r="CE261" s="845"/>
      <c r="CF261" s="845"/>
      <c r="CG261" s="845"/>
      <c r="CH261" s="845"/>
    </row>
    <row r="262" spans="1:86" s="127" customFormat="1" ht="27.95" customHeight="1" x14ac:dyDescent="0.2">
      <c r="A262" s="737"/>
      <c r="B262" s="322" t="s">
        <v>673</v>
      </c>
      <c r="C262" s="629" t="s">
        <v>1226</v>
      </c>
      <c r="D262" s="900"/>
      <c r="E262" s="911"/>
      <c r="F262" s="900"/>
      <c r="G262" s="911"/>
      <c r="H262" s="900"/>
      <c r="I262" s="911"/>
      <c r="J262" s="900"/>
      <c r="K262" s="911"/>
      <c r="L262" s="900"/>
      <c r="M262" s="911"/>
      <c r="N262" s="900"/>
      <c r="O262" s="911"/>
      <c r="P262" s="900"/>
      <c r="Q262" s="911"/>
      <c r="R262" s="900"/>
      <c r="S262" s="911"/>
      <c r="T262" s="628"/>
      <c r="U262" s="140">
        <f>IF(OR(D262="s",F262="s",H262="s",J262="s",L262="s",N262="s",P262="s",R262="s"), 0, IF(OR(D262="a",F262="a",H262="a",J262="a",L262="a",N262="a",P262="a",R262="a"),V262,0))</f>
        <v>0</v>
      </c>
      <c r="V262" s="564">
        <v>5</v>
      </c>
      <c r="W262" s="83">
        <f>COUNTIF(D262:S262,"a")+COUNTIF(D262:S262,"s")</f>
        <v>0</v>
      </c>
      <c r="X262" s="707"/>
      <c r="Y262" s="290"/>
      <c r="Z262" s="316" t="s">
        <v>44</v>
      </c>
      <c r="AA262" s="290"/>
      <c r="AB262" s="290"/>
      <c r="AC262" s="290"/>
      <c r="AD262" s="290"/>
      <c r="AE262" s="290"/>
      <c r="AF262" s="290"/>
      <c r="AG262" s="290"/>
      <c r="AH262" s="290"/>
      <c r="AI262" s="290"/>
      <c r="AJ262" s="290"/>
      <c r="AK262" s="290"/>
      <c r="AL262" s="290"/>
      <c r="AM262" s="290"/>
      <c r="AN262" s="290"/>
      <c r="AO262" s="845"/>
      <c r="AP262" s="845"/>
      <c r="AQ262" s="845"/>
      <c r="AR262" s="845"/>
      <c r="AS262" s="845"/>
      <c r="AT262" s="845"/>
      <c r="AU262" s="845"/>
      <c r="AV262" s="845"/>
      <c r="AW262" s="845"/>
      <c r="AX262" s="845"/>
      <c r="AY262" s="845"/>
      <c r="AZ262" s="845"/>
      <c r="BA262" s="845"/>
      <c r="BB262" s="845"/>
      <c r="BC262" s="845"/>
      <c r="BD262" s="845"/>
      <c r="BE262" s="845"/>
      <c r="BF262" s="845"/>
      <c r="BG262" s="845"/>
      <c r="BH262" s="845"/>
      <c r="BI262" s="845"/>
      <c r="BJ262" s="845"/>
      <c r="BK262" s="845"/>
      <c r="BL262" s="845"/>
      <c r="BM262" s="845"/>
      <c r="BN262" s="845"/>
      <c r="BO262" s="845"/>
      <c r="BP262" s="845"/>
      <c r="BQ262" s="845"/>
      <c r="BR262" s="845"/>
      <c r="BS262" s="845"/>
      <c r="BT262" s="845"/>
      <c r="BU262" s="845"/>
      <c r="BV262" s="845"/>
      <c r="BW262" s="845"/>
      <c r="BX262" s="845"/>
      <c r="BY262" s="845"/>
      <c r="BZ262" s="845"/>
      <c r="CA262" s="845"/>
      <c r="CB262" s="845"/>
      <c r="CC262" s="845"/>
      <c r="CD262" s="845"/>
      <c r="CE262" s="845"/>
      <c r="CF262" s="845"/>
      <c r="CG262" s="845"/>
      <c r="CH262" s="845"/>
    </row>
    <row r="263" spans="1:86" s="127" customFormat="1" ht="27.95" customHeight="1" x14ac:dyDescent="0.2">
      <c r="A263" s="737"/>
      <c r="B263" s="322" t="s">
        <v>230</v>
      </c>
      <c r="C263" s="629" t="s">
        <v>521</v>
      </c>
      <c r="D263" s="900"/>
      <c r="E263" s="911"/>
      <c r="F263" s="900"/>
      <c r="G263" s="911"/>
      <c r="H263" s="900"/>
      <c r="I263" s="911"/>
      <c r="J263" s="900"/>
      <c r="K263" s="911"/>
      <c r="L263" s="900"/>
      <c r="M263" s="911"/>
      <c r="N263" s="900"/>
      <c r="O263" s="911"/>
      <c r="P263" s="900"/>
      <c r="Q263" s="911"/>
      <c r="R263" s="900"/>
      <c r="S263" s="911"/>
      <c r="T263" s="611"/>
      <c r="U263" s="140">
        <f>IF(OR(D263="s",F263="s",H263="s",J263="s",L263="s",N263="s",P263="s",R263="s"), 0, IF(OR(D263="a",F263="a",H263="a",J263="a",L263="a",N263="a",P263="a",R263="a"),V263,0))</f>
        <v>0</v>
      </c>
      <c r="V263" s="565">
        <f>IF(T263="na",0,10)</f>
        <v>10</v>
      </c>
      <c r="W263" s="83">
        <f>COUNTIF(D263:S263,"a")+COUNTIF(D263:S263,"s")+COUNTIF(T263,"NA")</f>
        <v>0</v>
      </c>
      <c r="X263" s="707"/>
      <c r="Y263" s="290"/>
      <c r="Z263" s="316"/>
      <c r="AA263" s="290"/>
      <c r="AB263" s="290"/>
      <c r="AC263" s="290"/>
      <c r="AD263" s="290"/>
      <c r="AE263" s="290"/>
      <c r="AF263" s="290"/>
      <c r="AG263" s="290"/>
      <c r="AH263" s="290"/>
      <c r="AI263" s="290"/>
      <c r="AJ263" s="290"/>
      <c r="AK263" s="290"/>
      <c r="AL263" s="290"/>
      <c r="AM263" s="290"/>
      <c r="AN263" s="290"/>
      <c r="AO263" s="845"/>
      <c r="AP263" s="845"/>
      <c r="AQ263" s="845"/>
      <c r="AR263" s="845"/>
      <c r="AS263" s="845"/>
      <c r="AT263" s="845"/>
      <c r="AU263" s="845"/>
      <c r="AV263" s="845"/>
      <c r="AW263" s="845"/>
      <c r="AX263" s="845"/>
      <c r="AY263" s="845"/>
      <c r="AZ263" s="845"/>
      <c r="BA263" s="845"/>
      <c r="BB263" s="845"/>
      <c r="BC263" s="845"/>
      <c r="BD263" s="845"/>
      <c r="BE263" s="845"/>
      <c r="BF263" s="845"/>
      <c r="BG263" s="845"/>
      <c r="BH263" s="845"/>
      <c r="BI263" s="845"/>
      <c r="BJ263" s="845"/>
      <c r="BK263" s="845"/>
      <c r="BL263" s="845"/>
      <c r="BM263" s="845"/>
      <c r="BN263" s="845"/>
      <c r="BO263" s="845"/>
      <c r="BP263" s="845"/>
      <c r="BQ263" s="845"/>
      <c r="BR263" s="845"/>
      <c r="BS263" s="845"/>
      <c r="BT263" s="845"/>
      <c r="BU263" s="845"/>
      <c r="BV263" s="845"/>
      <c r="BW263" s="845"/>
      <c r="BX263" s="845"/>
      <c r="BY263" s="845"/>
      <c r="BZ263" s="845"/>
      <c r="CA263" s="845"/>
      <c r="CB263" s="845"/>
      <c r="CC263" s="845"/>
      <c r="CD263" s="845"/>
      <c r="CE263" s="845"/>
      <c r="CF263" s="845"/>
      <c r="CG263" s="845"/>
      <c r="CH263" s="845"/>
    </row>
    <row r="264" spans="1:86" s="127" customFormat="1" ht="27.95" customHeight="1" x14ac:dyDescent="0.2">
      <c r="A264" s="737"/>
      <c r="B264" s="322" t="s">
        <v>229</v>
      </c>
      <c r="C264" s="629" t="s">
        <v>674</v>
      </c>
      <c r="D264" s="900"/>
      <c r="E264" s="911"/>
      <c r="F264" s="900"/>
      <c r="G264" s="911"/>
      <c r="H264" s="900"/>
      <c r="I264" s="911"/>
      <c r="J264" s="900"/>
      <c r="K264" s="911"/>
      <c r="L264" s="900"/>
      <c r="M264" s="911"/>
      <c r="N264" s="900"/>
      <c r="O264" s="911"/>
      <c r="P264" s="900"/>
      <c r="Q264" s="911"/>
      <c r="R264" s="900"/>
      <c r="S264" s="911"/>
      <c r="T264" s="628"/>
      <c r="U264" s="140">
        <f>IF(OR(D264="s",F264="s",H264="s",J264="s",L264="s",N264="s",P264="s",R264="s"), 0, IF(OR(D264="a",F264="a",H264="a",J264="a",L264="a",N264="a",P264="a",R264="a"),V264,0))</f>
        <v>0</v>
      </c>
      <c r="V264" s="564">
        <v>5</v>
      </c>
      <c r="W264" s="83">
        <f>COUNTIF(D264:S264,"a")+COUNTIF(D264:S264,"s")</f>
        <v>0</v>
      </c>
      <c r="X264" s="707"/>
      <c r="Y264" s="290"/>
      <c r="Z264" s="316"/>
      <c r="AA264" s="290"/>
      <c r="AB264" s="290"/>
      <c r="AC264" s="290"/>
      <c r="AD264" s="290"/>
      <c r="AE264" s="290"/>
      <c r="AF264" s="290"/>
      <c r="AG264" s="290"/>
      <c r="AH264" s="290"/>
      <c r="AI264" s="290"/>
      <c r="AJ264" s="290"/>
      <c r="AK264" s="290"/>
      <c r="AL264" s="290"/>
      <c r="AM264" s="290"/>
      <c r="AN264" s="290"/>
      <c r="AO264" s="845"/>
      <c r="AP264" s="845"/>
      <c r="AQ264" s="845"/>
      <c r="AR264" s="845"/>
      <c r="AS264" s="845"/>
      <c r="AT264" s="845"/>
      <c r="AU264" s="845"/>
      <c r="AV264" s="845"/>
      <c r="AW264" s="845"/>
      <c r="AX264" s="845"/>
      <c r="AY264" s="845"/>
      <c r="AZ264" s="845"/>
      <c r="BA264" s="845"/>
      <c r="BB264" s="845"/>
      <c r="BC264" s="845"/>
      <c r="BD264" s="845"/>
      <c r="BE264" s="845"/>
      <c r="BF264" s="845"/>
      <c r="BG264" s="845"/>
      <c r="BH264" s="845"/>
      <c r="BI264" s="845"/>
      <c r="BJ264" s="845"/>
      <c r="BK264" s="845"/>
      <c r="BL264" s="845"/>
      <c r="BM264" s="845"/>
      <c r="BN264" s="845"/>
      <c r="BO264" s="845"/>
      <c r="BP264" s="845"/>
      <c r="BQ264" s="845"/>
      <c r="BR264" s="845"/>
      <c r="BS264" s="845"/>
      <c r="BT264" s="845"/>
      <c r="BU264" s="845"/>
      <c r="BV264" s="845"/>
      <c r="BW264" s="845"/>
      <c r="BX264" s="845"/>
      <c r="BY264" s="845"/>
      <c r="BZ264" s="845"/>
      <c r="CA264" s="845"/>
      <c r="CB264" s="845"/>
      <c r="CC264" s="845"/>
      <c r="CD264" s="845"/>
      <c r="CE264" s="845"/>
      <c r="CF264" s="845"/>
      <c r="CG264" s="845"/>
      <c r="CH264" s="845"/>
    </row>
    <row r="265" spans="1:86" s="127" customFormat="1" ht="27.95" customHeight="1" x14ac:dyDescent="0.2">
      <c r="A265" s="737"/>
      <c r="B265" s="322" t="s">
        <v>675</v>
      </c>
      <c r="C265" s="629" t="s">
        <v>676</v>
      </c>
      <c r="D265" s="900"/>
      <c r="E265" s="911"/>
      <c r="F265" s="900"/>
      <c r="G265" s="911"/>
      <c r="H265" s="900"/>
      <c r="I265" s="911"/>
      <c r="J265" s="900"/>
      <c r="K265" s="911"/>
      <c r="L265" s="900"/>
      <c r="M265" s="911"/>
      <c r="N265" s="900"/>
      <c r="O265" s="911"/>
      <c r="P265" s="900"/>
      <c r="Q265" s="911"/>
      <c r="R265" s="900"/>
      <c r="S265" s="911"/>
      <c r="T265" s="628"/>
      <c r="U265" s="140">
        <f>IF(OR(D265="s",F265="s",H265="s",J265="s",L265="s",N265="s",P265="s",R265="s"), 0, IF(OR(D265="a",F265="a",H265="a",J265="a",L265="a",N265="a",P265="a",R265="a"),V265,0))</f>
        <v>0</v>
      </c>
      <c r="V265" s="565">
        <v>5</v>
      </c>
      <c r="W265" s="83">
        <f>COUNTIF(D265:S265,"a")+COUNTIF(D265:S265,"s")</f>
        <v>0</v>
      </c>
      <c r="X265" s="707"/>
      <c r="Y265" s="290"/>
      <c r="Z265" s="316"/>
      <c r="AA265" s="290"/>
      <c r="AB265" s="290"/>
      <c r="AC265" s="290"/>
      <c r="AD265" s="290"/>
      <c r="AE265" s="290"/>
      <c r="AF265" s="290"/>
      <c r="AG265" s="290"/>
      <c r="AH265" s="290"/>
      <c r="AI265" s="290"/>
      <c r="AJ265" s="290"/>
      <c r="AK265" s="290"/>
      <c r="AL265" s="290"/>
      <c r="AM265" s="290"/>
      <c r="AN265" s="290"/>
      <c r="AO265" s="845"/>
      <c r="AP265" s="845"/>
      <c r="AQ265" s="845"/>
      <c r="AR265" s="845"/>
      <c r="AS265" s="845"/>
      <c r="AT265" s="845"/>
      <c r="AU265" s="845"/>
      <c r="AV265" s="845"/>
      <c r="AW265" s="845"/>
      <c r="AX265" s="845"/>
      <c r="AY265" s="845"/>
      <c r="AZ265" s="845"/>
      <c r="BA265" s="845"/>
      <c r="BB265" s="845"/>
      <c r="BC265" s="845"/>
      <c r="BD265" s="845"/>
      <c r="BE265" s="845"/>
      <c r="BF265" s="845"/>
      <c r="BG265" s="845"/>
      <c r="BH265" s="845"/>
      <c r="BI265" s="845"/>
      <c r="BJ265" s="845"/>
      <c r="BK265" s="845"/>
      <c r="BL265" s="845"/>
      <c r="BM265" s="845"/>
      <c r="BN265" s="845"/>
      <c r="BO265" s="845"/>
      <c r="BP265" s="845"/>
      <c r="BQ265" s="845"/>
      <c r="BR265" s="845"/>
      <c r="BS265" s="845"/>
      <c r="BT265" s="845"/>
      <c r="BU265" s="845"/>
      <c r="BV265" s="845"/>
      <c r="BW265" s="845"/>
      <c r="BX265" s="845"/>
      <c r="BY265" s="845"/>
      <c r="BZ265" s="845"/>
      <c r="CA265" s="845"/>
      <c r="CB265" s="845"/>
      <c r="CC265" s="845"/>
      <c r="CD265" s="845"/>
      <c r="CE265" s="845"/>
      <c r="CF265" s="845"/>
      <c r="CG265" s="845"/>
      <c r="CH265" s="845"/>
    </row>
    <row r="266" spans="1:86" s="127" customFormat="1" ht="45" customHeight="1" x14ac:dyDescent="0.2">
      <c r="A266" s="737"/>
      <c r="B266" s="322" t="s">
        <v>665</v>
      </c>
      <c r="C266" s="629" t="s">
        <v>1227</v>
      </c>
      <c r="D266" s="902"/>
      <c r="E266" s="944"/>
      <c r="F266" s="902"/>
      <c r="G266" s="944"/>
      <c r="H266" s="902"/>
      <c r="I266" s="944"/>
      <c r="J266" s="902"/>
      <c r="K266" s="944"/>
      <c r="L266" s="902"/>
      <c r="M266" s="944"/>
      <c r="N266" s="902"/>
      <c r="O266" s="944"/>
      <c r="P266" s="902"/>
      <c r="Q266" s="944"/>
      <c r="R266" s="902"/>
      <c r="S266" s="944"/>
      <c r="T266" s="806"/>
      <c r="U266" s="142">
        <f>IF(OR(D266="s",F266="s",H266="s",J266="s",L266="s",N266="s",P266="s",R266="s"), 0, IF(OR(D266="a",F266="a",H266="a",J266="a",L266="a",N266="a",P266="a",R266="a"),V266,0))</f>
        <v>0</v>
      </c>
      <c r="V266" s="808">
        <v>5</v>
      </c>
      <c r="W266" s="83">
        <f>COUNTIF(D266:S266,"a")+COUNTIF(D266:S266,"s")</f>
        <v>0</v>
      </c>
      <c r="X266" s="707"/>
      <c r="Y266" s="290"/>
      <c r="Z266" s="316"/>
      <c r="AA266" s="290"/>
      <c r="AB266" s="290"/>
      <c r="AC266" s="290"/>
      <c r="AD266" s="290"/>
      <c r="AE266" s="290"/>
      <c r="AF266" s="290"/>
      <c r="AG266" s="290"/>
      <c r="AH266" s="290"/>
      <c r="AI266" s="290"/>
      <c r="AJ266" s="290"/>
      <c r="AK266" s="290"/>
      <c r="AL266" s="290"/>
      <c r="AM266" s="290"/>
      <c r="AN266" s="290"/>
      <c r="AO266" s="845"/>
      <c r="AP266" s="845"/>
      <c r="AQ266" s="845"/>
      <c r="AR266" s="845"/>
      <c r="AS266" s="845"/>
      <c r="AT266" s="845"/>
      <c r="AU266" s="845"/>
      <c r="AV266" s="845"/>
      <c r="AW266" s="845"/>
      <c r="AX266" s="845"/>
      <c r="AY266" s="845"/>
      <c r="AZ266" s="845"/>
      <c r="BA266" s="845"/>
      <c r="BB266" s="845"/>
      <c r="BC266" s="845"/>
      <c r="BD266" s="845"/>
      <c r="BE266" s="845"/>
      <c r="BF266" s="845"/>
      <c r="BG266" s="845"/>
      <c r="BH266" s="845"/>
      <c r="BI266" s="845"/>
      <c r="BJ266" s="845"/>
      <c r="BK266" s="845"/>
      <c r="BL266" s="845"/>
      <c r="BM266" s="845"/>
      <c r="BN266" s="845"/>
      <c r="BO266" s="845"/>
      <c r="BP266" s="845"/>
      <c r="BQ266" s="845"/>
      <c r="BR266" s="845"/>
      <c r="BS266" s="845"/>
      <c r="BT266" s="845"/>
      <c r="BU266" s="845"/>
      <c r="BV266" s="845"/>
      <c r="BW266" s="845"/>
      <c r="BX266" s="845"/>
      <c r="BY266" s="845"/>
      <c r="BZ266" s="845"/>
      <c r="CA266" s="845"/>
      <c r="CB266" s="845"/>
      <c r="CC266" s="845"/>
      <c r="CD266" s="845"/>
      <c r="CE266" s="845"/>
      <c r="CF266" s="845"/>
      <c r="CG266" s="845"/>
      <c r="CH266" s="845"/>
    </row>
    <row r="267" spans="1:86" s="127" customFormat="1" ht="27.95" customHeight="1" x14ac:dyDescent="0.2">
      <c r="A267" s="803"/>
      <c r="B267" s="322"/>
      <c r="C267" s="846" t="s">
        <v>1217</v>
      </c>
      <c r="D267" s="1203"/>
      <c r="E267" s="1204"/>
      <c r="F267" s="1204"/>
      <c r="G267" s="1204"/>
      <c r="H267" s="1204"/>
      <c r="I267" s="1204"/>
      <c r="J267" s="1204"/>
      <c r="K267" s="1204"/>
      <c r="L267" s="1204"/>
      <c r="M267" s="1204"/>
      <c r="N267" s="1204"/>
      <c r="O267" s="1204"/>
      <c r="P267" s="1204"/>
      <c r="Q267" s="1204"/>
      <c r="R267" s="1204"/>
      <c r="S267" s="1204"/>
      <c r="T267" s="1204"/>
      <c r="U267" s="1204"/>
      <c r="V267" s="1205"/>
      <c r="W267" s="83"/>
      <c r="X267" s="264"/>
      <c r="Y267" s="845"/>
      <c r="Z267" s="316"/>
      <c r="AA267" s="845"/>
      <c r="AB267" s="845"/>
      <c r="AC267" s="845"/>
      <c r="AD267" s="845"/>
      <c r="AE267" s="845"/>
      <c r="AF267" s="845"/>
      <c r="AG267" s="845"/>
      <c r="AH267" s="845"/>
      <c r="AI267" s="845"/>
      <c r="AJ267" s="845"/>
      <c r="AK267" s="845"/>
      <c r="AL267" s="845"/>
      <c r="AM267" s="845"/>
      <c r="AN267" s="845"/>
      <c r="AO267" s="845"/>
      <c r="AP267" s="845"/>
      <c r="AQ267" s="845"/>
      <c r="AR267" s="845"/>
      <c r="AS267" s="845"/>
      <c r="AT267" s="845"/>
      <c r="AU267" s="845"/>
      <c r="AV267" s="845"/>
      <c r="AW267" s="845"/>
      <c r="AX267" s="845"/>
      <c r="AY267" s="845"/>
      <c r="AZ267" s="845"/>
      <c r="BA267" s="845"/>
      <c r="BB267" s="845"/>
      <c r="BC267" s="845"/>
      <c r="BD267" s="845"/>
      <c r="BE267" s="845"/>
      <c r="BF267" s="845"/>
      <c r="BG267" s="845"/>
      <c r="BH267" s="845"/>
      <c r="BI267" s="845"/>
      <c r="BJ267" s="845"/>
      <c r="BK267" s="845"/>
      <c r="BL267" s="845"/>
      <c r="BM267" s="845"/>
      <c r="BN267" s="845"/>
      <c r="BO267" s="845"/>
      <c r="BP267" s="845"/>
      <c r="BQ267" s="845"/>
      <c r="BR267" s="845"/>
      <c r="BS267" s="845"/>
      <c r="BT267" s="845"/>
      <c r="BU267" s="845"/>
      <c r="BV267" s="845"/>
      <c r="BW267" s="845"/>
      <c r="BX267" s="845"/>
      <c r="BY267" s="845"/>
      <c r="BZ267" s="845"/>
      <c r="CA267" s="845"/>
      <c r="CB267" s="845"/>
      <c r="CC267" s="845"/>
      <c r="CD267" s="845"/>
      <c r="CE267" s="845"/>
      <c r="CF267" s="845"/>
      <c r="CG267" s="845"/>
      <c r="CH267" s="845"/>
    </row>
    <row r="268" spans="1:86" s="127" customFormat="1" ht="27.95" customHeight="1" x14ac:dyDescent="0.2">
      <c r="A268" s="803"/>
      <c r="B268" s="322"/>
      <c r="C268" s="846" t="s">
        <v>1228</v>
      </c>
      <c r="D268" s="1241"/>
      <c r="E268" s="1242"/>
      <c r="F268" s="1242"/>
      <c r="G268" s="1242"/>
      <c r="H268" s="1242"/>
      <c r="I268" s="1242"/>
      <c r="J268" s="1242"/>
      <c r="K268" s="1242"/>
      <c r="L268" s="1242"/>
      <c r="M268" s="1242"/>
      <c r="N268" s="1242"/>
      <c r="O268" s="1242"/>
      <c r="P268" s="1242"/>
      <c r="Q268" s="1242"/>
      <c r="R268" s="1242"/>
      <c r="S268" s="1242"/>
      <c r="T268" s="1242"/>
      <c r="U268" s="1242"/>
      <c r="V268" s="1243"/>
      <c r="W268" s="83"/>
      <c r="X268" s="264"/>
      <c r="Y268" s="845"/>
      <c r="Z268" s="316"/>
      <c r="AA268" s="845"/>
      <c r="AB268" s="845"/>
      <c r="AC268" s="845"/>
      <c r="AD268" s="845"/>
      <c r="AE268" s="845"/>
      <c r="AF268" s="845"/>
      <c r="AG268" s="845"/>
      <c r="AH268" s="845"/>
      <c r="AI268" s="845"/>
      <c r="AJ268" s="845"/>
      <c r="AK268" s="845"/>
      <c r="AL268" s="845"/>
      <c r="AM268" s="845"/>
      <c r="AN268" s="845"/>
      <c r="AO268" s="845"/>
      <c r="AP268" s="845"/>
      <c r="AQ268" s="845"/>
      <c r="AR268" s="845"/>
      <c r="AS268" s="845"/>
      <c r="AT268" s="845"/>
      <c r="AU268" s="845"/>
      <c r="AV268" s="845"/>
      <c r="AW268" s="845"/>
      <c r="AX268" s="845"/>
      <c r="AY268" s="845"/>
      <c r="AZ268" s="845"/>
      <c r="BA268" s="845"/>
      <c r="BB268" s="845"/>
      <c r="BC268" s="845"/>
      <c r="BD268" s="845"/>
      <c r="BE268" s="845"/>
      <c r="BF268" s="845"/>
      <c r="BG268" s="845"/>
      <c r="BH268" s="845"/>
      <c r="BI268" s="845"/>
      <c r="BJ268" s="845"/>
      <c r="BK268" s="845"/>
      <c r="BL268" s="845"/>
      <c r="BM268" s="845"/>
      <c r="BN268" s="845"/>
      <c r="BO268" s="845"/>
      <c r="BP268" s="845"/>
      <c r="BQ268" s="845"/>
      <c r="BR268" s="845"/>
      <c r="BS268" s="845"/>
      <c r="BT268" s="845"/>
      <c r="BU268" s="845"/>
      <c r="BV268" s="845"/>
      <c r="BW268" s="845"/>
      <c r="BX268" s="845"/>
      <c r="BY268" s="845"/>
      <c r="BZ268" s="845"/>
      <c r="CA268" s="845"/>
      <c r="CB268" s="845"/>
      <c r="CC268" s="845"/>
      <c r="CD268" s="845"/>
      <c r="CE268" s="845"/>
      <c r="CF268" s="845"/>
      <c r="CG268" s="845"/>
      <c r="CH268" s="845"/>
    </row>
    <row r="269" spans="1:86" s="127" customFormat="1" ht="27.95" customHeight="1" x14ac:dyDescent="0.2">
      <c r="A269" s="737"/>
      <c r="B269" s="322" t="s">
        <v>231</v>
      </c>
      <c r="C269" s="629" t="s">
        <v>677</v>
      </c>
      <c r="D269" s="900"/>
      <c r="E269" s="911"/>
      <c r="F269" s="900"/>
      <c r="G269" s="911"/>
      <c r="H269" s="900"/>
      <c r="I269" s="911"/>
      <c r="J269" s="900"/>
      <c r="K269" s="911"/>
      <c r="L269" s="900"/>
      <c r="M269" s="911"/>
      <c r="N269" s="900"/>
      <c r="O269" s="911"/>
      <c r="P269" s="900"/>
      <c r="Q269" s="911"/>
      <c r="R269" s="900"/>
      <c r="S269" s="911"/>
      <c r="T269" s="628"/>
      <c r="U269" s="140">
        <f>IF(OR(D269="s",F269="s",H269="s",J269="s",L269="s",N269="s",P269="s",R269="s"), 0, IF(OR(D269="a",F269="a",H269="a",J269="a",L269="a",N269="a",P269="a",R269="a"),V269,0))</f>
        <v>0</v>
      </c>
      <c r="V269" s="565">
        <v>5</v>
      </c>
      <c r="W269" s="83">
        <f>COUNTIF(D269:S269,"a")+COUNTIF(D269:S269,"s")</f>
        <v>0</v>
      </c>
      <c r="X269" s="707"/>
      <c r="Y269" s="290"/>
      <c r="Z269" s="316" t="s">
        <v>44</v>
      </c>
      <c r="AA269" s="290"/>
      <c r="AB269" s="290"/>
      <c r="AC269" s="290"/>
      <c r="AD269" s="290"/>
      <c r="AE269" s="290"/>
      <c r="AF269" s="290"/>
      <c r="AG269" s="290"/>
      <c r="AH269" s="290"/>
      <c r="AI269" s="290"/>
      <c r="AJ269" s="290"/>
      <c r="AK269" s="290"/>
      <c r="AL269" s="290"/>
      <c r="AM269" s="290"/>
      <c r="AN269" s="290"/>
      <c r="AO269" s="845"/>
      <c r="AP269" s="845"/>
      <c r="AQ269" s="845"/>
      <c r="AR269" s="845"/>
      <c r="AS269" s="845"/>
      <c r="AT269" s="845"/>
      <c r="AU269" s="845"/>
      <c r="AV269" s="845"/>
      <c r="AW269" s="845"/>
      <c r="AX269" s="845"/>
      <c r="AY269" s="845"/>
      <c r="AZ269" s="845"/>
      <c r="BA269" s="845"/>
      <c r="BB269" s="845"/>
      <c r="BC269" s="845"/>
      <c r="BD269" s="845"/>
      <c r="BE269" s="845"/>
      <c r="BF269" s="845"/>
      <c r="BG269" s="845"/>
      <c r="BH269" s="845"/>
      <c r="BI269" s="845"/>
      <c r="BJ269" s="845"/>
      <c r="BK269" s="845"/>
      <c r="BL269" s="845"/>
      <c r="BM269" s="845"/>
      <c r="BN269" s="845"/>
      <c r="BO269" s="845"/>
      <c r="BP269" s="845"/>
      <c r="BQ269" s="845"/>
      <c r="BR269" s="845"/>
      <c r="BS269" s="845"/>
      <c r="BT269" s="845"/>
      <c r="BU269" s="845"/>
      <c r="BV269" s="845"/>
      <c r="BW269" s="845"/>
      <c r="BX269" s="845"/>
      <c r="BY269" s="845"/>
      <c r="BZ269" s="845"/>
      <c r="CA269" s="845"/>
      <c r="CB269" s="845"/>
      <c r="CC269" s="845"/>
      <c r="CD269" s="845"/>
      <c r="CE269" s="845"/>
      <c r="CF269" s="845"/>
      <c r="CG269" s="845"/>
      <c r="CH269" s="845"/>
    </row>
    <row r="270" spans="1:86" s="127" customFormat="1" ht="45" customHeight="1" x14ac:dyDescent="0.2">
      <c r="A270" s="737"/>
      <c r="B270" s="322" t="s">
        <v>678</v>
      </c>
      <c r="C270" s="629" t="s">
        <v>1283</v>
      </c>
      <c r="D270" s="900"/>
      <c r="E270" s="911"/>
      <c r="F270" s="900"/>
      <c r="G270" s="911"/>
      <c r="H270" s="900"/>
      <c r="I270" s="911"/>
      <c r="J270" s="900"/>
      <c r="K270" s="911"/>
      <c r="L270" s="900"/>
      <c r="M270" s="911"/>
      <c r="N270" s="900"/>
      <c r="O270" s="911"/>
      <c r="P270" s="900"/>
      <c r="Q270" s="911"/>
      <c r="R270" s="900"/>
      <c r="S270" s="911"/>
      <c r="T270" s="611"/>
      <c r="U270" s="140">
        <f>IF(OR(D270="s",F270="s",H270="s",J270="s",L270="s",N270="s",P270="s",R270="s"), 0, IF(OR(D270="a",F270="a",H270="a",J270="a",L270="a",N270="a",P270="a",R270="a"),V270,0))</f>
        <v>0</v>
      </c>
      <c r="V270" s="565">
        <f>IF(T270="na",0,10)</f>
        <v>10</v>
      </c>
      <c r="W270" s="83">
        <f>COUNTIF(D270:S270,"a")+COUNTIF(D270:S270,"s")+COUNTIF(T270,"NA")</f>
        <v>0</v>
      </c>
      <c r="X270" s="707"/>
      <c r="Y270" s="290"/>
      <c r="Z270" s="316" t="s">
        <v>44</v>
      </c>
      <c r="AA270" s="290"/>
      <c r="AB270" s="290"/>
      <c r="AC270" s="290"/>
      <c r="AD270" s="290"/>
      <c r="AE270" s="290"/>
      <c r="AF270" s="290"/>
      <c r="AG270" s="290"/>
      <c r="AH270" s="290"/>
      <c r="AI270" s="290"/>
      <c r="AJ270" s="290"/>
      <c r="AK270" s="290"/>
      <c r="AL270" s="290"/>
      <c r="AM270" s="290"/>
      <c r="AN270" s="290"/>
      <c r="AO270" s="845"/>
      <c r="AP270" s="845"/>
      <c r="AQ270" s="845"/>
      <c r="AR270" s="845"/>
      <c r="AS270" s="845"/>
      <c r="AT270" s="845"/>
      <c r="AU270" s="845"/>
      <c r="AV270" s="845"/>
      <c r="AW270" s="845"/>
      <c r="AX270" s="845"/>
      <c r="AY270" s="845"/>
      <c r="AZ270" s="845"/>
      <c r="BA270" s="845"/>
      <c r="BB270" s="845"/>
      <c r="BC270" s="845"/>
      <c r="BD270" s="845"/>
      <c r="BE270" s="845"/>
      <c r="BF270" s="845"/>
      <c r="BG270" s="845"/>
      <c r="BH270" s="845"/>
      <c r="BI270" s="845"/>
      <c r="BJ270" s="845"/>
      <c r="BK270" s="845"/>
      <c r="BL270" s="845"/>
      <c r="BM270" s="845"/>
      <c r="BN270" s="845"/>
      <c r="BO270" s="845"/>
      <c r="BP270" s="845"/>
      <c r="BQ270" s="845"/>
      <c r="BR270" s="845"/>
      <c r="BS270" s="845"/>
      <c r="BT270" s="845"/>
      <c r="BU270" s="845"/>
      <c r="BV270" s="845"/>
      <c r="BW270" s="845"/>
      <c r="BX270" s="845"/>
      <c r="BY270" s="845"/>
      <c r="BZ270" s="845"/>
      <c r="CA270" s="845"/>
      <c r="CB270" s="845"/>
      <c r="CC270" s="845"/>
      <c r="CD270" s="845"/>
      <c r="CE270" s="845"/>
      <c r="CF270" s="845"/>
      <c r="CG270" s="845"/>
      <c r="CH270" s="845"/>
    </row>
    <row r="271" spans="1:86" s="127" customFormat="1" ht="45" customHeight="1" x14ac:dyDescent="0.2">
      <c r="A271" s="737"/>
      <c r="B271" s="322" t="s">
        <v>679</v>
      </c>
      <c r="C271" s="629" t="s">
        <v>1229</v>
      </c>
      <c r="D271" s="900"/>
      <c r="E271" s="911"/>
      <c r="F271" s="900"/>
      <c r="G271" s="911"/>
      <c r="H271" s="900"/>
      <c r="I271" s="911"/>
      <c r="J271" s="900"/>
      <c r="K271" s="911"/>
      <c r="L271" s="900"/>
      <c r="M271" s="911"/>
      <c r="N271" s="900"/>
      <c r="O271" s="911"/>
      <c r="P271" s="900"/>
      <c r="Q271" s="911"/>
      <c r="R271" s="900"/>
      <c r="S271" s="911"/>
      <c r="T271" s="611"/>
      <c r="U271" s="140">
        <f>IF(OR(D271="s",F271="s",H271="s",J271="s",L271="s",N271="s",P271="s",R271="s"), 0, IF(OR(D271="a",F271="a",H271="a",J271="a",L271="a",N271="a",P271="a",R271="a"),V271,0))</f>
        <v>0</v>
      </c>
      <c r="V271" s="565">
        <f>IF(T271="na",0,5)</f>
        <v>5</v>
      </c>
      <c r="W271" s="83">
        <f>COUNTIF(D271:S271,"a")+COUNTIF(D271:S271,"s")+COUNTIF(T271,"NA")</f>
        <v>0</v>
      </c>
      <c r="X271" s="707"/>
      <c r="Y271" s="290"/>
      <c r="Z271" s="316"/>
      <c r="AA271" s="290"/>
      <c r="AB271" s="290"/>
      <c r="AC271" s="290"/>
      <c r="AD271" s="290"/>
      <c r="AE271" s="290"/>
      <c r="AF271" s="290"/>
      <c r="AG271" s="290"/>
      <c r="AH271" s="290"/>
      <c r="AI271" s="290"/>
      <c r="AJ271" s="290"/>
      <c r="AK271" s="290"/>
      <c r="AL271" s="290"/>
      <c r="AM271" s="290"/>
      <c r="AN271" s="290"/>
      <c r="AO271" s="845"/>
      <c r="AP271" s="845"/>
      <c r="AQ271" s="845"/>
      <c r="AR271" s="845"/>
      <c r="AS271" s="845"/>
      <c r="AT271" s="845"/>
      <c r="AU271" s="845"/>
      <c r="AV271" s="845"/>
      <c r="AW271" s="845"/>
      <c r="AX271" s="845"/>
      <c r="AY271" s="845"/>
      <c r="AZ271" s="845"/>
      <c r="BA271" s="845"/>
      <c r="BB271" s="845"/>
      <c r="BC271" s="845"/>
      <c r="BD271" s="845"/>
      <c r="BE271" s="845"/>
      <c r="BF271" s="845"/>
      <c r="BG271" s="845"/>
      <c r="BH271" s="845"/>
      <c r="BI271" s="845"/>
      <c r="BJ271" s="845"/>
      <c r="BK271" s="845"/>
      <c r="BL271" s="845"/>
      <c r="BM271" s="845"/>
      <c r="BN271" s="845"/>
      <c r="BO271" s="845"/>
      <c r="BP271" s="845"/>
      <c r="BQ271" s="845"/>
      <c r="BR271" s="845"/>
      <c r="BS271" s="845"/>
      <c r="BT271" s="845"/>
      <c r="BU271" s="845"/>
      <c r="BV271" s="845"/>
      <c r="BW271" s="845"/>
      <c r="BX271" s="845"/>
      <c r="BY271" s="845"/>
      <c r="BZ271" s="845"/>
      <c r="CA271" s="845"/>
      <c r="CB271" s="845"/>
      <c r="CC271" s="845"/>
      <c r="CD271" s="845"/>
      <c r="CE271" s="845"/>
      <c r="CF271" s="845"/>
      <c r="CG271" s="845"/>
      <c r="CH271" s="845"/>
    </row>
    <row r="272" spans="1:86" s="127" customFormat="1" ht="27.95" customHeight="1" x14ac:dyDescent="0.2">
      <c r="A272" s="737"/>
      <c r="B272" s="322" t="s">
        <v>680</v>
      </c>
      <c r="C272" s="629" t="s">
        <v>1230</v>
      </c>
      <c r="D272" s="900"/>
      <c r="E272" s="911"/>
      <c r="F272" s="900"/>
      <c r="G272" s="911"/>
      <c r="H272" s="900"/>
      <c r="I272" s="911"/>
      <c r="J272" s="900"/>
      <c r="K272" s="911"/>
      <c r="L272" s="900"/>
      <c r="M272" s="911"/>
      <c r="N272" s="900"/>
      <c r="O272" s="911"/>
      <c r="P272" s="900"/>
      <c r="Q272" s="911"/>
      <c r="R272" s="900"/>
      <c r="S272" s="911"/>
      <c r="T272" s="628"/>
      <c r="U272" s="140">
        <f>IF(OR(D272="s",F272="s",H272="s",J272="s",L272="s",N272="s",P272="s",R272="s"), 0, IF(OR(D272="a",F272="a",H272="a",J272="a",L272="a",N272="a",P272="a",R272="a"),V272,0))</f>
        <v>0</v>
      </c>
      <c r="V272" s="565">
        <v>5</v>
      </c>
      <c r="W272" s="83">
        <f>COUNTIF(D272:S272,"a")+COUNTIF(D272:S272,"s")</f>
        <v>0</v>
      </c>
      <c r="X272" s="707"/>
      <c r="Y272" s="290"/>
      <c r="Z272" s="316"/>
      <c r="AA272" s="290"/>
      <c r="AB272" s="290"/>
      <c r="AC272" s="290"/>
      <c r="AD272" s="290"/>
      <c r="AE272" s="290"/>
      <c r="AF272" s="290"/>
      <c r="AG272" s="290"/>
      <c r="AH272" s="290"/>
      <c r="AI272" s="290"/>
      <c r="AJ272" s="290"/>
      <c r="AK272" s="290"/>
      <c r="AL272" s="290"/>
      <c r="AM272" s="290"/>
      <c r="AN272" s="290"/>
      <c r="AO272" s="845"/>
      <c r="AP272" s="845"/>
      <c r="AQ272" s="845"/>
      <c r="AR272" s="845"/>
      <c r="AS272" s="845"/>
      <c r="AT272" s="845"/>
      <c r="AU272" s="845"/>
      <c r="AV272" s="845"/>
      <c r="AW272" s="845"/>
      <c r="AX272" s="845"/>
      <c r="AY272" s="845"/>
      <c r="AZ272" s="845"/>
      <c r="BA272" s="845"/>
      <c r="BB272" s="845"/>
      <c r="BC272" s="845"/>
      <c r="BD272" s="845"/>
      <c r="BE272" s="845"/>
      <c r="BF272" s="845"/>
      <c r="BG272" s="845"/>
      <c r="BH272" s="845"/>
      <c r="BI272" s="845"/>
      <c r="BJ272" s="845"/>
      <c r="BK272" s="845"/>
      <c r="BL272" s="845"/>
      <c r="BM272" s="845"/>
      <c r="BN272" s="845"/>
      <c r="BO272" s="845"/>
      <c r="BP272" s="845"/>
      <c r="BQ272" s="845"/>
      <c r="BR272" s="845"/>
      <c r="BS272" s="845"/>
      <c r="BT272" s="845"/>
      <c r="BU272" s="845"/>
      <c r="BV272" s="845"/>
      <c r="BW272" s="845"/>
      <c r="BX272" s="845"/>
      <c r="BY272" s="845"/>
      <c r="BZ272" s="845"/>
      <c r="CA272" s="845"/>
      <c r="CB272" s="845"/>
      <c r="CC272" s="845"/>
      <c r="CD272" s="845"/>
      <c r="CE272" s="845"/>
      <c r="CF272" s="845"/>
      <c r="CG272" s="845"/>
      <c r="CH272" s="845"/>
    </row>
    <row r="273" spans="1:86" s="127" customFormat="1" ht="27.95" customHeight="1" x14ac:dyDescent="0.2">
      <c r="A273" s="737"/>
      <c r="B273" s="322" t="s">
        <v>681</v>
      </c>
      <c r="C273" s="629" t="s">
        <v>1231</v>
      </c>
      <c r="D273" s="900"/>
      <c r="E273" s="911"/>
      <c r="F273" s="900"/>
      <c r="G273" s="911"/>
      <c r="H273" s="900"/>
      <c r="I273" s="911"/>
      <c r="J273" s="900"/>
      <c r="K273" s="911"/>
      <c r="L273" s="900"/>
      <c r="M273" s="911"/>
      <c r="N273" s="900"/>
      <c r="O273" s="911"/>
      <c r="P273" s="900"/>
      <c r="Q273" s="911"/>
      <c r="R273" s="900"/>
      <c r="S273" s="911"/>
      <c r="T273" s="715"/>
      <c r="U273" s="140">
        <f>IF(OR(D273="s",F273="s",H273="s",J273="s",L273="s",N273="s",P273="s",R273="s"), 0, IF(OR(D273="a",F273="a",H273="a",J273="a",L273="a",N273="a",P273="a",R273="a"),V273,0))</f>
        <v>0</v>
      </c>
      <c r="V273" s="565">
        <v>5</v>
      </c>
      <c r="W273" s="83">
        <f>COUNTIF(D273:S273,"a")+COUNTIF(D273:S273,"s")</f>
        <v>0</v>
      </c>
      <c r="X273" s="707"/>
      <c r="Y273" s="290"/>
      <c r="Z273" s="316"/>
      <c r="AA273" s="290"/>
      <c r="AB273" s="290"/>
      <c r="AC273" s="290"/>
      <c r="AD273" s="290"/>
      <c r="AE273" s="290"/>
      <c r="AF273" s="290"/>
      <c r="AG273" s="290"/>
      <c r="AH273" s="290"/>
      <c r="AI273" s="290"/>
      <c r="AJ273" s="290"/>
      <c r="AK273" s="290"/>
      <c r="AL273" s="290"/>
      <c r="AM273" s="290"/>
      <c r="AN273" s="290"/>
      <c r="AO273" s="845"/>
      <c r="AP273" s="845"/>
      <c r="AQ273" s="845"/>
      <c r="AR273" s="845"/>
      <c r="AS273" s="845"/>
      <c r="AT273" s="845"/>
      <c r="AU273" s="845"/>
      <c r="AV273" s="845"/>
      <c r="AW273" s="845"/>
      <c r="AX273" s="845"/>
      <c r="AY273" s="845"/>
      <c r="AZ273" s="845"/>
      <c r="BA273" s="845"/>
      <c r="BB273" s="845"/>
      <c r="BC273" s="845"/>
      <c r="BD273" s="845"/>
      <c r="BE273" s="845"/>
      <c r="BF273" s="845"/>
      <c r="BG273" s="845"/>
      <c r="BH273" s="845"/>
      <c r="BI273" s="845"/>
      <c r="BJ273" s="845"/>
      <c r="BK273" s="845"/>
      <c r="BL273" s="845"/>
      <c r="BM273" s="845"/>
      <c r="BN273" s="845"/>
      <c r="BO273" s="845"/>
      <c r="BP273" s="845"/>
      <c r="BQ273" s="845"/>
      <c r="BR273" s="845"/>
      <c r="BS273" s="845"/>
      <c r="BT273" s="845"/>
      <c r="BU273" s="845"/>
      <c r="BV273" s="845"/>
      <c r="BW273" s="845"/>
      <c r="BX273" s="845"/>
      <c r="BY273" s="845"/>
      <c r="BZ273" s="845"/>
      <c r="CA273" s="845"/>
      <c r="CB273" s="845"/>
      <c r="CC273" s="845"/>
      <c r="CD273" s="845"/>
      <c r="CE273" s="845"/>
      <c r="CF273" s="845"/>
      <c r="CG273" s="845"/>
      <c r="CH273" s="845"/>
    </row>
    <row r="274" spans="1:86" s="127" customFormat="1" ht="27.95" customHeight="1" x14ac:dyDescent="0.2">
      <c r="A274" s="803"/>
      <c r="B274" s="322"/>
      <c r="C274" s="846" t="s">
        <v>1218</v>
      </c>
      <c r="D274" s="1241"/>
      <c r="E274" s="1242"/>
      <c r="F274" s="1242"/>
      <c r="G274" s="1242"/>
      <c r="H274" s="1242"/>
      <c r="I274" s="1242"/>
      <c r="J274" s="1242"/>
      <c r="K274" s="1242"/>
      <c r="L274" s="1242"/>
      <c r="M274" s="1242"/>
      <c r="N274" s="1242"/>
      <c r="O274" s="1242"/>
      <c r="P274" s="1242"/>
      <c r="Q274" s="1242"/>
      <c r="R274" s="1242"/>
      <c r="S274" s="1242"/>
      <c r="T274" s="1242"/>
      <c r="U274" s="1242"/>
      <c r="V274" s="1243"/>
      <c r="W274" s="83"/>
      <c r="X274" s="264"/>
      <c r="Y274" s="845"/>
      <c r="Z274" s="316"/>
      <c r="AA274" s="845"/>
      <c r="AB274" s="845"/>
      <c r="AC274" s="845"/>
      <c r="AD274" s="845"/>
      <c r="AE274" s="845"/>
      <c r="AF274" s="845"/>
      <c r="AG274" s="845"/>
      <c r="AH274" s="845"/>
      <c r="AI274" s="845"/>
      <c r="AJ274" s="845"/>
      <c r="AK274" s="845"/>
      <c r="AL274" s="845"/>
      <c r="AM274" s="845"/>
      <c r="AN274" s="845"/>
      <c r="AO274" s="845"/>
      <c r="AP274" s="845"/>
      <c r="AQ274" s="845"/>
      <c r="AR274" s="845"/>
      <c r="AS274" s="845"/>
      <c r="AT274" s="845"/>
      <c r="AU274" s="845"/>
      <c r="AV274" s="845"/>
      <c r="AW274" s="845"/>
      <c r="AX274" s="845"/>
      <c r="AY274" s="845"/>
      <c r="AZ274" s="845"/>
      <c r="BA274" s="845"/>
      <c r="BB274" s="845"/>
      <c r="BC274" s="845"/>
      <c r="BD274" s="845"/>
      <c r="BE274" s="845"/>
      <c r="BF274" s="845"/>
      <c r="BG274" s="845"/>
      <c r="BH274" s="845"/>
      <c r="BI274" s="845"/>
      <c r="BJ274" s="845"/>
      <c r="BK274" s="845"/>
      <c r="BL274" s="845"/>
      <c r="BM274" s="845"/>
      <c r="BN274" s="845"/>
      <c r="BO274" s="845"/>
      <c r="BP274" s="845"/>
      <c r="BQ274" s="845"/>
      <c r="BR274" s="845"/>
      <c r="BS274" s="845"/>
      <c r="BT274" s="845"/>
      <c r="BU274" s="845"/>
      <c r="BV274" s="845"/>
      <c r="BW274" s="845"/>
      <c r="BX274" s="845"/>
      <c r="BY274" s="845"/>
      <c r="BZ274" s="845"/>
      <c r="CA274" s="845"/>
      <c r="CB274" s="845"/>
      <c r="CC274" s="845"/>
      <c r="CD274" s="845"/>
      <c r="CE274" s="845"/>
      <c r="CF274" s="845"/>
      <c r="CG274" s="845"/>
      <c r="CH274" s="845"/>
    </row>
    <row r="275" spans="1:86" s="127" customFormat="1" ht="27.95" customHeight="1" x14ac:dyDescent="0.2">
      <c r="A275" s="737"/>
      <c r="B275" s="322" t="s">
        <v>684</v>
      </c>
      <c r="C275" s="629" t="s">
        <v>685</v>
      </c>
      <c r="D275" s="900"/>
      <c r="E275" s="911"/>
      <c r="F275" s="900"/>
      <c r="G275" s="911"/>
      <c r="H275" s="900"/>
      <c r="I275" s="911"/>
      <c r="J275" s="900"/>
      <c r="K275" s="911"/>
      <c r="L275" s="900"/>
      <c r="M275" s="911"/>
      <c r="N275" s="900"/>
      <c r="O275" s="911"/>
      <c r="P275" s="900"/>
      <c r="Q275" s="911"/>
      <c r="R275" s="900"/>
      <c r="S275" s="911"/>
      <c r="T275" s="628"/>
      <c r="U275" s="140">
        <f>IF(OR(D275="s",F275="s",H275="s",J275="s",L275="s",N275="s",P275="s",R275="s"), 0, IF(OR(D275="a",F275="a",H275="a",J275="a",L275="a",N275="a",P275="a",R275="a"),V275,0))</f>
        <v>0</v>
      </c>
      <c r="V275" s="565">
        <v>10</v>
      </c>
      <c r="W275" s="83">
        <f>COUNTIF(D275:S275,"a")+COUNTIF(D275:S275,"s")</f>
        <v>0</v>
      </c>
      <c r="X275" s="707"/>
      <c r="Y275" s="290"/>
      <c r="Z275" s="316"/>
      <c r="AA275" s="290"/>
      <c r="AB275" s="290"/>
      <c r="AC275" s="290"/>
      <c r="AD275" s="290"/>
      <c r="AE275" s="290"/>
      <c r="AF275" s="290"/>
      <c r="AG275" s="290"/>
      <c r="AH275" s="290"/>
      <c r="AI275" s="290"/>
      <c r="AJ275" s="290"/>
      <c r="AK275" s="290"/>
      <c r="AL275" s="290"/>
      <c r="AM275" s="290"/>
      <c r="AN275" s="290"/>
      <c r="AO275" s="845"/>
      <c r="AP275" s="845"/>
      <c r="AQ275" s="845"/>
      <c r="AR275" s="845"/>
      <c r="AS275" s="845"/>
      <c r="AT275" s="845"/>
      <c r="AU275" s="845"/>
      <c r="AV275" s="845"/>
      <c r="AW275" s="845"/>
      <c r="AX275" s="845"/>
      <c r="AY275" s="845"/>
      <c r="AZ275" s="845"/>
      <c r="BA275" s="845"/>
      <c r="BB275" s="845"/>
      <c r="BC275" s="845"/>
      <c r="BD275" s="845"/>
      <c r="BE275" s="845"/>
      <c r="BF275" s="845"/>
      <c r="BG275" s="845"/>
      <c r="BH275" s="845"/>
      <c r="BI275" s="845"/>
      <c r="BJ275" s="845"/>
      <c r="BK275" s="845"/>
      <c r="BL275" s="845"/>
      <c r="BM275" s="845"/>
      <c r="BN275" s="845"/>
      <c r="BO275" s="845"/>
      <c r="BP275" s="845"/>
      <c r="BQ275" s="845"/>
      <c r="BR275" s="845"/>
      <c r="BS275" s="845"/>
      <c r="BT275" s="845"/>
      <c r="BU275" s="845"/>
      <c r="BV275" s="845"/>
      <c r="BW275" s="845"/>
      <c r="BX275" s="845"/>
      <c r="BY275" s="845"/>
      <c r="BZ275" s="845"/>
      <c r="CA275" s="845"/>
      <c r="CB275" s="845"/>
      <c r="CC275" s="845"/>
      <c r="CD275" s="845"/>
      <c r="CE275" s="845"/>
      <c r="CF275" s="845"/>
      <c r="CG275" s="845"/>
      <c r="CH275" s="845"/>
    </row>
    <row r="276" spans="1:86" s="127" customFormat="1" ht="27.95" customHeight="1" x14ac:dyDescent="0.2">
      <c r="A276" s="737"/>
      <c r="B276" s="322" t="s">
        <v>668</v>
      </c>
      <c r="C276" s="629" t="s">
        <v>683</v>
      </c>
      <c r="D276" s="900"/>
      <c r="E276" s="911"/>
      <c r="F276" s="900"/>
      <c r="G276" s="911"/>
      <c r="H276" s="900"/>
      <c r="I276" s="911"/>
      <c r="J276" s="900"/>
      <c r="K276" s="911"/>
      <c r="L276" s="900"/>
      <c r="M276" s="911"/>
      <c r="N276" s="900"/>
      <c r="O276" s="911"/>
      <c r="P276" s="900"/>
      <c r="Q276" s="911"/>
      <c r="R276" s="900"/>
      <c r="S276" s="911"/>
      <c r="T276" s="628"/>
      <c r="U276" s="140">
        <f>IF(OR(D276="s",F276="s",H276="s",J276="s",L276="s",N276="s",P276="s",R276="s"), 0, IF(OR(D276="a",F276="a",H276="a",J276="a",L276="a",N276="a",P276="a",R276="a"),V276,0))</f>
        <v>0</v>
      </c>
      <c r="V276" s="565">
        <v>10</v>
      </c>
      <c r="W276" s="83">
        <f>COUNTIF(D276:S276,"a")+COUNTIF(D276:S276,"s")</f>
        <v>0</v>
      </c>
      <c r="X276" s="707"/>
      <c r="Y276" s="290"/>
      <c r="Z276" s="316" t="s">
        <v>44</v>
      </c>
      <c r="AA276" s="290"/>
      <c r="AB276" s="290"/>
      <c r="AC276" s="290"/>
      <c r="AD276" s="290"/>
      <c r="AE276" s="290"/>
      <c r="AF276" s="290"/>
      <c r="AG276" s="290"/>
      <c r="AH276" s="290"/>
      <c r="AI276" s="290"/>
      <c r="AJ276" s="290"/>
      <c r="AK276" s="290"/>
      <c r="AL276" s="290"/>
      <c r="AM276" s="290"/>
      <c r="AN276" s="290"/>
      <c r="AO276" s="845"/>
      <c r="AP276" s="845"/>
      <c r="AQ276" s="845"/>
      <c r="AR276" s="845"/>
      <c r="AS276" s="845"/>
      <c r="AT276" s="845"/>
      <c r="AU276" s="845"/>
      <c r="AV276" s="845"/>
      <c r="AW276" s="845"/>
      <c r="AX276" s="845"/>
      <c r="AY276" s="845"/>
      <c r="AZ276" s="845"/>
      <c r="BA276" s="845"/>
      <c r="BB276" s="845"/>
      <c r="BC276" s="845"/>
      <c r="BD276" s="845"/>
      <c r="BE276" s="845"/>
      <c r="BF276" s="845"/>
      <c r="BG276" s="845"/>
      <c r="BH276" s="845"/>
      <c r="BI276" s="845"/>
      <c r="BJ276" s="845"/>
      <c r="BK276" s="845"/>
      <c r="BL276" s="845"/>
      <c r="BM276" s="845"/>
      <c r="BN276" s="845"/>
      <c r="BO276" s="845"/>
      <c r="BP276" s="845"/>
      <c r="BQ276" s="845"/>
      <c r="BR276" s="845"/>
      <c r="BS276" s="845"/>
      <c r="BT276" s="845"/>
      <c r="BU276" s="845"/>
      <c r="BV276" s="845"/>
      <c r="BW276" s="845"/>
      <c r="BX276" s="845"/>
      <c r="BY276" s="845"/>
      <c r="BZ276" s="845"/>
      <c r="CA276" s="845"/>
      <c r="CB276" s="845"/>
      <c r="CC276" s="845"/>
      <c r="CD276" s="845"/>
      <c r="CE276" s="845"/>
      <c r="CF276" s="845"/>
      <c r="CG276" s="845"/>
      <c r="CH276" s="845"/>
    </row>
    <row r="277" spans="1:86" s="127" customFormat="1" ht="27.95" customHeight="1" x14ac:dyDescent="0.2">
      <c r="A277" s="803"/>
      <c r="B277" s="322"/>
      <c r="C277" s="846" t="s">
        <v>1219</v>
      </c>
      <c r="D277" s="1241"/>
      <c r="E277" s="1242"/>
      <c r="F277" s="1242"/>
      <c r="G277" s="1242"/>
      <c r="H277" s="1242"/>
      <c r="I277" s="1242"/>
      <c r="J277" s="1242"/>
      <c r="K277" s="1242"/>
      <c r="L277" s="1242"/>
      <c r="M277" s="1242"/>
      <c r="N277" s="1242"/>
      <c r="O277" s="1242"/>
      <c r="P277" s="1242"/>
      <c r="Q277" s="1242"/>
      <c r="R277" s="1242"/>
      <c r="S277" s="1242"/>
      <c r="T277" s="1242"/>
      <c r="U277" s="1242"/>
      <c r="V277" s="1243"/>
      <c r="W277" s="83"/>
      <c r="X277" s="264"/>
      <c r="Y277" s="845"/>
      <c r="Z277" s="316"/>
      <c r="AA277" s="845"/>
      <c r="AB277" s="845"/>
      <c r="AC277" s="845"/>
      <c r="AD277" s="845"/>
      <c r="AE277" s="845"/>
      <c r="AF277" s="845"/>
      <c r="AG277" s="845"/>
      <c r="AH277" s="845"/>
      <c r="AI277" s="845"/>
      <c r="AJ277" s="845"/>
      <c r="AK277" s="845"/>
      <c r="AL277" s="845"/>
      <c r="AM277" s="845"/>
      <c r="AN277" s="845"/>
      <c r="AO277" s="845"/>
      <c r="AP277" s="845"/>
      <c r="AQ277" s="845"/>
      <c r="AR277" s="845"/>
      <c r="AS277" s="845"/>
      <c r="AT277" s="845"/>
      <c r="AU277" s="845"/>
      <c r="AV277" s="845"/>
      <c r="AW277" s="845"/>
      <c r="AX277" s="845"/>
      <c r="AY277" s="845"/>
      <c r="AZ277" s="845"/>
      <c r="BA277" s="845"/>
      <c r="BB277" s="845"/>
      <c r="BC277" s="845"/>
      <c r="BD277" s="845"/>
      <c r="BE277" s="845"/>
      <c r="BF277" s="845"/>
      <c r="BG277" s="845"/>
      <c r="BH277" s="845"/>
      <c r="BI277" s="845"/>
      <c r="BJ277" s="845"/>
      <c r="BK277" s="845"/>
      <c r="BL277" s="845"/>
      <c r="BM277" s="845"/>
      <c r="BN277" s="845"/>
      <c r="BO277" s="845"/>
      <c r="BP277" s="845"/>
      <c r="BQ277" s="845"/>
      <c r="BR277" s="845"/>
      <c r="BS277" s="845"/>
      <c r="BT277" s="845"/>
      <c r="BU277" s="845"/>
      <c r="BV277" s="845"/>
      <c r="BW277" s="845"/>
      <c r="BX277" s="845"/>
      <c r="BY277" s="845"/>
      <c r="BZ277" s="845"/>
      <c r="CA277" s="845"/>
      <c r="CB277" s="845"/>
      <c r="CC277" s="845"/>
      <c r="CD277" s="845"/>
      <c r="CE277" s="845"/>
      <c r="CF277" s="845"/>
      <c r="CG277" s="845"/>
      <c r="CH277" s="845"/>
    </row>
    <row r="278" spans="1:86" s="127" customFormat="1" ht="27.95" customHeight="1" x14ac:dyDescent="0.2">
      <c r="A278" s="847"/>
      <c r="B278" s="322" t="s">
        <v>666</v>
      </c>
      <c r="C278" s="629" t="s">
        <v>682</v>
      </c>
      <c r="D278" s="900"/>
      <c r="E278" s="911"/>
      <c r="F278" s="900"/>
      <c r="G278" s="911"/>
      <c r="H278" s="900"/>
      <c r="I278" s="911"/>
      <c r="J278" s="900"/>
      <c r="K278" s="911"/>
      <c r="L278" s="900"/>
      <c r="M278" s="911"/>
      <c r="N278" s="900"/>
      <c r="O278" s="911"/>
      <c r="P278" s="900"/>
      <c r="Q278" s="911"/>
      <c r="R278" s="900"/>
      <c r="S278" s="911"/>
      <c r="T278" s="611"/>
      <c r="U278" s="140">
        <f>IF(OR(D278="s",F278="s",H278="s",J278="s",L278="s",N278="s",P278="s",R278="s"), 0, IF(OR(D278="a",F278="a",H278="a",J278="a",L278="a",N278="a",P278="a",R278="a"),V278,0))</f>
        <v>0</v>
      </c>
      <c r="V278" s="565">
        <v>10</v>
      </c>
      <c r="W278" s="83">
        <f>COUNTIF(D278:S278,"a")+COUNTIF(D278:S278,"s")+COUNTIF(T278,"NA")</f>
        <v>0</v>
      </c>
      <c r="X278" s="707"/>
      <c r="Y278" s="290"/>
      <c r="Z278" s="316" t="s">
        <v>44</v>
      </c>
      <c r="AA278" s="290"/>
      <c r="AB278" s="290"/>
      <c r="AC278" s="290"/>
      <c r="AD278" s="290"/>
      <c r="AE278" s="290"/>
      <c r="AF278" s="290"/>
      <c r="AG278" s="290"/>
      <c r="AH278" s="290"/>
      <c r="AI278" s="290"/>
      <c r="AJ278" s="290"/>
      <c r="AK278" s="290"/>
      <c r="AL278" s="290"/>
      <c r="AM278" s="290"/>
      <c r="AN278" s="290"/>
      <c r="AO278" s="845"/>
      <c r="AP278" s="845"/>
      <c r="AQ278" s="845"/>
      <c r="AR278" s="845"/>
      <c r="AS278" s="845"/>
      <c r="AT278" s="845"/>
      <c r="AU278" s="845"/>
      <c r="AV278" s="845"/>
      <c r="AW278" s="845"/>
      <c r="AX278" s="845"/>
      <c r="AY278" s="845"/>
      <c r="AZ278" s="845"/>
      <c r="BA278" s="845"/>
      <c r="BB278" s="845"/>
      <c r="BC278" s="845"/>
      <c r="BD278" s="845"/>
      <c r="BE278" s="845"/>
      <c r="BF278" s="845"/>
      <c r="BG278" s="845"/>
      <c r="BH278" s="845"/>
      <c r="BI278" s="845"/>
      <c r="BJ278" s="845"/>
      <c r="BK278" s="845"/>
      <c r="BL278" s="845"/>
      <c r="BM278" s="845"/>
      <c r="BN278" s="845"/>
      <c r="BO278" s="845"/>
      <c r="BP278" s="845"/>
      <c r="BQ278" s="845"/>
      <c r="BR278" s="845"/>
      <c r="BS278" s="845"/>
      <c r="BT278" s="845"/>
      <c r="BU278" s="845"/>
      <c r="BV278" s="845"/>
      <c r="BW278" s="845"/>
      <c r="BX278" s="845"/>
      <c r="BY278" s="845"/>
      <c r="BZ278" s="845"/>
      <c r="CA278" s="845"/>
      <c r="CB278" s="845"/>
      <c r="CC278" s="845"/>
      <c r="CD278" s="845"/>
      <c r="CE278" s="845"/>
      <c r="CF278" s="845"/>
      <c r="CG278" s="845"/>
      <c r="CH278" s="845"/>
    </row>
    <row r="279" spans="1:86" s="127" customFormat="1" ht="27.95" customHeight="1" x14ac:dyDescent="0.2">
      <c r="A279" s="803"/>
      <c r="B279" s="322"/>
      <c r="C279" s="846" t="s">
        <v>1220</v>
      </c>
      <c r="D279" s="1241"/>
      <c r="E279" s="1242"/>
      <c r="F279" s="1242"/>
      <c r="G279" s="1242"/>
      <c r="H279" s="1242"/>
      <c r="I279" s="1242"/>
      <c r="J279" s="1242"/>
      <c r="K279" s="1242"/>
      <c r="L279" s="1242"/>
      <c r="M279" s="1242"/>
      <c r="N279" s="1242"/>
      <c r="O279" s="1242"/>
      <c r="P279" s="1242"/>
      <c r="Q279" s="1242"/>
      <c r="R279" s="1242"/>
      <c r="S279" s="1242"/>
      <c r="T279" s="1242"/>
      <c r="U279" s="1242"/>
      <c r="V279" s="1243"/>
      <c r="W279" s="83"/>
      <c r="X279" s="264"/>
      <c r="Y279" s="845"/>
      <c r="Z279" s="316"/>
      <c r="AA279" s="845"/>
      <c r="AB279" s="845"/>
      <c r="AC279" s="845"/>
      <c r="AD279" s="845"/>
      <c r="AE279" s="845"/>
      <c r="AF279" s="845"/>
      <c r="AG279" s="845"/>
      <c r="AH279" s="845"/>
      <c r="AI279" s="845"/>
      <c r="AJ279" s="845"/>
      <c r="AK279" s="845"/>
      <c r="AL279" s="845"/>
      <c r="AM279" s="845"/>
      <c r="AN279" s="845"/>
      <c r="AO279" s="845"/>
      <c r="AP279" s="845"/>
      <c r="AQ279" s="845"/>
      <c r="AR279" s="845"/>
      <c r="AS279" s="845"/>
      <c r="AT279" s="845"/>
      <c r="AU279" s="845"/>
      <c r="AV279" s="845"/>
      <c r="AW279" s="845"/>
      <c r="AX279" s="845"/>
      <c r="AY279" s="845"/>
      <c r="AZ279" s="845"/>
      <c r="BA279" s="845"/>
      <c r="BB279" s="845"/>
      <c r="BC279" s="845"/>
      <c r="BD279" s="845"/>
      <c r="BE279" s="845"/>
      <c r="BF279" s="845"/>
      <c r="BG279" s="845"/>
      <c r="BH279" s="845"/>
      <c r="BI279" s="845"/>
      <c r="BJ279" s="845"/>
      <c r="BK279" s="845"/>
      <c r="BL279" s="845"/>
      <c r="BM279" s="845"/>
      <c r="BN279" s="845"/>
      <c r="BO279" s="845"/>
      <c r="BP279" s="845"/>
      <c r="BQ279" s="845"/>
      <c r="BR279" s="845"/>
      <c r="BS279" s="845"/>
      <c r="BT279" s="845"/>
      <c r="BU279" s="845"/>
      <c r="BV279" s="845"/>
      <c r="BW279" s="845"/>
      <c r="BX279" s="845"/>
      <c r="BY279" s="845"/>
      <c r="BZ279" s="845"/>
      <c r="CA279" s="845"/>
      <c r="CB279" s="845"/>
      <c r="CC279" s="845"/>
      <c r="CD279" s="845"/>
      <c r="CE279" s="845"/>
      <c r="CF279" s="845"/>
      <c r="CG279" s="845"/>
      <c r="CH279" s="845"/>
    </row>
    <row r="280" spans="1:86" s="127" customFormat="1" ht="27.95" customHeight="1" x14ac:dyDescent="0.2">
      <c r="A280" s="737"/>
      <c r="B280" s="322" t="s">
        <v>669</v>
      </c>
      <c r="C280" s="629" t="s">
        <v>1232</v>
      </c>
      <c r="D280" s="900"/>
      <c r="E280" s="911"/>
      <c r="F280" s="900"/>
      <c r="G280" s="911"/>
      <c r="H280" s="900"/>
      <c r="I280" s="911"/>
      <c r="J280" s="900"/>
      <c r="K280" s="911"/>
      <c r="L280" s="900"/>
      <c r="M280" s="911"/>
      <c r="N280" s="900"/>
      <c r="O280" s="911"/>
      <c r="P280" s="900"/>
      <c r="Q280" s="911"/>
      <c r="R280" s="900"/>
      <c r="S280" s="911"/>
      <c r="T280" s="628"/>
      <c r="U280" s="140">
        <f>IF(OR(D280="s",F280="s",H280="s",J280="s",L280="s",N280="s",P280="s",R280="s"), 0, IF(OR(D280="a",F280="a",H280="a",J280="a",L280="a",N280="a",P280="a",R280="a"),V280,0))</f>
        <v>0</v>
      </c>
      <c r="V280" s="565">
        <v>10</v>
      </c>
      <c r="W280" s="83">
        <f>COUNTIF(D280:S280,"a")+COUNTIF(D280:S280,"s")</f>
        <v>0</v>
      </c>
      <c r="X280" s="707"/>
      <c r="Y280" s="290"/>
      <c r="Z280" s="316" t="s">
        <v>44</v>
      </c>
      <c r="AA280" s="290"/>
      <c r="AB280" s="290"/>
      <c r="AC280" s="290"/>
      <c r="AD280" s="290"/>
      <c r="AE280" s="290"/>
      <c r="AF280" s="290"/>
      <c r="AG280" s="290"/>
      <c r="AH280" s="290"/>
      <c r="AI280" s="290"/>
      <c r="AJ280" s="290"/>
      <c r="AK280" s="290"/>
      <c r="AL280" s="290"/>
      <c r="AM280" s="290"/>
      <c r="AN280" s="290"/>
      <c r="AO280" s="845"/>
      <c r="AP280" s="845"/>
      <c r="AQ280" s="845"/>
      <c r="AR280" s="845"/>
      <c r="AS280" s="845"/>
      <c r="AT280" s="845"/>
      <c r="AU280" s="845"/>
      <c r="AV280" s="845"/>
      <c r="AW280" s="845"/>
      <c r="AX280" s="845"/>
      <c r="AY280" s="845"/>
      <c r="AZ280" s="845"/>
      <c r="BA280" s="845"/>
      <c r="BB280" s="845"/>
      <c r="BC280" s="845"/>
      <c r="BD280" s="845"/>
      <c r="BE280" s="845"/>
      <c r="BF280" s="845"/>
      <c r="BG280" s="845"/>
      <c r="BH280" s="845"/>
      <c r="BI280" s="845"/>
      <c r="BJ280" s="845"/>
      <c r="BK280" s="845"/>
      <c r="BL280" s="845"/>
      <c r="BM280" s="845"/>
      <c r="BN280" s="845"/>
      <c r="BO280" s="845"/>
      <c r="BP280" s="845"/>
      <c r="BQ280" s="845"/>
      <c r="BR280" s="845"/>
      <c r="BS280" s="845"/>
      <c r="BT280" s="845"/>
      <c r="BU280" s="845"/>
      <c r="BV280" s="845"/>
      <c r="BW280" s="845"/>
      <c r="BX280" s="845"/>
      <c r="BY280" s="845"/>
      <c r="BZ280" s="845"/>
      <c r="CA280" s="845"/>
      <c r="CB280" s="845"/>
      <c r="CC280" s="845"/>
      <c r="CD280" s="845"/>
      <c r="CE280" s="845"/>
      <c r="CF280" s="845"/>
      <c r="CG280" s="845"/>
      <c r="CH280" s="845"/>
    </row>
    <row r="281" spans="1:86" s="127" customFormat="1" ht="45" customHeight="1" x14ac:dyDescent="0.2">
      <c r="A281" s="737"/>
      <c r="B281" s="322" t="s">
        <v>667</v>
      </c>
      <c r="C281" s="629" t="s">
        <v>1233</v>
      </c>
      <c r="D281" s="900"/>
      <c r="E281" s="911"/>
      <c r="F281" s="900"/>
      <c r="G281" s="911"/>
      <c r="H281" s="900"/>
      <c r="I281" s="911"/>
      <c r="J281" s="900"/>
      <c r="K281" s="911"/>
      <c r="L281" s="900"/>
      <c r="M281" s="911"/>
      <c r="N281" s="900"/>
      <c r="O281" s="911"/>
      <c r="P281" s="900"/>
      <c r="Q281" s="911"/>
      <c r="R281" s="900"/>
      <c r="S281" s="911"/>
      <c r="T281" s="628"/>
      <c r="U281" s="140">
        <f>IF(OR(D281="s",F281="s",H281="s",J281="s",L281="s",N281="s",P281="s",R281="s"), 0, IF(OR(D281="a",F281="a",H281="a",J281="a",L281="a",N281="a",P281="a",R281="a"),V281,0))</f>
        <v>0</v>
      </c>
      <c r="V281" s="565">
        <v>10</v>
      </c>
      <c r="W281" s="83">
        <f>COUNTIF(D281:S281,"a")+COUNTIF(D281:S281,"s")</f>
        <v>0</v>
      </c>
      <c r="X281" s="707"/>
      <c r="Y281" s="290"/>
      <c r="Z281" s="316" t="s">
        <v>44</v>
      </c>
      <c r="AA281" s="290"/>
      <c r="AB281" s="290"/>
      <c r="AC281" s="290"/>
      <c r="AD281" s="290"/>
      <c r="AE281" s="290"/>
      <c r="AF281" s="290"/>
      <c r="AG281" s="290"/>
      <c r="AH281" s="290"/>
      <c r="AI281" s="290"/>
      <c r="AJ281" s="290"/>
      <c r="AK281" s="290"/>
      <c r="AL281" s="290"/>
      <c r="AM281" s="290"/>
      <c r="AN281" s="290"/>
      <c r="AO281" s="845"/>
      <c r="AP281" s="845"/>
      <c r="AQ281" s="845"/>
      <c r="AR281" s="845"/>
      <c r="AS281" s="845"/>
      <c r="AT281" s="845"/>
      <c r="AU281" s="845"/>
      <c r="AV281" s="845"/>
      <c r="AW281" s="845"/>
      <c r="AX281" s="845"/>
      <c r="AY281" s="845"/>
      <c r="AZ281" s="845"/>
      <c r="BA281" s="845"/>
      <c r="BB281" s="845"/>
      <c r="BC281" s="845"/>
      <c r="BD281" s="845"/>
      <c r="BE281" s="845"/>
      <c r="BF281" s="845"/>
      <c r="BG281" s="845"/>
      <c r="BH281" s="845"/>
      <c r="BI281" s="845"/>
      <c r="BJ281" s="845"/>
      <c r="BK281" s="845"/>
      <c r="BL281" s="845"/>
      <c r="BM281" s="845"/>
      <c r="BN281" s="845"/>
      <c r="BO281" s="845"/>
      <c r="BP281" s="845"/>
      <c r="BQ281" s="845"/>
      <c r="BR281" s="845"/>
      <c r="BS281" s="845"/>
      <c r="BT281" s="845"/>
      <c r="BU281" s="845"/>
      <c r="BV281" s="845"/>
      <c r="BW281" s="845"/>
      <c r="BX281" s="845"/>
      <c r="BY281" s="845"/>
      <c r="BZ281" s="845"/>
      <c r="CA281" s="845"/>
      <c r="CB281" s="845"/>
      <c r="CC281" s="845"/>
      <c r="CD281" s="845"/>
      <c r="CE281" s="845"/>
      <c r="CF281" s="845"/>
      <c r="CG281" s="845"/>
      <c r="CH281" s="845"/>
    </row>
    <row r="282" spans="1:86" s="127" customFormat="1" ht="27.95" customHeight="1" x14ac:dyDescent="0.2">
      <c r="A282" s="803"/>
      <c r="B282" s="322"/>
      <c r="C282" s="846" t="s">
        <v>1221</v>
      </c>
      <c r="D282" s="1241"/>
      <c r="E282" s="1242"/>
      <c r="F282" s="1242"/>
      <c r="G282" s="1242"/>
      <c r="H282" s="1242"/>
      <c r="I282" s="1242"/>
      <c r="J282" s="1242"/>
      <c r="K282" s="1242"/>
      <c r="L282" s="1242"/>
      <c r="M282" s="1242"/>
      <c r="N282" s="1242"/>
      <c r="O282" s="1242"/>
      <c r="P282" s="1242"/>
      <c r="Q282" s="1242"/>
      <c r="R282" s="1242"/>
      <c r="S282" s="1242"/>
      <c r="T282" s="1242"/>
      <c r="U282" s="1242"/>
      <c r="V282" s="1243"/>
      <c r="W282" s="83"/>
      <c r="X282" s="264"/>
      <c r="Y282" s="845"/>
      <c r="Z282" s="316"/>
      <c r="AA282" s="845"/>
      <c r="AB282" s="845"/>
      <c r="AC282" s="845"/>
      <c r="AD282" s="845"/>
      <c r="AE282" s="845"/>
      <c r="AF282" s="845"/>
      <c r="AG282" s="845"/>
      <c r="AH282" s="845"/>
      <c r="AI282" s="845"/>
      <c r="AJ282" s="845"/>
      <c r="AK282" s="845"/>
      <c r="AL282" s="845"/>
      <c r="AM282" s="845"/>
      <c r="AN282" s="845"/>
      <c r="AO282" s="845"/>
      <c r="AP282" s="845"/>
      <c r="AQ282" s="845"/>
      <c r="AR282" s="845"/>
      <c r="AS282" s="845"/>
      <c r="AT282" s="845"/>
      <c r="AU282" s="845"/>
      <c r="AV282" s="845"/>
      <c r="AW282" s="845"/>
      <c r="AX282" s="845"/>
      <c r="AY282" s="845"/>
      <c r="AZ282" s="845"/>
      <c r="BA282" s="845"/>
      <c r="BB282" s="845"/>
      <c r="BC282" s="845"/>
      <c r="BD282" s="845"/>
      <c r="BE282" s="845"/>
      <c r="BF282" s="845"/>
      <c r="BG282" s="845"/>
      <c r="BH282" s="845"/>
      <c r="BI282" s="845"/>
      <c r="BJ282" s="845"/>
      <c r="BK282" s="845"/>
      <c r="BL282" s="845"/>
      <c r="BM282" s="845"/>
      <c r="BN282" s="845"/>
      <c r="BO282" s="845"/>
      <c r="BP282" s="845"/>
      <c r="BQ282" s="845"/>
      <c r="BR282" s="845"/>
      <c r="BS282" s="845"/>
      <c r="BT282" s="845"/>
      <c r="BU282" s="845"/>
      <c r="BV282" s="845"/>
      <c r="BW282" s="845"/>
      <c r="BX282" s="845"/>
      <c r="BY282" s="845"/>
      <c r="BZ282" s="845"/>
      <c r="CA282" s="845"/>
      <c r="CB282" s="845"/>
      <c r="CC282" s="845"/>
      <c r="CD282" s="845"/>
      <c r="CE282" s="845"/>
      <c r="CF282" s="845"/>
      <c r="CG282" s="845"/>
      <c r="CH282" s="845"/>
    </row>
    <row r="283" spans="1:86" s="127" customFormat="1" ht="27.95" customHeight="1" x14ac:dyDescent="0.2">
      <c r="A283" s="737"/>
      <c r="B283" s="322" t="s">
        <v>671</v>
      </c>
      <c r="C283" s="629" t="s">
        <v>672</v>
      </c>
      <c r="D283" s="900"/>
      <c r="E283" s="911"/>
      <c r="F283" s="900"/>
      <c r="G283" s="911"/>
      <c r="H283" s="900"/>
      <c r="I283" s="911"/>
      <c r="J283" s="900"/>
      <c r="K283" s="911"/>
      <c r="L283" s="900"/>
      <c r="M283" s="911"/>
      <c r="N283" s="900"/>
      <c r="O283" s="911"/>
      <c r="P283" s="900"/>
      <c r="Q283" s="911"/>
      <c r="R283" s="900"/>
      <c r="S283" s="911"/>
      <c r="T283" s="628"/>
      <c r="U283" s="140">
        <f>IF(OR(D283="s",F283="s",H283="s",J283="s",L283="s",N283="s",P283="s",R283="s"), 0, IF(OR(D283="a",F283="a",H283="a",J283="a",L283="a",N283="a",P283="a",R283="a"),V283,0))</f>
        <v>0</v>
      </c>
      <c r="V283" s="565">
        <v>10</v>
      </c>
      <c r="W283" s="83">
        <f>COUNTIF(D283:S283,"a")+COUNTIF(D283:S283,"s")</f>
        <v>0</v>
      </c>
      <c r="X283" s="707"/>
      <c r="Y283" s="290"/>
      <c r="Z283" s="316"/>
      <c r="AA283" s="290"/>
      <c r="AB283" s="290"/>
      <c r="AC283" s="290"/>
      <c r="AD283" s="290"/>
      <c r="AE283" s="290"/>
      <c r="AF283" s="290"/>
      <c r="AG283" s="290"/>
      <c r="AH283" s="290"/>
      <c r="AI283" s="290"/>
      <c r="AJ283" s="290"/>
      <c r="AK283" s="290"/>
      <c r="AL283" s="290"/>
      <c r="AM283" s="290"/>
      <c r="AN283" s="290"/>
      <c r="AO283" s="845"/>
      <c r="AP283" s="845"/>
      <c r="AQ283" s="845"/>
      <c r="AR283" s="845"/>
      <c r="AS283" s="845"/>
      <c r="AT283" s="845"/>
      <c r="AU283" s="845"/>
      <c r="AV283" s="845"/>
      <c r="AW283" s="845"/>
      <c r="AX283" s="845"/>
      <c r="AY283" s="845"/>
      <c r="AZ283" s="845"/>
      <c r="BA283" s="845"/>
      <c r="BB283" s="845"/>
      <c r="BC283" s="845"/>
      <c r="BD283" s="845"/>
      <c r="BE283" s="845"/>
      <c r="BF283" s="845"/>
      <c r="BG283" s="845"/>
      <c r="BH283" s="845"/>
      <c r="BI283" s="845"/>
      <c r="BJ283" s="845"/>
      <c r="BK283" s="845"/>
      <c r="BL283" s="845"/>
      <c r="BM283" s="845"/>
      <c r="BN283" s="845"/>
      <c r="BO283" s="845"/>
      <c r="BP283" s="845"/>
      <c r="BQ283" s="845"/>
      <c r="BR283" s="845"/>
      <c r="BS283" s="845"/>
      <c r="BT283" s="845"/>
      <c r="BU283" s="845"/>
      <c r="BV283" s="845"/>
      <c r="BW283" s="845"/>
      <c r="BX283" s="845"/>
      <c r="BY283" s="845"/>
      <c r="BZ283" s="845"/>
      <c r="CA283" s="845"/>
      <c r="CB283" s="845"/>
      <c r="CC283" s="845"/>
      <c r="CD283" s="845"/>
      <c r="CE283" s="845"/>
      <c r="CF283" s="845"/>
      <c r="CG283" s="845"/>
      <c r="CH283" s="845"/>
    </row>
    <row r="284" spans="1:86" s="127" customFormat="1" ht="27.95" customHeight="1" x14ac:dyDescent="0.2">
      <c r="A284" s="501"/>
      <c r="B284" s="360" t="s">
        <v>1234</v>
      </c>
      <c r="C284" s="627" t="s">
        <v>1235</v>
      </c>
      <c r="D284" s="917"/>
      <c r="E284" s="918"/>
      <c r="F284" s="917"/>
      <c r="G284" s="918"/>
      <c r="H284" s="917"/>
      <c r="I284" s="918"/>
      <c r="J284" s="917"/>
      <c r="K284" s="918"/>
      <c r="L284" s="917"/>
      <c r="M284" s="918"/>
      <c r="N284" s="917"/>
      <c r="O284" s="918"/>
      <c r="P284" s="917"/>
      <c r="Q284" s="918"/>
      <c r="R284" s="917"/>
      <c r="S284" s="918"/>
      <c r="T284" s="628"/>
      <c r="U284" s="144">
        <f>IF(OR(D284="s",F284="s",H284="s",J284="s",L284="s",N284="s",P284="s",R284="s"), 0, IF(OR(D284="a",F284="a",H284="a",J284="a",L284="a",N284="a",P284="a",R284="a"),V284,0))</f>
        <v>0</v>
      </c>
      <c r="V284" s="564">
        <v>5</v>
      </c>
      <c r="W284" s="83">
        <f>COUNTIF(D284:S284,"a")+COUNTIF(D284:S284,"s")</f>
        <v>0</v>
      </c>
      <c r="X284" s="707"/>
      <c r="Y284" s="290"/>
      <c r="Z284" s="316" t="s">
        <v>44</v>
      </c>
      <c r="AA284" s="290"/>
      <c r="AB284" s="290"/>
      <c r="AC284" s="290"/>
      <c r="AD284" s="290"/>
      <c r="AE284" s="290"/>
      <c r="AF284" s="290"/>
      <c r="AG284" s="290"/>
      <c r="AH284" s="290"/>
      <c r="AI284" s="290"/>
      <c r="AJ284" s="290"/>
      <c r="AK284" s="290"/>
      <c r="AL284" s="290"/>
      <c r="AM284" s="290"/>
      <c r="AN284" s="290"/>
      <c r="AO284" s="845"/>
      <c r="AP284" s="845"/>
      <c r="AQ284" s="845"/>
      <c r="AR284" s="845"/>
      <c r="AS284" s="845"/>
      <c r="AT284" s="845"/>
      <c r="AU284" s="845"/>
      <c r="AV284" s="845"/>
      <c r="AW284" s="845"/>
      <c r="AX284" s="845"/>
      <c r="AY284" s="845"/>
      <c r="AZ284" s="845"/>
      <c r="BA284" s="845"/>
      <c r="BB284" s="845"/>
      <c r="BC284" s="845"/>
      <c r="BD284" s="845"/>
      <c r="BE284" s="845"/>
      <c r="BF284" s="845"/>
      <c r="BG284" s="845"/>
      <c r="BH284" s="845"/>
      <c r="BI284" s="845"/>
      <c r="BJ284" s="845"/>
      <c r="BK284" s="845"/>
      <c r="BL284" s="845"/>
      <c r="BM284" s="845"/>
      <c r="BN284" s="845"/>
      <c r="BO284" s="845"/>
      <c r="BP284" s="845"/>
      <c r="BQ284" s="845"/>
      <c r="BR284" s="845"/>
      <c r="BS284" s="845"/>
      <c r="BT284" s="845"/>
      <c r="BU284" s="845"/>
      <c r="BV284" s="845"/>
      <c r="BW284" s="845"/>
      <c r="BX284" s="845"/>
      <c r="BY284" s="845"/>
      <c r="BZ284" s="845"/>
      <c r="CA284" s="845"/>
      <c r="CB284" s="845"/>
      <c r="CC284" s="845"/>
      <c r="CD284" s="845"/>
      <c r="CE284" s="845"/>
      <c r="CF284" s="845"/>
      <c r="CG284" s="845"/>
      <c r="CH284" s="845"/>
    </row>
    <row r="285" spans="1:86" s="127" customFormat="1" ht="45" customHeight="1" x14ac:dyDescent="0.2">
      <c r="A285" s="737"/>
      <c r="B285" s="322" t="s">
        <v>1236</v>
      </c>
      <c r="C285" s="629" t="s">
        <v>1237</v>
      </c>
      <c r="D285" s="900"/>
      <c r="E285" s="911"/>
      <c r="F285" s="900"/>
      <c r="G285" s="911"/>
      <c r="H285" s="900"/>
      <c r="I285" s="911"/>
      <c r="J285" s="900"/>
      <c r="K285" s="911"/>
      <c r="L285" s="900"/>
      <c r="M285" s="911"/>
      <c r="N285" s="900"/>
      <c r="O285" s="911"/>
      <c r="P285" s="900"/>
      <c r="Q285" s="911"/>
      <c r="R285" s="900"/>
      <c r="S285" s="911"/>
      <c r="T285" s="628"/>
      <c r="U285" s="140">
        <f t="shared" ref="U285:U288" si="26">IF(OR(D285="s",F285="s",H285="s",J285="s",L285="s",N285="s",P285="s",R285="s"), 0, IF(OR(D285="a",F285="a",H285="a",J285="a",L285="a",N285="a",P285="a",R285="a"),V285,0))</f>
        <v>0</v>
      </c>
      <c r="V285" s="564">
        <v>5</v>
      </c>
      <c r="W285" s="83">
        <f t="shared" ref="W285:W288" si="27">COUNTIF(D285:S285,"a")+COUNTIF(D285:S285,"s")</f>
        <v>0</v>
      </c>
      <c r="X285" s="707"/>
      <c r="Y285" s="290"/>
      <c r="Z285" s="316"/>
      <c r="AA285" s="290"/>
      <c r="AB285" s="290"/>
      <c r="AC285" s="290"/>
      <c r="AD285" s="290"/>
      <c r="AE285" s="290"/>
      <c r="AF285" s="290"/>
      <c r="AG285" s="290"/>
      <c r="AH285" s="290"/>
      <c r="AI285" s="290"/>
      <c r="AJ285" s="290"/>
      <c r="AK285" s="290"/>
      <c r="AL285" s="290"/>
      <c r="AM285" s="290"/>
      <c r="AN285" s="290"/>
      <c r="AO285" s="845"/>
      <c r="AP285" s="845"/>
      <c r="AQ285" s="845"/>
      <c r="AR285" s="845"/>
      <c r="AS285" s="845"/>
      <c r="AT285" s="845"/>
      <c r="AU285" s="845"/>
      <c r="AV285" s="845"/>
      <c r="AW285" s="845"/>
      <c r="AX285" s="845"/>
      <c r="AY285" s="845"/>
      <c r="AZ285" s="845"/>
      <c r="BA285" s="845"/>
      <c r="BB285" s="845"/>
      <c r="BC285" s="845"/>
      <c r="BD285" s="845"/>
      <c r="BE285" s="845"/>
      <c r="BF285" s="845"/>
      <c r="BG285" s="845"/>
      <c r="BH285" s="845"/>
      <c r="BI285" s="845"/>
      <c r="BJ285" s="845"/>
      <c r="BK285" s="845"/>
      <c r="BL285" s="845"/>
      <c r="BM285" s="845"/>
      <c r="BN285" s="845"/>
      <c r="BO285" s="845"/>
      <c r="BP285" s="845"/>
      <c r="BQ285" s="845"/>
      <c r="BR285" s="845"/>
      <c r="BS285" s="845"/>
      <c r="BT285" s="845"/>
      <c r="BU285" s="845"/>
      <c r="BV285" s="845"/>
      <c r="BW285" s="845"/>
      <c r="BX285" s="845"/>
      <c r="BY285" s="845"/>
      <c r="BZ285" s="845"/>
      <c r="CA285" s="845"/>
      <c r="CB285" s="845"/>
      <c r="CC285" s="845"/>
      <c r="CD285" s="845"/>
      <c r="CE285" s="845"/>
      <c r="CF285" s="845"/>
      <c r="CG285" s="845"/>
      <c r="CH285" s="845"/>
    </row>
    <row r="286" spans="1:86" s="127" customFormat="1" ht="45" customHeight="1" x14ac:dyDescent="0.2">
      <c r="A286" s="737"/>
      <c r="B286" s="322" t="s">
        <v>1222</v>
      </c>
      <c r="C286" s="629" t="s">
        <v>1238</v>
      </c>
      <c r="D286" s="900"/>
      <c r="E286" s="911"/>
      <c r="F286" s="900"/>
      <c r="G286" s="911"/>
      <c r="H286" s="900"/>
      <c r="I286" s="911"/>
      <c r="J286" s="900"/>
      <c r="K286" s="911"/>
      <c r="L286" s="900"/>
      <c r="M286" s="911"/>
      <c r="N286" s="900"/>
      <c r="O286" s="911"/>
      <c r="P286" s="900"/>
      <c r="Q286" s="911"/>
      <c r="R286" s="900"/>
      <c r="S286" s="911"/>
      <c r="T286" s="628"/>
      <c r="U286" s="140">
        <f t="shared" si="26"/>
        <v>0</v>
      </c>
      <c r="V286" s="565">
        <v>5</v>
      </c>
      <c r="W286" s="83">
        <f t="shared" si="27"/>
        <v>0</v>
      </c>
      <c r="X286" s="707"/>
      <c r="Y286" s="290"/>
      <c r="Z286" s="316"/>
      <c r="AA286" s="290"/>
      <c r="AB286" s="290"/>
      <c r="AC286" s="290"/>
      <c r="AD286" s="290"/>
      <c r="AE286" s="290"/>
      <c r="AF286" s="290"/>
      <c r="AG286" s="290"/>
      <c r="AH286" s="290"/>
      <c r="AI286" s="290"/>
      <c r="AJ286" s="290"/>
      <c r="AK286" s="290"/>
      <c r="AL286" s="290"/>
      <c r="AM286" s="290"/>
      <c r="AN286" s="290"/>
      <c r="AO286" s="845"/>
      <c r="AP286" s="845"/>
      <c r="AQ286" s="845"/>
      <c r="AR286" s="845"/>
      <c r="AS286" s="845"/>
      <c r="AT286" s="845"/>
      <c r="AU286" s="845"/>
      <c r="AV286" s="845"/>
      <c r="AW286" s="845"/>
      <c r="AX286" s="845"/>
      <c r="AY286" s="845"/>
      <c r="AZ286" s="845"/>
      <c r="BA286" s="845"/>
      <c r="BB286" s="845"/>
      <c r="BC286" s="845"/>
      <c r="BD286" s="845"/>
      <c r="BE286" s="845"/>
      <c r="BF286" s="845"/>
      <c r="BG286" s="845"/>
      <c r="BH286" s="845"/>
      <c r="BI286" s="845"/>
      <c r="BJ286" s="845"/>
      <c r="BK286" s="845"/>
      <c r="BL286" s="845"/>
      <c r="BM286" s="845"/>
      <c r="BN286" s="845"/>
      <c r="BO286" s="845"/>
      <c r="BP286" s="845"/>
      <c r="BQ286" s="845"/>
      <c r="BR286" s="845"/>
      <c r="BS286" s="845"/>
      <c r="BT286" s="845"/>
      <c r="BU286" s="845"/>
      <c r="BV286" s="845"/>
      <c r="BW286" s="845"/>
      <c r="BX286" s="845"/>
      <c r="BY286" s="845"/>
      <c r="BZ286" s="845"/>
      <c r="CA286" s="845"/>
      <c r="CB286" s="845"/>
      <c r="CC286" s="845"/>
      <c r="CD286" s="845"/>
      <c r="CE286" s="845"/>
      <c r="CF286" s="845"/>
      <c r="CG286" s="845"/>
      <c r="CH286" s="845"/>
    </row>
    <row r="287" spans="1:86" s="127" customFormat="1" ht="45" customHeight="1" x14ac:dyDescent="0.2">
      <c r="A287" s="737"/>
      <c r="B287" s="322" t="s">
        <v>1223</v>
      </c>
      <c r="C287" s="629" t="s">
        <v>1274</v>
      </c>
      <c r="D287" s="900"/>
      <c r="E287" s="911"/>
      <c r="F287" s="900"/>
      <c r="G287" s="911"/>
      <c r="H287" s="900"/>
      <c r="I287" s="911"/>
      <c r="J287" s="900"/>
      <c r="K287" s="911"/>
      <c r="L287" s="900"/>
      <c r="M287" s="911"/>
      <c r="N287" s="900"/>
      <c r="O287" s="911"/>
      <c r="P287" s="900"/>
      <c r="Q287" s="911"/>
      <c r="R287" s="900"/>
      <c r="S287" s="911"/>
      <c r="T287" s="628"/>
      <c r="U287" s="140">
        <f t="shared" si="26"/>
        <v>0</v>
      </c>
      <c r="V287" s="565">
        <v>5</v>
      </c>
      <c r="W287" s="83">
        <f t="shared" si="27"/>
        <v>0</v>
      </c>
      <c r="X287" s="707"/>
      <c r="Y287" s="290"/>
      <c r="Z287" s="316"/>
      <c r="AA287" s="290"/>
      <c r="AB287" s="290"/>
      <c r="AC287" s="290"/>
      <c r="AD287" s="290"/>
      <c r="AE287" s="290"/>
      <c r="AF287" s="290"/>
      <c r="AG287" s="290"/>
      <c r="AH287" s="290"/>
      <c r="AI287" s="290"/>
      <c r="AJ287" s="290"/>
      <c r="AK287" s="290"/>
      <c r="AL287" s="290"/>
      <c r="AM287" s="290"/>
      <c r="AN287" s="290"/>
      <c r="AO287" s="845"/>
      <c r="AP287" s="845"/>
      <c r="AQ287" s="845"/>
      <c r="AR287" s="845"/>
      <c r="AS287" s="845"/>
      <c r="AT287" s="845"/>
      <c r="AU287" s="845"/>
      <c r="AV287" s="845"/>
      <c r="AW287" s="845"/>
      <c r="AX287" s="845"/>
      <c r="AY287" s="845"/>
      <c r="AZ287" s="845"/>
      <c r="BA287" s="845"/>
      <c r="BB287" s="845"/>
      <c r="BC287" s="845"/>
      <c r="BD287" s="845"/>
      <c r="BE287" s="845"/>
      <c r="BF287" s="845"/>
      <c r="BG287" s="845"/>
      <c r="BH287" s="845"/>
      <c r="BI287" s="845"/>
      <c r="BJ287" s="845"/>
      <c r="BK287" s="845"/>
      <c r="BL287" s="845"/>
      <c r="BM287" s="845"/>
      <c r="BN287" s="845"/>
      <c r="BO287" s="845"/>
      <c r="BP287" s="845"/>
      <c r="BQ287" s="845"/>
      <c r="BR287" s="845"/>
      <c r="BS287" s="845"/>
      <c r="BT287" s="845"/>
      <c r="BU287" s="845"/>
      <c r="BV287" s="845"/>
      <c r="BW287" s="845"/>
      <c r="BX287" s="845"/>
      <c r="BY287" s="845"/>
      <c r="BZ287" s="845"/>
      <c r="CA287" s="845"/>
      <c r="CB287" s="845"/>
      <c r="CC287" s="845"/>
      <c r="CD287" s="845"/>
      <c r="CE287" s="845"/>
      <c r="CF287" s="845"/>
      <c r="CG287" s="845"/>
      <c r="CH287" s="845"/>
    </row>
    <row r="288" spans="1:86" s="127" customFormat="1" ht="45" customHeight="1" x14ac:dyDescent="0.2">
      <c r="A288" s="737"/>
      <c r="B288" s="322" t="s">
        <v>1224</v>
      </c>
      <c r="C288" s="629" t="s">
        <v>1239</v>
      </c>
      <c r="D288" s="900"/>
      <c r="E288" s="911"/>
      <c r="F288" s="900"/>
      <c r="G288" s="911"/>
      <c r="H288" s="900"/>
      <c r="I288" s="911"/>
      <c r="J288" s="900"/>
      <c r="K288" s="911"/>
      <c r="L288" s="900"/>
      <c r="M288" s="911"/>
      <c r="N288" s="900"/>
      <c r="O288" s="911"/>
      <c r="P288" s="900"/>
      <c r="Q288" s="911"/>
      <c r="R288" s="900"/>
      <c r="S288" s="911"/>
      <c r="T288" s="628"/>
      <c r="U288" s="140">
        <f t="shared" si="26"/>
        <v>0</v>
      </c>
      <c r="V288" s="565">
        <v>5</v>
      </c>
      <c r="W288" s="83">
        <f t="shared" si="27"/>
        <v>0</v>
      </c>
      <c r="X288" s="707"/>
      <c r="Y288" s="290"/>
      <c r="Z288" s="316"/>
      <c r="AA288" s="290"/>
      <c r="AB288" s="290"/>
      <c r="AC288" s="290"/>
      <c r="AD288" s="290"/>
      <c r="AE288" s="290"/>
      <c r="AF288" s="290"/>
      <c r="AG288" s="290"/>
      <c r="AH288" s="290"/>
      <c r="AI288" s="290"/>
      <c r="AJ288" s="290"/>
      <c r="AK288" s="290"/>
      <c r="AL288" s="290"/>
      <c r="AM288" s="290"/>
      <c r="AN288" s="290"/>
      <c r="AO288" s="845"/>
      <c r="AP288" s="845"/>
      <c r="AQ288" s="845"/>
      <c r="AR288" s="845"/>
      <c r="AS288" s="845"/>
      <c r="AT288" s="845"/>
      <c r="AU288" s="845"/>
      <c r="AV288" s="845"/>
      <c r="AW288" s="845"/>
      <c r="AX288" s="845"/>
      <c r="AY288" s="845"/>
      <c r="AZ288" s="845"/>
      <c r="BA288" s="845"/>
      <c r="BB288" s="845"/>
      <c r="BC288" s="845"/>
      <c r="BD288" s="845"/>
      <c r="BE288" s="845"/>
      <c r="BF288" s="845"/>
      <c r="BG288" s="845"/>
      <c r="BH288" s="845"/>
      <c r="BI288" s="845"/>
      <c r="BJ288" s="845"/>
      <c r="BK288" s="845"/>
      <c r="BL288" s="845"/>
      <c r="BM288" s="845"/>
      <c r="BN288" s="845"/>
      <c r="BO288" s="845"/>
      <c r="BP288" s="845"/>
      <c r="BQ288" s="845"/>
      <c r="BR288" s="845"/>
      <c r="BS288" s="845"/>
      <c r="BT288" s="845"/>
      <c r="BU288" s="845"/>
      <c r="BV288" s="845"/>
      <c r="BW288" s="845"/>
      <c r="BX288" s="845"/>
      <c r="BY288" s="845"/>
      <c r="BZ288" s="845"/>
      <c r="CA288" s="845"/>
      <c r="CB288" s="845"/>
      <c r="CC288" s="845"/>
      <c r="CD288" s="845"/>
      <c r="CE288" s="845"/>
      <c r="CF288" s="845"/>
      <c r="CG288" s="845"/>
      <c r="CH288" s="845"/>
    </row>
    <row r="289" spans="1:86" s="127" customFormat="1" ht="27.95" customHeight="1" x14ac:dyDescent="0.2">
      <c r="A289" s="803"/>
      <c r="B289" s="322"/>
      <c r="C289" s="846" t="s">
        <v>1225</v>
      </c>
      <c r="D289" s="1241"/>
      <c r="E289" s="1242"/>
      <c r="F289" s="1242"/>
      <c r="G289" s="1242"/>
      <c r="H289" s="1242"/>
      <c r="I289" s="1242"/>
      <c r="J289" s="1242"/>
      <c r="K289" s="1242"/>
      <c r="L289" s="1242"/>
      <c r="M289" s="1242"/>
      <c r="N289" s="1242"/>
      <c r="O289" s="1242"/>
      <c r="P289" s="1242"/>
      <c r="Q289" s="1242"/>
      <c r="R289" s="1242"/>
      <c r="S289" s="1242"/>
      <c r="T289" s="1242"/>
      <c r="U289" s="1242"/>
      <c r="V289" s="1243"/>
      <c r="W289" s="83"/>
      <c r="X289" s="264"/>
      <c r="Y289" s="845"/>
      <c r="Z289" s="316"/>
      <c r="AA289" s="845"/>
      <c r="AB289" s="845"/>
      <c r="AC289" s="845"/>
      <c r="AD289" s="845"/>
      <c r="AE289" s="845"/>
      <c r="AF289" s="845"/>
      <c r="AG289" s="845"/>
      <c r="AH289" s="845"/>
      <c r="AI289" s="845"/>
      <c r="AJ289" s="845"/>
      <c r="AK289" s="845"/>
      <c r="AL289" s="845"/>
      <c r="AM289" s="845"/>
      <c r="AN289" s="845"/>
      <c r="AO289" s="845"/>
      <c r="AP289" s="845"/>
      <c r="AQ289" s="845"/>
      <c r="AR289" s="845"/>
      <c r="AS289" s="845"/>
      <c r="AT289" s="845"/>
      <c r="AU289" s="845"/>
      <c r="AV289" s="845"/>
      <c r="AW289" s="845"/>
      <c r="AX289" s="845"/>
      <c r="AY289" s="845"/>
      <c r="AZ289" s="845"/>
      <c r="BA289" s="845"/>
      <c r="BB289" s="845"/>
      <c r="BC289" s="845"/>
      <c r="BD289" s="845"/>
      <c r="BE289" s="845"/>
      <c r="BF289" s="845"/>
      <c r="BG289" s="845"/>
      <c r="BH289" s="845"/>
      <c r="BI289" s="845"/>
      <c r="BJ289" s="845"/>
      <c r="BK289" s="845"/>
      <c r="BL289" s="845"/>
      <c r="BM289" s="845"/>
      <c r="BN289" s="845"/>
      <c r="BO289" s="845"/>
      <c r="BP289" s="845"/>
      <c r="BQ289" s="845"/>
      <c r="BR289" s="845"/>
      <c r="BS289" s="845"/>
      <c r="BT289" s="845"/>
      <c r="BU289" s="845"/>
      <c r="BV289" s="845"/>
      <c r="BW289" s="845"/>
      <c r="BX289" s="845"/>
      <c r="BY289" s="845"/>
      <c r="BZ289" s="845"/>
      <c r="CA289" s="845"/>
      <c r="CB289" s="845"/>
      <c r="CC289" s="845"/>
      <c r="CD289" s="845"/>
      <c r="CE289" s="845"/>
      <c r="CF289" s="845"/>
      <c r="CG289" s="845"/>
      <c r="CH289" s="845"/>
    </row>
    <row r="290" spans="1:86" s="127" customFormat="1" ht="27.95" customHeight="1" thickBot="1" x14ac:dyDescent="0.25">
      <c r="A290" s="737"/>
      <c r="B290" s="322" t="s">
        <v>664</v>
      </c>
      <c r="C290" s="629" t="s">
        <v>1240</v>
      </c>
      <c r="D290" s="900"/>
      <c r="E290" s="911"/>
      <c r="F290" s="900"/>
      <c r="G290" s="911"/>
      <c r="H290" s="900"/>
      <c r="I290" s="911"/>
      <c r="J290" s="900"/>
      <c r="K290" s="911"/>
      <c r="L290" s="900"/>
      <c r="M290" s="911"/>
      <c r="N290" s="900"/>
      <c r="O290" s="911"/>
      <c r="P290" s="900"/>
      <c r="Q290" s="911"/>
      <c r="R290" s="900"/>
      <c r="S290" s="911"/>
      <c r="T290" s="628"/>
      <c r="U290" s="140">
        <f t="shared" ref="U290" si="28">IF(OR(D290="s",F290="s",H290="s",J290="s",L290="s",N290="s",P290="s",R290="s"), 0, IF(OR(D290="a",F290="a",H290="a",J290="a",L290="a",N290="a",P290="a",R290="a"),V290,0))</f>
        <v>0</v>
      </c>
      <c r="V290" s="565">
        <v>5</v>
      </c>
      <c r="W290" s="83">
        <f>COUNTIF(D290:S290,"a")+COUNTIF(D290:S290,"s")</f>
        <v>0</v>
      </c>
      <c r="X290" s="707"/>
      <c r="Y290" s="290"/>
      <c r="Z290" s="316" t="s">
        <v>44</v>
      </c>
      <c r="AA290" s="290"/>
      <c r="AB290" s="290"/>
      <c r="AC290" s="290"/>
      <c r="AD290" s="290"/>
      <c r="AE290" s="290"/>
      <c r="AF290" s="290"/>
      <c r="AG290" s="290"/>
      <c r="AH290" s="290"/>
      <c r="AI290" s="290"/>
      <c r="AJ290" s="290"/>
      <c r="AK290" s="290"/>
      <c r="AL290" s="290"/>
      <c r="AM290" s="290"/>
      <c r="AN290" s="290"/>
      <c r="AO290" s="845"/>
      <c r="AP290" s="845"/>
      <c r="AQ290" s="845"/>
      <c r="AR290" s="845"/>
      <c r="AS290" s="845"/>
      <c r="AT290" s="845"/>
      <c r="AU290" s="845"/>
      <c r="AV290" s="845"/>
      <c r="AW290" s="845"/>
      <c r="AX290" s="845"/>
      <c r="AY290" s="845"/>
      <c r="AZ290" s="845"/>
      <c r="BA290" s="845"/>
      <c r="BB290" s="845"/>
      <c r="BC290" s="845"/>
      <c r="BD290" s="845"/>
      <c r="BE290" s="845"/>
      <c r="BF290" s="845"/>
      <c r="BG290" s="845"/>
      <c r="BH290" s="845"/>
      <c r="BI290" s="845"/>
      <c r="BJ290" s="845"/>
      <c r="BK290" s="845"/>
      <c r="BL290" s="845"/>
      <c r="BM290" s="845"/>
      <c r="BN290" s="845"/>
      <c r="BO290" s="845"/>
      <c r="BP290" s="845"/>
      <c r="BQ290" s="845"/>
      <c r="BR290" s="845"/>
      <c r="BS290" s="845"/>
      <c r="BT290" s="845"/>
      <c r="BU290" s="845"/>
      <c r="BV290" s="845"/>
      <c r="BW290" s="845"/>
      <c r="BX290" s="845"/>
      <c r="BY290" s="845"/>
      <c r="BZ290" s="845"/>
      <c r="CA290" s="845"/>
      <c r="CB290" s="845"/>
      <c r="CC290" s="845"/>
      <c r="CD290" s="845"/>
      <c r="CE290" s="845"/>
      <c r="CF290" s="845"/>
      <c r="CG290" s="845"/>
      <c r="CH290" s="845"/>
    </row>
    <row r="291" spans="1:86" ht="21" customHeight="1" thickTop="1" thickBot="1" x14ac:dyDescent="0.25">
      <c r="A291" s="533"/>
      <c r="B291" s="388"/>
      <c r="C291" s="100"/>
      <c r="D291" s="912" t="s">
        <v>261</v>
      </c>
      <c r="E291" s="919"/>
      <c r="F291" s="919"/>
      <c r="G291" s="919"/>
      <c r="H291" s="919"/>
      <c r="I291" s="919"/>
      <c r="J291" s="919"/>
      <c r="K291" s="919"/>
      <c r="L291" s="919"/>
      <c r="M291" s="919"/>
      <c r="N291" s="919"/>
      <c r="O291" s="919"/>
      <c r="P291" s="919"/>
      <c r="Q291" s="919"/>
      <c r="R291" s="919"/>
      <c r="S291" s="919"/>
      <c r="T291" s="920"/>
      <c r="U291" s="29">
        <f>SUM(U262:U290)</f>
        <v>0</v>
      </c>
      <c r="V291" s="631">
        <f>SUM(V262:V290)</f>
        <v>150</v>
      </c>
      <c r="W291" s="82"/>
      <c r="X291" s="263"/>
      <c r="Y291" s="284"/>
      <c r="Z291" s="289"/>
      <c r="AA291" s="284"/>
      <c r="AB291" s="284"/>
      <c r="AC291" s="284"/>
      <c r="AD291" s="284"/>
      <c r="AE291" s="284"/>
      <c r="AF291" s="284"/>
      <c r="AG291" s="284"/>
      <c r="AH291" s="284"/>
      <c r="AI291" s="284"/>
      <c r="AJ291" s="284"/>
      <c r="AK291" s="284"/>
      <c r="AL291" s="284"/>
      <c r="AM291" s="284"/>
      <c r="AN291" s="284"/>
      <c r="AO291" s="284"/>
      <c r="AP291" s="284"/>
      <c r="AQ291" s="284"/>
      <c r="AR291" s="284"/>
      <c r="AS291" s="284"/>
      <c r="AT291" s="284"/>
      <c r="AU291" s="284"/>
      <c r="AV291" s="284"/>
      <c r="AW291" s="284"/>
      <c r="AX291" s="284"/>
    </row>
    <row r="292" spans="1:86" ht="21" customHeight="1" thickBot="1" x14ac:dyDescent="0.25">
      <c r="A292" s="541"/>
      <c r="B292" s="443"/>
      <c r="C292" s="592"/>
      <c r="D292" s="913"/>
      <c r="E292" s="956"/>
      <c r="F292" s="984">
        <v>70</v>
      </c>
      <c r="G292" s="923"/>
      <c r="H292" s="923"/>
      <c r="I292" s="923"/>
      <c r="J292" s="923"/>
      <c r="K292" s="923"/>
      <c r="L292" s="923"/>
      <c r="M292" s="923"/>
      <c r="N292" s="923"/>
      <c r="O292" s="923"/>
      <c r="P292" s="923"/>
      <c r="Q292" s="923"/>
      <c r="R292" s="923"/>
      <c r="S292" s="923"/>
      <c r="T292" s="923"/>
      <c r="U292" s="923"/>
      <c r="V292" s="924"/>
      <c r="W292" s="82"/>
      <c r="X292" s="262"/>
      <c r="Y292" s="284"/>
      <c r="Z292" s="289"/>
      <c r="AA292" s="284"/>
      <c r="AB292" s="284"/>
      <c r="AC292" s="284"/>
      <c r="AD292" s="284"/>
      <c r="AE292" s="284"/>
      <c r="AF292" s="284"/>
      <c r="AG292" s="284"/>
      <c r="AH292" s="284"/>
      <c r="AI292" s="284"/>
      <c r="AJ292" s="284"/>
      <c r="AK292" s="284"/>
      <c r="AL292" s="284"/>
      <c r="AM292" s="284"/>
      <c r="AN292" s="284"/>
      <c r="AO292" s="284"/>
      <c r="AP292" s="284"/>
      <c r="AQ292" s="284"/>
      <c r="AR292" s="284"/>
      <c r="AS292" s="284"/>
      <c r="AT292" s="284"/>
      <c r="AU292" s="284"/>
      <c r="AV292" s="284"/>
      <c r="AW292" s="284"/>
      <c r="AX292" s="284"/>
    </row>
    <row r="293" spans="1:86" s="127" customFormat="1" ht="30" customHeight="1" thickBot="1" x14ac:dyDescent="0.25">
      <c r="A293" s="501"/>
      <c r="B293" s="590" t="s">
        <v>232</v>
      </c>
      <c r="C293" s="217" t="s">
        <v>617</v>
      </c>
      <c r="D293" s="131"/>
      <c r="E293" s="132"/>
      <c r="F293" s="136"/>
      <c r="G293" s="430"/>
      <c r="H293" s="131"/>
      <c r="I293" s="132"/>
      <c r="J293" s="136"/>
      <c r="K293" s="430"/>
      <c r="L293" s="131" t="s">
        <v>602</v>
      </c>
      <c r="M293" s="132"/>
      <c r="N293" s="136"/>
      <c r="O293" s="430"/>
      <c r="P293" s="131"/>
      <c r="Q293" s="132"/>
      <c r="R293" s="136"/>
      <c r="S293" s="430"/>
      <c r="T293" s="539"/>
      <c r="U293" s="591"/>
      <c r="V293" s="591"/>
      <c r="W293" s="83"/>
      <c r="X293" s="347"/>
      <c r="Y293" s="348"/>
      <c r="Z293" s="316"/>
      <c r="AA293" s="735"/>
      <c r="AB293" s="735"/>
      <c r="AC293" s="735"/>
      <c r="AD293" s="735"/>
      <c r="AE293" s="735"/>
      <c r="AF293" s="735"/>
      <c r="AG293" s="735"/>
      <c r="AH293" s="735"/>
      <c r="AI293" s="735"/>
      <c r="AJ293" s="735"/>
      <c r="AK293" s="735"/>
      <c r="AL293" s="735"/>
      <c r="AM293" s="735"/>
      <c r="AN293" s="735"/>
      <c r="AO293" s="735"/>
      <c r="AP293" s="735"/>
      <c r="AQ293" s="735"/>
      <c r="AR293" s="735"/>
      <c r="AS293" s="735"/>
      <c r="AT293" s="735"/>
      <c r="AU293" s="735"/>
      <c r="AV293" s="735"/>
      <c r="AW293" s="735"/>
      <c r="AX293" s="735"/>
      <c r="AY293" s="735"/>
      <c r="AZ293" s="735"/>
      <c r="BA293" s="735"/>
      <c r="BB293" s="735"/>
      <c r="BC293" s="735"/>
      <c r="BD293" s="735"/>
      <c r="BE293" s="735"/>
      <c r="BF293" s="735"/>
      <c r="BG293" s="735"/>
      <c r="BH293" s="735"/>
      <c r="BI293" s="735"/>
      <c r="BJ293" s="735"/>
      <c r="BK293" s="735"/>
      <c r="BL293" s="735"/>
      <c r="BM293" s="735"/>
      <c r="BN293" s="735"/>
      <c r="BO293" s="735"/>
      <c r="BP293" s="735"/>
      <c r="BQ293" s="735"/>
      <c r="BR293" s="735"/>
      <c r="BS293" s="735"/>
      <c r="BT293" s="735"/>
      <c r="BU293" s="735"/>
      <c r="BV293" s="735"/>
      <c r="BW293" s="735"/>
      <c r="BX293" s="735"/>
      <c r="BY293" s="735"/>
      <c r="BZ293" s="735"/>
      <c r="CA293" s="735"/>
      <c r="CB293" s="735"/>
      <c r="CC293" s="735"/>
      <c r="CD293" s="735"/>
      <c r="CE293" s="735"/>
      <c r="CF293" s="735"/>
      <c r="CG293" s="735"/>
      <c r="CH293" s="735"/>
    </row>
    <row r="294" spans="1:86" s="127" customFormat="1" ht="30" customHeight="1" x14ac:dyDescent="0.2">
      <c r="A294" s="501"/>
      <c r="B294" s="809"/>
      <c r="C294" s="798" t="s">
        <v>1011</v>
      </c>
      <c r="D294" s="1197"/>
      <c r="E294" s="1198"/>
      <c r="F294" s="1198"/>
      <c r="G294" s="1198"/>
      <c r="H294" s="1198"/>
      <c r="I294" s="1198"/>
      <c r="J294" s="1198"/>
      <c r="K294" s="1198"/>
      <c r="L294" s="1198"/>
      <c r="M294" s="1198"/>
      <c r="N294" s="1198"/>
      <c r="O294" s="1198"/>
      <c r="P294" s="1198"/>
      <c r="Q294" s="1198"/>
      <c r="R294" s="1198"/>
      <c r="S294" s="1198"/>
      <c r="T294" s="1198"/>
      <c r="U294" s="1198"/>
      <c r="V294" s="1199"/>
      <c r="W294" s="260"/>
      <c r="X294" s="351"/>
      <c r="Y294" s="348"/>
      <c r="Z294" s="316"/>
      <c r="AA294" s="735"/>
      <c r="AB294" s="735"/>
      <c r="AC294" s="735"/>
      <c r="AD294" s="735"/>
      <c r="AE294" s="735"/>
      <c r="AF294" s="735"/>
      <c r="AG294" s="735"/>
      <c r="AH294" s="735"/>
      <c r="AI294" s="735"/>
      <c r="AJ294" s="735"/>
      <c r="AK294" s="735"/>
      <c r="AL294" s="735"/>
      <c r="AM294" s="735"/>
      <c r="AN294" s="735"/>
      <c r="AO294" s="735"/>
      <c r="AP294" s="735"/>
      <c r="AQ294" s="735"/>
      <c r="AR294" s="735"/>
      <c r="AS294" s="735"/>
      <c r="AT294" s="735"/>
      <c r="AU294" s="735"/>
      <c r="AV294" s="735"/>
      <c r="AW294" s="735"/>
      <c r="AX294" s="735"/>
      <c r="AY294" s="735"/>
      <c r="AZ294" s="735"/>
      <c r="BA294" s="735"/>
      <c r="BB294" s="735"/>
      <c r="BC294" s="735"/>
      <c r="BD294" s="735"/>
      <c r="BE294" s="735"/>
      <c r="BF294" s="735"/>
      <c r="BG294" s="735"/>
      <c r="BH294" s="735"/>
      <c r="BI294" s="735"/>
      <c r="BJ294" s="735"/>
      <c r="BK294" s="735"/>
      <c r="BL294" s="735"/>
      <c r="BM294" s="735"/>
      <c r="BN294" s="735"/>
      <c r="BO294" s="735"/>
      <c r="BP294" s="735"/>
      <c r="BQ294" s="735"/>
      <c r="BR294" s="735"/>
      <c r="BS294" s="735"/>
      <c r="BT294" s="735"/>
      <c r="BU294" s="735"/>
      <c r="BV294" s="735"/>
      <c r="BW294" s="735"/>
      <c r="BX294" s="735"/>
      <c r="BY294" s="735"/>
      <c r="BZ294" s="735"/>
      <c r="CA294" s="735"/>
      <c r="CB294" s="735"/>
      <c r="CC294" s="735"/>
      <c r="CD294" s="735"/>
      <c r="CE294" s="735"/>
      <c r="CF294" s="735"/>
      <c r="CG294" s="735"/>
      <c r="CH294" s="735"/>
    </row>
    <row r="295" spans="1:86" s="127" customFormat="1" ht="45" customHeight="1" x14ac:dyDescent="0.2">
      <c r="A295" s="529"/>
      <c r="B295" s="360" t="s">
        <v>1012</v>
      </c>
      <c r="C295" s="791" t="s">
        <v>1076</v>
      </c>
      <c r="D295" s="948"/>
      <c r="E295" s="949"/>
      <c r="F295" s="948"/>
      <c r="G295" s="949"/>
      <c r="H295" s="948"/>
      <c r="I295" s="949"/>
      <c r="J295" s="948"/>
      <c r="K295" s="949"/>
      <c r="L295" s="948"/>
      <c r="M295" s="949"/>
      <c r="N295" s="948"/>
      <c r="O295" s="949"/>
      <c r="P295" s="948"/>
      <c r="Q295" s="949"/>
      <c r="R295" s="948"/>
      <c r="S295" s="949"/>
      <c r="T295" s="796"/>
      <c r="U295" s="145">
        <f>IF(OR(D295="s",F295="s",H295="s",J295="s",L295="s",N295="s",P295="s",R295="s"), 0, IF(OR(D295="a",F295="a",H295="a",J295="a",L295="a",N295="a",P295="a",R295="a"),V295,0))</f>
        <v>0</v>
      </c>
      <c r="V295" s="792">
        <f>IF(T295="na",0,10)</f>
        <v>10</v>
      </c>
      <c r="W295" s="83">
        <f>COUNTIF(D295:S295,"a")+COUNTIF(D295:S295,"s")+COUNTIF(T295,"na")</f>
        <v>0</v>
      </c>
      <c r="X295" s="339"/>
      <c r="Y295" s="348"/>
      <c r="Z295" s="316"/>
      <c r="AA295" s="735"/>
      <c r="AB295" s="735"/>
      <c r="AC295" s="735"/>
      <c r="AD295" s="735"/>
      <c r="AE295" s="735"/>
      <c r="AF295" s="735"/>
      <c r="AG295" s="735"/>
      <c r="AH295" s="735"/>
      <c r="AI295" s="735"/>
      <c r="AJ295" s="735"/>
      <c r="AK295" s="735"/>
      <c r="AL295" s="735"/>
      <c r="AM295" s="735"/>
      <c r="AN295" s="735"/>
      <c r="AO295" s="735"/>
      <c r="AP295" s="735"/>
      <c r="AQ295" s="735"/>
      <c r="AR295" s="735"/>
      <c r="AS295" s="735"/>
      <c r="AT295" s="735"/>
      <c r="AU295" s="735"/>
      <c r="AV295" s="735"/>
      <c r="AW295" s="735"/>
      <c r="AX295" s="735"/>
      <c r="AY295" s="735"/>
      <c r="AZ295" s="735"/>
      <c r="BA295" s="735"/>
      <c r="BB295" s="735"/>
      <c r="BC295" s="735"/>
      <c r="BD295" s="735"/>
      <c r="BE295" s="735"/>
      <c r="BF295" s="735"/>
      <c r="BG295" s="735"/>
      <c r="BH295" s="735"/>
      <c r="BI295" s="735"/>
      <c r="BJ295" s="735"/>
      <c r="BK295" s="735"/>
      <c r="BL295" s="735"/>
      <c r="BM295" s="735"/>
      <c r="BN295" s="735"/>
      <c r="BO295" s="735"/>
      <c r="BP295" s="735"/>
      <c r="BQ295" s="735"/>
      <c r="BR295" s="735"/>
      <c r="BS295" s="735"/>
      <c r="BT295" s="735"/>
      <c r="BU295" s="735"/>
      <c r="BV295" s="735"/>
      <c r="BW295" s="735"/>
      <c r="BX295" s="735"/>
      <c r="BY295" s="735"/>
      <c r="BZ295" s="735"/>
      <c r="CA295" s="735"/>
      <c r="CB295" s="735"/>
      <c r="CC295" s="735"/>
      <c r="CD295" s="735"/>
      <c r="CE295" s="735"/>
      <c r="CF295" s="735"/>
      <c r="CG295" s="735"/>
      <c r="CH295" s="735"/>
    </row>
    <row r="296" spans="1:86" s="127" customFormat="1" ht="30" customHeight="1" x14ac:dyDescent="0.2">
      <c r="A296" s="529"/>
      <c r="B296" s="27"/>
      <c r="C296" s="469" t="s">
        <v>1013</v>
      </c>
      <c r="D296" s="1200"/>
      <c r="E296" s="1201"/>
      <c r="F296" s="1201"/>
      <c r="G296" s="1201"/>
      <c r="H296" s="1201"/>
      <c r="I296" s="1201"/>
      <c r="J296" s="1201"/>
      <c r="K296" s="1201"/>
      <c r="L296" s="1201"/>
      <c r="M296" s="1201"/>
      <c r="N296" s="1201"/>
      <c r="O296" s="1201"/>
      <c r="P296" s="1201"/>
      <c r="Q296" s="1201"/>
      <c r="R296" s="1201"/>
      <c r="S296" s="1201"/>
      <c r="T296" s="1201"/>
      <c r="U296" s="1201"/>
      <c r="V296" s="1202"/>
      <c r="W296" s="83"/>
      <c r="X296" s="347"/>
      <c r="Y296" s="348"/>
      <c r="Z296" s="316"/>
      <c r="AA296" s="735"/>
      <c r="AB296" s="735"/>
      <c r="AC296" s="735"/>
      <c r="AD296" s="735"/>
      <c r="AE296" s="735"/>
      <c r="AF296" s="735"/>
      <c r="AG296" s="735"/>
      <c r="AH296" s="735"/>
      <c r="AI296" s="735"/>
      <c r="AJ296" s="735"/>
      <c r="AK296" s="735"/>
      <c r="AL296" s="735"/>
      <c r="AM296" s="735"/>
      <c r="AN296" s="735"/>
      <c r="AO296" s="735"/>
      <c r="AP296" s="735"/>
      <c r="AQ296" s="735"/>
      <c r="AR296" s="735"/>
      <c r="AS296" s="735"/>
      <c r="AT296" s="735"/>
      <c r="AU296" s="735"/>
      <c r="AV296" s="735"/>
      <c r="AW296" s="735"/>
      <c r="AX296" s="735"/>
      <c r="AY296" s="735"/>
      <c r="AZ296" s="735"/>
      <c r="BA296" s="735"/>
      <c r="BB296" s="735"/>
      <c r="BC296" s="735"/>
      <c r="BD296" s="735"/>
      <c r="BE296" s="735"/>
      <c r="BF296" s="735"/>
      <c r="BG296" s="735"/>
      <c r="BH296" s="735"/>
      <c r="BI296" s="735"/>
      <c r="BJ296" s="735"/>
      <c r="BK296" s="735"/>
      <c r="BL296" s="735"/>
      <c r="BM296" s="735"/>
      <c r="BN296" s="735"/>
      <c r="BO296" s="735"/>
      <c r="BP296" s="735"/>
      <c r="BQ296" s="735"/>
      <c r="BR296" s="735"/>
      <c r="BS296" s="735"/>
      <c r="BT296" s="735"/>
      <c r="BU296" s="735"/>
      <c r="BV296" s="735"/>
      <c r="BW296" s="735"/>
      <c r="BX296" s="735"/>
      <c r="BY296" s="735"/>
      <c r="BZ296" s="735"/>
      <c r="CA296" s="735"/>
      <c r="CB296" s="735"/>
      <c r="CC296" s="735"/>
      <c r="CD296" s="735"/>
      <c r="CE296" s="735"/>
      <c r="CF296" s="735"/>
      <c r="CG296" s="735"/>
      <c r="CH296" s="735"/>
    </row>
    <row r="297" spans="1:86" s="127" customFormat="1" ht="30" customHeight="1" x14ac:dyDescent="0.2">
      <c r="A297" s="529"/>
      <c r="B297" s="27"/>
      <c r="C297" s="469" t="s">
        <v>1077</v>
      </c>
      <c r="D297" s="1200"/>
      <c r="E297" s="1201"/>
      <c r="F297" s="1201"/>
      <c r="G297" s="1201"/>
      <c r="H297" s="1201"/>
      <c r="I297" s="1201"/>
      <c r="J297" s="1201"/>
      <c r="K297" s="1201"/>
      <c r="L297" s="1201"/>
      <c r="M297" s="1201"/>
      <c r="N297" s="1201"/>
      <c r="O297" s="1201"/>
      <c r="P297" s="1201"/>
      <c r="Q297" s="1201"/>
      <c r="R297" s="1201"/>
      <c r="S297" s="1201"/>
      <c r="T297" s="1201"/>
      <c r="U297" s="1201"/>
      <c r="V297" s="1202"/>
      <c r="W297" s="83"/>
      <c r="X297" s="347"/>
      <c r="Y297" s="348"/>
      <c r="Z297" s="316"/>
      <c r="AA297" s="735"/>
      <c r="AB297" s="735"/>
      <c r="AC297" s="735"/>
      <c r="AD297" s="735"/>
      <c r="AE297" s="735"/>
      <c r="AF297" s="735"/>
      <c r="AG297" s="735"/>
      <c r="AH297" s="735"/>
      <c r="AI297" s="735"/>
      <c r="AJ297" s="735"/>
      <c r="AK297" s="735"/>
      <c r="AL297" s="735"/>
      <c r="AM297" s="735"/>
      <c r="AN297" s="735"/>
      <c r="AO297" s="735"/>
      <c r="AP297" s="735"/>
      <c r="AQ297" s="735"/>
      <c r="AR297" s="735"/>
      <c r="AS297" s="735"/>
      <c r="AT297" s="735"/>
      <c r="AU297" s="735"/>
      <c r="AV297" s="735"/>
      <c r="AW297" s="735"/>
      <c r="AX297" s="735"/>
      <c r="AY297" s="735"/>
      <c r="AZ297" s="735"/>
      <c r="BA297" s="735"/>
      <c r="BB297" s="735"/>
      <c r="BC297" s="735"/>
      <c r="BD297" s="735"/>
      <c r="BE297" s="735"/>
      <c r="BF297" s="735"/>
      <c r="BG297" s="735"/>
      <c r="BH297" s="735"/>
      <c r="BI297" s="735"/>
      <c r="BJ297" s="735"/>
      <c r="BK297" s="735"/>
      <c r="BL297" s="735"/>
      <c r="BM297" s="735"/>
      <c r="BN297" s="735"/>
      <c r="BO297" s="735"/>
      <c r="BP297" s="735"/>
      <c r="BQ297" s="735"/>
      <c r="BR297" s="735"/>
      <c r="BS297" s="735"/>
      <c r="BT297" s="735"/>
      <c r="BU297" s="735"/>
      <c r="BV297" s="735"/>
      <c r="BW297" s="735"/>
      <c r="BX297" s="735"/>
      <c r="BY297" s="735"/>
      <c r="BZ297" s="735"/>
      <c r="CA297" s="735"/>
      <c r="CB297" s="735"/>
      <c r="CC297" s="735"/>
      <c r="CD297" s="735"/>
      <c r="CE297" s="735"/>
      <c r="CF297" s="735"/>
      <c r="CG297" s="735"/>
      <c r="CH297" s="735"/>
    </row>
    <row r="298" spans="1:86" s="127" customFormat="1" ht="27.95" customHeight="1" x14ac:dyDescent="0.2">
      <c r="A298" s="529"/>
      <c r="B298" s="322" t="s">
        <v>1078</v>
      </c>
      <c r="C298" s="174" t="s">
        <v>1079</v>
      </c>
      <c r="D298" s="917"/>
      <c r="E298" s="918"/>
      <c r="F298" s="917"/>
      <c r="G298" s="918"/>
      <c r="H298" s="917"/>
      <c r="I298" s="918"/>
      <c r="J298" s="917"/>
      <c r="K298" s="918"/>
      <c r="L298" s="917"/>
      <c r="M298" s="918"/>
      <c r="N298" s="917"/>
      <c r="O298" s="918"/>
      <c r="P298" s="917"/>
      <c r="Q298" s="918"/>
      <c r="R298" s="917"/>
      <c r="S298" s="918"/>
      <c r="T298" s="706" t="str">
        <f>IF(OR('NOx Data Sheet'!G12="5410.13 - 5410.18",T295="na",'NOx Data Sheet'!G9="STEAM TURBINE",'NOx Data Sheet'!G9="GAS TURBINE",'NOx Data Sheet'!G9="DIESEL-ELECTRIC"),"na", "")</f>
        <v/>
      </c>
      <c r="U298" s="144">
        <f t="shared" ref="U298:U306" si="29">IF(OR(D298="s",F298="s",H298="s",J298="s",L298="s",N298="s",P298="s",R298="s"), 0, IF(OR(D298="a",F298="a",H298="a",J298="a",L298="a",N298="a",P298="a",R298="a"),V298,0))</f>
        <v>0</v>
      </c>
      <c r="V298" s="507">
        <f>IF(T298="na",0,10)</f>
        <v>10</v>
      </c>
      <c r="W298" s="83">
        <f>COUNTIF(D298:S298,"a")+COUNTIF(D298:S298,"s")+COUNTIF(T298,"na")</f>
        <v>0</v>
      </c>
      <c r="X298" s="339"/>
      <c r="Y298" s="348"/>
      <c r="Z298" s="316"/>
      <c r="AA298" s="735"/>
      <c r="AB298" s="735"/>
      <c r="AC298" s="735"/>
      <c r="AD298" s="735"/>
      <c r="AE298" s="735"/>
      <c r="AF298" s="735"/>
      <c r="AG298" s="735"/>
      <c r="AH298" s="735"/>
      <c r="AI298" s="735"/>
      <c r="AJ298" s="735"/>
      <c r="AK298" s="735"/>
      <c r="AL298" s="735"/>
      <c r="AM298" s="735"/>
      <c r="AN298" s="735"/>
      <c r="AO298" s="735"/>
      <c r="AP298" s="735"/>
      <c r="AQ298" s="735"/>
      <c r="AR298" s="735"/>
      <c r="AS298" s="735"/>
      <c r="AT298" s="735"/>
      <c r="AU298" s="735"/>
      <c r="AV298" s="735"/>
      <c r="AW298" s="735"/>
      <c r="AX298" s="735"/>
      <c r="AY298" s="735"/>
      <c r="AZ298" s="735"/>
      <c r="BA298" s="735"/>
      <c r="BB298" s="735"/>
      <c r="BC298" s="735"/>
      <c r="BD298" s="735"/>
      <c r="BE298" s="735"/>
      <c r="BF298" s="735"/>
      <c r="BG298" s="735"/>
      <c r="BH298" s="735"/>
      <c r="BI298" s="735"/>
      <c r="BJ298" s="735"/>
      <c r="BK298" s="735"/>
      <c r="BL298" s="735"/>
      <c r="BM298" s="735"/>
      <c r="BN298" s="735"/>
      <c r="BO298" s="735"/>
      <c r="BP298" s="735"/>
      <c r="BQ298" s="735"/>
      <c r="BR298" s="735"/>
      <c r="BS298" s="735"/>
      <c r="BT298" s="735"/>
      <c r="BU298" s="735"/>
      <c r="BV298" s="735"/>
      <c r="BW298" s="735"/>
      <c r="BX298" s="735"/>
      <c r="BY298" s="735"/>
      <c r="BZ298" s="735"/>
      <c r="CA298" s="735"/>
      <c r="CB298" s="735"/>
      <c r="CC298" s="735"/>
      <c r="CD298" s="735"/>
      <c r="CE298" s="735"/>
      <c r="CF298" s="735"/>
      <c r="CG298" s="735"/>
      <c r="CH298" s="735"/>
    </row>
    <row r="299" spans="1:86" s="127" customFormat="1" ht="27.95" customHeight="1" x14ac:dyDescent="0.2">
      <c r="A299" s="529"/>
      <c r="B299" s="322" t="s">
        <v>1080</v>
      </c>
      <c r="C299" s="241" t="s">
        <v>1081</v>
      </c>
      <c r="D299" s="902"/>
      <c r="E299" s="944"/>
      <c r="F299" s="902"/>
      <c r="G299" s="944"/>
      <c r="H299" s="902"/>
      <c r="I299" s="944"/>
      <c r="J299" s="902"/>
      <c r="K299" s="944"/>
      <c r="L299" s="902"/>
      <c r="M299" s="944"/>
      <c r="N299" s="902"/>
      <c r="O299" s="944"/>
      <c r="P299" s="902"/>
      <c r="Q299" s="944"/>
      <c r="R299" s="902"/>
      <c r="S299" s="944"/>
      <c r="T299" s="796" t="str">
        <f>IF(OR('NOx Data Sheet'!G12="5410.13 - 5410.18",T295="na",'NOx Data Sheet'!G10="STEAM TURBINE",'NOx Data Sheet'!G10="GAS TURBINE",'NOx Data Sheet'!G9="DIESEL-ELECTRIC"),"na", "")</f>
        <v/>
      </c>
      <c r="U299" s="142">
        <f t="shared" si="29"/>
        <v>0</v>
      </c>
      <c r="V299" s="792">
        <f>IF(T299="na",0,10)</f>
        <v>10</v>
      </c>
      <c r="W299" s="83">
        <f>COUNTIF(D299:S299,"a")+COUNTIF(D299:S299,"s")+COUNTIF(T299,"na")</f>
        <v>0</v>
      </c>
      <c r="X299" s="339"/>
      <c r="Y299" s="348"/>
      <c r="Z299" s="316"/>
      <c r="AA299" s="735"/>
      <c r="AB299" s="735"/>
      <c r="AC299" s="735"/>
      <c r="AD299" s="735"/>
      <c r="AE299" s="735"/>
      <c r="AF299" s="735"/>
      <c r="AG299" s="735"/>
      <c r="AH299" s="735"/>
      <c r="AI299" s="735"/>
      <c r="AJ299" s="735"/>
      <c r="AK299" s="735"/>
      <c r="AL299" s="735"/>
      <c r="AM299" s="735"/>
      <c r="AN299" s="735"/>
      <c r="AO299" s="735"/>
      <c r="AP299" s="735"/>
      <c r="AQ299" s="735"/>
      <c r="AR299" s="735"/>
      <c r="AS299" s="735"/>
      <c r="AT299" s="735"/>
      <c r="AU299" s="735"/>
      <c r="AV299" s="735"/>
      <c r="AW299" s="735"/>
      <c r="AX299" s="735"/>
      <c r="AY299" s="735"/>
      <c r="AZ299" s="735"/>
      <c r="BA299" s="735"/>
      <c r="BB299" s="735"/>
      <c r="BC299" s="735"/>
      <c r="BD299" s="735"/>
      <c r="BE299" s="735"/>
      <c r="BF299" s="735"/>
      <c r="BG299" s="735"/>
      <c r="BH299" s="735"/>
      <c r="BI299" s="735"/>
      <c r="BJ299" s="735"/>
      <c r="BK299" s="735"/>
      <c r="BL299" s="735"/>
      <c r="BM299" s="735"/>
      <c r="BN299" s="735"/>
      <c r="BO299" s="735"/>
      <c r="BP299" s="735"/>
      <c r="BQ299" s="735"/>
      <c r="BR299" s="735"/>
      <c r="BS299" s="735"/>
      <c r="BT299" s="735"/>
      <c r="BU299" s="735"/>
      <c r="BV299" s="735"/>
      <c r="BW299" s="735"/>
      <c r="BX299" s="735"/>
      <c r="BY299" s="735"/>
      <c r="BZ299" s="735"/>
      <c r="CA299" s="735"/>
      <c r="CB299" s="735"/>
      <c r="CC299" s="735"/>
      <c r="CD299" s="735"/>
      <c r="CE299" s="735"/>
      <c r="CF299" s="735"/>
      <c r="CG299" s="735"/>
      <c r="CH299" s="735"/>
    </row>
    <row r="300" spans="1:86" s="127" customFormat="1" ht="30" customHeight="1" x14ac:dyDescent="0.2">
      <c r="A300" s="529"/>
      <c r="B300" s="27"/>
      <c r="C300" s="469" t="s">
        <v>1082</v>
      </c>
      <c r="D300" s="1200"/>
      <c r="E300" s="1201"/>
      <c r="F300" s="1201"/>
      <c r="G300" s="1201"/>
      <c r="H300" s="1201"/>
      <c r="I300" s="1201"/>
      <c r="J300" s="1201"/>
      <c r="K300" s="1201"/>
      <c r="L300" s="1201"/>
      <c r="M300" s="1201"/>
      <c r="N300" s="1201"/>
      <c r="O300" s="1201"/>
      <c r="P300" s="1201"/>
      <c r="Q300" s="1201"/>
      <c r="R300" s="1201"/>
      <c r="S300" s="1201"/>
      <c r="T300" s="1201"/>
      <c r="U300" s="1201"/>
      <c r="V300" s="1202"/>
      <c r="W300" s="83"/>
      <c r="X300" s="347"/>
      <c r="Y300" s="348"/>
      <c r="Z300" s="316"/>
      <c r="AA300" s="735"/>
      <c r="AB300" s="735"/>
      <c r="AC300" s="735"/>
      <c r="AD300" s="735"/>
      <c r="AE300" s="735"/>
      <c r="AF300" s="735"/>
      <c r="AG300" s="735"/>
      <c r="AH300" s="735"/>
      <c r="AI300" s="735"/>
      <c r="AJ300" s="735"/>
      <c r="AK300" s="735"/>
      <c r="AL300" s="735"/>
      <c r="AM300" s="735"/>
      <c r="AN300" s="735"/>
      <c r="AO300" s="735"/>
      <c r="AP300" s="735"/>
      <c r="AQ300" s="735"/>
      <c r="AR300" s="735"/>
      <c r="AS300" s="735"/>
      <c r="AT300" s="735"/>
      <c r="AU300" s="735"/>
      <c r="AV300" s="735"/>
      <c r="AW300" s="735"/>
      <c r="AX300" s="735"/>
      <c r="AY300" s="735"/>
      <c r="AZ300" s="735"/>
      <c r="BA300" s="735"/>
      <c r="BB300" s="735"/>
      <c r="BC300" s="735"/>
      <c r="BD300" s="735"/>
      <c r="BE300" s="735"/>
      <c r="BF300" s="735"/>
      <c r="BG300" s="735"/>
      <c r="BH300" s="735"/>
      <c r="BI300" s="735"/>
      <c r="BJ300" s="735"/>
      <c r="BK300" s="735"/>
      <c r="BL300" s="735"/>
      <c r="BM300" s="735"/>
      <c r="BN300" s="735"/>
      <c r="BO300" s="735"/>
      <c r="BP300" s="735"/>
      <c r="BQ300" s="735"/>
      <c r="BR300" s="735"/>
      <c r="BS300" s="735"/>
      <c r="BT300" s="735"/>
      <c r="BU300" s="735"/>
      <c r="BV300" s="735"/>
      <c r="BW300" s="735"/>
      <c r="BX300" s="735"/>
      <c r="BY300" s="735"/>
      <c r="BZ300" s="735"/>
      <c r="CA300" s="735"/>
      <c r="CB300" s="735"/>
      <c r="CC300" s="735"/>
      <c r="CD300" s="735"/>
      <c r="CE300" s="735"/>
      <c r="CF300" s="735"/>
      <c r="CG300" s="735"/>
      <c r="CH300" s="735"/>
    </row>
    <row r="301" spans="1:86" s="127" customFormat="1" ht="27.95" customHeight="1" x14ac:dyDescent="0.2">
      <c r="A301" s="529"/>
      <c r="B301" s="322" t="s">
        <v>1083</v>
      </c>
      <c r="C301" s="811" t="s">
        <v>1084</v>
      </c>
      <c r="D301" s="917"/>
      <c r="E301" s="918"/>
      <c r="F301" s="917"/>
      <c r="G301" s="918"/>
      <c r="H301" s="917"/>
      <c r="I301" s="918"/>
      <c r="J301" s="917"/>
      <c r="K301" s="918"/>
      <c r="L301" s="917"/>
      <c r="M301" s="918"/>
      <c r="N301" s="917"/>
      <c r="O301" s="918"/>
      <c r="P301" s="917"/>
      <c r="Q301" s="918"/>
      <c r="R301" s="917"/>
      <c r="S301" s="918"/>
      <c r="T301" s="841" t="str">
        <f>IF(OR('NOx Data Sheet'!G12="5410.11 - 5410.12",T295="na",'NOx Data Sheet'!G9="STEAM TURBINE",'NOx Data Sheet'!G9="GAS TURBINE",'NOx Data Sheet'!G9="DIESEL-ELECTRIC"),"na","")</f>
        <v/>
      </c>
      <c r="U301" s="144">
        <f t="shared" si="29"/>
        <v>0</v>
      </c>
      <c r="V301" s="507">
        <f>IF(T301="na",0,5)</f>
        <v>5</v>
      </c>
      <c r="W301" s="83">
        <f>IF(OR(COUNTIF(D302:S303,"a")+COUNTIF(D302:S303,"s")+COUNTIF(T302:T303,"na")&gt;0),0,(COUNTIF(D301:S301,"a")+COUNTIF(D301:S301,"s")+COUNTIF(T301,"na")))</f>
        <v>0</v>
      </c>
      <c r="X301" s="339"/>
      <c r="Y301" s="348"/>
      <c r="Z301" s="316"/>
      <c r="AA301" s="735"/>
      <c r="AB301" s="735"/>
      <c r="AC301" s="735"/>
      <c r="AD301" s="735"/>
      <c r="AE301" s="735"/>
      <c r="AF301" s="735"/>
      <c r="AG301" s="735"/>
      <c r="AH301" s="735"/>
      <c r="AI301" s="735"/>
      <c r="AJ301" s="735"/>
      <c r="AK301" s="735"/>
      <c r="AL301" s="735"/>
      <c r="AM301" s="735"/>
      <c r="AN301" s="735"/>
      <c r="AO301" s="735"/>
      <c r="AP301" s="735"/>
      <c r="AQ301" s="735"/>
      <c r="AR301" s="735"/>
      <c r="AS301" s="735"/>
      <c r="AT301" s="735"/>
      <c r="AU301" s="735"/>
      <c r="AV301" s="735"/>
      <c r="AW301" s="735"/>
      <c r="AX301" s="735"/>
      <c r="AY301" s="735"/>
      <c r="AZ301" s="735"/>
      <c r="BA301" s="735"/>
      <c r="BB301" s="735"/>
      <c r="BC301" s="735"/>
      <c r="BD301" s="735"/>
      <c r="BE301" s="735"/>
      <c r="BF301" s="735"/>
      <c r="BG301" s="735"/>
      <c r="BH301" s="735"/>
      <c r="BI301" s="735"/>
      <c r="BJ301" s="735"/>
      <c r="BK301" s="735"/>
      <c r="BL301" s="735"/>
      <c r="BM301" s="735"/>
      <c r="BN301" s="735"/>
      <c r="BO301" s="735"/>
      <c r="BP301" s="735"/>
      <c r="BQ301" s="735"/>
      <c r="BR301" s="735"/>
      <c r="BS301" s="735"/>
      <c r="BT301" s="735"/>
      <c r="BU301" s="735"/>
      <c r="BV301" s="735"/>
      <c r="BW301" s="735"/>
      <c r="BX301" s="735"/>
      <c r="BY301" s="735"/>
      <c r="BZ301" s="735"/>
      <c r="CA301" s="735"/>
      <c r="CB301" s="735"/>
      <c r="CC301" s="735"/>
      <c r="CD301" s="735"/>
      <c r="CE301" s="735"/>
      <c r="CF301" s="735"/>
      <c r="CG301" s="735"/>
      <c r="CH301" s="735"/>
    </row>
    <row r="302" spans="1:86" s="127" customFormat="1" ht="45" customHeight="1" x14ac:dyDescent="0.2">
      <c r="A302" s="529"/>
      <c r="B302" s="322" t="s">
        <v>1085</v>
      </c>
      <c r="C302" s="812" t="s">
        <v>1086</v>
      </c>
      <c r="D302" s="900"/>
      <c r="E302" s="911"/>
      <c r="F302" s="900"/>
      <c r="G302" s="911"/>
      <c r="H302" s="900"/>
      <c r="I302" s="911"/>
      <c r="J302" s="900"/>
      <c r="K302" s="911"/>
      <c r="L302" s="900"/>
      <c r="M302" s="911"/>
      <c r="N302" s="900"/>
      <c r="O302" s="911"/>
      <c r="P302" s="900"/>
      <c r="Q302" s="911"/>
      <c r="R302" s="900"/>
      <c r="S302" s="911"/>
      <c r="T302" s="715"/>
      <c r="U302" s="813">
        <f t="shared" si="29"/>
        <v>0</v>
      </c>
      <c r="V302" s="508">
        <f>IF(T301="na",0,10)</f>
        <v>10</v>
      </c>
      <c r="W302" s="83">
        <f>IF(OR(COUNTIF(D301:S301,"a")+COUNTIF(D301:S301,"s")+COUNTIF(T301:T301,"na")+COUNTIF(D303:S303,"a")+COUNTIF(D303:S303,"s")+COUNTIF(T303:T303,"na")&gt;0),0,(COUNTIF(D302:S302,"a")+COUNTIF(D302:S302,"s")+COUNTIF(T302,"na")))</f>
        <v>0</v>
      </c>
      <c r="X302" s="339"/>
      <c r="Y302" s="348"/>
      <c r="Z302" s="316"/>
      <c r="AA302" s="735"/>
      <c r="AB302" s="735"/>
      <c r="AC302" s="735"/>
      <c r="AD302" s="735"/>
      <c r="AE302" s="735"/>
      <c r="AF302" s="735"/>
      <c r="AG302" s="735"/>
      <c r="AH302" s="735"/>
      <c r="AI302" s="735"/>
      <c r="AJ302" s="735"/>
      <c r="AK302" s="735"/>
      <c r="AL302" s="735"/>
      <c r="AM302" s="735"/>
      <c r="AN302" s="735"/>
      <c r="AO302" s="735"/>
      <c r="AP302" s="735"/>
      <c r="AQ302" s="735"/>
      <c r="AR302" s="735"/>
      <c r="AS302" s="735"/>
      <c r="AT302" s="735"/>
      <c r="AU302" s="735"/>
      <c r="AV302" s="735"/>
      <c r="AW302" s="735"/>
      <c r="AX302" s="735"/>
      <c r="AY302" s="735"/>
      <c r="AZ302" s="735"/>
      <c r="BA302" s="735"/>
      <c r="BB302" s="735"/>
      <c r="BC302" s="735"/>
      <c r="BD302" s="735"/>
      <c r="BE302" s="735"/>
      <c r="BF302" s="735"/>
      <c r="BG302" s="735"/>
      <c r="BH302" s="735"/>
      <c r="BI302" s="735"/>
      <c r="BJ302" s="735"/>
      <c r="BK302" s="735"/>
      <c r="BL302" s="735"/>
      <c r="BM302" s="735"/>
      <c r="BN302" s="735"/>
      <c r="BO302" s="735"/>
      <c r="BP302" s="735"/>
      <c r="BQ302" s="735"/>
      <c r="BR302" s="735"/>
      <c r="BS302" s="735"/>
      <c r="BT302" s="735"/>
      <c r="BU302" s="735"/>
      <c r="BV302" s="735"/>
      <c r="BW302" s="735"/>
      <c r="BX302" s="735"/>
      <c r="BY302" s="735"/>
      <c r="BZ302" s="735"/>
      <c r="CA302" s="735"/>
      <c r="CB302" s="735"/>
      <c r="CC302" s="735"/>
      <c r="CD302" s="735"/>
      <c r="CE302" s="735"/>
      <c r="CF302" s="735"/>
      <c r="CG302" s="735"/>
      <c r="CH302" s="735"/>
    </row>
    <row r="303" spans="1:86" s="127" customFormat="1" ht="45" customHeight="1" x14ac:dyDescent="0.2">
      <c r="A303" s="529"/>
      <c r="B303" s="322" t="s">
        <v>1087</v>
      </c>
      <c r="C303" s="812" t="s">
        <v>1088</v>
      </c>
      <c r="D303" s="900"/>
      <c r="E303" s="911"/>
      <c r="F303" s="900"/>
      <c r="G303" s="911"/>
      <c r="H303" s="900"/>
      <c r="I303" s="911"/>
      <c r="J303" s="900"/>
      <c r="K303" s="911"/>
      <c r="L303" s="900"/>
      <c r="M303" s="911"/>
      <c r="N303" s="900"/>
      <c r="O303" s="911"/>
      <c r="P303" s="900"/>
      <c r="Q303" s="911"/>
      <c r="R303" s="900"/>
      <c r="S303" s="911"/>
      <c r="T303" s="715"/>
      <c r="U303" s="813">
        <f t="shared" si="29"/>
        <v>0</v>
      </c>
      <c r="V303" s="508">
        <f>IF(T301="na",0,15)</f>
        <v>15</v>
      </c>
      <c r="W303" s="83">
        <f>IF(OR(COUNTIF(D301:S302,"a")+COUNTIF(D301:S302,"s")+COUNTIF(T301:T302,"na")&gt;0),0,(COUNTIF(D303:S303,"a")+COUNTIF(D303:S303,"s")+COUNTIF(T303,"na")))</f>
        <v>0</v>
      </c>
      <c r="X303" s="339"/>
      <c r="Y303" s="348"/>
      <c r="Z303" s="316"/>
      <c r="AA303" s="735"/>
      <c r="AB303" s="735"/>
      <c r="AC303" s="735"/>
      <c r="AD303" s="735"/>
      <c r="AE303" s="735"/>
      <c r="AF303" s="735"/>
      <c r="AG303" s="735"/>
      <c r="AH303" s="735"/>
      <c r="AI303" s="735"/>
      <c r="AJ303" s="735"/>
      <c r="AK303" s="735"/>
      <c r="AL303" s="735"/>
      <c r="AM303" s="735"/>
      <c r="AN303" s="735"/>
      <c r="AO303" s="735"/>
      <c r="AP303" s="735"/>
      <c r="AQ303" s="735"/>
      <c r="AR303" s="735"/>
      <c r="AS303" s="735"/>
      <c r="AT303" s="735"/>
      <c r="AU303" s="735"/>
      <c r="AV303" s="735"/>
      <c r="AW303" s="735"/>
      <c r="AX303" s="735"/>
      <c r="AY303" s="735"/>
      <c r="AZ303" s="735"/>
      <c r="BA303" s="735"/>
      <c r="BB303" s="735"/>
      <c r="BC303" s="735"/>
      <c r="BD303" s="735"/>
      <c r="BE303" s="735"/>
      <c r="BF303" s="735"/>
      <c r="BG303" s="735"/>
      <c r="BH303" s="735"/>
      <c r="BI303" s="735"/>
      <c r="BJ303" s="735"/>
      <c r="BK303" s="735"/>
      <c r="BL303" s="735"/>
      <c r="BM303" s="735"/>
      <c r="BN303" s="735"/>
      <c r="BO303" s="735"/>
      <c r="BP303" s="735"/>
      <c r="BQ303" s="735"/>
      <c r="BR303" s="735"/>
      <c r="BS303" s="735"/>
      <c r="BT303" s="735"/>
      <c r="BU303" s="735"/>
      <c r="BV303" s="735"/>
      <c r="BW303" s="735"/>
      <c r="BX303" s="735"/>
      <c r="BY303" s="735"/>
      <c r="BZ303" s="735"/>
      <c r="CA303" s="735"/>
      <c r="CB303" s="735"/>
      <c r="CC303" s="735"/>
      <c r="CD303" s="735"/>
      <c r="CE303" s="735"/>
      <c r="CF303" s="735"/>
      <c r="CG303" s="735"/>
      <c r="CH303" s="735"/>
    </row>
    <row r="304" spans="1:86" s="127" customFormat="1" ht="27.95" customHeight="1" x14ac:dyDescent="0.2">
      <c r="A304" s="529"/>
      <c r="B304" s="322" t="s">
        <v>1089</v>
      </c>
      <c r="C304" s="814" t="s">
        <v>1090</v>
      </c>
      <c r="D304" s="900"/>
      <c r="E304" s="911"/>
      <c r="F304" s="900"/>
      <c r="G304" s="911"/>
      <c r="H304" s="900"/>
      <c r="I304" s="911"/>
      <c r="J304" s="900"/>
      <c r="K304" s="911"/>
      <c r="L304" s="900"/>
      <c r="M304" s="911"/>
      <c r="N304" s="900"/>
      <c r="O304" s="911"/>
      <c r="P304" s="900"/>
      <c r="Q304" s="911"/>
      <c r="R304" s="900"/>
      <c r="S304" s="911"/>
      <c r="T304" s="840" t="str">
        <f>IF(OR('NOx Data Sheet'!G12="5410.11 - 5410.12",T295="na",'NOx Data Sheet'!G10="STEAM TURBINE",'NOx Data Sheet'!G10="GAS TURBINE",'NOx Data Sheet'!G9="DIESEL-ELECTRIC"),"na", "")</f>
        <v/>
      </c>
      <c r="U304" s="140">
        <f t="shared" si="29"/>
        <v>0</v>
      </c>
      <c r="V304" s="508">
        <f>IF(T304="na",0,5)</f>
        <v>5</v>
      </c>
      <c r="W304" s="83">
        <f>IF(OR(COUNTIF(D305:S306,"a")+COUNTIF(D305:S306,"s")+COUNTIF(T305:T306,"na")&gt;0),0,(COUNTIF(D304:S304,"a")+COUNTIF(D304:S304,"s")+COUNTIF(T304,"na")))</f>
        <v>0</v>
      </c>
      <c r="X304" s="339"/>
      <c r="Y304" s="348"/>
      <c r="Z304" s="316"/>
      <c r="AA304" s="735"/>
      <c r="AB304" s="735"/>
      <c r="AC304" s="735"/>
      <c r="AD304" s="735"/>
      <c r="AE304" s="735"/>
      <c r="AF304" s="735"/>
      <c r="AG304" s="735"/>
      <c r="AH304" s="735"/>
      <c r="AI304" s="735"/>
      <c r="AJ304" s="735"/>
      <c r="AK304" s="735"/>
      <c r="AL304" s="735"/>
      <c r="AM304" s="735"/>
      <c r="AN304" s="735"/>
      <c r="AO304" s="735"/>
      <c r="AP304" s="735"/>
      <c r="AQ304" s="735"/>
      <c r="AR304" s="735"/>
      <c r="AS304" s="735"/>
      <c r="AT304" s="735"/>
      <c r="AU304" s="735"/>
      <c r="AV304" s="735"/>
      <c r="AW304" s="735"/>
      <c r="AX304" s="735"/>
      <c r="AY304" s="735"/>
      <c r="AZ304" s="735"/>
      <c r="BA304" s="735"/>
      <c r="BB304" s="735"/>
      <c r="BC304" s="735"/>
      <c r="BD304" s="735"/>
      <c r="BE304" s="735"/>
      <c r="BF304" s="735"/>
      <c r="BG304" s="735"/>
      <c r="BH304" s="735"/>
      <c r="BI304" s="735"/>
      <c r="BJ304" s="735"/>
      <c r="BK304" s="735"/>
      <c r="BL304" s="735"/>
      <c r="BM304" s="735"/>
      <c r="BN304" s="735"/>
      <c r="BO304" s="735"/>
      <c r="BP304" s="735"/>
      <c r="BQ304" s="735"/>
      <c r="BR304" s="735"/>
      <c r="BS304" s="735"/>
      <c r="BT304" s="735"/>
      <c r="BU304" s="735"/>
      <c r="BV304" s="735"/>
      <c r="BW304" s="735"/>
      <c r="BX304" s="735"/>
      <c r="BY304" s="735"/>
      <c r="BZ304" s="735"/>
      <c r="CA304" s="735"/>
      <c r="CB304" s="735"/>
      <c r="CC304" s="735"/>
      <c r="CD304" s="735"/>
      <c r="CE304" s="735"/>
      <c r="CF304" s="735"/>
      <c r="CG304" s="735"/>
      <c r="CH304" s="735"/>
    </row>
    <row r="305" spans="1:86" s="127" customFormat="1" ht="45" customHeight="1" x14ac:dyDescent="0.2">
      <c r="A305" s="529"/>
      <c r="B305" s="322" t="s">
        <v>1091</v>
      </c>
      <c r="C305" s="812" t="s">
        <v>1092</v>
      </c>
      <c r="D305" s="900"/>
      <c r="E305" s="911"/>
      <c r="F305" s="900"/>
      <c r="G305" s="911"/>
      <c r="H305" s="900"/>
      <c r="I305" s="911"/>
      <c r="J305" s="900"/>
      <c r="K305" s="911"/>
      <c r="L305" s="900"/>
      <c r="M305" s="911"/>
      <c r="N305" s="900"/>
      <c r="O305" s="911"/>
      <c r="P305" s="900"/>
      <c r="Q305" s="911"/>
      <c r="R305" s="900"/>
      <c r="S305" s="911"/>
      <c r="T305" s="715"/>
      <c r="U305" s="813">
        <f t="shared" si="29"/>
        <v>0</v>
      </c>
      <c r="V305" s="508">
        <f>IF(T304="na",0,10)</f>
        <v>10</v>
      </c>
      <c r="W305" s="83">
        <f>IF(OR(COUNTIF(D304:S304,"a")+COUNTIF(D304:S304,"s")+COUNTIF(T304:T304,"na")+COUNTIF(D306:S306,"a")+COUNTIF(D306:S306,"s")+COUNTIF(T306:T306,"na")&gt;0),0,(COUNTIF(D305:S305,"a")+COUNTIF(D305:S305,"s")+COUNTIF(T305,"na")))</f>
        <v>0</v>
      </c>
      <c r="X305" s="339"/>
      <c r="Y305" s="348"/>
      <c r="Z305" s="316"/>
      <c r="AA305" s="735"/>
      <c r="AB305" s="735"/>
      <c r="AC305" s="735"/>
      <c r="AD305" s="735"/>
      <c r="AE305" s="735"/>
      <c r="AF305" s="735"/>
      <c r="AG305" s="735"/>
      <c r="AH305" s="735"/>
      <c r="AI305" s="735"/>
      <c r="AJ305" s="735"/>
      <c r="AK305" s="735"/>
      <c r="AL305" s="735"/>
      <c r="AM305" s="735"/>
      <c r="AN305" s="735"/>
      <c r="AO305" s="735"/>
      <c r="AP305" s="735"/>
      <c r="AQ305" s="735"/>
      <c r="AR305" s="735"/>
      <c r="AS305" s="735"/>
      <c r="AT305" s="735"/>
      <c r="AU305" s="735"/>
      <c r="AV305" s="735"/>
      <c r="AW305" s="735"/>
      <c r="AX305" s="735"/>
      <c r="AY305" s="735"/>
      <c r="AZ305" s="735"/>
      <c r="BA305" s="735"/>
      <c r="BB305" s="735"/>
      <c r="BC305" s="735"/>
      <c r="BD305" s="735"/>
      <c r="BE305" s="735"/>
      <c r="BF305" s="735"/>
      <c r="BG305" s="735"/>
      <c r="BH305" s="735"/>
      <c r="BI305" s="735"/>
      <c r="BJ305" s="735"/>
      <c r="BK305" s="735"/>
      <c r="BL305" s="735"/>
      <c r="BM305" s="735"/>
      <c r="BN305" s="735"/>
      <c r="BO305" s="735"/>
      <c r="BP305" s="735"/>
      <c r="BQ305" s="735"/>
      <c r="BR305" s="735"/>
      <c r="BS305" s="735"/>
      <c r="BT305" s="735"/>
      <c r="BU305" s="735"/>
      <c r="BV305" s="735"/>
      <c r="BW305" s="735"/>
      <c r="BX305" s="735"/>
      <c r="BY305" s="735"/>
      <c r="BZ305" s="735"/>
      <c r="CA305" s="735"/>
      <c r="CB305" s="735"/>
      <c r="CC305" s="735"/>
      <c r="CD305" s="735"/>
      <c r="CE305" s="735"/>
      <c r="CF305" s="735"/>
      <c r="CG305" s="735"/>
      <c r="CH305" s="735"/>
    </row>
    <row r="306" spans="1:86" s="127" customFormat="1" ht="45" customHeight="1" x14ac:dyDescent="0.2">
      <c r="A306" s="529"/>
      <c r="B306" s="322" t="s">
        <v>1093</v>
      </c>
      <c r="C306" s="812" t="s">
        <v>1094</v>
      </c>
      <c r="D306" s="902"/>
      <c r="E306" s="944"/>
      <c r="F306" s="902"/>
      <c r="G306" s="944"/>
      <c r="H306" s="902"/>
      <c r="I306" s="944"/>
      <c r="J306" s="902"/>
      <c r="K306" s="944"/>
      <c r="L306" s="902"/>
      <c r="M306" s="944"/>
      <c r="N306" s="902"/>
      <c r="O306" s="944"/>
      <c r="P306" s="902"/>
      <c r="Q306" s="944"/>
      <c r="R306" s="902"/>
      <c r="S306" s="944"/>
      <c r="T306" s="839"/>
      <c r="U306" s="815">
        <f t="shared" si="29"/>
        <v>0</v>
      </c>
      <c r="V306" s="577">
        <f>IF(T304="na",0,15)</f>
        <v>15</v>
      </c>
      <c r="W306" s="83">
        <f>IF(OR(COUNTIF(D304:S305,"a")+COUNTIF(D304:S305,"s")+COUNTIF(T304:T305,"na")&gt;0),0,(COUNTIF(D306:S306,"a")+COUNTIF(D306:S306,"s")+COUNTIF(T306,"na")))</f>
        <v>0</v>
      </c>
      <c r="X306" s="339"/>
      <c r="Y306" s="348"/>
      <c r="Z306" s="316"/>
      <c r="AA306" s="735"/>
      <c r="AB306" s="735"/>
      <c r="AC306" s="735"/>
      <c r="AD306" s="735"/>
      <c r="AE306" s="735"/>
      <c r="AF306" s="735"/>
      <c r="AG306" s="735"/>
      <c r="AH306" s="735"/>
      <c r="AI306" s="735"/>
      <c r="AJ306" s="735"/>
      <c r="AK306" s="735"/>
      <c r="AL306" s="735"/>
      <c r="AM306" s="735"/>
      <c r="AN306" s="735"/>
      <c r="AO306" s="735"/>
      <c r="AP306" s="735"/>
      <c r="AQ306" s="735"/>
      <c r="AR306" s="735"/>
      <c r="AS306" s="735"/>
      <c r="AT306" s="735"/>
      <c r="AU306" s="735"/>
      <c r="AV306" s="735"/>
      <c r="AW306" s="735"/>
      <c r="AX306" s="735"/>
      <c r="AY306" s="735"/>
      <c r="AZ306" s="735"/>
      <c r="BA306" s="735"/>
      <c r="BB306" s="735"/>
      <c r="BC306" s="735"/>
      <c r="BD306" s="735"/>
      <c r="BE306" s="735"/>
      <c r="BF306" s="735"/>
      <c r="BG306" s="735"/>
      <c r="BH306" s="735"/>
      <c r="BI306" s="735"/>
      <c r="BJ306" s="735"/>
      <c r="BK306" s="735"/>
      <c r="BL306" s="735"/>
      <c r="BM306" s="735"/>
      <c r="BN306" s="735"/>
      <c r="BO306" s="735"/>
      <c r="BP306" s="735"/>
      <c r="BQ306" s="735"/>
      <c r="BR306" s="735"/>
      <c r="BS306" s="735"/>
      <c r="BT306" s="735"/>
      <c r="BU306" s="735"/>
      <c r="BV306" s="735"/>
      <c r="BW306" s="735"/>
      <c r="BX306" s="735"/>
      <c r="BY306" s="735"/>
      <c r="BZ306" s="735"/>
      <c r="CA306" s="735"/>
      <c r="CB306" s="735"/>
      <c r="CC306" s="735"/>
      <c r="CD306" s="735"/>
      <c r="CE306" s="735"/>
      <c r="CF306" s="735"/>
      <c r="CG306" s="735"/>
      <c r="CH306" s="735"/>
    </row>
    <row r="307" spans="1:86" s="127" customFormat="1" ht="30" customHeight="1" x14ac:dyDescent="0.2">
      <c r="A307" s="529"/>
      <c r="B307" s="27"/>
      <c r="C307" s="469" t="s">
        <v>1241</v>
      </c>
      <c r="D307" s="1200"/>
      <c r="E307" s="1201"/>
      <c r="F307" s="1201"/>
      <c r="G307" s="1201"/>
      <c r="H307" s="1201"/>
      <c r="I307" s="1201"/>
      <c r="J307" s="1201"/>
      <c r="K307" s="1201"/>
      <c r="L307" s="1201"/>
      <c r="M307" s="1201"/>
      <c r="N307" s="1201"/>
      <c r="O307" s="1201"/>
      <c r="P307" s="1201"/>
      <c r="Q307" s="1201"/>
      <c r="R307" s="1201"/>
      <c r="S307" s="1201"/>
      <c r="T307" s="1201"/>
      <c r="U307" s="1201"/>
      <c r="V307" s="1202"/>
      <c r="W307" s="83"/>
      <c r="X307" s="347"/>
      <c r="Y307" s="348"/>
      <c r="Z307" s="316"/>
      <c r="AA307" s="845"/>
      <c r="AB307" s="845"/>
      <c r="AC307" s="845"/>
      <c r="AD307" s="845"/>
      <c r="AE307" s="845"/>
      <c r="AF307" s="845"/>
      <c r="AG307" s="845"/>
      <c r="AH307" s="845"/>
      <c r="AI307" s="845"/>
      <c r="AJ307" s="845"/>
      <c r="AK307" s="845"/>
      <c r="AL307" s="845"/>
      <c r="AM307" s="845"/>
      <c r="AN307" s="845"/>
      <c r="AO307" s="845"/>
      <c r="AP307" s="845"/>
      <c r="AQ307" s="845"/>
      <c r="AR307" s="845"/>
      <c r="AS307" s="845"/>
      <c r="AT307" s="845"/>
      <c r="AU307" s="845"/>
      <c r="AV307" s="845"/>
      <c r="AW307" s="845"/>
      <c r="AX307" s="845"/>
      <c r="AY307" s="845"/>
      <c r="AZ307" s="845"/>
      <c r="BA307" s="845"/>
      <c r="BB307" s="845"/>
      <c r="BC307" s="845"/>
      <c r="BD307" s="845"/>
      <c r="BE307" s="845"/>
      <c r="BF307" s="845"/>
      <c r="BG307" s="845"/>
      <c r="BH307" s="845"/>
      <c r="BI307" s="845"/>
      <c r="BJ307" s="845"/>
      <c r="BK307" s="845"/>
      <c r="BL307" s="845"/>
      <c r="BM307" s="845"/>
      <c r="BN307" s="845"/>
      <c r="BO307" s="845"/>
      <c r="BP307" s="845"/>
      <c r="BQ307" s="845"/>
      <c r="BR307" s="845"/>
      <c r="BS307" s="845"/>
      <c r="BT307" s="845"/>
      <c r="BU307" s="845"/>
      <c r="BV307" s="845"/>
      <c r="BW307" s="845"/>
      <c r="BX307" s="845"/>
      <c r="BY307" s="845"/>
      <c r="BZ307" s="845"/>
      <c r="CA307" s="845"/>
      <c r="CB307" s="845"/>
      <c r="CC307" s="845"/>
      <c r="CD307" s="845"/>
      <c r="CE307" s="845"/>
      <c r="CF307" s="845"/>
      <c r="CG307" s="845"/>
      <c r="CH307" s="845"/>
    </row>
    <row r="308" spans="1:86" s="127" customFormat="1" ht="45" customHeight="1" x14ac:dyDescent="0.2">
      <c r="A308" s="529"/>
      <c r="B308" s="360" t="s">
        <v>1242</v>
      </c>
      <c r="C308" s="218" t="s">
        <v>1288</v>
      </c>
      <c r="D308" s="900"/>
      <c r="E308" s="911"/>
      <c r="F308" s="900"/>
      <c r="G308" s="911"/>
      <c r="H308" s="900"/>
      <c r="I308" s="911"/>
      <c r="J308" s="900"/>
      <c r="K308" s="911"/>
      <c r="L308" s="900"/>
      <c r="M308" s="911"/>
      <c r="N308" s="900"/>
      <c r="O308" s="911"/>
      <c r="P308" s="900"/>
      <c r="Q308" s="911"/>
      <c r="R308" s="900"/>
      <c r="S308" s="911"/>
      <c r="T308" s="646" t="str">
        <f>IF(T295="na","na","")</f>
        <v/>
      </c>
      <c r="U308" s="140">
        <f>IF(OR(D308="s",F308="s",H308="s",J308="s",L308="s",N308="s",P308="s",R308="s"), 0, IF(OR(D308="a",F308="a",H308="a",J308="a",L308="a",N308="a",P308="a",R308="a"),V308,0))</f>
        <v>0</v>
      </c>
      <c r="V308" s="508">
        <f>IF(COUNTIF(D308:S308,"s"),0, IF(T308="na",0, 30))</f>
        <v>30</v>
      </c>
      <c r="W308" s="83">
        <f>COUNTIF(D308:S308,"a")+COUNTIF(D308:S308,"s")+COUNTIF(T308,"na")</f>
        <v>0</v>
      </c>
      <c r="X308" s="339"/>
      <c r="Y308" s="348"/>
      <c r="Z308" s="316"/>
      <c r="AA308" s="845"/>
      <c r="AB308" s="845"/>
      <c r="AC308" s="845"/>
      <c r="AD308" s="845"/>
      <c r="AE308" s="845"/>
      <c r="AF308" s="845"/>
      <c r="AG308" s="845"/>
      <c r="AH308" s="845"/>
      <c r="AI308" s="845"/>
      <c r="AJ308" s="845"/>
      <c r="AK308" s="845"/>
      <c r="AL308" s="845"/>
      <c r="AM308" s="845"/>
      <c r="AN308" s="845"/>
      <c r="AO308" s="845"/>
      <c r="AP308" s="845"/>
      <c r="AQ308" s="845"/>
      <c r="AR308" s="845"/>
      <c r="AS308" s="845"/>
      <c r="AT308" s="845"/>
      <c r="AU308" s="845"/>
      <c r="AV308" s="845"/>
      <c r="AW308" s="845"/>
      <c r="AX308" s="845"/>
      <c r="AY308" s="845"/>
      <c r="AZ308" s="845"/>
      <c r="BA308" s="845"/>
      <c r="BB308" s="845"/>
      <c r="BC308" s="845"/>
      <c r="BD308" s="845"/>
      <c r="BE308" s="845"/>
      <c r="BF308" s="845"/>
      <c r="BG308" s="845"/>
      <c r="BH308" s="845"/>
      <c r="BI308" s="845"/>
      <c r="BJ308" s="845"/>
      <c r="BK308" s="845"/>
      <c r="BL308" s="845"/>
      <c r="BM308" s="845"/>
      <c r="BN308" s="845"/>
      <c r="BO308" s="845"/>
      <c r="BP308" s="845"/>
      <c r="BQ308" s="845"/>
      <c r="BR308" s="845"/>
      <c r="BS308" s="845"/>
      <c r="BT308" s="845"/>
      <c r="BU308" s="845"/>
      <c r="BV308" s="845"/>
      <c r="BW308" s="845"/>
      <c r="BX308" s="845"/>
      <c r="BY308" s="845"/>
      <c r="BZ308" s="845"/>
      <c r="CA308" s="845"/>
      <c r="CB308" s="845"/>
      <c r="CC308" s="845"/>
      <c r="CD308" s="845"/>
      <c r="CE308" s="845"/>
      <c r="CF308" s="845"/>
      <c r="CG308" s="845"/>
      <c r="CH308" s="845"/>
    </row>
    <row r="309" spans="1:86" s="127" customFormat="1" ht="30" customHeight="1" x14ac:dyDescent="0.2">
      <c r="A309" s="529"/>
      <c r="B309" s="27"/>
      <c r="C309" s="469" t="s">
        <v>1015</v>
      </c>
      <c r="D309" s="1200"/>
      <c r="E309" s="1201"/>
      <c r="F309" s="1201"/>
      <c r="G309" s="1201"/>
      <c r="H309" s="1201"/>
      <c r="I309" s="1201"/>
      <c r="J309" s="1201"/>
      <c r="K309" s="1201"/>
      <c r="L309" s="1201"/>
      <c r="M309" s="1201"/>
      <c r="N309" s="1201"/>
      <c r="O309" s="1201"/>
      <c r="P309" s="1201"/>
      <c r="Q309" s="1201"/>
      <c r="R309" s="1201"/>
      <c r="S309" s="1201"/>
      <c r="T309" s="1201"/>
      <c r="U309" s="1201"/>
      <c r="V309" s="1202"/>
      <c r="W309" s="83"/>
      <c r="X309" s="347"/>
      <c r="Y309" s="348"/>
      <c r="Z309" s="316"/>
      <c r="AA309" s="735"/>
      <c r="AB309" s="735"/>
      <c r="AC309" s="735"/>
      <c r="AD309" s="735"/>
      <c r="AE309" s="735"/>
      <c r="AF309" s="735"/>
      <c r="AG309" s="735"/>
      <c r="AH309" s="735"/>
      <c r="AI309" s="735"/>
      <c r="AJ309" s="735"/>
      <c r="AK309" s="735"/>
      <c r="AL309" s="735"/>
      <c r="AM309" s="735"/>
      <c r="AN309" s="735"/>
      <c r="AO309" s="735"/>
      <c r="AP309" s="735"/>
      <c r="AQ309" s="735"/>
      <c r="AR309" s="735"/>
      <c r="AS309" s="735"/>
      <c r="AT309" s="735"/>
      <c r="AU309" s="735"/>
      <c r="AV309" s="735"/>
      <c r="AW309" s="735"/>
      <c r="AX309" s="735"/>
      <c r="AY309" s="735"/>
      <c r="AZ309" s="735"/>
      <c r="BA309" s="735"/>
      <c r="BB309" s="735"/>
      <c r="BC309" s="735"/>
      <c r="BD309" s="735"/>
      <c r="BE309" s="735"/>
      <c r="BF309" s="735"/>
      <c r="BG309" s="735"/>
      <c r="BH309" s="735"/>
      <c r="BI309" s="735"/>
      <c r="BJ309" s="735"/>
      <c r="BK309" s="735"/>
      <c r="BL309" s="735"/>
      <c r="BM309" s="735"/>
      <c r="BN309" s="735"/>
      <c r="BO309" s="735"/>
      <c r="BP309" s="735"/>
      <c r="BQ309" s="735"/>
      <c r="BR309" s="735"/>
      <c r="BS309" s="735"/>
      <c r="BT309" s="735"/>
      <c r="BU309" s="735"/>
      <c r="BV309" s="735"/>
      <c r="BW309" s="735"/>
      <c r="BX309" s="735"/>
      <c r="BY309" s="735"/>
      <c r="BZ309" s="735"/>
      <c r="CA309" s="735"/>
      <c r="CB309" s="735"/>
      <c r="CC309" s="735"/>
      <c r="CD309" s="735"/>
      <c r="CE309" s="735"/>
      <c r="CF309" s="735"/>
      <c r="CG309" s="735"/>
      <c r="CH309" s="735"/>
    </row>
    <row r="310" spans="1:86" s="127" customFormat="1" ht="30" customHeight="1" x14ac:dyDescent="0.2">
      <c r="A310" s="529"/>
      <c r="B310" s="27"/>
      <c r="C310" s="469" t="s">
        <v>1016</v>
      </c>
      <c r="D310" s="1200"/>
      <c r="E310" s="1201"/>
      <c r="F310" s="1201"/>
      <c r="G310" s="1201"/>
      <c r="H310" s="1201"/>
      <c r="I310" s="1201"/>
      <c r="J310" s="1201"/>
      <c r="K310" s="1201"/>
      <c r="L310" s="1201"/>
      <c r="M310" s="1201"/>
      <c r="N310" s="1201"/>
      <c r="O310" s="1201"/>
      <c r="P310" s="1201"/>
      <c r="Q310" s="1201"/>
      <c r="R310" s="1201"/>
      <c r="S310" s="1201"/>
      <c r="T310" s="1201"/>
      <c r="U310" s="1201"/>
      <c r="V310" s="1202"/>
      <c r="W310" s="83"/>
      <c r="X310" s="347"/>
      <c r="Y310" s="348"/>
      <c r="Z310" s="316"/>
      <c r="AA310" s="735"/>
      <c r="AB310" s="735"/>
      <c r="AC310" s="735"/>
      <c r="AD310" s="735"/>
      <c r="AE310" s="735"/>
      <c r="AF310" s="735"/>
      <c r="AG310" s="735"/>
      <c r="AH310" s="735"/>
      <c r="AI310" s="735"/>
      <c r="AJ310" s="735"/>
      <c r="AK310" s="735"/>
      <c r="AL310" s="735"/>
      <c r="AM310" s="735"/>
      <c r="AN310" s="735"/>
      <c r="AO310" s="735"/>
      <c r="AP310" s="735"/>
      <c r="AQ310" s="735"/>
      <c r="AR310" s="735"/>
      <c r="AS310" s="735"/>
      <c r="AT310" s="735"/>
      <c r="AU310" s="735"/>
      <c r="AV310" s="735"/>
      <c r="AW310" s="735"/>
      <c r="AX310" s="735"/>
      <c r="AY310" s="735"/>
      <c r="AZ310" s="735"/>
      <c r="BA310" s="735"/>
      <c r="BB310" s="735"/>
      <c r="BC310" s="735"/>
      <c r="BD310" s="735"/>
      <c r="BE310" s="735"/>
      <c r="BF310" s="735"/>
      <c r="BG310" s="735"/>
      <c r="BH310" s="735"/>
      <c r="BI310" s="735"/>
      <c r="BJ310" s="735"/>
      <c r="BK310" s="735"/>
      <c r="BL310" s="735"/>
      <c r="BM310" s="735"/>
      <c r="BN310" s="735"/>
      <c r="BO310" s="735"/>
      <c r="BP310" s="735"/>
      <c r="BQ310" s="735"/>
      <c r="BR310" s="735"/>
      <c r="BS310" s="735"/>
      <c r="BT310" s="735"/>
      <c r="BU310" s="735"/>
      <c r="BV310" s="735"/>
      <c r="BW310" s="735"/>
      <c r="BX310" s="735"/>
      <c r="BY310" s="735"/>
      <c r="BZ310" s="735"/>
      <c r="CA310" s="735"/>
      <c r="CB310" s="735"/>
      <c r="CC310" s="735"/>
      <c r="CD310" s="735"/>
      <c r="CE310" s="735"/>
      <c r="CF310" s="735"/>
      <c r="CG310" s="735"/>
      <c r="CH310" s="735"/>
    </row>
    <row r="311" spans="1:86" s="127" customFormat="1" ht="67.7" customHeight="1" x14ac:dyDescent="0.2">
      <c r="A311" s="529"/>
      <c r="B311" s="322" t="s">
        <v>1017</v>
      </c>
      <c r="C311" s="174" t="s">
        <v>1095</v>
      </c>
      <c r="D311" s="917"/>
      <c r="E311" s="918"/>
      <c r="F311" s="917"/>
      <c r="G311" s="918"/>
      <c r="H311" s="917"/>
      <c r="I311" s="918"/>
      <c r="J311" s="917"/>
      <c r="K311" s="918"/>
      <c r="L311" s="917"/>
      <c r="M311" s="918"/>
      <c r="N311" s="917"/>
      <c r="O311" s="918"/>
      <c r="P311" s="917"/>
      <c r="Q311" s="918"/>
      <c r="R311" s="917"/>
      <c r="S311" s="918"/>
      <c r="T311" s="611"/>
      <c r="U311" s="144">
        <f t="shared" ref="U311:U313" si="30">IF(OR(D311="s",F311="s",H311="s",J311="s",L311="s",N311="s",P311="s",R311="s"), 0, IF(OR(D311="a",F311="a",H311="a",J311="a",L311="a",N311="a",P311="a",R311="a"),V311,0))</f>
        <v>0</v>
      </c>
      <c r="V311" s="507">
        <f>IF(T311="na",0,10)</f>
        <v>10</v>
      </c>
      <c r="W311" s="83">
        <f>COUNTIF(D311:S311,"a")+COUNTIF(D311:S311,"s")+COUNTIF(T311,"na")</f>
        <v>0</v>
      </c>
      <c r="X311" s="339"/>
      <c r="Y311" s="348"/>
      <c r="Z311" s="316" t="s">
        <v>44</v>
      </c>
      <c r="AA311" s="735"/>
      <c r="AB311" s="735"/>
      <c r="AC311" s="735"/>
      <c r="AD311" s="735"/>
      <c r="AE311" s="735"/>
      <c r="AF311" s="735"/>
      <c r="AG311" s="735"/>
      <c r="AH311" s="735"/>
      <c r="AI311" s="735"/>
      <c r="AJ311" s="735"/>
      <c r="AK311" s="735"/>
      <c r="AL311" s="735"/>
      <c r="AM311" s="735"/>
      <c r="AN311" s="735"/>
      <c r="AO311" s="735"/>
      <c r="AP311" s="735"/>
      <c r="AQ311" s="735"/>
      <c r="AR311" s="735"/>
      <c r="AS311" s="735"/>
      <c r="AT311" s="735"/>
      <c r="AU311" s="735"/>
      <c r="AV311" s="735"/>
      <c r="AW311" s="735"/>
      <c r="AX311" s="735"/>
      <c r="AY311" s="735"/>
      <c r="AZ311" s="735"/>
      <c r="BA311" s="735"/>
      <c r="BB311" s="735"/>
      <c r="BC311" s="735"/>
      <c r="BD311" s="735"/>
      <c r="BE311" s="735"/>
      <c r="BF311" s="735"/>
      <c r="BG311" s="735"/>
      <c r="BH311" s="735"/>
      <c r="BI311" s="735"/>
      <c r="BJ311" s="735"/>
      <c r="BK311" s="735"/>
      <c r="BL311" s="735"/>
      <c r="BM311" s="735"/>
      <c r="BN311" s="735"/>
      <c r="BO311" s="735"/>
      <c r="BP311" s="735"/>
      <c r="BQ311" s="735"/>
      <c r="BR311" s="735"/>
      <c r="BS311" s="735"/>
      <c r="BT311" s="735"/>
      <c r="BU311" s="735"/>
      <c r="BV311" s="735"/>
      <c r="BW311" s="735"/>
      <c r="BX311" s="735"/>
      <c r="BY311" s="735"/>
      <c r="BZ311" s="735"/>
      <c r="CA311" s="735"/>
      <c r="CB311" s="735"/>
      <c r="CC311" s="735"/>
      <c r="CD311" s="735"/>
      <c r="CE311" s="735"/>
      <c r="CF311" s="735"/>
      <c r="CG311" s="735"/>
      <c r="CH311" s="735"/>
    </row>
    <row r="312" spans="1:86" s="127" customFormat="1" ht="106.5" customHeight="1" x14ac:dyDescent="0.2">
      <c r="A312" s="529"/>
      <c r="B312" s="322" t="s">
        <v>1096</v>
      </c>
      <c r="C312" s="218" t="s">
        <v>1097</v>
      </c>
      <c r="D312" s="900"/>
      <c r="E312" s="911"/>
      <c r="F312" s="900"/>
      <c r="G312" s="911"/>
      <c r="H312" s="900"/>
      <c r="I312" s="911"/>
      <c r="J312" s="900"/>
      <c r="K312" s="911"/>
      <c r="L312" s="900"/>
      <c r="M312" s="911"/>
      <c r="N312" s="900"/>
      <c r="O312" s="911"/>
      <c r="P312" s="900"/>
      <c r="Q312" s="911"/>
      <c r="R312" s="900"/>
      <c r="S312" s="911"/>
      <c r="T312" s="706" t="str">
        <f>IF(T311="na","na","")</f>
        <v/>
      </c>
      <c r="U312" s="140">
        <f t="shared" si="30"/>
        <v>0</v>
      </c>
      <c r="V312" s="507">
        <f>IF(T312="na",0,15)</f>
        <v>15</v>
      </c>
      <c r="W312" s="83">
        <f>COUNTIF(D312:S312,"a")+COUNTIF(D312:S312,"s")+COUNTIF(T312,"na")</f>
        <v>0</v>
      </c>
      <c r="X312" s="339"/>
      <c r="Y312" s="348"/>
      <c r="Z312" s="316"/>
      <c r="AA312" s="735"/>
      <c r="AB312" s="735"/>
      <c r="AC312" s="735"/>
      <c r="AD312" s="735"/>
      <c r="AE312" s="735"/>
      <c r="AF312" s="735"/>
      <c r="AG312" s="735"/>
      <c r="AH312" s="735"/>
      <c r="AI312" s="735"/>
      <c r="AJ312" s="735"/>
      <c r="AK312" s="735"/>
      <c r="AL312" s="735"/>
      <c r="AM312" s="735"/>
      <c r="AN312" s="735"/>
      <c r="AO312" s="735"/>
      <c r="AP312" s="735"/>
      <c r="AQ312" s="735"/>
      <c r="AR312" s="735"/>
      <c r="AS312" s="735"/>
      <c r="AT312" s="735"/>
      <c r="AU312" s="735"/>
      <c r="AV312" s="735"/>
      <c r="AW312" s="735"/>
      <c r="AX312" s="735"/>
      <c r="AY312" s="735"/>
      <c r="AZ312" s="735"/>
      <c r="BA312" s="735"/>
      <c r="BB312" s="735"/>
      <c r="BC312" s="735"/>
      <c r="BD312" s="735"/>
      <c r="BE312" s="735"/>
      <c r="BF312" s="735"/>
      <c r="BG312" s="735"/>
      <c r="BH312" s="735"/>
      <c r="BI312" s="735"/>
      <c r="BJ312" s="735"/>
      <c r="BK312" s="735"/>
      <c r="BL312" s="735"/>
      <c r="BM312" s="735"/>
      <c r="BN312" s="735"/>
      <c r="BO312" s="735"/>
      <c r="BP312" s="735"/>
      <c r="BQ312" s="735"/>
      <c r="BR312" s="735"/>
      <c r="BS312" s="735"/>
      <c r="BT312" s="735"/>
      <c r="BU312" s="735"/>
      <c r="BV312" s="735"/>
      <c r="BW312" s="735"/>
      <c r="BX312" s="735"/>
      <c r="BY312" s="735"/>
      <c r="BZ312" s="735"/>
      <c r="CA312" s="735"/>
      <c r="CB312" s="735"/>
      <c r="CC312" s="735"/>
      <c r="CD312" s="735"/>
      <c r="CE312" s="735"/>
      <c r="CF312" s="735"/>
      <c r="CG312" s="735"/>
      <c r="CH312" s="735"/>
    </row>
    <row r="313" spans="1:86" s="127" customFormat="1" ht="48" customHeight="1" x14ac:dyDescent="0.2">
      <c r="A313" s="529"/>
      <c r="B313" s="322" t="s">
        <v>1018</v>
      </c>
      <c r="C313" s="241" t="s">
        <v>1098</v>
      </c>
      <c r="D313" s="902"/>
      <c r="E313" s="944"/>
      <c r="F313" s="902"/>
      <c r="G313" s="944"/>
      <c r="H313" s="902"/>
      <c r="I313" s="944"/>
      <c r="J313" s="902"/>
      <c r="K313" s="944"/>
      <c r="L313" s="902"/>
      <c r="M313" s="944"/>
      <c r="N313" s="902"/>
      <c r="O313" s="944"/>
      <c r="P313" s="902"/>
      <c r="Q313" s="944"/>
      <c r="R313" s="902"/>
      <c r="S313" s="944"/>
      <c r="T313" s="796" t="str">
        <f>IF(T311="na","na","")</f>
        <v/>
      </c>
      <c r="U313" s="142">
        <f t="shared" si="30"/>
        <v>0</v>
      </c>
      <c r="V313" s="792">
        <f>IF(T313="na",0,5)</f>
        <v>5</v>
      </c>
      <c r="W313" s="83">
        <f>COUNTIF(D313:S313,"a")+COUNTIF(D313:S313,"s")+COUNTIF(T313,"na")</f>
        <v>0</v>
      </c>
      <c r="X313" s="339"/>
      <c r="Y313" s="348"/>
      <c r="Z313" s="316" t="s">
        <v>44</v>
      </c>
      <c r="AA313" s="735"/>
      <c r="AB313" s="735"/>
      <c r="AC313" s="735"/>
      <c r="AD313" s="735"/>
      <c r="AE313" s="735"/>
      <c r="AF313" s="735"/>
      <c r="AG313" s="735"/>
      <c r="AH313" s="735"/>
      <c r="AI313" s="735"/>
      <c r="AJ313" s="735"/>
      <c r="AK313" s="735"/>
      <c r="AL313" s="735"/>
      <c r="AM313" s="735"/>
      <c r="AN313" s="735"/>
      <c r="AO313" s="735"/>
      <c r="AP313" s="735"/>
      <c r="AQ313" s="735"/>
      <c r="AR313" s="735"/>
      <c r="AS313" s="735"/>
      <c r="AT313" s="735"/>
      <c r="AU313" s="735"/>
      <c r="AV313" s="735"/>
      <c r="AW313" s="735"/>
      <c r="AX313" s="735"/>
      <c r="AY313" s="735"/>
      <c r="AZ313" s="735"/>
      <c r="BA313" s="735"/>
      <c r="BB313" s="735"/>
      <c r="BC313" s="735"/>
      <c r="BD313" s="735"/>
      <c r="BE313" s="735"/>
      <c r="BF313" s="735"/>
      <c r="BG313" s="735"/>
      <c r="BH313" s="735"/>
      <c r="BI313" s="735"/>
      <c r="BJ313" s="735"/>
      <c r="BK313" s="735"/>
      <c r="BL313" s="735"/>
      <c r="BM313" s="735"/>
      <c r="BN313" s="735"/>
      <c r="BO313" s="735"/>
      <c r="BP313" s="735"/>
      <c r="BQ313" s="735"/>
      <c r="BR313" s="735"/>
      <c r="BS313" s="735"/>
      <c r="BT313" s="735"/>
      <c r="BU313" s="735"/>
      <c r="BV313" s="735"/>
      <c r="BW313" s="735"/>
      <c r="BX313" s="735"/>
      <c r="BY313" s="735"/>
      <c r="BZ313" s="735"/>
      <c r="CA313" s="735"/>
      <c r="CB313" s="735"/>
      <c r="CC313" s="735"/>
      <c r="CD313" s="735"/>
      <c r="CE313" s="735"/>
      <c r="CF313" s="735"/>
      <c r="CG313" s="735"/>
      <c r="CH313" s="735"/>
    </row>
    <row r="314" spans="1:86" s="127" customFormat="1" ht="30" customHeight="1" x14ac:dyDescent="0.2">
      <c r="A314" s="529"/>
      <c r="B314" s="27"/>
      <c r="C314" s="469" t="s">
        <v>1019</v>
      </c>
      <c r="D314" s="1200"/>
      <c r="E314" s="1201"/>
      <c r="F314" s="1201"/>
      <c r="G314" s="1201"/>
      <c r="H314" s="1201"/>
      <c r="I314" s="1201"/>
      <c r="J314" s="1201"/>
      <c r="K314" s="1201"/>
      <c r="L314" s="1201"/>
      <c r="M314" s="1201"/>
      <c r="N314" s="1201"/>
      <c r="O314" s="1201"/>
      <c r="P314" s="1201"/>
      <c r="Q314" s="1201"/>
      <c r="R314" s="1201"/>
      <c r="S314" s="1201"/>
      <c r="T314" s="1201"/>
      <c r="U314" s="1201"/>
      <c r="V314" s="1202"/>
      <c r="W314" s="83"/>
      <c r="X314" s="347"/>
      <c r="Y314" s="348"/>
      <c r="Z314" s="316"/>
      <c r="AA314" s="735"/>
      <c r="AB314" s="735"/>
      <c r="AC314" s="735"/>
      <c r="AD314" s="735"/>
      <c r="AE314" s="735"/>
      <c r="AF314" s="735"/>
      <c r="AG314" s="735"/>
      <c r="AH314" s="735"/>
      <c r="AI314" s="735"/>
      <c r="AJ314" s="735"/>
      <c r="AK314" s="735"/>
      <c r="AL314" s="735"/>
      <c r="AM314" s="735"/>
      <c r="AN314" s="735"/>
      <c r="AO314" s="735"/>
      <c r="AP314" s="735"/>
      <c r="AQ314" s="735"/>
      <c r="AR314" s="735"/>
      <c r="AS314" s="735"/>
      <c r="AT314" s="735"/>
      <c r="AU314" s="735"/>
      <c r="AV314" s="735"/>
      <c r="AW314" s="735"/>
      <c r="AX314" s="735"/>
      <c r="AY314" s="735"/>
      <c r="AZ314" s="735"/>
      <c r="BA314" s="735"/>
      <c r="BB314" s="735"/>
      <c r="BC314" s="735"/>
      <c r="BD314" s="735"/>
      <c r="BE314" s="735"/>
      <c r="BF314" s="735"/>
      <c r="BG314" s="735"/>
      <c r="BH314" s="735"/>
      <c r="BI314" s="735"/>
      <c r="BJ314" s="735"/>
      <c r="BK314" s="735"/>
      <c r="BL314" s="735"/>
      <c r="BM314" s="735"/>
      <c r="BN314" s="735"/>
      <c r="BO314" s="735"/>
      <c r="BP314" s="735"/>
      <c r="BQ314" s="735"/>
      <c r="BR314" s="735"/>
      <c r="BS314" s="735"/>
      <c r="BT314" s="735"/>
      <c r="BU314" s="735"/>
      <c r="BV314" s="735"/>
      <c r="BW314" s="735"/>
      <c r="BX314" s="735"/>
      <c r="BY314" s="735"/>
      <c r="BZ314" s="735"/>
      <c r="CA314" s="735"/>
      <c r="CB314" s="735"/>
      <c r="CC314" s="735"/>
      <c r="CD314" s="735"/>
      <c r="CE314" s="735"/>
      <c r="CF314" s="735"/>
      <c r="CG314" s="735"/>
      <c r="CH314" s="735"/>
    </row>
    <row r="315" spans="1:86" s="127" customFormat="1" ht="45" customHeight="1" thickBot="1" x14ac:dyDescent="0.25">
      <c r="A315" s="529"/>
      <c r="B315" s="322" t="s">
        <v>1020</v>
      </c>
      <c r="C315" s="174" t="s">
        <v>1099</v>
      </c>
      <c r="D315" s="917"/>
      <c r="E315" s="918"/>
      <c r="F315" s="917"/>
      <c r="G315" s="918"/>
      <c r="H315" s="917"/>
      <c r="I315" s="918"/>
      <c r="J315" s="917"/>
      <c r="K315" s="918"/>
      <c r="L315" s="917"/>
      <c r="M315" s="918"/>
      <c r="N315" s="917"/>
      <c r="O315" s="918"/>
      <c r="P315" s="917"/>
      <c r="Q315" s="918"/>
      <c r="R315" s="917"/>
      <c r="S315" s="918"/>
      <c r="T315" s="611"/>
      <c r="U315" s="144">
        <f t="shared" ref="U315" si="31">IF(OR(D315="s",F315="s",H315="s",J315="s",L315="s",N315="s",P315="s",R315="s"), 0, IF(OR(D315="a",F315="a",H315="a",J315="a",L315="a",N315="a",P315="a",R315="a"),V315,0))</f>
        <v>0</v>
      </c>
      <c r="V315" s="507">
        <f>IF(T315="na",0,20)</f>
        <v>20</v>
      </c>
      <c r="W315" s="83">
        <f>COUNTIF(D315:S315,"a")+COUNTIF(D315:S315,"s")+COUNTIF(T315,"na")</f>
        <v>0</v>
      </c>
      <c r="X315" s="339"/>
      <c r="Y315" s="348"/>
      <c r="Z315" s="316" t="s">
        <v>44</v>
      </c>
      <c r="AA315" s="735"/>
      <c r="AB315" s="735"/>
      <c r="AC315" s="735"/>
      <c r="AD315" s="735"/>
      <c r="AE315" s="735"/>
      <c r="AF315" s="735"/>
      <c r="AG315" s="735"/>
      <c r="AH315" s="735"/>
      <c r="AI315" s="735"/>
      <c r="AJ315" s="735"/>
      <c r="AK315" s="735"/>
      <c r="AL315" s="735"/>
      <c r="AM315" s="735"/>
      <c r="AN315" s="735"/>
      <c r="AO315" s="735"/>
      <c r="AP315" s="735"/>
      <c r="AQ315" s="735"/>
      <c r="AR315" s="735"/>
      <c r="AS315" s="735"/>
      <c r="AT315" s="735"/>
      <c r="AU315" s="735"/>
      <c r="AV315" s="735"/>
      <c r="AW315" s="735"/>
      <c r="AX315" s="735"/>
      <c r="AY315" s="735"/>
      <c r="AZ315" s="735"/>
      <c r="BA315" s="735"/>
      <c r="BB315" s="735"/>
      <c r="BC315" s="735"/>
      <c r="BD315" s="735"/>
      <c r="BE315" s="735"/>
      <c r="BF315" s="735"/>
      <c r="BG315" s="735"/>
      <c r="BH315" s="735"/>
      <c r="BI315" s="735"/>
      <c r="BJ315" s="735"/>
      <c r="BK315" s="735"/>
      <c r="BL315" s="735"/>
      <c r="BM315" s="735"/>
      <c r="BN315" s="735"/>
      <c r="BO315" s="735"/>
      <c r="BP315" s="735"/>
      <c r="BQ315" s="735"/>
      <c r="BR315" s="735"/>
      <c r="BS315" s="735"/>
      <c r="BT315" s="735"/>
      <c r="BU315" s="735"/>
      <c r="BV315" s="735"/>
      <c r="BW315" s="735"/>
      <c r="BX315" s="735"/>
      <c r="BY315" s="735"/>
      <c r="BZ315" s="735"/>
      <c r="CA315" s="735"/>
      <c r="CB315" s="735"/>
      <c r="CC315" s="735"/>
      <c r="CD315" s="735"/>
      <c r="CE315" s="735"/>
      <c r="CF315" s="735"/>
      <c r="CG315" s="735"/>
      <c r="CH315" s="735"/>
    </row>
    <row r="316" spans="1:86" s="127" customFormat="1" ht="21" customHeight="1" thickTop="1" thickBot="1" x14ac:dyDescent="0.25">
      <c r="A316" s="737"/>
      <c r="B316" s="473"/>
      <c r="C316" s="239"/>
      <c r="D316" s="912" t="s">
        <v>261</v>
      </c>
      <c r="E316" s="919"/>
      <c r="F316" s="919"/>
      <c r="G316" s="919"/>
      <c r="H316" s="919"/>
      <c r="I316" s="919"/>
      <c r="J316" s="919"/>
      <c r="K316" s="919"/>
      <c r="L316" s="919"/>
      <c r="M316" s="919"/>
      <c r="N316" s="919"/>
      <c r="O316" s="919"/>
      <c r="P316" s="919"/>
      <c r="Q316" s="919"/>
      <c r="R316" s="919"/>
      <c r="S316" s="919"/>
      <c r="T316" s="920"/>
      <c r="U316" s="717">
        <f>SUM(U295:U315)</f>
        <v>0</v>
      </c>
      <c r="V316" s="510">
        <f>SUM(V295:V299)+SUM(V303)+SUM(V306)+SUM(V308:V315)</f>
        <v>140</v>
      </c>
      <c r="W316" s="83"/>
      <c r="X316" s="349"/>
      <c r="Y316" s="348"/>
      <c r="Z316" s="316"/>
      <c r="AA316" s="735"/>
      <c r="AB316" s="735"/>
      <c r="AC316" s="735"/>
      <c r="AD316" s="735"/>
      <c r="AE316" s="735"/>
      <c r="AF316" s="735"/>
      <c r="AG316" s="735"/>
      <c r="AH316" s="735"/>
      <c r="AI316" s="735"/>
      <c r="AJ316" s="735"/>
      <c r="AK316" s="735"/>
      <c r="AL316" s="735"/>
      <c r="AM316" s="735"/>
      <c r="AN316" s="735"/>
      <c r="AO316" s="735"/>
      <c r="AP316" s="735"/>
      <c r="AQ316" s="735"/>
      <c r="AR316" s="735"/>
      <c r="AS316" s="735"/>
      <c r="AT316" s="735"/>
      <c r="AU316" s="735"/>
      <c r="AV316" s="735"/>
      <c r="AW316" s="735"/>
      <c r="AX316" s="735"/>
      <c r="AY316" s="735"/>
      <c r="AZ316" s="735"/>
      <c r="BA316" s="735"/>
      <c r="BB316" s="735"/>
      <c r="BC316" s="735"/>
      <c r="BD316" s="735"/>
      <c r="BE316" s="735"/>
      <c r="BF316" s="735"/>
      <c r="BG316" s="735"/>
      <c r="BH316" s="735"/>
      <c r="BI316" s="735"/>
      <c r="BJ316" s="735"/>
      <c r="BK316" s="735"/>
      <c r="BL316" s="735"/>
      <c r="BM316" s="735"/>
      <c r="BN316" s="735"/>
      <c r="BO316" s="735"/>
      <c r="BP316" s="735"/>
      <c r="BQ316" s="735"/>
      <c r="BR316" s="735"/>
      <c r="BS316" s="735"/>
      <c r="BT316" s="735"/>
      <c r="BU316" s="735"/>
      <c r="BV316" s="735"/>
      <c r="BW316" s="735"/>
      <c r="BX316" s="735"/>
      <c r="BY316" s="735"/>
      <c r="BZ316" s="735"/>
      <c r="CA316" s="735"/>
      <c r="CB316" s="735"/>
      <c r="CC316" s="735"/>
      <c r="CD316" s="735"/>
      <c r="CE316" s="735"/>
      <c r="CF316" s="735"/>
      <c r="CG316" s="735"/>
      <c r="CH316" s="735"/>
    </row>
    <row r="317" spans="1:86" s="127" customFormat="1" ht="21" customHeight="1" thickBot="1" x14ac:dyDescent="0.25">
      <c r="A317" s="503"/>
      <c r="B317" s="597"/>
      <c r="C317" s="350"/>
      <c r="D317" s="1153"/>
      <c r="E317" s="1154"/>
      <c r="F317" s="1028">
        <f>IF(AND(T315="na",T311="na"),0,IF(T311="na",20,IF(T315="na",15,35)))</f>
        <v>35</v>
      </c>
      <c r="G317" s="923"/>
      <c r="H317" s="923"/>
      <c r="I317" s="923"/>
      <c r="J317" s="923"/>
      <c r="K317" s="923"/>
      <c r="L317" s="923"/>
      <c r="M317" s="923"/>
      <c r="N317" s="923"/>
      <c r="O317" s="923"/>
      <c r="P317" s="923"/>
      <c r="Q317" s="923"/>
      <c r="R317" s="923"/>
      <c r="S317" s="923"/>
      <c r="T317" s="923"/>
      <c r="U317" s="923"/>
      <c r="V317" s="924"/>
      <c r="W317" s="83"/>
      <c r="X317" s="347"/>
      <c r="Y317" s="348"/>
      <c r="Z317" s="316"/>
      <c r="AA317" s="735"/>
      <c r="AB317" s="735"/>
      <c r="AC317" s="735"/>
      <c r="AD317" s="735"/>
      <c r="AE317" s="735"/>
      <c r="AF317" s="735"/>
      <c r="AG317" s="735"/>
      <c r="AH317" s="735"/>
      <c r="AI317" s="735"/>
      <c r="AJ317" s="735"/>
      <c r="AK317" s="735"/>
      <c r="AL317" s="735"/>
      <c r="AM317" s="735"/>
      <c r="AN317" s="735"/>
      <c r="AO317" s="735"/>
      <c r="AP317" s="735"/>
      <c r="AQ317" s="735"/>
      <c r="AR317" s="735"/>
      <c r="AS317" s="735"/>
      <c r="AT317" s="735"/>
      <c r="AU317" s="735"/>
      <c r="AV317" s="735"/>
      <c r="AW317" s="735"/>
      <c r="AX317" s="735"/>
      <c r="AY317" s="735"/>
      <c r="AZ317" s="735"/>
      <c r="BA317" s="735"/>
      <c r="BB317" s="735"/>
      <c r="BC317" s="735"/>
      <c r="BD317" s="735"/>
      <c r="BE317" s="735"/>
      <c r="BF317" s="735"/>
      <c r="BG317" s="735"/>
      <c r="BH317" s="735"/>
      <c r="BI317" s="735"/>
      <c r="BJ317" s="735"/>
      <c r="BK317" s="735"/>
      <c r="BL317" s="735"/>
      <c r="BM317" s="735"/>
      <c r="BN317" s="735"/>
      <c r="BO317" s="735"/>
      <c r="BP317" s="735"/>
      <c r="BQ317" s="735"/>
      <c r="BR317" s="735"/>
      <c r="BS317" s="735"/>
      <c r="BT317" s="735"/>
      <c r="BU317" s="735"/>
      <c r="BV317" s="735"/>
      <c r="BW317" s="735"/>
      <c r="BX317" s="735"/>
      <c r="BY317" s="735"/>
      <c r="BZ317" s="735"/>
      <c r="CA317" s="735"/>
      <c r="CB317" s="735"/>
      <c r="CC317" s="735"/>
      <c r="CD317" s="735"/>
      <c r="CE317" s="735"/>
      <c r="CF317" s="735"/>
      <c r="CG317" s="735"/>
      <c r="CH317" s="735"/>
    </row>
    <row r="318" spans="1:86" s="127" customFormat="1" ht="30" customHeight="1" x14ac:dyDescent="0.2">
      <c r="A318" s="501"/>
      <c r="B318" s="794">
        <v>5420</v>
      </c>
      <c r="C318" s="816" t="s">
        <v>1021</v>
      </c>
      <c r="D318" s="817"/>
      <c r="E318" s="818"/>
      <c r="F318" s="817"/>
      <c r="G318" s="818"/>
      <c r="H318" s="817"/>
      <c r="I318" s="818"/>
      <c r="J318" s="817"/>
      <c r="K318" s="818"/>
      <c r="L318" s="817" t="s">
        <v>602</v>
      </c>
      <c r="M318" s="818"/>
      <c r="N318" s="817"/>
      <c r="O318" s="818"/>
      <c r="P318" s="817"/>
      <c r="Q318" s="818"/>
      <c r="R318" s="817"/>
      <c r="S318" s="818"/>
      <c r="T318" s="819"/>
      <c r="U318" s="820"/>
      <c r="V318" s="820"/>
      <c r="W318" s="83"/>
      <c r="X318" s="347"/>
      <c r="Y318" s="348"/>
      <c r="Z318" s="316"/>
      <c r="AA318" s="735"/>
      <c r="AB318" s="735"/>
      <c r="AC318" s="735"/>
      <c r="AD318" s="735"/>
      <c r="AE318" s="735"/>
      <c r="AF318" s="735"/>
      <c r="AG318" s="735"/>
      <c r="AH318" s="735"/>
      <c r="AI318" s="735"/>
      <c r="AJ318" s="735"/>
      <c r="AK318" s="735"/>
      <c r="AL318" s="735"/>
      <c r="AM318" s="735"/>
      <c r="AN318" s="735"/>
      <c r="AO318" s="735"/>
      <c r="AP318" s="735"/>
      <c r="AQ318" s="735"/>
      <c r="AR318" s="735"/>
      <c r="AS318" s="735"/>
      <c r="AT318" s="735"/>
      <c r="AU318" s="735"/>
      <c r="AV318" s="735"/>
      <c r="AW318" s="735"/>
      <c r="AX318" s="735"/>
      <c r="AY318" s="735"/>
      <c r="AZ318" s="735"/>
      <c r="BA318" s="735"/>
      <c r="BB318" s="735"/>
      <c r="BC318" s="735"/>
      <c r="BD318" s="735"/>
      <c r="BE318" s="735"/>
      <c r="BF318" s="735"/>
      <c r="BG318" s="735"/>
      <c r="BH318" s="735"/>
      <c r="BI318" s="735"/>
      <c r="BJ318" s="735"/>
      <c r="BK318" s="735"/>
      <c r="BL318" s="735"/>
      <c r="BM318" s="735"/>
      <c r="BN318" s="735"/>
      <c r="BO318" s="735"/>
      <c r="BP318" s="735"/>
      <c r="BQ318" s="735"/>
      <c r="BR318" s="735"/>
      <c r="BS318" s="735"/>
      <c r="BT318" s="735"/>
      <c r="BU318" s="735"/>
      <c r="BV318" s="735"/>
      <c r="BW318" s="735"/>
      <c r="BX318" s="735"/>
      <c r="BY318" s="735"/>
      <c r="BZ318" s="735"/>
      <c r="CA318" s="735"/>
      <c r="CB318" s="735"/>
      <c r="CC318" s="735"/>
      <c r="CD318" s="735"/>
      <c r="CE318" s="735"/>
      <c r="CF318" s="735"/>
      <c r="CG318" s="735"/>
      <c r="CH318" s="735"/>
    </row>
    <row r="319" spans="1:86" s="127" customFormat="1" ht="30" customHeight="1" x14ac:dyDescent="0.2">
      <c r="A319" s="737"/>
      <c r="B319" s="322"/>
      <c r="C319" s="469" t="s">
        <v>1011</v>
      </c>
      <c r="D319" s="939"/>
      <c r="E319" s="940"/>
      <c r="F319" s="940"/>
      <c r="G319" s="940"/>
      <c r="H319" s="940"/>
      <c r="I319" s="940"/>
      <c r="J319" s="940"/>
      <c r="K319" s="940"/>
      <c r="L319" s="940"/>
      <c r="M319" s="940"/>
      <c r="N319" s="940"/>
      <c r="O319" s="940"/>
      <c r="P319" s="940"/>
      <c r="Q319" s="940"/>
      <c r="R319" s="940"/>
      <c r="S319" s="940"/>
      <c r="T319" s="940"/>
      <c r="U319" s="940"/>
      <c r="V319" s="1174"/>
      <c r="W319" s="83"/>
      <c r="X319" s="264"/>
      <c r="Y319" s="735"/>
      <c r="Z319" s="316"/>
      <c r="AA319" s="735"/>
      <c r="AB319" s="735"/>
      <c r="AC319" s="735"/>
      <c r="AD319" s="735"/>
      <c r="AE319" s="735"/>
      <c r="AF319" s="735"/>
      <c r="AG319" s="735"/>
      <c r="AH319" s="735"/>
      <c r="AI319" s="735"/>
      <c r="AJ319" s="735"/>
      <c r="AK319" s="735"/>
      <c r="AL319" s="735"/>
      <c r="AM319" s="735"/>
      <c r="AN319" s="735"/>
      <c r="AO319" s="735"/>
      <c r="AP319" s="735"/>
      <c r="AQ319" s="735"/>
      <c r="AR319" s="735"/>
      <c r="AS319" s="735"/>
      <c r="AT319" s="735"/>
      <c r="AU319" s="735"/>
      <c r="AV319" s="735"/>
      <c r="AW319" s="735"/>
      <c r="AX319" s="735"/>
      <c r="AY319" s="735"/>
      <c r="AZ319" s="735"/>
      <c r="BA319" s="735"/>
      <c r="BB319" s="735"/>
      <c r="BC319" s="735"/>
      <c r="BD319" s="735"/>
      <c r="BE319" s="735"/>
      <c r="BF319" s="735"/>
      <c r="BG319" s="735"/>
      <c r="BH319" s="735"/>
      <c r="BI319" s="735"/>
      <c r="BJ319" s="735"/>
      <c r="BK319" s="735"/>
      <c r="BL319" s="735"/>
      <c r="BM319" s="735"/>
      <c r="BN319" s="735"/>
      <c r="BO319" s="735"/>
      <c r="BP319" s="735"/>
      <c r="BQ319" s="735"/>
      <c r="BR319" s="735"/>
      <c r="BS319" s="735"/>
      <c r="BT319" s="735"/>
      <c r="BU319" s="735"/>
      <c r="BV319" s="735"/>
      <c r="BW319" s="735"/>
      <c r="BX319" s="735"/>
      <c r="BY319" s="735"/>
      <c r="BZ319" s="735"/>
      <c r="CA319" s="735"/>
      <c r="CB319" s="735"/>
      <c r="CC319" s="735"/>
      <c r="CD319" s="735"/>
      <c r="CE319" s="735"/>
      <c r="CF319" s="735"/>
      <c r="CG319" s="735"/>
      <c r="CH319" s="735"/>
    </row>
    <row r="320" spans="1:86" s="127" customFormat="1" ht="40.5" x14ac:dyDescent="0.2">
      <c r="A320" s="532"/>
      <c r="B320" s="794" t="s">
        <v>1022</v>
      </c>
      <c r="C320" s="222" t="s">
        <v>1100</v>
      </c>
      <c r="D320" s="948"/>
      <c r="E320" s="949"/>
      <c r="F320" s="948"/>
      <c r="G320" s="949"/>
      <c r="H320" s="948"/>
      <c r="I320" s="949"/>
      <c r="J320" s="948"/>
      <c r="K320" s="949"/>
      <c r="L320" s="948"/>
      <c r="M320" s="949"/>
      <c r="N320" s="948"/>
      <c r="O320" s="949"/>
      <c r="P320" s="948"/>
      <c r="Q320" s="949"/>
      <c r="R320" s="948"/>
      <c r="S320" s="949"/>
      <c r="T320" s="810"/>
      <c r="U320" s="145">
        <f>IF(OR(D320="s",F320="s",H320="s",J320="s",L320="s",N320="s",P320="s",R320="s"), 0, IF(OR(D320="a",F320="a",H320="a",J320="a",L320="a",N320="a",P320="a",R320="a"),V320,0))</f>
        <v>0</v>
      </c>
      <c r="V320" s="792">
        <f>IF(T320="na",0,10)</f>
        <v>10</v>
      </c>
      <c r="W320" s="83">
        <f>COUNTIF(D320:S320,"a")+COUNTIF(D320:S320,"s")+COUNTIF(T320,"na")</f>
        <v>0</v>
      </c>
      <c r="X320" s="339"/>
      <c r="Y320" s="348"/>
      <c r="Z320" s="316"/>
      <c r="AA320" s="735"/>
      <c r="AB320" s="613"/>
      <c r="AC320" s="613"/>
      <c r="AD320" s="613"/>
      <c r="AE320" s="735"/>
      <c r="AF320" s="735"/>
      <c r="AG320" s="735"/>
      <c r="AH320" s="735"/>
      <c r="AI320" s="735"/>
      <c r="AJ320" s="735"/>
      <c r="AK320" s="735"/>
      <c r="AL320" s="735"/>
      <c r="AM320" s="735"/>
      <c r="AN320" s="735"/>
      <c r="AO320" s="735"/>
      <c r="AP320" s="735"/>
      <c r="AQ320" s="735"/>
      <c r="AR320" s="735"/>
      <c r="AS320" s="735"/>
      <c r="AT320" s="735"/>
      <c r="AU320" s="735"/>
      <c r="AV320" s="735"/>
      <c r="AW320" s="735"/>
      <c r="AX320" s="735"/>
      <c r="AY320" s="735"/>
      <c r="AZ320" s="735"/>
      <c r="BA320" s="735"/>
      <c r="BB320" s="735"/>
      <c r="BC320" s="735"/>
      <c r="BD320" s="735"/>
      <c r="BE320" s="735"/>
      <c r="BF320" s="735"/>
      <c r="BG320" s="735"/>
      <c r="BH320" s="735"/>
      <c r="BI320" s="735"/>
      <c r="BJ320" s="735"/>
      <c r="BK320" s="735"/>
      <c r="BL320" s="735"/>
      <c r="BM320" s="735"/>
      <c r="BN320" s="735"/>
      <c r="BO320" s="735"/>
      <c r="BP320" s="735"/>
      <c r="BQ320" s="735"/>
      <c r="BR320" s="735"/>
      <c r="BS320" s="735"/>
      <c r="BT320" s="735"/>
      <c r="BU320" s="735"/>
      <c r="BV320" s="735"/>
      <c r="BW320" s="735"/>
      <c r="BX320" s="735"/>
      <c r="BY320" s="735"/>
      <c r="BZ320" s="735"/>
      <c r="CA320" s="735"/>
      <c r="CB320" s="735"/>
      <c r="CC320" s="735"/>
      <c r="CD320" s="735"/>
      <c r="CE320" s="735"/>
      <c r="CF320" s="735"/>
      <c r="CG320" s="735"/>
      <c r="CH320" s="735"/>
    </row>
    <row r="321" spans="1:86" s="127" customFormat="1" ht="30" customHeight="1" x14ac:dyDescent="0.2">
      <c r="A321" s="737"/>
      <c r="B321" s="322"/>
      <c r="C321" s="469" t="s">
        <v>1013</v>
      </c>
      <c r="D321" s="939"/>
      <c r="E321" s="940"/>
      <c r="F321" s="940"/>
      <c r="G321" s="940"/>
      <c r="H321" s="940"/>
      <c r="I321" s="940"/>
      <c r="J321" s="940"/>
      <c r="K321" s="940"/>
      <c r="L321" s="940"/>
      <c r="M321" s="940"/>
      <c r="N321" s="940"/>
      <c r="O321" s="940"/>
      <c r="P321" s="940"/>
      <c r="Q321" s="940"/>
      <c r="R321" s="940"/>
      <c r="S321" s="940"/>
      <c r="T321" s="940"/>
      <c r="U321" s="940"/>
      <c r="V321" s="1174"/>
      <c r="W321" s="83"/>
      <c r="X321" s="264"/>
      <c r="Y321" s="735"/>
      <c r="Z321" s="316"/>
      <c r="AA321" s="735"/>
      <c r="AB321" s="735"/>
      <c r="AC321" s="735"/>
      <c r="AD321" s="735"/>
      <c r="AE321" s="735"/>
      <c r="AF321" s="735"/>
      <c r="AG321" s="735"/>
      <c r="AH321" s="735"/>
      <c r="AI321" s="735"/>
      <c r="AJ321" s="735"/>
      <c r="AK321" s="735"/>
      <c r="AL321" s="735"/>
      <c r="AM321" s="735"/>
      <c r="AN321" s="735"/>
      <c r="AO321" s="735"/>
      <c r="AP321" s="735"/>
      <c r="AQ321" s="735"/>
      <c r="AR321" s="735"/>
      <c r="AS321" s="735"/>
      <c r="AT321" s="735"/>
      <c r="AU321" s="735"/>
      <c r="AV321" s="735"/>
      <c r="AW321" s="735"/>
      <c r="AX321" s="735"/>
      <c r="AY321" s="735"/>
      <c r="AZ321" s="735"/>
      <c r="BA321" s="735"/>
      <c r="BB321" s="735"/>
      <c r="BC321" s="735"/>
      <c r="BD321" s="735"/>
      <c r="BE321" s="735"/>
      <c r="BF321" s="735"/>
      <c r="BG321" s="735"/>
      <c r="BH321" s="735"/>
      <c r="BI321" s="735"/>
      <c r="BJ321" s="735"/>
      <c r="BK321" s="735"/>
      <c r="BL321" s="735"/>
      <c r="BM321" s="735"/>
      <c r="BN321" s="735"/>
      <c r="BO321" s="735"/>
      <c r="BP321" s="735"/>
      <c r="BQ321" s="735"/>
      <c r="BR321" s="735"/>
      <c r="BS321" s="735"/>
      <c r="BT321" s="735"/>
      <c r="BU321" s="735"/>
      <c r="BV321" s="735"/>
      <c r="BW321" s="735"/>
      <c r="BX321" s="735"/>
      <c r="BY321" s="735"/>
      <c r="BZ321" s="735"/>
      <c r="CA321" s="735"/>
      <c r="CB321" s="735"/>
      <c r="CC321" s="735"/>
      <c r="CD321" s="735"/>
      <c r="CE321" s="735"/>
      <c r="CF321" s="735"/>
      <c r="CG321" s="735"/>
      <c r="CH321" s="735"/>
    </row>
    <row r="322" spans="1:86" s="127" customFormat="1" ht="106.5" customHeight="1" x14ac:dyDescent="0.2">
      <c r="A322" s="532"/>
      <c r="B322" s="794" t="s">
        <v>1023</v>
      </c>
      <c r="C322" s="222" t="s">
        <v>1101</v>
      </c>
      <c r="D322" s="948"/>
      <c r="E322" s="949"/>
      <c r="F322" s="948"/>
      <c r="G322" s="949"/>
      <c r="H322" s="948"/>
      <c r="I322" s="949"/>
      <c r="J322" s="948"/>
      <c r="K322" s="949"/>
      <c r="L322" s="948"/>
      <c r="M322" s="949"/>
      <c r="N322" s="948"/>
      <c r="O322" s="949"/>
      <c r="P322" s="948"/>
      <c r="Q322" s="949"/>
      <c r="R322" s="948"/>
      <c r="S322" s="949"/>
      <c r="T322" s="810"/>
      <c r="U322" s="145">
        <f>IF(OR(D322="s",F322="s",H322="s",J322="s",L322="s",N322="s",P322="s",R322="s"), 0, IF(OR(D322="a",F322="a",H322="a",J322="a",L322="a",N322="a",P322="a",R322="a"),V322,0))</f>
        <v>0</v>
      </c>
      <c r="V322" s="792">
        <f>IF(T322="na",0,30)</f>
        <v>30</v>
      </c>
      <c r="W322" s="83">
        <f>COUNTIF(D322:S322,"a")+COUNTIF(D322:S322,"s")+COUNTIF(T322,"na")</f>
        <v>0</v>
      </c>
      <c r="X322" s="339"/>
      <c r="Y322" s="348"/>
      <c r="Z322" s="316"/>
      <c r="AA322" s="735"/>
      <c r="AB322" s="735"/>
      <c r="AC322" s="735"/>
      <c r="AD322" s="735"/>
      <c r="AE322" s="735"/>
      <c r="AF322" s="735"/>
      <c r="AG322" s="735"/>
      <c r="AH322" s="735"/>
      <c r="AI322" s="735"/>
      <c r="AJ322" s="735"/>
      <c r="AK322" s="735"/>
      <c r="AL322" s="735"/>
      <c r="AM322" s="735"/>
      <c r="AN322" s="735"/>
      <c r="AO322" s="735"/>
      <c r="AP322" s="735"/>
      <c r="AQ322" s="735"/>
      <c r="AR322" s="735"/>
      <c r="AS322" s="735"/>
      <c r="AT322" s="735"/>
      <c r="AU322" s="735"/>
      <c r="AV322" s="735"/>
      <c r="AW322" s="735"/>
      <c r="AX322" s="735"/>
      <c r="AY322" s="735"/>
      <c r="AZ322" s="735"/>
      <c r="BA322" s="735"/>
      <c r="BB322" s="735"/>
      <c r="BC322" s="735"/>
      <c r="BD322" s="735"/>
      <c r="BE322" s="735"/>
      <c r="BF322" s="735"/>
      <c r="BG322" s="735"/>
      <c r="BH322" s="735"/>
      <c r="BI322" s="735"/>
      <c r="BJ322" s="735"/>
      <c r="BK322" s="735"/>
      <c r="BL322" s="735"/>
      <c r="BM322" s="735"/>
      <c r="BN322" s="735"/>
      <c r="BO322" s="735"/>
      <c r="BP322" s="735"/>
      <c r="BQ322" s="735"/>
      <c r="BR322" s="735"/>
      <c r="BS322" s="735"/>
      <c r="BT322" s="735"/>
      <c r="BU322" s="735"/>
      <c r="BV322" s="735"/>
      <c r="BW322" s="735"/>
      <c r="BX322" s="735"/>
      <c r="BY322" s="735"/>
      <c r="BZ322" s="735"/>
      <c r="CA322" s="735"/>
      <c r="CB322" s="735"/>
      <c r="CC322" s="735"/>
      <c r="CD322" s="735"/>
      <c r="CE322" s="735"/>
      <c r="CF322" s="735"/>
      <c r="CG322" s="735"/>
      <c r="CH322" s="735"/>
    </row>
    <row r="323" spans="1:86" s="127" customFormat="1" ht="30" customHeight="1" x14ac:dyDescent="0.2">
      <c r="A323" s="737"/>
      <c r="B323" s="322"/>
      <c r="C323" s="469" t="s">
        <v>1015</v>
      </c>
      <c r="D323" s="939"/>
      <c r="E323" s="940"/>
      <c r="F323" s="940"/>
      <c r="G323" s="940"/>
      <c r="H323" s="940"/>
      <c r="I323" s="940"/>
      <c r="J323" s="940"/>
      <c r="K323" s="940"/>
      <c r="L323" s="940"/>
      <c r="M323" s="940"/>
      <c r="N323" s="940"/>
      <c r="O323" s="940"/>
      <c r="P323" s="940"/>
      <c r="Q323" s="940"/>
      <c r="R323" s="940"/>
      <c r="S323" s="940"/>
      <c r="T323" s="940"/>
      <c r="U323" s="940"/>
      <c r="V323" s="1174"/>
      <c r="W323" s="83"/>
      <c r="X323" s="264"/>
      <c r="Y323" s="735"/>
      <c r="Z323" s="316"/>
      <c r="AA323" s="735"/>
      <c r="AB323" s="735"/>
      <c r="AC323" s="735"/>
      <c r="AD323" s="735"/>
      <c r="AE323" s="735"/>
      <c r="AF323" s="735"/>
      <c r="AG323" s="735"/>
      <c r="AH323" s="735"/>
      <c r="AI323" s="735"/>
      <c r="AJ323" s="735"/>
      <c r="AK323" s="735"/>
      <c r="AL323" s="735"/>
      <c r="AM323" s="735"/>
      <c r="AN323" s="735"/>
      <c r="AO323" s="735"/>
      <c r="AP323" s="735"/>
      <c r="AQ323" s="735"/>
      <c r="AR323" s="735"/>
      <c r="AS323" s="735"/>
      <c r="AT323" s="735"/>
      <c r="AU323" s="735"/>
      <c r="AV323" s="735"/>
      <c r="AW323" s="735"/>
      <c r="AX323" s="735"/>
      <c r="AY323" s="735"/>
      <c r="AZ323" s="735"/>
      <c r="BA323" s="735"/>
      <c r="BB323" s="735"/>
      <c r="BC323" s="735"/>
      <c r="BD323" s="735"/>
      <c r="BE323" s="735"/>
      <c r="BF323" s="735"/>
      <c r="BG323" s="735"/>
      <c r="BH323" s="735"/>
      <c r="BI323" s="735"/>
      <c r="BJ323" s="735"/>
      <c r="BK323" s="735"/>
      <c r="BL323" s="735"/>
      <c r="BM323" s="735"/>
      <c r="BN323" s="735"/>
      <c r="BO323" s="735"/>
      <c r="BP323" s="735"/>
      <c r="BQ323" s="735"/>
      <c r="BR323" s="735"/>
      <c r="BS323" s="735"/>
      <c r="BT323" s="735"/>
      <c r="BU323" s="735"/>
      <c r="BV323" s="735"/>
      <c r="BW323" s="735"/>
      <c r="BX323" s="735"/>
      <c r="BY323" s="735"/>
      <c r="BZ323" s="735"/>
      <c r="CA323" s="735"/>
      <c r="CB323" s="735"/>
      <c r="CC323" s="735"/>
      <c r="CD323" s="735"/>
      <c r="CE323" s="735"/>
      <c r="CF323" s="735"/>
      <c r="CG323" s="735"/>
      <c r="CH323" s="735"/>
    </row>
    <row r="324" spans="1:86" s="127" customFormat="1" ht="30" customHeight="1" x14ac:dyDescent="0.2">
      <c r="A324" s="737"/>
      <c r="B324" s="322"/>
      <c r="C324" s="469" t="s">
        <v>1024</v>
      </c>
      <c r="D324" s="939"/>
      <c r="E324" s="940"/>
      <c r="F324" s="940"/>
      <c r="G324" s="940"/>
      <c r="H324" s="940"/>
      <c r="I324" s="940"/>
      <c r="J324" s="940"/>
      <c r="K324" s="940"/>
      <c r="L324" s="940"/>
      <c r="M324" s="940"/>
      <c r="N324" s="940"/>
      <c r="O324" s="940"/>
      <c r="P324" s="940"/>
      <c r="Q324" s="940"/>
      <c r="R324" s="940"/>
      <c r="S324" s="940"/>
      <c r="T324" s="940"/>
      <c r="U324" s="940"/>
      <c r="V324" s="1174"/>
      <c r="W324" s="83"/>
      <c r="X324" s="264"/>
      <c r="Y324" s="735"/>
      <c r="Z324" s="316"/>
      <c r="AA324" s="735"/>
      <c r="AB324" s="735"/>
      <c r="AC324" s="735"/>
      <c r="AD324" s="735"/>
      <c r="AE324" s="735"/>
      <c r="AF324" s="735"/>
      <c r="AG324" s="735"/>
      <c r="AH324" s="735"/>
      <c r="AI324" s="735"/>
      <c r="AJ324" s="735"/>
      <c r="AK324" s="735"/>
      <c r="AL324" s="735"/>
      <c r="AM324" s="735"/>
      <c r="AN324" s="735"/>
      <c r="AO324" s="735"/>
      <c r="AP324" s="735"/>
      <c r="AQ324" s="735"/>
      <c r="AR324" s="735"/>
      <c r="AS324" s="735"/>
      <c r="AT324" s="735"/>
      <c r="AU324" s="735"/>
      <c r="AV324" s="735"/>
      <c r="AW324" s="735"/>
      <c r="AX324" s="735"/>
      <c r="AY324" s="735"/>
      <c r="AZ324" s="735"/>
      <c r="BA324" s="735"/>
      <c r="BB324" s="735"/>
      <c r="BC324" s="735"/>
      <c r="BD324" s="735"/>
      <c r="BE324" s="735"/>
      <c r="BF324" s="735"/>
      <c r="BG324" s="735"/>
      <c r="BH324" s="735"/>
      <c r="BI324" s="735"/>
      <c r="BJ324" s="735"/>
      <c r="BK324" s="735"/>
      <c r="BL324" s="735"/>
      <c r="BM324" s="735"/>
      <c r="BN324" s="735"/>
      <c r="BO324" s="735"/>
      <c r="BP324" s="735"/>
      <c r="BQ324" s="735"/>
      <c r="BR324" s="735"/>
      <c r="BS324" s="735"/>
      <c r="BT324" s="735"/>
      <c r="BU324" s="735"/>
      <c r="BV324" s="735"/>
      <c r="BW324" s="735"/>
      <c r="BX324" s="735"/>
      <c r="BY324" s="735"/>
      <c r="BZ324" s="735"/>
      <c r="CA324" s="735"/>
      <c r="CB324" s="735"/>
      <c r="CC324" s="735"/>
      <c r="CD324" s="735"/>
      <c r="CE324" s="735"/>
      <c r="CF324" s="735"/>
      <c r="CG324" s="735"/>
      <c r="CH324" s="735"/>
    </row>
    <row r="325" spans="1:86" s="127" customFormat="1" ht="126" customHeight="1" x14ac:dyDescent="0.2">
      <c r="A325" s="532"/>
      <c r="B325" s="318" t="s">
        <v>1025</v>
      </c>
      <c r="C325" s="221" t="s">
        <v>1102</v>
      </c>
      <c r="D325" s="917"/>
      <c r="E325" s="918"/>
      <c r="F325" s="917"/>
      <c r="G325" s="918"/>
      <c r="H325" s="917"/>
      <c r="I325" s="918"/>
      <c r="J325" s="917"/>
      <c r="K325" s="918"/>
      <c r="L325" s="917"/>
      <c r="M325" s="918"/>
      <c r="N325" s="917"/>
      <c r="O325" s="918"/>
      <c r="P325" s="917"/>
      <c r="Q325" s="918"/>
      <c r="R325" s="917"/>
      <c r="S325" s="918"/>
      <c r="T325" s="611"/>
      <c r="U325" s="144">
        <f t="shared" ref="U325:U331" si="32">IF(OR(D325="s",F325="s",H325="s",J325="s",L325="s",N325="s",P325="s",R325="s"), 0, IF(OR(D325="a",F325="a",H325="a",J325="a",L325="a",N325="a",P325="a",R325="a"),V325,0))</f>
        <v>0</v>
      </c>
      <c r="V325" s="531">
        <f>IF(T325="na",0,10)</f>
        <v>10</v>
      </c>
      <c r="W325" s="83">
        <f t="shared" ref="W325:W331" si="33">COUNTIF(D325:S325,"a")+COUNTIF(D325:S325,"s")+COUNTIF(T325,"na")</f>
        <v>0</v>
      </c>
      <c r="X325" s="339"/>
      <c r="Y325" s="348"/>
      <c r="Z325" s="316"/>
      <c r="AA325" s="735"/>
      <c r="AB325" s="735"/>
      <c r="AC325" s="735"/>
      <c r="AD325" s="735"/>
      <c r="AE325" s="735"/>
      <c r="AF325" s="735"/>
      <c r="AG325" s="735"/>
      <c r="AH325" s="735"/>
      <c r="AI325" s="735"/>
      <c r="AJ325" s="735"/>
      <c r="AK325" s="735"/>
      <c r="AL325" s="735"/>
      <c r="AM325" s="735"/>
      <c r="AN325" s="735"/>
      <c r="AO325" s="735"/>
      <c r="AP325" s="735"/>
      <c r="AQ325" s="735"/>
      <c r="AR325" s="735"/>
      <c r="AS325" s="735"/>
      <c r="AT325" s="735"/>
      <c r="AU325" s="735"/>
      <c r="AV325" s="735"/>
      <c r="AW325" s="735"/>
      <c r="AX325" s="735"/>
      <c r="AY325" s="735"/>
      <c r="AZ325" s="735"/>
      <c r="BA325" s="735"/>
      <c r="BB325" s="735"/>
      <c r="BC325" s="735"/>
      <c r="BD325" s="735"/>
      <c r="BE325" s="735"/>
      <c r="BF325" s="735"/>
      <c r="BG325" s="735"/>
      <c r="BH325" s="735"/>
      <c r="BI325" s="735"/>
      <c r="BJ325" s="735"/>
      <c r="BK325" s="735"/>
      <c r="BL325" s="735"/>
      <c r="BM325" s="735"/>
      <c r="BN325" s="735"/>
      <c r="BO325" s="735"/>
      <c r="BP325" s="735"/>
      <c r="BQ325" s="735"/>
      <c r="BR325" s="735"/>
      <c r="BS325" s="735"/>
      <c r="BT325" s="735"/>
      <c r="BU325" s="735"/>
      <c r="BV325" s="735"/>
      <c r="BW325" s="735"/>
      <c r="BX325" s="735"/>
      <c r="BY325" s="735"/>
      <c r="BZ325" s="735"/>
      <c r="CA325" s="735"/>
      <c r="CB325" s="735"/>
      <c r="CC325" s="735"/>
      <c r="CD325" s="735"/>
      <c r="CE325" s="735"/>
      <c r="CF325" s="735"/>
      <c r="CG325" s="735"/>
      <c r="CH325" s="735"/>
    </row>
    <row r="326" spans="1:86" s="127" customFormat="1" ht="67.7" customHeight="1" x14ac:dyDescent="0.2">
      <c r="A326" s="737"/>
      <c r="B326" s="318" t="s">
        <v>1026</v>
      </c>
      <c r="C326" s="223" t="s">
        <v>1103</v>
      </c>
      <c r="D326" s="900"/>
      <c r="E326" s="911"/>
      <c r="F326" s="900"/>
      <c r="G326" s="911"/>
      <c r="H326" s="900"/>
      <c r="I326" s="911"/>
      <c r="J326" s="900"/>
      <c r="K326" s="911"/>
      <c r="L326" s="900"/>
      <c r="M326" s="911"/>
      <c r="N326" s="900"/>
      <c r="O326" s="911"/>
      <c r="P326" s="900"/>
      <c r="Q326" s="911"/>
      <c r="R326" s="900"/>
      <c r="S326" s="911"/>
      <c r="T326" s="706" t="str">
        <f>IF(T325="na", "na", " ")</f>
        <v xml:space="preserve"> </v>
      </c>
      <c r="U326" s="140">
        <f t="shared" si="32"/>
        <v>0</v>
      </c>
      <c r="V326" s="509">
        <f>IF(T326="na",0,10)</f>
        <v>10</v>
      </c>
      <c r="W326" s="83">
        <f t="shared" si="33"/>
        <v>0</v>
      </c>
      <c r="X326" s="339"/>
      <c r="Y326" s="348"/>
      <c r="Z326" s="316" t="s">
        <v>44</v>
      </c>
      <c r="AA326" s="735"/>
      <c r="AB326" s="735"/>
      <c r="AC326" s="735"/>
      <c r="AD326" s="735"/>
      <c r="AE326" s="735"/>
      <c r="AF326" s="735"/>
      <c r="AG326" s="735"/>
      <c r="AH326" s="735"/>
      <c r="AI326" s="735"/>
      <c r="AJ326" s="735"/>
      <c r="AK326" s="735"/>
      <c r="AL326" s="735"/>
      <c r="AM326" s="735"/>
      <c r="AN326" s="735"/>
      <c r="AO326" s="735"/>
      <c r="AP326" s="735"/>
      <c r="AQ326" s="735"/>
      <c r="AR326" s="735"/>
      <c r="AS326" s="735"/>
      <c r="AT326" s="735"/>
      <c r="AU326" s="735"/>
      <c r="AV326" s="735"/>
      <c r="AW326" s="735"/>
      <c r="AX326" s="735"/>
      <c r="AY326" s="735"/>
      <c r="AZ326" s="735"/>
      <c r="BA326" s="735"/>
      <c r="BB326" s="735"/>
      <c r="BC326" s="735"/>
      <c r="BD326" s="735"/>
      <c r="BE326" s="735"/>
      <c r="BF326" s="735"/>
      <c r="BG326" s="735"/>
      <c r="BH326" s="735"/>
      <c r="BI326" s="735"/>
      <c r="BJ326" s="735"/>
      <c r="BK326" s="735"/>
      <c r="BL326" s="735"/>
      <c r="BM326" s="735"/>
      <c r="BN326" s="735"/>
      <c r="BO326" s="735"/>
      <c r="BP326" s="735"/>
      <c r="BQ326" s="735"/>
      <c r="BR326" s="735"/>
      <c r="BS326" s="735"/>
      <c r="BT326" s="735"/>
      <c r="BU326" s="735"/>
      <c r="BV326" s="735"/>
      <c r="BW326" s="735"/>
      <c r="BX326" s="735"/>
      <c r="BY326" s="735"/>
      <c r="BZ326" s="735"/>
      <c r="CA326" s="735"/>
      <c r="CB326" s="735"/>
      <c r="CC326" s="735"/>
      <c r="CD326" s="735"/>
      <c r="CE326" s="735"/>
      <c r="CF326" s="735"/>
      <c r="CG326" s="735"/>
      <c r="CH326" s="735"/>
    </row>
    <row r="327" spans="1:86" s="127" customFormat="1" ht="106.5" customHeight="1" x14ac:dyDescent="0.2">
      <c r="A327" s="737"/>
      <c r="B327" s="632" t="s">
        <v>1104</v>
      </c>
      <c r="C327" s="223" t="s">
        <v>1105</v>
      </c>
      <c r="D327" s="900"/>
      <c r="E327" s="911"/>
      <c r="F327" s="900"/>
      <c r="G327" s="911"/>
      <c r="H327" s="900"/>
      <c r="I327" s="911"/>
      <c r="J327" s="900"/>
      <c r="K327" s="911"/>
      <c r="L327" s="900"/>
      <c r="M327" s="911"/>
      <c r="N327" s="900"/>
      <c r="O327" s="911"/>
      <c r="P327" s="900"/>
      <c r="Q327" s="911"/>
      <c r="R327" s="900"/>
      <c r="S327" s="911"/>
      <c r="T327" s="706" t="str">
        <f>IF(T325="na", "na", " ")</f>
        <v xml:space="preserve"> </v>
      </c>
      <c r="U327" s="140">
        <f t="shared" si="32"/>
        <v>0</v>
      </c>
      <c r="V327" s="511">
        <f>IF(T327="na",0,15)</f>
        <v>15</v>
      </c>
      <c r="W327" s="83">
        <f t="shared" si="33"/>
        <v>0</v>
      </c>
      <c r="X327" s="339"/>
      <c r="Y327" s="348"/>
      <c r="Z327" s="316"/>
      <c r="AA327" s="735"/>
      <c r="AB327" s="735"/>
      <c r="AC327" s="735"/>
      <c r="AD327" s="735"/>
      <c r="AE327" s="735"/>
      <c r="AF327" s="735"/>
      <c r="AG327" s="735"/>
      <c r="AH327" s="735"/>
      <c r="AI327" s="735"/>
      <c r="AJ327" s="735"/>
      <c r="AK327" s="735"/>
      <c r="AL327" s="735"/>
      <c r="AM327" s="735"/>
      <c r="AN327" s="735"/>
      <c r="AO327" s="735"/>
      <c r="AP327" s="735"/>
      <c r="AQ327" s="735"/>
      <c r="AR327" s="735"/>
      <c r="AS327" s="735"/>
      <c r="AT327" s="735"/>
      <c r="AU327" s="735"/>
      <c r="AV327" s="735"/>
      <c r="AW327" s="735"/>
      <c r="AX327" s="735"/>
      <c r="AY327" s="735"/>
      <c r="AZ327" s="735"/>
      <c r="BA327" s="735"/>
      <c r="BB327" s="735"/>
      <c r="BC327" s="735"/>
      <c r="BD327" s="735"/>
      <c r="BE327" s="735"/>
      <c r="BF327" s="735"/>
      <c r="BG327" s="735"/>
      <c r="BH327" s="735"/>
      <c r="BI327" s="735"/>
      <c r="BJ327" s="735"/>
      <c r="BK327" s="735"/>
      <c r="BL327" s="735"/>
      <c r="BM327" s="735"/>
      <c r="BN327" s="735"/>
      <c r="BO327" s="735"/>
      <c r="BP327" s="735"/>
      <c r="BQ327" s="735"/>
      <c r="BR327" s="735"/>
      <c r="BS327" s="735"/>
      <c r="BT327" s="735"/>
      <c r="BU327" s="735"/>
      <c r="BV327" s="735"/>
      <c r="BW327" s="735"/>
      <c r="BX327" s="735"/>
      <c r="BY327" s="735"/>
      <c r="BZ327" s="735"/>
      <c r="CA327" s="735"/>
      <c r="CB327" s="735"/>
      <c r="CC327" s="735"/>
      <c r="CD327" s="735"/>
      <c r="CE327" s="735"/>
      <c r="CF327" s="735"/>
      <c r="CG327" s="735"/>
      <c r="CH327" s="735"/>
    </row>
    <row r="328" spans="1:86" s="127" customFormat="1" ht="27.95" customHeight="1" x14ac:dyDescent="0.2">
      <c r="A328" s="737"/>
      <c r="B328" s="331" t="s">
        <v>1106</v>
      </c>
      <c r="C328" s="411" t="s">
        <v>1107</v>
      </c>
      <c r="D328" s="902"/>
      <c r="E328" s="944"/>
      <c r="F328" s="902"/>
      <c r="G328" s="944"/>
      <c r="H328" s="902"/>
      <c r="I328" s="944"/>
      <c r="J328" s="902"/>
      <c r="K328" s="944"/>
      <c r="L328" s="902"/>
      <c r="M328" s="944"/>
      <c r="N328" s="902"/>
      <c r="O328" s="944"/>
      <c r="P328" s="902"/>
      <c r="Q328" s="944"/>
      <c r="R328" s="902"/>
      <c r="S328" s="944"/>
      <c r="T328" s="821" t="str">
        <f>IF(T325="na", "na", " ")</f>
        <v xml:space="preserve"> </v>
      </c>
      <c r="U328" s="140">
        <f t="shared" si="32"/>
        <v>0</v>
      </c>
      <c r="V328" s="514">
        <f>IF(T328="na",0,10)</f>
        <v>10</v>
      </c>
      <c r="W328" s="83">
        <f>IF((COUNTIF(D328:S328,"a")+COUNTIF(D328:S328,"s"))&gt;0,IF((COUNTIF(D329:S329,"a")+COUNTIF(D329:S329,"s"))&gt;0,0,COUNTIF(D328:S328,"a")+COUNTIF(D328:S328,"s")+COUNTIF(T328,"NA")), COUNTIF(D328:S328,"a")+COUNTIF(D328:S328,"s")+COUNTIF(T328,"NA"))</f>
        <v>0</v>
      </c>
      <c r="X328" s="707"/>
      <c r="Y328" s="423"/>
      <c r="Z328" s="316"/>
      <c r="AA328" s="735"/>
      <c r="AB328" s="735"/>
      <c r="AC328" s="735"/>
      <c r="AD328" s="735"/>
      <c r="AE328" s="735"/>
      <c r="AF328" s="735"/>
      <c r="AG328" s="735"/>
      <c r="AH328" s="735"/>
      <c r="AI328" s="735"/>
      <c r="AJ328" s="735"/>
      <c r="AK328" s="735"/>
      <c r="AL328" s="735"/>
      <c r="AM328" s="735"/>
      <c r="AN328" s="735"/>
      <c r="AO328" s="735"/>
      <c r="AP328" s="735"/>
      <c r="AQ328" s="735"/>
      <c r="AR328" s="735"/>
      <c r="AS328" s="735"/>
      <c r="AT328" s="735"/>
      <c r="AU328" s="735"/>
      <c r="AV328" s="735"/>
      <c r="AW328" s="735"/>
      <c r="AX328" s="735"/>
      <c r="AY328" s="735"/>
      <c r="AZ328" s="735"/>
      <c r="BA328" s="735"/>
      <c r="BB328" s="735"/>
      <c r="BC328" s="735"/>
      <c r="BD328" s="735"/>
      <c r="BE328" s="735"/>
      <c r="BF328" s="735"/>
      <c r="BG328" s="735"/>
      <c r="BH328" s="735"/>
      <c r="BI328" s="735"/>
      <c r="BJ328" s="735"/>
      <c r="BK328" s="735"/>
      <c r="BL328" s="735"/>
      <c r="BM328" s="735"/>
      <c r="BN328" s="735"/>
      <c r="BO328" s="735"/>
      <c r="BP328" s="735"/>
      <c r="BQ328" s="735"/>
      <c r="BR328" s="735"/>
      <c r="BS328" s="735"/>
      <c r="BT328" s="735"/>
      <c r="BU328" s="735"/>
      <c r="BV328" s="735"/>
      <c r="BW328" s="735"/>
      <c r="BX328" s="735"/>
      <c r="BY328" s="735"/>
      <c r="BZ328" s="735"/>
      <c r="CA328" s="735"/>
      <c r="CB328" s="735"/>
      <c r="CC328" s="735"/>
      <c r="CD328" s="735"/>
      <c r="CE328" s="735"/>
      <c r="CF328" s="735"/>
      <c r="CG328" s="735"/>
      <c r="CH328" s="735"/>
    </row>
    <row r="329" spans="1:86" s="127" customFormat="1" ht="45" customHeight="1" x14ac:dyDescent="0.2">
      <c r="A329" s="535"/>
      <c r="B329" s="332" t="s">
        <v>1108</v>
      </c>
      <c r="C329" s="822" t="s">
        <v>1109</v>
      </c>
      <c r="D329" s="897"/>
      <c r="E329" s="898"/>
      <c r="F329" s="897"/>
      <c r="G329" s="898"/>
      <c r="H329" s="897"/>
      <c r="I329" s="898"/>
      <c r="J329" s="897"/>
      <c r="K329" s="898"/>
      <c r="L329" s="897"/>
      <c r="M329" s="898"/>
      <c r="N329" s="897"/>
      <c r="O329" s="898"/>
      <c r="P329" s="897"/>
      <c r="Q329" s="898"/>
      <c r="R329" s="897"/>
      <c r="S329" s="898"/>
      <c r="T329" s="821" t="str">
        <f>IF(T325="na","na", " ")</f>
        <v xml:space="preserve"> </v>
      </c>
      <c r="U329" s="137">
        <f t="shared" si="32"/>
        <v>0</v>
      </c>
      <c r="V329" s="526">
        <f>IF(T329="na",0,5)</f>
        <v>5</v>
      </c>
      <c r="W329" s="83">
        <f>IF((COUNTIF(D329:S329,"a")+COUNTIF(D329:S329,"s"))&gt;0,IF((COUNTIF(D328:S328,"a")+COUNTIF(D328:S328,"s"))&gt;0,0,COUNTIF(D329:S329,"a")+COUNTIF(D329:S329,"s")), COUNTIF(D329:S329,"a")+COUNTIF(D329:S329,"s"))+COUNTIF(T329,"na")</f>
        <v>0</v>
      </c>
      <c r="X329" s="707"/>
      <c r="Y329" s="423"/>
      <c r="Z329" s="316"/>
      <c r="AA329" s="735"/>
      <c r="AB329" s="735"/>
      <c r="AC329" s="735"/>
      <c r="AD329" s="735"/>
      <c r="AE329" s="735"/>
      <c r="AF329" s="735"/>
      <c r="AG329" s="735"/>
      <c r="AH329" s="735"/>
      <c r="AI329" s="735"/>
      <c r="AJ329" s="735"/>
      <c r="AK329" s="735"/>
      <c r="AL329" s="735"/>
      <c r="AM329" s="735"/>
      <c r="AN329" s="735"/>
      <c r="AO329" s="735"/>
      <c r="AP329" s="735"/>
      <c r="AQ329" s="735"/>
      <c r="AR329" s="735"/>
      <c r="AS329" s="735"/>
      <c r="AT329" s="735"/>
      <c r="AU329" s="735"/>
      <c r="AV329" s="735"/>
      <c r="AW329" s="735"/>
      <c r="AX329" s="735"/>
      <c r="AY329" s="735"/>
      <c r="AZ329" s="735"/>
      <c r="BA329" s="735"/>
      <c r="BB329" s="735"/>
      <c r="BC329" s="735"/>
      <c r="BD329" s="735"/>
      <c r="BE329" s="735"/>
      <c r="BF329" s="735"/>
      <c r="BG329" s="735"/>
      <c r="BH329" s="735"/>
      <c r="BI329" s="735"/>
      <c r="BJ329" s="735"/>
      <c r="BK329" s="735"/>
      <c r="BL329" s="735"/>
      <c r="BM329" s="735"/>
      <c r="BN329" s="735"/>
      <c r="BO329" s="735"/>
      <c r="BP329" s="735"/>
      <c r="BQ329" s="735"/>
      <c r="BR329" s="735"/>
      <c r="BS329" s="735"/>
      <c r="BT329" s="735"/>
      <c r="BU329" s="735"/>
      <c r="BV329" s="735"/>
      <c r="BW329" s="735"/>
      <c r="BX329" s="735"/>
      <c r="BY329" s="735"/>
      <c r="BZ329" s="735"/>
      <c r="CA329" s="735"/>
      <c r="CB329" s="735"/>
      <c r="CC329" s="735"/>
      <c r="CD329" s="735"/>
      <c r="CE329" s="735"/>
      <c r="CF329" s="735"/>
      <c r="CG329" s="735"/>
      <c r="CH329" s="735"/>
    </row>
    <row r="330" spans="1:86" s="127" customFormat="1" ht="45" customHeight="1" x14ac:dyDescent="0.2">
      <c r="A330" s="737"/>
      <c r="B330" s="318" t="s">
        <v>1110</v>
      </c>
      <c r="C330" s="223" t="s">
        <v>1111</v>
      </c>
      <c r="D330" s="917"/>
      <c r="E330" s="918"/>
      <c r="F330" s="917"/>
      <c r="G330" s="918"/>
      <c r="H330" s="917"/>
      <c r="I330" s="918"/>
      <c r="J330" s="917"/>
      <c r="K330" s="918"/>
      <c r="L330" s="917"/>
      <c r="M330" s="918"/>
      <c r="N330" s="917"/>
      <c r="O330" s="918"/>
      <c r="P330" s="917"/>
      <c r="Q330" s="918"/>
      <c r="R330" s="917"/>
      <c r="S330" s="918"/>
      <c r="T330" s="706" t="str">
        <f>IF(OR(T325="na",D328="s",F328="s",H328="s",J328="s",L328="s",N328="s",P328="s",R328="s"),"na","")</f>
        <v/>
      </c>
      <c r="U330" s="144">
        <f t="shared" si="32"/>
        <v>0</v>
      </c>
      <c r="V330" s="511">
        <f>IF(T330="na",0,15)</f>
        <v>15</v>
      </c>
      <c r="W330" s="83">
        <f t="shared" si="33"/>
        <v>0</v>
      </c>
      <c r="X330" s="339"/>
      <c r="Y330" s="348"/>
      <c r="Z330" s="316"/>
      <c r="AA330" s="735"/>
      <c r="AB330" s="735"/>
      <c r="AC330" s="735"/>
      <c r="AD330" s="735"/>
      <c r="AE330" s="735"/>
      <c r="AF330" s="735"/>
      <c r="AG330" s="735"/>
      <c r="AH330" s="735"/>
      <c r="AI330" s="735"/>
      <c r="AJ330" s="735"/>
      <c r="AK330" s="735"/>
      <c r="AL330" s="735"/>
      <c r="AM330" s="735"/>
      <c r="AN330" s="735"/>
      <c r="AO330" s="735"/>
      <c r="AP330" s="735"/>
      <c r="AQ330" s="735"/>
      <c r="AR330" s="735"/>
      <c r="AS330" s="735"/>
      <c r="AT330" s="735"/>
      <c r="AU330" s="735"/>
      <c r="AV330" s="735"/>
      <c r="AW330" s="735"/>
      <c r="AX330" s="735"/>
      <c r="AY330" s="735"/>
      <c r="AZ330" s="735"/>
      <c r="BA330" s="735"/>
      <c r="BB330" s="735"/>
      <c r="BC330" s="735"/>
      <c r="BD330" s="735"/>
      <c r="BE330" s="735"/>
      <c r="BF330" s="735"/>
      <c r="BG330" s="735"/>
      <c r="BH330" s="735"/>
      <c r="BI330" s="735"/>
      <c r="BJ330" s="735"/>
      <c r="BK330" s="735"/>
      <c r="BL330" s="735"/>
      <c r="BM330" s="735"/>
      <c r="BN330" s="735"/>
      <c r="BO330" s="735"/>
      <c r="BP330" s="735"/>
      <c r="BQ330" s="735"/>
      <c r="BR330" s="735"/>
      <c r="BS330" s="735"/>
      <c r="BT330" s="735"/>
      <c r="BU330" s="735"/>
      <c r="BV330" s="735"/>
      <c r="BW330" s="735"/>
      <c r="BX330" s="735"/>
      <c r="BY330" s="735"/>
      <c r="BZ330" s="735"/>
      <c r="CA330" s="735"/>
      <c r="CB330" s="735"/>
      <c r="CC330" s="735"/>
      <c r="CD330" s="735"/>
      <c r="CE330" s="735"/>
      <c r="CF330" s="735"/>
      <c r="CG330" s="735"/>
      <c r="CH330" s="735"/>
    </row>
    <row r="331" spans="1:86" s="127" customFormat="1" ht="45" customHeight="1" thickBot="1" x14ac:dyDescent="0.25">
      <c r="A331" s="737"/>
      <c r="B331" s="632" t="s">
        <v>1027</v>
      </c>
      <c r="C331" s="223" t="s">
        <v>1112</v>
      </c>
      <c r="D331" s="901"/>
      <c r="E331" s="916"/>
      <c r="F331" s="901"/>
      <c r="G331" s="916"/>
      <c r="H331" s="901"/>
      <c r="I331" s="916"/>
      <c r="J331" s="901"/>
      <c r="K331" s="916"/>
      <c r="L331" s="901"/>
      <c r="M331" s="916"/>
      <c r="N331" s="901"/>
      <c r="O331" s="916"/>
      <c r="P331" s="901"/>
      <c r="Q331" s="916"/>
      <c r="R331" s="901"/>
      <c r="S331" s="916"/>
      <c r="T331" s="706" t="str">
        <f>IF(OR(T325="na",T330="na"),"na", " ")</f>
        <v xml:space="preserve"> </v>
      </c>
      <c r="U331" s="140">
        <f t="shared" si="32"/>
        <v>0</v>
      </c>
      <c r="V331" s="511">
        <f>IF(T331="na",0,5)</f>
        <v>5</v>
      </c>
      <c r="W331" s="83">
        <f t="shared" si="33"/>
        <v>0</v>
      </c>
      <c r="X331" s="339"/>
      <c r="Y331" s="348"/>
      <c r="Z331" s="316" t="s">
        <v>44</v>
      </c>
      <c r="AA331" s="735"/>
      <c r="AB331" s="735"/>
      <c r="AC331" s="735"/>
      <c r="AD331" s="735"/>
      <c r="AE331" s="735"/>
      <c r="AF331" s="735"/>
      <c r="AG331" s="735"/>
      <c r="AH331" s="735"/>
      <c r="AI331" s="735"/>
      <c r="AJ331" s="735"/>
      <c r="AK331" s="735"/>
      <c r="AL331" s="735"/>
      <c r="AM331" s="735"/>
      <c r="AN331" s="735"/>
      <c r="AO331" s="735"/>
      <c r="AP331" s="735"/>
      <c r="AQ331" s="735"/>
      <c r="AR331" s="735"/>
      <c r="AS331" s="735"/>
      <c r="AT331" s="735"/>
      <c r="AU331" s="735"/>
      <c r="AV331" s="735"/>
      <c r="AW331" s="735"/>
      <c r="AX331" s="735"/>
      <c r="AY331" s="735"/>
      <c r="AZ331" s="735"/>
      <c r="BA331" s="735"/>
      <c r="BB331" s="735"/>
      <c r="BC331" s="735"/>
      <c r="BD331" s="735"/>
      <c r="BE331" s="735"/>
      <c r="BF331" s="735"/>
      <c r="BG331" s="735"/>
      <c r="BH331" s="735"/>
      <c r="BI331" s="735"/>
      <c r="BJ331" s="735"/>
      <c r="BK331" s="735"/>
      <c r="BL331" s="735"/>
      <c r="BM331" s="735"/>
      <c r="BN331" s="735"/>
      <c r="BO331" s="735"/>
      <c r="BP331" s="735"/>
      <c r="BQ331" s="735"/>
      <c r="BR331" s="735"/>
      <c r="BS331" s="735"/>
      <c r="BT331" s="735"/>
      <c r="BU331" s="735"/>
      <c r="BV331" s="735"/>
      <c r="BW331" s="735"/>
      <c r="BX331" s="735"/>
      <c r="BY331" s="735"/>
      <c r="BZ331" s="735"/>
      <c r="CA331" s="735"/>
      <c r="CB331" s="735"/>
      <c r="CC331" s="735"/>
      <c r="CD331" s="735"/>
      <c r="CE331" s="735"/>
      <c r="CF331" s="735"/>
      <c r="CG331" s="735"/>
      <c r="CH331" s="735"/>
    </row>
    <row r="332" spans="1:86" s="127" customFormat="1" ht="21" customHeight="1" thickTop="1" thickBot="1" x14ac:dyDescent="0.25">
      <c r="A332" s="737"/>
      <c r="B332" s="473"/>
      <c r="C332" s="239"/>
      <c r="D332" s="912" t="s">
        <v>261</v>
      </c>
      <c r="E332" s="919"/>
      <c r="F332" s="919"/>
      <c r="G332" s="919"/>
      <c r="H332" s="919"/>
      <c r="I332" s="919"/>
      <c r="J332" s="919"/>
      <c r="K332" s="919"/>
      <c r="L332" s="919"/>
      <c r="M332" s="919"/>
      <c r="N332" s="919"/>
      <c r="O332" s="919"/>
      <c r="P332" s="919"/>
      <c r="Q332" s="919"/>
      <c r="R332" s="919"/>
      <c r="S332" s="919"/>
      <c r="T332" s="920"/>
      <c r="U332" s="717">
        <f>SUM(U320:U331)</f>
        <v>0</v>
      </c>
      <c r="V332" s="510">
        <f>SUM(V320:V328)+SUM(V330:V331)</f>
        <v>105</v>
      </c>
      <c r="W332" s="83"/>
      <c r="X332" s="349"/>
      <c r="Y332" s="340"/>
      <c r="Z332" s="316"/>
      <c r="AA332" s="290"/>
      <c r="AB332" s="290"/>
      <c r="AC332" s="290"/>
      <c r="AD332" s="290"/>
      <c r="AE332" s="290"/>
      <c r="AF332" s="290"/>
      <c r="AG332" s="290"/>
      <c r="AH332" s="290"/>
      <c r="AI332" s="290"/>
      <c r="AJ332" s="290"/>
      <c r="AK332" s="290"/>
      <c r="AL332" s="290"/>
      <c r="AM332" s="290"/>
      <c r="AN332" s="290"/>
      <c r="AO332" s="735"/>
      <c r="AP332" s="735"/>
      <c r="AQ332" s="735"/>
      <c r="AR332" s="735"/>
      <c r="AS332" s="735"/>
      <c r="AT332" s="735"/>
      <c r="AU332" s="735"/>
      <c r="AV332" s="735"/>
      <c r="AW332" s="735"/>
      <c r="AX332" s="735"/>
      <c r="AY332" s="735"/>
      <c r="AZ332" s="735"/>
      <c r="BA332" s="735"/>
      <c r="BB332" s="735"/>
      <c r="BC332" s="735"/>
      <c r="BD332" s="735"/>
      <c r="BE332" s="735"/>
      <c r="BF332" s="735"/>
      <c r="BG332" s="735"/>
      <c r="BH332" s="735"/>
      <c r="BI332" s="735"/>
      <c r="BJ332" s="735"/>
      <c r="BK332" s="735"/>
      <c r="BL332" s="735"/>
      <c r="BM332" s="735"/>
      <c r="BN332" s="735"/>
      <c r="BO332" s="735"/>
      <c r="BP332" s="735"/>
      <c r="BQ332" s="735"/>
      <c r="BR332" s="735"/>
      <c r="BS332" s="735"/>
      <c r="BT332" s="735"/>
      <c r="BU332" s="735"/>
      <c r="BV332" s="735"/>
      <c r="BW332" s="735"/>
      <c r="BX332" s="735"/>
      <c r="BY332" s="735"/>
      <c r="BZ332" s="735"/>
      <c r="CA332" s="735"/>
      <c r="CB332" s="735"/>
      <c r="CC332" s="735"/>
      <c r="CD332" s="735"/>
      <c r="CE332" s="735"/>
      <c r="CF332" s="735"/>
      <c r="CG332" s="735"/>
      <c r="CH332" s="735"/>
    </row>
    <row r="333" spans="1:86" s="127" customFormat="1" ht="21" customHeight="1" thickBot="1" x14ac:dyDescent="0.25">
      <c r="A333" s="503"/>
      <c r="B333" s="597"/>
      <c r="C333" s="350"/>
      <c r="D333" s="1153"/>
      <c r="E333" s="1154"/>
      <c r="F333" s="1194">
        <f>IF(T325="na",0,IF(T330="na",10,15))</f>
        <v>15</v>
      </c>
      <c r="G333" s="1195"/>
      <c r="H333" s="1195"/>
      <c r="I333" s="1195"/>
      <c r="J333" s="1195"/>
      <c r="K333" s="1195"/>
      <c r="L333" s="1195"/>
      <c r="M333" s="1195"/>
      <c r="N333" s="1195"/>
      <c r="O333" s="1195"/>
      <c r="P333" s="1195"/>
      <c r="Q333" s="1195"/>
      <c r="R333" s="1195"/>
      <c r="S333" s="1195"/>
      <c r="T333" s="1195"/>
      <c r="U333" s="1195"/>
      <c r="V333" s="1196"/>
      <c r="W333" s="83"/>
      <c r="X333" s="347"/>
      <c r="Y333" s="340"/>
      <c r="Z333" s="316"/>
      <c r="AA333" s="290"/>
      <c r="AB333" s="290"/>
      <c r="AC333" s="290"/>
      <c r="AD333" s="290"/>
      <c r="AE333" s="290"/>
      <c r="AF333" s="290"/>
      <c r="AG333" s="290"/>
      <c r="AH333" s="290"/>
      <c r="AI333" s="290"/>
      <c r="AJ333" s="290"/>
      <c r="AK333" s="290"/>
      <c r="AL333" s="290"/>
      <c r="AM333" s="290"/>
      <c r="AN333" s="290"/>
      <c r="AO333" s="735"/>
      <c r="AP333" s="735"/>
      <c r="AQ333" s="735"/>
      <c r="AR333" s="735"/>
      <c r="AS333" s="735"/>
      <c r="AT333" s="735"/>
      <c r="AU333" s="735"/>
      <c r="AV333" s="735"/>
      <c r="AW333" s="735"/>
      <c r="AX333" s="735"/>
      <c r="AY333" s="735"/>
      <c r="AZ333" s="735"/>
      <c r="BA333" s="735"/>
      <c r="BB333" s="735"/>
      <c r="BC333" s="735"/>
      <c r="BD333" s="735"/>
      <c r="BE333" s="735"/>
      <c r="BF333" s="735"/>
      <c r="BG333" s="735"/>
      <c r="BH333" s="735"/>
      <c r="BI333" s="735"/>
      <c r="BJ333" s="735"/>
      <c r="BK333" s="735"/>
      <c r="BL333" s="735"/>
      <c r="BM333" s="735"/>
      <c r="BN333" s="735"/>
      <c r="BO333" s="735"/>
      <c r="BP333" s="735"/>
      <c r="BQ333" s="735"/>
      <c r="BR333" s="735"/>
      <c r="BS333" s="735"/>
      <c r="BT333" s="735"/>
      <c r="BU333" s="735"/>
      <c r="BV333" s="735"/>
      <c r="BW333" s="735"/>
      <c r="BX333" s="735"/>
      <c r="BY333" s="735"/>
      <c r="BZ333" s="735"/>
      <c r="CA333" s="735"/>
      <c r="CB333" s="735"/>
      <c r="CC333" s="735"/>
      <c r="CD333" s="735"/>
      <c r="CE333" s="735"/>
      <c r="CF333" s="735"/>
      <c r="CG333" s="735"/>
      <c r="CH333" s="735"/>
    </row>
    <row r="334" spans="1:86" s="15" customFormat="1" ht="48" customHeight="1" thickBot="1" x14ac:dyDescent="0.25">
      <c r="A334" s="501"/>
      <c r="B334" s="834" t="s">
        <v>473</v>
      </c>
      <c r="C334" s="593" t="s">
        <v>574</v>
      </c>
      <c r="D334" s="131"/>
      <c r="E334" s="233"/>
      <c r="F334" s="131"/>
      <c r="G334" s="233"/>
      <c r="H334" s="131"/>
      <c r="I334" s="233"/>
      <c r="J334" s="131"/>
      <c r="K334" s="233"/>
      <c r="L334" s="131" t="s">
        <v>602</v>
      </c>
      <c r="M334" s="233"/>
      <c r="N334" s="131" t="s">
        <v>602</v>
      </c>
      <c r="O334" s="233"/>
      <c r="P334" s="131"/>
      <c r="Q334" s="233"/>
      <c r="R334" s="131"/>
      <c r="S334" s="233"/>
      <c r="T334" s="539"/>
      <c r="U334" s="591"/>
      <c r="V334" s="591"/>
      <c r="W334" s="83"/>
      <c r="X334" s="347"/>
      <c r="Y334" s="348"/>
      <c r="Z334" s="316"/>
      <c r="AA334" s="282"/>
      <c r="AB334" s="282"/>
      <c r="AC334" s="282"/>
      <c r="AD334" s="282"/>
      <c r="AE334" s="282"/>
      <c r="AF334" s="282"/>
      <c r="AG334" s="282"/>
      <c r="AH334" s="282"/>
      <c r="AI334" s="282"/>
      <c r="AJ334" s="282"/>
      <c r="AK334" s="282"/>
      <c r="AL334" s="282"/>
      <c r="AM334" s="282"/>
      <c r="AN334" s="282"/>
      <c r="AO334" s="282"/>
      <c r="AP334" s="282"/>
      <c r="AQ334" s="282"/>
      <c r="AR334" s="282"/>
      <c r="AS334" s="282"/>
      <c r="AT334" s="282"/>
      <c r="AU334" s="290"/>
      <c r="AV334" s="290"/>
      <c r="AW334" s="290"/>
      <c r="AX334" s="290"/>
      <c r="AY334" s="290"/>
      <c r="AZ334" s="290"/>
      <c r="BA334" s="290"/>
      <c r="BB334" s="290"/>
      <c r="BC334" s="290"/>
      <c r="BD334" s="290"/>
      <c r="BE334" s="290"/>
      <c r="BF334" s="290"/>
      <c r="BG334" s="290"/>
      <c r="BH334" s="290"/>
      <c r="BI334" s="290"/>
      <c r="BJ334" s="290"/>
      <c r="BK334" s="290"/>
      <c r="BL334" s="290"/>
      <c r="BM334" s="290"/>
      <c r="BN334" s="290"/>
      <c r="BO334" s="290"/>
      <c r="BP334" s="290"/>
      <c r="BQ334" s="290"/>
      <c r="BR334" s="290"/>
      <c r="BS334" s="290"/>
      <c r="BT334" s="290"/>
      <c r="BU334" s="290"/>
      <c r="BV334" s="290"/>
      <c r="BW334" s="290"/>
      <c r="BX334" s="290"/>
      <c r="BY334" s="290"/>
      <c r="BZ334" s="290"/>
      <c r="CA334" s="290"/>
    </row>
    <row r="335" spans="1:86" s="15" customFormat="1" ht="45" customHeight="1" x14ac:dyDescent="0.2">
      <c r="A335" s="529"/>
      <c r="B335" s="319" t="s">
        <v>344</v>
      </c>
      <c r="C335" s="221" t="s">
        <v>611</v>
      </c>
      <c r="D335" s="899"/>
      <c r="E335" s="925"/>
      <c r="F335" s="899"/>
      <c r="G335" s="925"/>
      <c r="H335" s="899"/>
      <c r="I335" s="925"/>
      <c r="J335" s="899"/>
      <c r="K335" s="925"/>
      <c r="L335" s="899"/>
      <c r="M335" s="925"/>
      <c r="N335" s="899"/>
      <c r="O335" s="925"/>
      <c r="P335" s="899"/>
      <c r="Q335" s="925"/>
      <c r="R335" s="899"/>
      <c r="S335" s="925"/>
      <c r="T335" s="611"/>
      <c r="U335" s="139">
        <f>IF(OR(D335="s",F335="s",H335="s",J335="s",L335="s",N335="s",P335="s",R335="s"), 0, IF(OR(D335="a",F335="a",H335="a",J335="a",L335="a",N335="a",P335="a",R335="a",T335="na"),V335,0))</f>
        <v>0</v>
      </c>
      <c r="V335" s="507">
        <v>20</v>
      </c>
      <c r="W335" s="83">
        <f t="shared" ref="W335:W341" si="34">COUNTIF(D335:S335,"a")+COUNTIF(D335:S335,"s")+COUNTIF(T335,"na")</f>
        <v>0</v>
      </c>
      <c r="X335" s="339"/>
      <c r="Y335" s="348"/>
      <c r="Z335" s="316" t="s">
        <v>44</v>
      </c>
      <c r="AA335" s="282"/>
      <c r="AB335" s="282"/>
      <c r="AC335" s="282"/>
      <c r="AD335" s="282"/>
      <c r="AE335" s="282"/>
      <c r="AF335" s="282"/>
      <c r="AG335" s="282"/>
      <c r="AH335" s="282"/>
      <c r="AI335" s="282"/>
      <c r="AJ335" s="282"/>
      <c r="AK335" s="282"/>
      <c r="AL335" s="282"/>
      <c r="AM335" s="282"/>
      <c r="AN335" s="282"/>
      <c r="AO335" s="282"/>
      <c r="AP335" s="282"/>
      <c r="AQ335" s="282"/>
      <c r="AR335" s="282"/>
      <c r="AS335" s="282"/>
      <c r="AT335" s="282"/>
      <c r="AU335" s="290"/>
      <c r="AV335" s="290"/>
      <c r="AW335" s="290"/>
      <c r="AX335" s="290"/>
      <c r="AY335" s="290"/>
      <c r="AZ335" s="290"/>
      <c r="BA335" s="290"/>
      <c r="BB335" s="290"/>
      <c r="BC335" s="290"/>
      <c r="BD335" s="290"/>
      <c r="BE335" s="290"/>
      <c r="BF335" s="290"/>
      <c r="BG335" s="290"/>
      <c r="BH335" s="290"/>
      <c r="BI335" s="290"/>
      <c r="BJ335" s="290"/>
      <c r="BK335" s="290"/>
      <c r="BL335" s="290"/>
      <c r="BM335" s="290"/>
      <c r="BN335" s="290"/>
      <c r="BO335" s="290"/>
      <c r="BP335" s="290"/>
      <c r="BQ335" s="290"/>
      <c r="BR335" s="290"/>
      <c r="BS335" s="290"/>
      <c r="BT335" s="290"/>
      <c r="BU335" s="290"/>
      <c r="BV335" s="290"/>
      <c r="BW335" s="290"/>
      <c r="BX335" s="290"/>
      <c r="BY335" s="290"/>
      <c r="BZ335" s="290"/>
      <c r="CA335" s="290"/>
    </row>
    <row r="336" spans="1:86" s="15" customFormat="1" ht="45" customHeight="1" x14ac:dyDescent="0.2">
      <c r="A336" s="529"/>
      <c r="B336" s="319" t="s">
        <v>35</v>
      </c>
      <c r="C336" s="221" t="s">
        <v>286</v>
      </c>
      <c r="D336" s="900"/>
      <c r="E336" s="911"/>
      <c r="F336" s="900"/>
      <c r="G336" s="911"/>
      <c r="H336" s="900"/>
      <c r="I336" s="911"/>
      <c r="J336" s="900"/>
      <c r="K336" s="911"/>
      <c r="L336" s="900"/>
      <c r="M336" s="911"/>
      <c r="N336" s="900"/>
      <c r="O336" s="911"/>
      <c r="P336" s="900"/>
      <c r="Q336" s="911"/>
      <c r="R336" s="900"/>
      <c r="S336" s="911"/>
      <c r="T336" s="611"/>
      <c r="U336" s="140">
        <f>IF(OR(D336="s",F336="s",H336="s",J336="s",L336="s",N336="s",P336="s",R336="s"), 0, IF(OR(D336="a",F336="a",H336="a",J336="a",L336="a",N336="a",P336="a",R336="a",T336="na"),V336,0))</f>
        <v>0</v>
      </c>
      <c r="V336" s="508">
        <v>10</v>
      </c>
      <c r="W336" s="83">
        <f t="shared" si="34"/>
        <v>0</v>
      </c>
      <c r="X336" s="339"/>
      <c r="Y336" s="348"/>
      <c r="Z336" s="316" t="s">
        <v>44</v>
      </c>
      <c r="AA336" s="282"/>
      <c r="AB336" s="282"/>
      <c r="AC336" s="282"/>
      <c r="AD336" s="282"/>
      <c r="AE336" s="282"/>
      <c r="AF336" s="282"/>
      <c r="AG336" s="282"/>
      <c r="AH336" s="282"/>
      <c r="AI336" s="282"/>
      <c r="AJ336" s="282"/>
      <c r="AK336" s="282"/>
      <c r="AL336" s="282"/>
      <c r="AM336" s="282"/>
      <c r="AN336" s="282"/>
      <c r="AO336" s="282"/>
      <c r="AP336" s="282"/>
      <c r="AQ336" s="282"/>
      <c r="AR336" s="282"/>
      <c r="AS336" s="282"/>
      <c r="AT336" s="282"/>
      <c r="AU336" s="290"/>
      <c r="AV336" s="290"/>
      <c r="AW336" s="290"/>
      <c r="AX336" s="290"/>
      <c r="AY336" s="290"/>
      <c r="AZ336" s="290"/>
      <c r="BA336" s="290"/>
      <c r="BB336" s="290"/>
      <c r="BC336" s="290"/>
      <c r="BD336" s="290"/>
      <c r="BE336" s="290"/>
      <c r="BF336" s="290"/>
      <c r="BG336" s="290"/>
      <c r="BH336" s="290"/>
      <c r="BI336" s="290"/>
      <c r="BJ336" s="290"/>
      <c r="BK336" s="290"/>
      <c r="BL336" s="290"/>
      <c r="BM336" s="290"/>
      <c r="BN336" s="290"/>
      <c r="BO336" s="290"/>
      <c r="BP336" s="290"/>
      <c r="BQ336" s="290"/>
      <c r="BR336" s="290"/>
      <c r="BS336" s="290"/>
      <c r="BT336" s="290"/>
      <c r="BU336" s="290"/>
      <c r="BV336" s="290"/>
      <c r="BW336" s="290"/>
      <c r="BX336" s="290"/>
      <c r="BY336" s="290"/>
      <c r="BZ336" s="290"/>
      <c r="CA336" s="290"/>
    </row>
    <row r="337" spans="1:86" s="15" customFormat="1" ht="27.95" customHeight="1" x14ac:dyDescent="0.2">
      <c r="A337" s="529"/>
      <c r="B337" s="319" t="s">
        <v>612</v>
      </c>
      <c r="C337" s="221" t="s">
        <v>263</v>
      </c>
      <c r="D337" s="900"/>
      <c r="E337" s="911"/>
      <c r="F337" s="900"/>
      <c r="G337" s="911"/>
      <c r="H337" s="900"/>
      <c r="I337" s="911"/>
      <c r="J337" s="900"/>
      <c r="K337" s="911"/>
      <c r="L337" s="900"/>
      <c r="M337" s="911"/>
      <c r="N337" s="900"/>
      <c r="O337" s="911"/>
      <c r="P337" s="900"/>
      <c r="Q337" s="911"/>
      <c r="R337" s="900"/>
      <c r="S337" s="911"/>
      <c r="T337" s="611"/>
      <c r="U337" s="140">
        <f>IF(OR(D337="s",F337="s",H337="s",J337="s",L337="s",N337="s",P337="s",R337="s"), 0, IF(OR(D337="a",F337="a",H337="a",J337="a",L337="a",N337="a",P337="a",R337="a",T337="na"),V337,0))</f>
        <v>0</v>
      </c>
      <c r="V337" s="508">
        <v>10</v>
      </c>
      <c r="W337" s="83">
        <f t="shared" si="34"/>
        <v>0</v>
      </c>
      <c r="X337" s="339"/>
      <c r="Y337" s="348"/>
      <c r="Z337" s="316" t="s">
        <v>44</v>
      </c>
      <c r="AA337" s="282"/>
      <c r="AB337" s="282"/>
      <c r="AC337" s="282"/>
      <c r="AD337" s="282"/>
      <c r="AE337" s="282"/>
      <c r="AF337" s="282"/>
      <c r="AG337" s="282"/>
      <c r="AH337" s="282"/>
      <c r="AI337" s="282"/>
      <c r="AJ337" s="282"/>
      <c r="AK337" s="282"/>
      <c r="AL337" s="282"/>
      <c r="AM337" s="282"/>
      <c r="AN337" s="282"/>
      <c r="AO337" s="282"/>
      <c r="AP337" s="282"/>
      <c r="AQ337" s="282"/>
      <c r="AR337" s="282"/>
      <c r="AS337" s="282"/>
      <c r="AT337" s="282"/>
      <c r="AU337" s="290"/>
      <c r="AV337" s="290"/>
      <c r="AW337" s="290"/>
      <c r="AX337" s="290"/>
      <c r="AY337" s="290"/>
      <c r="AZ337" s="290"/>
      <c r="BA337" s="290"/>
      <c r="BB337" s="290"/>
      <c r="BC337" s="290"/>
      <c r="BD337" s="290"/>
      <c r="BE337" s="290"/>
      <c r="BF337" s="290"/>
      <c r="BG337" s="290"/>
      <c r="BH337" s="290"/>
      <c r="BI337" s="290"/>
      <c r="BJ337" s="290"/>
      <c r="BK337" s="290"/>
      <c r="BL337" s="290"/>
      <c r="BM337" s="290"/>
      <c r="BN337" s="290"/>
      <c r="BO337" s="290"/>
      <c r="BP337" s="290"/>
      <c r="BQ337" s="290"/>
      <c r="BR337" s="290"/>
      <c r="BS337" s="290"/>
      <c r="BT337" s="290"/>
      <c r="BU337" s="290"/>
      <c r="BV337" s="290"/>
      <c r="BW337" s="290"/>
      <c r="BX337" s="290"/>
      <c r="BY337" s="290"/>
      <c r="BZ337" s="290"/>
      <c r="CA337" s="290"/>
    </row>
    <row r="338" spans="1:86" s="15" customFormat="1" ht="27.95" customHeight="1" x14ac:dyDescent="0.2">
      <c r="A338" s="529"/>
      <c r="B338" s="319" t="s">
        <v>613</v>
      </c>
      <c r="C338" s="221" t="s">
        <v>285</v>
      </c>
      <c r="D338" s="900"/>
      <c r="E338" s="911"/>
      <c r="F338" s="900"/>
      <c r="G338" s="911"/>
      <c r="H338" s="900"/>
      <c r="I338" s="911"/>
      <c r="J338" s="900"/>
      <c r="K338" s="911"/>
      <c r="L338" s="900"/>
      <c r="M338" s="911"/>
      <c r="N338" s="900"/>
      <c r="O338" s="911"/>
      <c r="P338" s="900"/>
      <c r="Q338" s="911"/>
      <c r="R338" s="900"/>
      <c r="S338" s="911"/>
      <c r="T338" s="611"/>
      <c r="U338" s="140">
        <f>IF(OR(D338="s",F338="s",H338="s",J338="s",L338="s",N338="s",P338="s",R338="s"), 0, IF(OR(D338="a",F338="a",H338="a",J338="a",L338="a",N338="a",P338="a",R338="a"),V338,0))</f>
        <v>0</v>
      </c>
      <c r="V338" s="508">
        <v>10</v>
      </c>
      <c r="W338" s="83">
        <f t="shared" si="34"/>
        <v>0</v>
      </c>
      <c r="X338" s="339"/>
      <c r="Y338" s="348"/>
      <c r="Z338" s="316"/>
      <c r="AA338" s="282"/>
      <c r="AB338" s="282"/>
      <c r="AC338" s="282"/>
      <c r="AD338" s="282"/>
      <c r="AE338" s="282"/>
      <c r="AF338" s="282"/>
      <c r="AG338" s="282"/>
      <c r="AH338" s="282"/>
      <c r="AI338" s="282"/>
      <c r="AJ338" s="282"/>
      <c r="AK338" s="282"/>
      <c r="AL338" s="282"/>
      <c r="AM338" s="282"/>
      <c r="AN338" s="282"/>
      <c r="AO338" s="282"/>
      <c r="AP338" s="282"/>
      <c r="AQ338" s="282"/>
      <c r="AR338" s="282"/>
      <c r="AS338" s="282"/>
      <c r="AT338" s="282"/>
      <c r="AU338" s="290"/>
      <c r="AV338" s="290"/>
      <c r="AW338" s="290"/>
      <c r="AX338" s="290"/>
      <c r="AY338" s="290"/>
      <c r="AZ338" s="290"/>
      <c r="BA338" s="290"/>
      <c r="BB338" s="290"/>
      <c r="BC338" s="290"/>
      <c r="BD338" s="290"/>
      <c r="BE338" s="290"/>
      <c r="BF338" s="290"/>
      <c r="BG338" s="290"/>
      <c r="BH338" s="290"/>
      <c r="BI338" s="290"/>
      <c r="BJ338" s="290"/>
      <c r="BK338" s="290"/>
      <c r="BL338" s="290"/>
      <c r="BM338" s="290"/>
      <c r="BN338" s="290"/>
      <c r="BO338" s="290"/>
      <c r="BP338" s="290"/>
      <c r="BQ338" s="290"/>
      <c r="BR338" s="290"/>
      <c r="BS338" s="290"/>
      <c r="BT338" s="290"/>
      <c r="BU338" s="290"/>
      <c r="BV338" s="290"/>
      <c r="BW338" s="290"/>
      <c r="BX338" s="290"/>
      <c r="BY338" s="290"/>
      <c r="BZ338" s="290"/>
      <c r="CA338" s="290"/>
    </row>
    <row r="339" spans="1:86" s="15" customFormat="1" ht="45" customHeight="1" x14ac:dyDescent="0.2">
      <c r="A339" s="529"/>
      <c r="B339" s="319" t="s">
        <v>614</v>
      </c>
      <c r="C339" s="221" t="s">
        <v>420</v>
      </c>
      <c r="D339" s="900"/>
      <c r="E339" s="911"/>
      <c r="F339" s="900"/>
      <c r="G339" s="911"/>
      <c r="H339" s="900"/>
      <c r="I339" s="911"/>
      <c r="J339" s="900"/>
      <c r="K339" s="911"/>
      <c r="L339" s="900"/>
      <c r="M339" s="911"/>
      <c r="N339" s="900"/>
      <c r="O339" s="911"/>
      <c r="P339" s="900"/>
      <c r="Q339" s="911"/>
      <c r="R339" s="900"/>
      <c r="S339" s="911"/>
      <c r="T339" s="611"/>
      <c r="U339" s="140">
        <f>IF(OR(D339="s",F339="s",H339="s",J339="s",L339="s",N339="s",P339="s",R339="s"), 0, IF(OR(D339="a",F339="a",H339="a",J339="a",L339="a",N339="a",P339="a",R339="a",T339="na"),V339,0))</f>
        <v>0</v>
      </c>
      <c r="V339" s="509">
        <v>10</v>
      </c>
      <c r="W339" s="83">
        <f t="shared" si="34"/>
        <v>0</v>
      </c>
      <c r="X339" s="339"/>
      <c r="Y339" s="348"/>
      <c r="Z339" s="316" t="s">
        <v>44</v>
      </c>
      <c r="AA339" s="282"/>
      <c r="AB339" s="282"/>
      <c r="AC339" s="282"/>
      <c r="AD339" s="282"/>
      <c r="AE339" s="282"/>
      <c r="AF339" s="282"/>
      <c r="AG339" s="282"/>
      <c r="AH339" s="282"/>
      <c r="AI339" s="282"/>
      <c r="AJ339" s="282"/>
      <c r="AK339" s="282"/>
      <c r="AL339" s="282"/>
      <c r="AM339" s="282"/>
      <c r="AN339" s="282"/>
      <c r="AO339" s="282"/>
      <c r="AP339" s="282"/>
      <c r="AQ339" s="282"/>
      <c r="AR339" s="282"/>
      <c r="AS339" s="282"/>
      <c r="AT339" s="282"/>
      <c r="AU339" s="290"/>
      <c r="AV339" s="290"/>
      <c r="AW339" s="290"/>
      <c r="AX339" s="290"/>
      <c r="AY339" s="290"/>
      <c r="AZ339" s="290"/>
      <c r="BA339" s="290"/>
      <c r="BB339" s="290"/>
      <c r="BC339" s="290"/>
      <c r="BD339" s="290"/>
      <c r="BE339" s="290"/>
      <c r="BF339" s="290"/>
      <c r="BG339" s="290"/>
      <c r="BH339" s="290"/>
      <c r="BI339" s="290"/>
      <c r="BJ339" s="290"/>
      <c r="BK339" s="290"/>
      <c r="BL339" s="290"/>
      <c r="BM339" s="290"/>
      <c r="BN339" s="290"/>
      <c r="BO339" s="290"/>
      <c r="BP339" s="290"/>
      <c r="BQ339" s="290"/>
      <c r="BR339" s="290"/>
      <c r="BS339" s="290"/>
      <c r="BT339" s="290"/>
      <c r="BU339" s="290"/>
      <c r="BV339" s="290"/>
      <c r="BW339" s="290"/>
      <c r="BX339" s="290"/>
      <c r="BY339" s="290"/>
      <c r="BZ339" s="290"/>
      <c r="CA339" s="290"/>
    </row>
    <row r="340" spans="1:86" s="15" customFormat="1" ht="27.95" customHeight="1" x14ac:dyDescent="0.2">
      <c r="A340" s="529"/>
      <c r="B340" s="319" t="s">
        <v>421</v>
      </c>
      <c r="C340" s="221" t="s">
        <v>22</v>
      </c>
      <c r="D340" s="900"/>
      <c r="E340" s="911"/>
      <c r="F340" s="900"/>
      <c r="G340" s="911"/>
      <c r="H340" s="900"/>
      <c r="I340" s="911"/>
      <c r="J340" s="900"/>
      <c r="K340" s="911"/>
      <c r="L340" s="900"/>
      <c r="M340" s="911"/>
      <c r="N340" s="900"/>
      <c r="O340" s="911"/>
      <c r="P340" s="900"/>
      <c r="Q340" s="911"/>
      <c r="R340" s="900"/>
      <c r="S340" s="911"/>
      <c r="T340" s="611"/>
      <c r="U340" s="140">
        <f>IF(OR(D340="s",F340="s",H340="s",J340="s",L340="s",N340="s",P340="s",R340="s"), 0, IF(OR(D340="a",F340="a",H340="a",J340="a",L340="a",N340="a",P340="a",R340="a"),V340,0))</f>
        <v>0</v>
      </c>
      <c r="V340" s="508">
        <v>10</v>
      </c>
      <c r="W340" s="83">
        <f t="shared" si="34"/>
        <v>0</v>
      </c>
      <c r="X340" s="339"/>
      <c r="Y340" s="348"/>
      <c r="Z340" s="316"/>
      <c r="AA340" s="282"/>
      <c r="AB340" s="282"/>
      <c r="AC340" s="282"/>
      <c r="AD340" s="282"/>
      <c r="AE340" s="282"/>
      <c r="AF340" s="282"/>
      <c r="AG340" s="282"/>
      <c r="AH340" s="282"/>
      <c r="AI340" s="282"/>
      <c r="AJ340" s="282"/>
      <c r="AK340" s="282"/>
      <c r="AL340" s="282"/>
      <c r="AM340" s="282"/>
      <c r="AN340" s="282"/>
      <c r="AO340" s="282"/>
      <c r="AP340" s="282"/>
      <c r="AQ340" s="282"/>
      <c r="AR340" s="282"/>
      <c r="AS340" s="282"/>
      <c r="AT340" s="282"/>
      <c r="AU340" s="290"/>
      <c r="AV340" s="290"/>
      <c r="AW340" s="290"/>
      <c r="AX340" s="290"/>
      <c r="AY340" s="290"/>
      <c r="AZ340" s="290"/>
      <c r="BA340" s="290"/>
      <c r="BB340" s="290"/>
      <c r="BC340" s="290"/>
      <c r="BD340" s="290"/>
      <c r="BE340" s="290"/>
      <c r="BF340" s="290"/>
      <c r="BG340" s="290"/>
      <c r="BH340" s="290"/>
      <c r="BI340" s="290"/>
      <c r="BJ340" s="290"/>
      <c r="BK340" s="290"/>
      <c r="BL340" s="290"/>
      <c r="BM340" s="290"/>
      <c r="BN340" s="290"/>
      <c r="BO340" s="290"/>
      <c r="BP340" s="290"/>
      <c r="BQ340" s="290"/>
      <c r="BR340" s="290"/>
      <c r="BS340" s="290"/>
      <c r="BT340" s="290"/>
      <c r="BU340" s="290"/>
      <c r="BV340" s="290"/>
      <c r="BW340" s="290"/>
      <c r="BX340" s="290"/>
      <c r="BY340" s="290"/>
      <c r="BZ340" s="290"/>
      <c r="CA340" s="290"/>
    </row>
    <row r="341" spans="1:86" s="15" customFormat="1" ht="45" customHeight="1" thickBot="1" x14ac:dyDescent="0.25">
      <c r="A341" s="529"/>
      <c r="B341" s="319" t="s">
        <v>570</v>
      </c>
      <c r="C341" s="220" t="s">
        <v>571</v>
      </c>
      <c r="D341" s="900"/>
      <c r="E341" s="911"/>
      <c r="F341" s="900"/>
      <c r="G341" s="911"/>
      <c r="H341" s="900"/>
      <c r="I341" s="911"/>
      <c r="J341" s="900"/>
      <c r="K341" s="911"/>
      <c r="L341" s="900"/>
      <c r="M341" s="911"/>
      <c r="N341" s="900"/>
      <c r="O341" s="911"/>
      <c r="P341" s="900"/>
      <c r="Q341" s="911"/>
      <c r="R341" s="900"/>
      <c r="S341" s="911"/>
      <c r="T341" s="611"/>
      <c r="U341" s="141">
        <f>IF(OR(D341="s",F341="s",H341="s",J341="s",L341="s",N341="s",P341="s",R341="s"), 0, IF(OR(D341="a",F341="a",H341="a",J341="a",L341="a",N341="a",P341="a",R341="a",T341="na"),V341,0))</f>
        <v>0</v>
      </c>
      <c r="V341" s="577">
        <v>5</v>
      </c>
      <c r="W341" s="83">
        <f t="shared" si="34"/>
        <v>0</v>
      </c>
      <c r="X341" s="339"/>
      <c r="Y341" s="348"/>
      <c r="Z341" s="316" t="s">
        <v>44</v>
      </c>
      <c r="AA341" s="282"/>
      <c r="AB341" s="282"/>
      <c r="AC341" s="282"/>
      <c r="AD341" s="282"/>
      <c r="AE341" s="282"/>
      <c r="AF341" s="282"/>
      <c r="AG341" s="282"/>
      <c r="AH341" s="282"/>
      <c r="AI341" s="282"/>
      <c r="AJ341" s="282"/>
      <c r="AK341" s="282"/>
      <c r="AL341" s="282"/>
      <c r="AM341" s="282"/>
      <c r="AN341" s="282"/>
      <c r="AO341" s="282"/>
      <c r="AP341" s="282"/>
      <c r="AQ341" s="282"/>
      <c r="AR341" s="282"/>
      <c r="AS341" s="282"/>
      <c r="AT341" s="282"/>
      <c r="AU341" s="290"/>
      <c r="AV341" s="290"/>
      <c r="AW341" s="290"/>
      <c r="AX341" s="290"/>
      <c r="AY341" s="290"/>
      <c r="AZ341" s="290"/>
      <c r="BA341" s="290"/>
      <c r="BB341" s="290"/>
      <c r="BC341" s="290"/>
      <c r="BD341" s="290"/>
      <c r="BE341" s="290"/>
      <c r="BF341" s="290"/>
      <c r="BG341" s="290"/>
      <c r="BH341" s="290"/>
      <c r="BI341" s="290"/>
      <c r="BJ341" s="290"/>
      <c r="BK341" s="290"/>
      <c r="BL341" s="290"/>
      <c r="BM341" s="290"/>
      <c r="BN341" s="290"/>
      <c r="BO341" s="290"/>
      <c r="BP341" s="290"/>
      <c r="BQ341" s="290"/>
      <c r="BR341" s="290"/>
      <c r="BS341" s="290"/>
      <c r="BT341" s="290"/>
      <c r="BU341" s="290"/>
      <c r="BV341" s="290"/>
      <c r="BW341" s="290"/>
      <c r="BX341" s="290"/>
      <c r="BY341" s="290"/>
      <c r="BZ341" s="290"/>
      <c r="CA341" s="290"/>
    </row>
    <row r="342" spans="1:86" s="15" customFormat="1" ht="21" customHeight="1" thickTop="1" thickBot="1" x14ac:dyDescent="0.25">
      <c r="A342" s="737"/>
      <c r="B342" s="356"/>
      <c r="C342" s="239"/>
      <c r="D342" s="912" t="s">
        <v>261</v>
      </c>
      <c r="E342" s="919"/>
      <c r="F342" s="919"/>
      <c r="G342" s="919"/>
      <c r="H342" s="919"/>
      <c r="I342" s="919"/>
      <c r="J342" s="919"/>
      <c r="K342" s="919"/>
      <c r="L342" s="919"/>
      <c r="M342" s="919"/>
      <c r="N342" s="919"/>
      <c r="O342" s="919"/>
      <c r="P342" s="919"/>
      <c r="Q342" s="919"/>
      <c r="R342" s="919"/>
      <c r="S342" s="919"/>
      <c r="T342" s="920"/>
      <c r="U342" s="29">
        <f>SUM(U335:U341)</f>
        <v>0</v>
      </c>
      <c r="V342" s="510">
        <f>SUM(V335:V341)</f>
        <v>75</v>
      </c>
      <c r="W342" s="83"/>
      <c r="X342" s="349"/>
      <c r="Y342" s="348"/>
      <c r="Z342" s="316"/>
      <c r="AA342" s="282"/>
      <c r="AB342" s="282"/>
      <c r="AC342" s="282"/>
      <c r="AD342" s="282"/>
      <c r="AE342" s="282"/>
      <c r="AF342" s="282"/>
      <c r="AG342" s="282"/>
      <c r="AH342" s="282"/>
      <c r="AI342" s="282"/>
      <c r="AJ342" s="282"/>
      <c r="AK342" s="282"/>
      <c r="AL342" s="282"/>
      <c r="AM342" s="282"/>
      <c r="AN342" s="282"/>
      <c r="AO342" s="282"/>
      <c r="AP342" s="282"/>
      <c r="AQ342" s="282"/>
      <c r="AR342" s="282"/>
      <c r="AS342" s="282"/>
      <c r="AT342" s="282"/>
      <c r="AU342" s="290"/>
      <c r="AV342" s="290"/>
      <c r="AW342" s="290"/>
      <c r="AX342" s="290"/>
      <c r="AY342" s="290"/>
      <c r="AZ342" s="290"/>
      <c r="BA342" s="290"/>
      <c r="BB342" s="290"/>
      <c r="BC342" s="290"/>
      <c r="BD342" s="290"/>
      <c r="BE342" s="290"/>
      <c r="BF342" s="290"/>
      <c r="BG342" s="290"/>
      <c r="BH342" s="290"/>
      <c r="BI342" s="290"/>
      <c r="BJ342" s="290"/>
      <c r="BK342" s="290"/>
      <c r="BL342" s="290"/>
      <c r="BM342" s="290"/>
      <c r="BN342" s="290"/>
      <c r="BO342" s="290"/>
      <c r="BP342" s="290"/>
      <c r="BQ342" s="290"/>
      <c r="BR342" s="290"/>
      <c r="BS342" s="290"/>
      <c r="BT342" s="290"/>
      <c r="BU342" s="290"/>
      <c r="BV342" s="290"/>
      <c r="BW342" s="290"/>
      <c r="BX342" s="290"/>
      <c r="BY342" s="290"/>
      <c r="BZ342" s="290"/>
      <c r="CA342" s="290"/>
    </row>
    <row r="343" spans="1:86" s="15" customFormat="1" ht="21" customHeight="1" thickBot="1" x14ac:dyDescent="0.25">
      <c r="A343" s="737"/>
      <c r="B343" s="357"/>
      <c r="C343" s="243"/>
      <c r="D343" s="913"/>
      <c r="E343" s="1162"/>
      <c r="F343" s="1231">
        <v>55</v>
      </c>
      <c r="G343" s="923"/>
      <c r="H343" s="923"/>
      <c r="I343" s="923"/>
      <c r="J343" s="923"/>
      <c r="K343" s="923"/>
      <c r="L343" s="923"/>
      <c r="M343" s="923"/>
      <c r="N343" s="923"/>
      <c r="O343" s="923"/>
      <c r="P343" s="923"/>
      <c r="Q343" s="923"/>
      <c r="R343" s="923"/>
      <c r="S343" s="923"/>
      <c r="T343" s="923"/>
      <c r="U343" s="923"/>
      <c r="V343" s="924"/>
      <c r="W343" s="83"/>
      <c r="X343" s="347"/>
      <c r="Y343" s="348"/>
      <c r="Z343" s="316"/>
      <c r="AA343" s="282"/>
      <c r="AB343" s="282"/>
      <c r="AC343" s="282"/>
      <c r="AD343" s="282"/>
      <c r="AE343" s="282"/>
      <c r="AF343" s="282"/>
      <c r="AG343" s="282"/>
      <c r="AH343" s="282"/>
      <c r="AI343" s="282"/>
      <c r="AJ343" s="282"/>
      <c r="AK343" s="282"/>
      <c r="AL343" s="282"/>
      <c r="AM343" s="282"/>
      <c r="AN343" s="282"/>
      <c r="AO343" s="282"/>
      <c r="AP343" s="282"/>
      <c r="AQ343" s="282"/>
      <c r="AR343" s="282"/>
      <c r="AS343" s="282"/>
      <c r="AT343" s="282"/>
      <c r="AU343" s="290"/>
      <c r="AV343" s="290"/>
      <c r="AW343" s="290"/>
      <c r="AX343" s="290"/>
      <c r="AY343" s="290"/>
      <c r="AZ343" s="290"/>
      <c r="BA343" s="290"/>
      <c r="BB343" s="290"/>
      <c r="BC343" s="290"/>
      <c r="BD343" s="290"/>
      <c r="BE343" s="290"/>
      <c r="BF343" s="290"/>
      <c r="BG343" s="290"/>
      <c r="BH343" s="290"/>
      <c r="BI343" s="290"/>
      <c r="BJ343" s="290"/>
      <c r="BK343" s="290"/>
      <c r="BL343" s="290"/>
      <c r="BM343" s="290"/>
      <c r="BN343" s="290"/>
      <c r="BO343" s="290"/>
      <c r="BP343" s="290"/>
      <c r="BQ343" s="290"/>
      <c r="BR343" s="290"/>
      <c r="BS343" s="290"/>
      <c r="BT343" s="290"/>
      <c r="BU343" s="290"/>
      <c r="BV343" s="290"/>
      <c r="BW343" s="290"/>
      <c r="BX343" s="290"/>
      <c r="BY343" s="290"/>
      <c r="BZ343" s="290"/>
      <c r="CA343" s="290"/>
    </row>
    <row r="344" spans="1:86" s="127" customFormat="1" ht="30" customHeight="1" thickBot="1" x14ac:dyDescent="0.25">
      <c r="A344" s="737"/>
      <c r="B344" s="823" t="s">
        <v>23</v>
      </c>
      <c r="C344" s="238" t="s">
        <v>343</v>
      </c>
      <c r="D344" s="75" t="s">
        <v>602</v>
      </c>
      <c r="E344" s="86"/>
      <c r="F344" s="75"/>
      <c r="G344" s="86"/>
      <c r="H344" s="75"/>
      <c r="I344" s="86"/>
      <c r="J344" s="75"/>
      <c r="K344" s="86"/>
      <c r="L344" s="75" t="s">
        <v>602</v>
      </c>
      <c r="M344" s="86"/>
      <c r="N344" s="75"/>
      <c r="O344" s="86"/>
      <c r="P344" s="75"/>
      <c r="Q344" s="86"/>
      <c r="R344" s="75"/>
      <c r="S344" s="86"/>
      <c r="T344" s="79"/>
      <c r="U344" s="80"/>
      <c r="V344" s="80"/>
      <c r="W344" s="83"/>
      <c r="X344" s="347"/>
      <c r="Y344" s="348"/>
      <c r="Z344" s="316"/>
      <c r="AA344" s="735"/>
      <c r="AB344" s="735"/>
      <c r="AC344" s="735"/>
      <c r="AD344" s="735"/>
      <c r="AE344" s="735"/>
      <c r="AF344" s="735"/>
      <c r="AG344" s="735"/>
      <c r="AH344" s="735"/>
      <c r="AI344" s="735"/>
      <c r="AJ344" s="735"/>
      <c r="AK344" s="735"/>
      <c r="AL344" s="735"/>
      <c r="AM344" s="735"/>
      <c r="AN344" s="735"/>
      <c r="AO344" s="735"/>
      <c r="AP344" s="735"/>
      <c r="AQ344" s="735"/>
      <c r="AR344" s="735"/>
      <c r="AS344" s="735"/>
      <c r="AT344" s="735"/>
      <c r="AU344" s="735"/>
      <c r="AV344" s="735"/>
      <c r="AW344" s="735"/>
      <c r="AX344" s="735"/>
      <c r="AY344" s="735"/>
      <c r="AZ344" s="735"/>
      <c r="BA344" s="735"/>
      <c r="BB344" s="735"/>
      <c r="BC344" s="735"/>
      <c r="BD344" s="735"/>
      <c r="BE344" s="735"/>
      <c r="BF344" s="735"/>
      <c r="BG344" s="735"/>
      <c r="BH344" s="735"/>
      <c r="BI344" s="735"/>
      <c r="BJ344" s="735"/>
      <c r="BK344" s="735"/>
      <c r="BL344" s="735"/>
      <c r="BM344" s="735"/>
      <c r="BN344" s="735"/>
      <c r="BO344" s="735"/>
      <c r="BP344" s="735"/>
      <c r="BQ344" s="735"/>
      <c r="BR344" s="735"/>
      <c r="BS344" s="735"/>
      <c r="BT344" s="735"/>
      <c r="BU344" s="735"/>
      <c r="BV344" s="735"/>
      <c r="BW344" s="735"/>
      <c r="BX344" s="735"/>
      <c r="BY344" s="735"/>
      <c r="BZ344" s="735"/>
      <c r="CA344" s="735"/>
      <c r="CB344" s="735"/>
      <c r="CC344" s="735"/>
      <c r="CD344" s="735"/>
      <c r="CE344" s="735"/>
      <c r="CF344" s="735"/>
      <c r="CG344" s="735"/>
      <c r="CH344" s="735"/>
    </row>
    <row r="345" spans="1:86" s="127" customFormat="1" ht="27.95" customHeight="1" x14ac:dyDescent="0.2">
      <c r="A345" s="529"/>
      <c r="B345" s="358" t="s">
        <v>1113</v>
      </c>
      <c r="C345" s="223" t="s">
        <v>1114</v>
      </c>
      <c r="D345" s="899"/>
      <c r="E345" s="925"/>
      <c r="F345" s="899"/>
      <c r="G345" s="925"/>
      <c r="H345" s="899"/>
      <c r="I345" s="925"/>
      <c r="J345" s="899"/>
      <c r="K345" s="925"/>
      <c r="L345" s="899"/>
      <c r="M345" s="925"/>
      <c r="N345" s="899"/>
      <c r="O345" s="925"/>
      <c r="P345" s="899"/>
      <c r="Q345" s="925"/>
      <c r="R345" s="899"/>
      <c r="S345" s="925"/>
      <c r="T345" s="628"/>
      <c r="U345" s="139">
        <f>IF(OR(D345="s",F345="s",H345="s",J345="s",L345="s",N345="s",P345="s",R345="s"), 0, IF(OR(D345="a",F345="a",H345="a",J345="a",L345="a",N345="a",P345="a",R345="a"),V345,0))</f>
        <v>0</v>
      </c>
      <c r="V345" s="511">
        <v>10</v>
      </c>
      <c r="W345" s="83">
        <f>COUNTIF(D345:S345,"a")+COUNTIF(D345:S345,"s")</f>
        <v>0</v>
      </c>
      <c r="X345" s="339"/>
      <c r="Y345" s="340"/>
      <c r="Z345" s="316"/>
      <c r="AA345" s="290"/>
      <c r="AB345" s="290"/>
      <c r="AC345" s="290"/>
      <c r="AD345" s="290"/>
      <c r="AE345" s="290"/>
      <c r="AF345" s="290"/>
      <c r="AG345" s="290"/>
      <c r="AH345" s="290"/>
      <c r="AI345" s="290"/>
      <c r="AJ345" s="290"/>
      <c r="AK345" s="290"/>
      <c r="AL345" s="290"/>
      <c r="AM345" s="290"/>
      <c r="AN345" s="290"/>
      <c r="AO345" s="735"/>
      <c r="AP345" s="735"/>
      <c r="AQ345" s="735"/>
      <c r="AR345" s="735"/>
      <c r="AS345" s="735"/>
      <c r="AT345" s="735"/>
      <c r="AU345" s="735"/>
      <c r="AV345" s="735"/>
      <c r="AW345" s="735"/>
      <c r="AX345" s="735"/>
      <c r="AY345" s="735"/>
      <c r="AZ345" s="735"/>
      <c r="BA345" s="735"/>
      <c r="BB345" s="735"/>
      <c r="BC345" s="735"/>
      <c r="BD345" s="735"/>
      <c r="BE345" s="735"/>
      <c r="BF345" s="735"/>
      <c r="BG345" s="735"/>
      <c r="BH345" s="735"/>
      <c r="BI345" s="735"/>
      <c r="BJ345" s="735"/>
      <c r="BK345" s="735"/>
      <c r="BL345" s="735"/>
      <c r="BM345" s="735"/>
      <c r="BN345" s="735"/>
      <c r="BO345" s="735"/>
      <c r="BP345" s="735"/>
      <c r="BQ345" s="735"/>
      <c r="BR345" s="735"/>
      <c r="BS345" s="735"/>
      <c r="BT345" s="735"/>
      <c r="BU345" s="735"/>
      <c r="BV345" s="735"/>
      <c r="BW345" s="735"/>
      <c r="BX345" s="735"/>
      <c r="BY345" s="735"/>
      <c r="BZ345" s="735"/>
      <c r="CA345" s="735"/>
      <c r="CB345" s="735"/>
      <c r="CC345" s="735"/>
      <c r="CD345" s="735"/>
      <c r="CE345" s="735"/>
      <c r="CF345" s="735"/>
      <c r="CG345" s="735"/>
      <c r="CH345" s="735"/>
    </row>
    <row r="346" spans="1:86" s="127" customFormat="1" ht="27.95" customHeight="1" x14ac:dyDescent="0.2">
      <c r="A346" s="529"/>
      <c r="B346" s="358" t="s">
        <v>1115</v>
      </c>
      <c r="C346" s="223" t="s">
        <v>1116</v>
      </c>
      <c r="D346" s="900"/>
      <c r="E346" s="911"/>
      <c r="F346" s="900"/>
      <c r="G346" s="911"/>
      <c r="H346" s="900"/>
      <c r="I346" s="911"/>
      <c r="J346" s="900"/>
      <c r="K346" s="911"/>
      <c r="L346" s="900"/>
      <c r="M346" s="911"/>
      <c r="N346" s="900"/>
      <c r="O346" s="911"/>
      <c r="P346" s="900"/>
      <c r="Q346" s="911"/>
      <c r="R346" s="900"/>
      <c r="S346" s="911"/>
      <c r="T346" s="628"/>
      <c r="U346" s="140">
        <f>IF(OR(D346="s",F346="s",H346="s",J346="s",L346="s",N346="s",P346="s",R346="s"), 0, IF(OR(D346="a",F346="a",H346="a",J346="a",L346="a",N346="a",P346="a",R346="a"),V346,0))</f>
        <v>0</v>
      </c>
      <c r="V346" s="511">
        <v>10</v>
      </c>
      <c r="W346" s="83">
        <f>COUNTIF(D346:S346,"a")+COUNTIF(D346:S346,"s")</f>
        <v>0</v>
      </c>
      <c r="X346" s="339"/>
      <c r="Y346" s="340"/>
      <c r="Z346" s="316"/>
      <c r="AA346" s="290"/>
      <c r="AB346" s="290"/>
      <c r="AC346" s="290"/>
      <c r="AD346" s="290"/>
      <c r="AE346" s="290"/>
      <c r="AF346" s="290"/>
      <c r="AG346" s="290"/>
      <c r="AH346" s="290"/>
      <c r="AI346" s="290"/>
      <c r="AJ346" s="290"/>
      <c r="AK346" s="290"/>
      <c r="AL346" s="290"/>
      <c r="AM346" s="290"/>
      <c r="AN346" s="290"/>
      <c r="AO346" s="735"/>
      <c r="AP346" s="735"/>
      <c r="AQ346" s="735"/>
      <c r="AR346" s="735"/>
      <c r="AS346" s="735"/>
      <c r="AT346" s="735"/>
      <c r="AU346" s="735"/>
      <c r="AV346" s="735"/>
      <c r="AW346" s="735"/>
      <c r="AX346" s="735"/>
      <c r="AY346" s="735"/>
      <c r="AZ346" s="735"/>
      <c r="BA346" s="735"/>
      <c r="BB346" s="735"/>
      <c r="BC346" s="735"/>
      <c r="BD346" s="735"/>
      <c r="BE346" s="735"/>
      <c r="BF346" s="735"/>
      <c r="BG346" s="735"/>
      <c r="BH346" s="735"/>
      <c r="BI346" s="735"/>
      <c r="BJ346" s="735"/>
      <c r="BK346" s="735"/>
      <c r="BL346" s="735"/>
      <c r="BM346" s="735"/>
      <c r="BN346" s="735"/>
      <c r="BO346" s="735"/>
      <c r="BP346" s="735"/>
      <c r="BQ346" s="735"/>
      <c r="BR346" s="735"/>
      <c r="BS346" s="735"/>
      <c r="BT346" s="735"/>
      <c r="BU346" s="735"/>
      <c r="BV346" s="735"/>
      <c r="BW346" s="735"/>
      <c r="BX346" s="735"/>
      <c r="BY346" s="735"/>
      <c r="BZ346" s="735"/>
      <c r="CA346" s="735"/>
      <c r="CB346" s="735"/>
      <c r="CC346" s="735"/>
      <c r="CD346" s="735"/>
      <c r="CE346" s="735"/>
      <c r="CF346" s="735"/>
      <c r="CG346" s="735"/>
      <c r="CH346" s="735"/>
    </row>
    <row r="347" spans="1:86" s="127" customFormat="1" ht="27.95" customHeight="1" thickBot="1" x14ac:dyDescent="0.25">
      <c r="A347" s="529"/>
      <c r="B347" s="319" t="s">
        <v>1117</v>
      </c>
      <c r="C347" s="221" t="s">
        <v>1118</v>
      </c>
      <c r="D347" s="900"/>
      <c r="E347" s="911"/>
      <c r="F347" s="900"/>
      <c r="G347" s="911"/>
      <c r="H347" s="900"/>
      <c r="I347" s="911"/>
      <c r="J347" s="900"/>
      <c r="K347" s="911"/>
      <c r="L347" s="900"/>
      <c r="M347" s="911"/>
      <c r="N347" s="900"/>
      <c r="O347" s="911"/>
      <c r="P347" s="900"/>
      <c r="Q347" s="911"/>
      <c r="R347" s="900"/>
      <c r="S347" s="911"/>
      <c r="T347" s="628"/>
      <c r="U347" s="140">
        <f>IF(OR(D347="s",F347="s",H347="s",J347="s",L347="s",N347="s",P347="s",R347="s"), 0, IF(OR(D347="a",F347="a",H347="a",J347="a",L347="a",N347="a",P347="a",R347="a"),V347,0))</f>
        <v>0</v>
      </c>
      <c r="V347" s="508">
        <v>10</v>
      </c>
      <c r="W347" s="83">
        <f>COUNTIF(D347:S347,"a")+COUNTIF(D347:S347,"s")</f>
        <v>0</v>
      </c>
      <c r="X347" s="339"/>
      <c r="Y347" s="348"/>
      <c r="Z347" s="316"/>
      <c r="AA347" s="735"/>
      <c r="AB347" s="735"/>
      <c r="AC347" s="735"/>
      <c r="AD347" s="735"/>
      <c r="AE347" s="735"/>
      <c r="AF347" s="735"/>
      <c r="AG347" s="735"/>
      <c r="AH347" s="735"/>
      <c r="AI347" s="735"/>
      <c r="AJ347" s="735"/>
      <c r="AK347" s="735"/>
      <c r="AL347" s="735"/>
      <c r="AM347" s="735"/>
      <c r="AN347" s="735"/>
      <c r="AO347" s="735"/>
      <c r="AP347" s="735"/>
      <c r="AQ347" s="735"/>
      <c r="AR347" s="735"/>
      <c r="AS347" s="735"/>
      <c r="AT347" s="735"/>
      <c r="AU347" s="735"/>
      <c r="AV347" s="735"/>
      <c r="AW347" s="735"/>
      <c r="AX347" s="735"/>
      <c r="AY347" s="735"/>
      <c r="AZ347" s="735"/>
      <c r="BA347" s="735"/>
      <c r="BB347" s="735"/>
      <c r="BC347" s="735"/>
      <c r="BD347" s="735"/>
      <c r="BE347" s="735"/>
      <c r="BF347" s="735"/>
      <c r="BG347" s="735"/>
      <c r="BH347" s="735"/>
      <c r="BI347" s="735"/>
      <c r="BJ347" s="735"/>
      <c r="BK347" s="735"/>
      <c r="BL347" s="735"/>
      <c r="BM347" s="735"/>
      <c r="BN347" s="735"/>
      <c r="BO347" s="735"/>
      <c r="BP347" s="735"/>
      <c r="BQ347" s="735"/>
      <c r="BR347" s="735"/>
      <c r="BS347" s="735"/>
      <c r="BT347" s="735"/>
      <c r="BU347" s="735"/>
      <c r="BV347" s="735"/>
      <c r="BW347" s="735"/>
      <c r="BX347" s="735"/>
      <c r="BY347" s="735"/>
      <c r="BZ347" s="735"/>
      <c r="CA347" s="735"/>
      <c r="CB347" s="735"/>
      <c r="CC347" s="735"/>
      <c r="CD347" s="735"/>
      <c r="CE347" s="735"/>
      <c r="CF347" s="735"/>
      <c r="CG347" s="735"/>
      <c r="CH347" s="735"/>
    </row>
    <row r="348" spans="1:86" s="127" customFormat="1" ht="21" customHeight="1" thickTop="1" thickBot="1" x14ac:dyDescent="0.25">
      <c r="A348" s="737"/>
      <c r="B348" s="473"/>
      <c r="C348" s="239"/>
      <c r="D348" s="912" t="s">
        <v>261</v>
      </c>
      <c r="E348" s="919"/>
      <c r="F348" s="919"/>
      <c r="G348" s="919"/>
      <c r="H348" s="919"/>
      <c r="I348" s="919"/>
      <c r="J348" s="919"/>
      <c r="K348" s="919"/>
      <c r="L348" s="919"/>
      <c r="M348" s="919"/>
      <c r="N348" s="919"/>
      <c r="O348" s="919"/>
      <c r="P348" s="919"/>
      <c r="Q348" s="919"/>
      <c r="R348" s="919"/>
      <c r="S348" s="919"/>
      <c r="T348" s="920"/>
      <c r="U348" s="717">
        <f>SUM(U345:U347)</f>
        <v>0</v>
      </c>
      <c r="V348" s="510">
        <f>SUM(V345:V347)</f>
        <v>30</v>
      </c>
      <c r="W348" s="83"/>
      <c r="X348" s="349"/>
      <c r="Y348" s="348"/>
      <c r="Z348" s="316"/>
      <c r="AA348" s="735"/>
      <c r="AB348" s="735"/>
      <c r="AC348" s="735"/>
      <c r="AD348" s="735"/>
      <c r="AE348" s="735"/>
      <c r="AF348" s="735"/>
      <c r="AG348" s="735"/>
      <c r="AH348" s="735"/>
      <c r="AI348" s="735"/>
      <c r="AJ348" s="735"/>
      <c r="AK348" s="735"/>
      <c r="AL348" s="735"/>
      <c r="AM348" s="735"/>
      <c r="AN348" s="735"/>
      <c r="AO348" s="735"/>
      <c r="AP348" s="735"/>
      <c r="AQ348" s="735"/>
      <c r="AR348" s="735"/>
      <c r="AS348" s="735"/>
      <c r="AT348" s="735"/>
      <c r="AU348" s="735"/>
      <c r="AV348" s="735"/>
      <c r="AW348" s="735"/>
      <c r="AX348" s="735"/>
      <c r="AY348" s="735"/>
      <c r="AZ348" s="735"/>
      <c r="BA348" s="735"/>
      <c r="BB348" s="735"/>
      <c r="BC348" s="735"/>
      <c r="BD348" s="735"/>
      <c r="BE348" s="735"/>
      <c r="BF348" s="735"/>
      <c r="BG348" s="735"/>
      <c r="BH348" s="735"/>
      <c r="BI348" s="735"/>
      <c r="BJ348" s="735"/>
      <c r="BK348" s="735"/>
      <c r="BL348" s="735"/>
      <c r="BM348" s="735"/>
      <c r="BN348" s="735"/>
      <c r="BO348" s="735"/>
      <c r="BP348" s="735"/>
      <c r="BQ348" s="735"/>
      <c r="BR348" s="735"/>
      <c r="BS348" s="735"/>
      <c r="BT348" s="735"/>
      <c r="BU348" s="735"/>
      <c r="BV348" s="735"/>
      <c r="BW348" s="735"/>
      <c r="BX348" s="735"/>
      <c r="BY348" s="735"/>
      <c r="BZ348" s="735"/>
      <c r="CA348" s="735"/>
      <c r="CB348" s="735"/>
      <c r="CC348" s="735"/>
      <c r="CD348" s="735"/>
      <c r="CE348" s="735"/>
      <c r="CF348" s="735"/>
      <c r="CG348" s="735"/>
      <c r="CH348" s="735"/>
    </row>
    <row r="349" spans="1:86" s="127" customFormat="1" ht="21" customHeight="1" thickBot="1" x14ac:dyDescent="0.25">
      <c r="A349" s="503"/>
      <c r="B349" s="597"/>
      <c r="C349" s="350"/>
      <c r="D349" s="1153"/>
      <c r="E349" s="1154"/>
      <c r="F349" s="985">
        <v>0</v>
      </c>
      <c r="G349" s="923"/>
      <c r="H349" s="923"/>
      <c r="I349" s="923"/>
      <c r="J349" s="923"/>
      <c r="K349" s="923"/>
      <c r="L349" s="923"/>
      <c r="M349" s="923"/>
      <c r="N349" s="923"/>
      <c r="O349" s="923"/>
      <c r="P349" s="923"/>
      <c r="Q349" s="923"/>
      <c r="R349" s="923"/>
      <c r="S349" s="923"/>
      <c r="T349" s="923"/>
      <c r="U349" s="923"/>
      <c r="V349" s="924"/>
      <c r="W349" s="83"/>
      <c r="X349" s="347"/>
      <c r="Y349" s="348"/>
      <c r="Z349" s="316"/>
      <c r="AA349" s="735"/>
      <c r="AB349" s="735"/>
      <c r="AC349" s="735"/>
      <c r="AD349" s="735"/>
      <c r="AE349" s="735"/>
      <c r="AF349" s="735"/>
      <c r="AG349" s="735"/>
      <c r="AH349" s="735"/>
      <c r="AI349" s="735"/>
      <c r="AJ349" s="735"/>
      <c r="AK349" s="735"/>
      <c r="AL349" s="735"/>
      <c r="AM349" s="735"/>
      <c r="AN349" s="735"/>
      <c r="AO349" s="735"/>
      <c r="AP349" s="735"/>
      <c r="AQ349" s="735"/>
      <c r="AR349" s="735"/>
      <c r="AS349" s="735"/>
      <c r="AT349" s="735"/>
      <c r="AU349" s="735"/>
      <c r="AV349" s="735"/>
      <c r="AW349" s="735"/>
      <c r="AX349" s="735"/>
      <c r="AY349" s="735"/>
      <c r="AZ349" s="735"/>
      <c r="BA349" s="735"/>
      <c r="BB349" s="735"/>
      <c r="BC349" s="735"/>
      <c r="BD349" s="735"/>
      <c r="BE349" s="735"/>
      <c r="BF349" s="735"/>
      <c r="BG349" s="735"/>
      <c r="BH349" s="735"/>
      <c r="BI349" s="735"/>
      <c r="BJ349" s="735"/>
      <c r="BK349" s="735"/>
      <c r="BL349" s="735"/>
      <c r="BM349" s="735"/>
      <c r="BN349" s="735"/>
      <c r="BO349" s="735"/>
      <c r="BP349" s="735"/>
      <c r="BQ349" s="735"/>
      <c r="BR349" s="735"/>
      <c r="BS349" s="735"/>
      <c r="BT349" s="735"/>
      <c r="BU349" s="735"/>
      <c r="BV349" s="735"/>
      <c r="BW349" s="735"/>
      <c r="BX349" s="735"/>
      <c r="BY349" s="735"/>
      <c r="BZ349" s="735"/>
      <c r="CA349" s="735"/>
      <c r="CB349" s="735"/>
      <c r="CC349" s="735"/>
      <c r="CD349" s="735"/>
      <c r="CE349" s="735"/>
      <c r="CF349" s="735"/>
      <c r="CG349" s="735"/>
      <c r="CH349" s="735"/>
    </row>
    <row r="350" spans="1:86" s="127" customFormat="1" ht="30" customHeight="1" thickBot="1" x14ac:dyDescent="0.25">
      <c r="A350" s="501"/>
      <c r="B350" s="590">
        <v>5440</v>
      </c>
      <c r="C350" s="217" t="s">
        <v>1161</v>
      </c>
      <c r="D350" s="131"/>
      <c r="E350" s="233"/>
      <c r="F350" s="131"/>
      <c r="G350" s="233"/>
      <c r="H350" s="131"/>
      <c r="I350" s="233"/>
      <c r="J350" s="131"/>
      <c r="K350" s="233"/>
      <c r="L350" s="131" t="s">
        <v>602</v>
      </c>
      <c r="M350" s="233"/>
      <c r="N350" s="131"/>
      <c r="O350" s="233"/>
      <c r="P350" s="131"/>
      <c r="Q350" s="233"/>
      <c r="R350" s="131"/>
      <c r="S350" s="233"/>
      <c r="T350" s="539"/>
      <c r="U350" s="591"/>
      <c r="V350" s="591"/>
      <c r="W350" s="83"/>
      <c r="X350" s="347"/>
      <c r="Y350" s="340"/>
      <c r="Z350" s="316"/>
      <c r="AA350" s="290"/>
      <c r="AB350" s="290"/>
      <c r="AC350" s="290"/>
      <c r="AD350" s="290"/>
      <c r="AE350" s="290"/>
      <c r="AF350" s="290"/>
      <c r="AG350" s="290"/>
      <c r="AH350" s="290"/>
      <c r="AI350" s="290"/>
      <c r="AJ350" s="290"/>
      <c r="AK350" s="290"/>
      <c r="AL350" s="290"/>
      <c r="AM350" s="290"/>
      <c r="AN350" s="290"/>
      <c r="AO350" s="735"/>
      <c r="AP350" s="735"/>
      <c r="AQ350" s="735"/>
      <c r="AR350" s="735"/>
      <c r="AS350" s="735"/>
      <c r="AT350" s="735"/>
      <c r="AU350" s="735"/>
      <c r="AV350" s="735"/>
      <c r="AW350" s="735"/>
      <c r="AX350" s="735"/>
      <c r="AY350" s="735"/>
      <c r="AZ350" s="735"/>
      <c r="BA350" s="735"/>
      <c r="BB350" s="735"/>
      <c r="BC350" s="735"/>
      <c r="BD350" s="735"/>
      <c r="BE350" s="735"/>
      <c r="BF350" s="735"/>
      <c r="BG350" s="735"/>
      <c r="BH350" s="735"/>
      <c r="BI350" s="735"/>
      <c r="BJ350" s="735"/>
      <c r="BK350" s="735"/>
      <c r="BL350" s="735"/>
      <c r="BM350" s="735"/>
      <c r="BN350" s="735"/>
      <c r="BO350" s="735"/>
      <c r="BP350" s="735"/>
      <c r="BQ350" s="735"/>
      <c r="BR350" s="735"/>
      <c r="BS350" s="735"/>
      <c r="BT350" s="735"/>
      <c r="BU350" s="735"/>
      <c r="BV350" s="735"/>
      <c r="BW350" s="735"/>
      <c r="BX350" s="735"/>
      <c r="BY350" s="735"/>
      <c r="BZ350" s="735"/>
      <c r="CA350" s="735"/>
      <c r="CB350" s="735"/>
      <c r="CC350" s="735"/>
      <c r="CD350" s="735"/>
      <c r="CE350" s="735"/>
      <c r="CF350" s="735"/>
      <c r="CG350" s="735"/>
      <c r="CH350" s="735"/>
    </row>
    <row r="351" spans="1:86" s="127" customFormat="1" ht="30" customHeight="1" x14ac:dyDescent="0.2">
      <c r="A351" s="737"/>
      <c r="B351" s="360"/>
      <c r="C351" s="736" t="s">
        <v>1011</v>
      </c>
      <c r="D351" s="1168"/>
      <c r="E351" s="1169"/>
      <c r="F351" s="1169"/>
      <c r="G351" s="1169"/>
      <c r="H351" s="1169"/>
      <c r="I351" s="1169"/>
      <c r="J351" s="1169"/>
      <c r="K351" s="1169"/>
      <c r="L351" s="1169"/>
      <c r="M351" s="1169"/>
      <c r="N351" s="1169"/>
      <c r="O351" s="1169"/>
      <c r="P351" s="1169"/>
      <c r="Q351" s="1169"/>
      <c r="R351" s="1169"/>
      <c r="S351" s="1169"/>
      <c r="T351" s="1169"/>
      <c r="U351" s="1169"/>
      <c r="V351" s="1170"/>
      <c r="W351" s="83"/>
      <c r="X351" s="264"/>
      <c r="Y351" s="735"/>
      <c r="Z351" s="316"/>
      <c r="AA351" s="735"/>
      <c r="AB351" s="735"/>
      <c r="AC351" s="735"/>
      <c r="AD351" s="735"/>
      <c r="AE351" s="735"/>
      <c r="AF351" s="735"/>
      <c r="AG351" s="735"/>
      <c r="AH351" s="735"/>
      <c r="AI351" s="735"/>
      <c r="AJ351" s="735"/>
      <c r="AK351" s="735"/>
      <c r="AL351" s="735"/>
      <c r="AM351" s="735"/>
      <c r="AN351" s="735"/>
      <c r="AO351" s="735"/>
      <c r="AP351" s="735"/>
      <c r="AQ351" s="735"/>
      <c r="AR351" s="735"/>
      <c r="AS351" s="735"/>
      <c r="AT351" s="735"/>
      <c r="AU351" s="735"/>
      <c r="AV351" s="735"/>
      <c r="AW351" s="735"/>
      <c r="AX351" s="735"/>
      <c r="AY351" s="735"/>
      <c r="AZ351" s="735"/>
      <c r="BA351" s="735"/>
      <c r="BB351" s="735"/>
      <c r="BC351" s="735"/>
      <c r="BD351" s="735"/>
      <c r="BE351" s="735"/>
      <c r="BF351" s="735"/>
      <c r="BG351" s="735"/>
      <c r="BH351" s="735"/>
      <c r="BI351" s="735"/>
      <c r="BJ351" s="735"/>
      <c r="BK351" s="735"/>
      <c r="BL351" s="735"/>
      <c r="BM351" s="735"/>
      <c r="BN351" s="735"/>
      <c r="BO351" s="735"/>
      <c r="BP351" s="735"/>
      <c r="BQ351" s="735"/>
      <c r="BR351" s="735"/>
      <c r="BS351" s="735"/>
      <c r="BT351" s="735"/>
      <c r="BU351" s="735"/>
      <c r="BV351" s="735"/>
      <c r="BW351" s="735"/>
      <c r="BX351" s="735"/>
      <c r="BY351" s="735"/>
      <c r="BZ351" s="735"/>
      <c r="CA351" s="735"/>
      <c r="CB351" s="735"/>
      <c r="CC351" s="735"/>
      <c r="CD351" s="735"/>
      <c r="CE351" s="735"/>
      <c r="CF351" s="735"/>
      <c r="CG351" s="735"/>
      <c r="CH351" s="735"/>
    </row>
    <row r="352" spans="1:86" s="127" customFormat="1" ht="45" customHeight="1" x14ac:dyDescent="0.2">
      <c r="A352" s="529"/>
      <c r="B352" s="319" t="s">
        <v>1028</v>
      </c>
      <c r="C352" s="221" t="s">
        <v>1119</v>
      </c>
      <c r="D352" s="917"/>
      <c r="E352" s="918"/>
      <c r="F352" s="917"/>
      <c r="G352" s="918"/>
      <c r="H352" s="917"/>
      <c r="I352" s="918"/>
      <c r="J352" s="917"/>
      <c r="K352" s="918"/>
      <c r="L352" s="917"/>
      <c r="M352" s="918"/>
      <c r="N352" s="917"/>
      <c r="O352" s="918"/>
      <c r="P352" s="917"/>
      <c r="Q352" s="918"/>
      <c r="R352" s="917"/>
      <c r="S352" s="918"/>
      <c r="T352" s="795"/>
      <c r="U352" s="144">
        <f>IF(OR(D352="s",F352="s",H352="s",J352="s",L352="s",N352="s",P352="s",R352="s"), 0, IF(OR(D352="a",F352="a",H352="a",J352="a",L352="a",N352="a",P352="a",R352="a"),V352,0))</f>
        <v>0</v>
      </c>
      <c r="V352" s="507">
        <f>IF(T352="na",0,10)</f>
        <v>10</v>
      </c>
      <c r="W352" s="83">
        <f>COUNTIF(D352:S352,"a")+COUNTIF(D352:S352,"s")+COUNTIF(T352,"na")</f>
        <v>0</v>
      </c>
      <c r="X352" s="339"/>
      <c r="Y352" s="340"/>
      <c r="Z352" s="316"/>
      <c r="AA352" s="290"/>
      <c r="AB352" s="290"/>
      <c r="AC352" s="290"/>
      <c r="AD352" s="290"/>
      <c r="AE352" s="290"/>
      <c r="AF352" s="290"/>
      <c r="AG352" s="290"/>
      <c r="AH352" s="290"/>
      <c r="AI352" s="290"/>
      <c r="AJ352" s="290"/>
      <c r="AK352" s="290"/>
      <c r="AL352" s="290"/>
      <c r="AM352" s="290"/>
      <c r="AN352" s="290"/>
      <c r="AO352" s="735"/>
      <c r="AP352" s="735"/>
      <c r="AQ352" s="735"/>
      <c r="AR352" s="735"/>
      <c r="AS352" s="735"/>
      <c r="AT352" s="735"/>
      <c r="AU352" s="735"/>
      <c r="AV352" s="735"/>
      <c r="AW352" s="735"/>
      <c r="AX352" s="735"/>
      <c r="AY352" s="735"/>
      <c r="AZ352" s="735"/>
      <c r="BA352" s="735"/>
      <c r="BB352" s="735"/>
      <c r="BC352" s="735"/>
      <c r="BD352" s="735"/>
      <c r="BE352" s="735"/>
      <c r="BF352" s="735"/>
      <c r="BG352" s="735"/>
      <c r="BH352" s="735"/>
      <c r="BI352" s="735"/>
      <c r="BJ352" s="735"/>
      <c r="BK352" s="735"/>
      <c r="BL352" s="735"/>
      <c r="BM352" s="735"/>
      <c r="BN352" s="735"/>
      <c r="BO352" s="735"/>
      <c r="BP352" s="735"/>
      <c r="BQ352" s="735"/>
      <c r="BR352" s="735"/>
      <c r="BS352" s="735"/>
      <c r="BT352" s="735"/>
      <c r="BU352" s="735"/>
      <c r="BV352" s="735"/>
      <c r="BW352" s="735"/>
      <c r="BX352" s="735"/>
      <c r="BY352" s="735"/>
      <c r="BZ352" s="735"/>
      <c r="CA352" s="735"/>
      <c r="CB352" s="735"/>
      <c r="CC352" s="735"/>
      <c r="CD352" s="735"/>
      <c r="CE352" s="735"/>
      <c r="CF352" s="735"/>
      <c r="CG352" s="735"/>
      <c r="CH352" s="735"/>
    </row>
    <row r="353" spans="1:86" s="127" customFormat="1" ht="67.7" customHeight="1" x14ac:dyDescent="0.2">
      <c r="A353" s="529"/>
      <c r="B353" s="319" t="s">
        <v>1120</v>
      </c>
      <c r="C353" s="221" t="s">
        <v>1121</v>
      </c>
      <c r="D353" s="900"/>
      <c r="E353" s="911"/>
      <c r="F353" s="900"/>
      <c r="G353" s="911"/>
      <c r="H353" s="900"/>
      <c r="I353" s="911"/>
      <c r="J353" s="900"/>
      <c r="K353" s="911"/>
      <c r="L353" s="900"/>
      <c r="M353" s="911"/>
      <c r="N353" s="900"/>
      <c r="O353" s="911"/>
      <c r="P353" s="900"/>
      <c r="Q353" s="911"/>
      <c r="R353" s="900"/>
      <c r="S353" s="911"/>
      <c r="T353" s="795"/>
      <c r="U353" s="140">
        <f>IF(OR(D353="s",F353="s",H353="s",J353="s",L353="s",N353="s",P353="s",R353="s"), 0, IF(OR(D353="a",F353="a",H353="a",J353="a",L353="a",N353="a",P353="a",R353="a"),V353,0))</f>
        <v>0</v>
      </c>
      <c r="V353" s="508">
        <f>IF(T353="na",0,5)</f>
        <v>5</v>
      </c>
      <c r="W353" s="83">
        <f>COUNTIF(D353:S353,"a")+COUNTIF(T353,"na")</f>
        <v>0</v>
      </c>
      <c r="X353" s="339"/>
      <c r="Y353" s="340"/>
      <c r="Z353" s="316" t="s">
        <v>44</v>
      </c>
      <c r="AA353" s="290"/>
      <c r="AB353" s="290"/>
      <c r="AC353" s="290"/>
      <c r="AD353" s="290"/>
      <c r="AE353" s="290"/>
      <c r="AF353" s="290"/>
      <c r="AG353" s="290"/>
      <c r="AH353" s="290"/>
      <c r="AI353" s="290"/>
      <c r="AJ353" s="290"/>
      <c r="AK353" s="290"/>
      <c r="AL353" s="290"/>
      <c r="AM353" s="290"/>
      <c r="AN353" s="290"/>
      <c r="AO353" s="735"/>
      <c r="AP353" s="735"/>
      <c r="AQ353" s="735"/>
      <c r="AR353" s="735"/>
      <c r="AS353" s="735"/>
      <c r="AT353" s="735"/>
      <c r="AU353" s="735"/>
      <c r="AV353" s="735"/>
      <c r="AW353" s="735"/>
      <c r="AX353" s="735"/>
      <c r="AY353" s="735"/>
      <c r="AZ353" s="735"/>
      <c r="BA353" s="735"/>
      <c r="BB353" s="735"/>
      <c r="BC353" s="735"/>
      <c r="BD353" s="735"/>
      <c r="BE353" s="735"/>
      <c r="BF353" s="735"/>
      <c r="BG353" s="735"/>
      <c r="BH353" s="735"/>
      <c r="BI353" s="735"/>
      <c r="BJ353" s="735"/>
      <c r="BK353" s="735"/>
      <c r="BL353" s="735"/>
      <c r="BM353" s="735"/>
      <c r="BN353" s="735"/>
      <c r="BO353" s="735"/>
      <c r="BP353" s="735"/>
      <c r="BQ353" s="735"/>
      <c r="BR353" s="735"/>
      <c r="BS353" s="735"/>
      <c r="BT353" s="735"/>
      <c r="BU353" s="735"/>
      <c r="BV353" s="735"/>
      <c r="BW353" s="735"/>
      <c r="BX353" s="735"/>
      <c r="BY353" s="735"/>
      <c r="BZ353" s="735"/>
      <c r="CA353" s="735"/>
      <c r="CB353" s="735"/>
      <c r="CC353" s="735"/>
      <c r="CD353" s="735"/>
      <c r="CE353" s="735"/>
      <c r="CF353" s="735"/>
      <c r="CG353" s="735"/>
      <c r="CH353" s="735"/>
    </row>
    <row r="354" spans="1:86" s="127" customFormat="1" ht="30" customHeight="1" x14ac:dyDescent="0.2">
      <c r="A354" s="737"/>
      <c r="B354" s="360"/>
      <c r="C354" s="824" t="s">
        <v>1122</v>
      </c>
      <c r="D354" s="1215"/>
      <c r="E354" s="1216"/>
      <c r="F354" s="1216"/>
      <c r="G354" s="1216"/>
      <c r="H354" s="1216"/>
      <c r="I354" s="1216"/>
      <c r="J354" s="1216"/>
      <c r="K354" s="1216"/>
      <c r="L354" s="1216"/>
      <c r="M354" s="1216"/>
      <c r="N354" s="1216"/>
      <c r="O354" s="1216"/>
      <c r="P354" s="1216"/>
      <c r="Q354" s="1216"/>
      <c r="R354" s="1216"/>
      <c r="S354" s="1216"/>
      <c r="T354" s="1216"/>
      <c r="U354" s="1216"/>
      <c r="V354" s="1217"/>
      <c r="W354" s="83" t="str">
        <f>IF(AND(ISNUMBER(D354),COUNTIF(D353:S353,"a")),1,IF(COUNTIF(D353:S353,"a"),0,""))</f>
        <v/>
      </c>
      <c r="X354" s="264"/>
      <c r="Y354" s="735"/>
      <c r="Z354" s="316"/>
      <c r="AA354" s="735"/>
      <c r="AB354" s="735"/>
      <c r="AC354" s="735"/>
      <c r="AD354" s="735"/>
      <c r="AE354" s="735"/>
      <c r="AF354" s="735"/>
      <c r="AG354" s="735"/>
      <c r="AH354" s="735"/>
      <c r="AI354" s="735"/>
      <c r="AJ354" s="735"/>
      <c r="AK354" s="735"/>
      <c r="AL354" s="735"/>
      <c r="AM354" s="735"/>
      <c r="AN354" s="735"/>
      <c r="AO354" s="735"/>
      <c r="AP354" s="735"/>
      <c r="AQ354" s="735"/>
      <c r="AR354" s="735"/>
      <c r="AS354" s="735"/>
      <c r="AT354" s="735"/>
      <c r="AU354" s="735"/>
      <c r="AV354" s="735"/>
      <c r="AW354" s="735"/>
      <c r="AX354" s="735"/>
      <c r="AY354" s="735"/>
      <c r="AZ354" s="735"/>
      <c r="BA354" s="735"/>
      <c r="BB354" s="735"/>
      <c r="BC354" s="735"/>
      <c r="BD354" s="735"/>
      <c r="BE354" s="735"/>
      <c r="BF354" s="735"/>
      <c r="BG354" s="735"/>
      <c r="BH354" s="735"/>
      <c r="BI354" s="735"/>
      <c r="BJ354" s="735"/>
      <c r="BK354" s="735"/>
      <c r="BL354" s="735"/>
      <c r="BM354" s="735"/>
      <c r="BN354" s="735"/>
      <c r="BO354" s="735"/>
      <c r="BP354" s="735"/>
      <c r="BQ354" s="735"/>
      <c r="BR354" s="735"/>
      <c r="BS354" s="735"/>
      <c r="BT354" s="735"/>
      <c r="BU354" s="735"/>
      <c r="BV354" s="735"/>
      <c r="BW354" s="735"/>
      <c r="BX354" s="735"/>
      <c r="BY354" s="735"/>
      <c r="BZ354" s="735"/>
      <c r="CA354" s="735"/>
      <c r="CB354" s="735"/>
      <c r="CC354" s="735"/>
      <c r="CD354" s="735"/>
      <c r="CE354" s="735"/>
      <c r="CF354" s="735"/>
      <c r="CG354" s="735"/>
      <c r="CH354" s="735"/>
    </row>
    <row r="355" spans="1:86" s="127" customFormat="1" ht="45" customHeight="1" x14ac:dyDescent="0.2">
      <c r="A355" s="529"/>
      <c r="B355" s="358" t="s">
        <v>1029</v>
      </c>
      <c r="C355" s="221" t="s">
        <v>1123</v>
      </c>
      <c r="D355" s="900"/>
      <c r="E355" s="911"/>
      <c r="F355" s="900"/>
      <c r="G355" s="911"/>
      <c r="H355" s="900"/>
      <c r="I355" s="911"/>
      <c r="J355" s="900"/>
      <c r="K355" s="911"/>
      <c r="L355" s="900"/>
      <c r="M355" s="911"/>
      <c r="N355" s="900"/>
      <c r="O355" s="911"/>
      <c r="P355" s="900"/>
      <c r="Q355" s="911"/>
      <c r="R355" s="900"/>
      <c r="S355" s="911"/>
      <c r="T355" s="795"/>
      <c r="U355" s="140">
        <f>IF(OR(D355="s",F355="s",H355="s",J355="s",L355="s",N355="s",P355="s",R355="s"), 0, IF(OR(D355="a",F355="a",H355="a",J355="a",L355="a",N355="a",P355="a",R355="a"),V355,0))</f>
        <v>0</v>
      </c>
      <c r="V355" s="509">
        <f>IF(T355="na",0,5)</f>
        <v>5</v>
      </c>
      <c r="W355" s="83">
        <f>COUNTIF(D355:S355,"a")+COUNTIF(D355:S355,"s")+COUNTIF(T355,"na")</f>
        <v>0</v>
      </c>
      <c r="X355" s="339"/>
      <c r="Y355" s="340"/>
      <c r="Z355" s="316"/>
      <c r="AA355" s="290"/>
      <c r="AB355" s="290"/>
      <c r="AC355" s="290"/>
      <c r="AD355" s="290"/>
      <c r="AE355" s="290"/>
      <c r="AF355" s="290"/>
      <c r="AG355" s="290"/>
      <c r="AH355" s="290"/>
      <c r="AI355" s="290"/>
      <c r="AJ355" s="290"/>
      <c r="AK355" s="290"/>
      <c r="AL355" s="290"/>
      <c r="AM355" s="290"/>
      <c r="AN355" s="290"/>
      <c r="AO355" s="735"/>
      <c r="AP355" s="735"/>
      <c r="AQ355" s="735"/>
      <c r="AR355" s="735"/>
      <c r="AS355" s="735"/>
      <c r="AT355" s="735"/>
      <c r="AU355" s="735"/>
      <c r="AV355" s="735"/>
      <c r="AW355" s="735"/>
      <c r="AX355" s="735"/>
      <c r="AY355" s="735"/>
      <c r="AZ355" s="735"/>
      <c r="BA355" s="735"/>
      <c r="BB355" s="735"/>
      <c r="BC355" s="735"/>
      <c r="BD355" s="735"/>
      <c r="BE355" s="735"/>
      <c r="BF355" s="735"/>
      <c r="BG355" s="735"/>
      <c r="BH355" s="735"/>
      <c r="BI355" s="735"/>
      <c r="BJ355" s="735"/>
      <c r="BK355" s="735"/>
      <c r="BL355" s="735"/>
      <c r="BM355" s="735"/>
      <c r="BN355" s="735"/>
      <c r="BO355" s="735"/>
      <c r="BP355" s="735"/>
      <c r="BQ355" s="735"/>
      <c r="BR355" s="735"/>
      <c r="BS355" s="735"/>
      <c r="BT355" s="735"/>
      <c r="BU355" s="735"/>
      <c r="BV355" s="735"/>
      <c r="BW355" s="735"/>
      <c r="BX355" s="735"/>
      <c r="BY355" s="735"/>
      <c r="BZ355" s="735"/>
      <c r="CA355" s="735"/>
      <c r="CB355" s="735"/>
      <c r="CC355" s="735"/>
      <c r="CD355" s="735"/>
      <c r="CE355" s="735"/>
      <c r="CF355" s="735"/>
      <c r="CG355" s="735"/>
      <c r="CH355" s="735"/>
    </row>
    <row r="356" spans="1:86" s="127" customFormat="1" ht="30" customHeight="1" x14ac:dyDescent="0.2">
      <c r="A356" s="737"/>
      <c r="B356" s="360"/>
      <c r="C356" s="736" t="s">
        <v>1013</v>
      </c>
      <c r="D356" s="1168"/>
      <c r="E356" s="1169"/>
      <c r="F356" s="1169"/>
      <c r="G356" s="1169"/>
      <c r="H356" s="1169"/>
      <c r="I356" s="1169"/>
      <c r="J356" s="1169"/>
      <c r="K356" s="1169"/>
      <c r="L356" s="1169"/>
      <c r="M356" s="1169"/>
      <c r="N356" s="1169"/>
      <c r="O356" s="1169"/>
      <c r="P356" s="1169"/>
      <c r="Q356" s="1169"/>
      <c r="R356" s="1169"/>
      <c r="S356" s="1169"/>
      <c r="T356" s="1169"/>
      <c r="U356" s="1169"/>
      <c r="V356" s="1170"/>
      <c r="W356" s="83"/>
      <c r="X356" s="264"/>
      <c r="Y356" s="735"/>
      <c r="Z356" s="316"/>
      <c r="AA356" s="735"/>
      <c r="AB356" s="735"/>
      <c r="AC356" s="735"/>
      <c r="AD356" s="735"/>
      <c r="AE356" s="735"/>
      <c r="AF356" s="735"/>
      <c r="AG356" s="735"/>
      <c r="AH356" s="735"/>
      <c r="AI356" s="735"/>
      <c r="AJ356" s="735"/>
      <c r="AK356" s="735"/>
      <c r="AL356" s="735"/>
      <c r="AM356" s="735"/>
      <c r="AN356" s="735"/>
      <c r="AO356" s="735"/>
      <c r="AP356" s="735"/>
      <c r="AQ356" s="735"/>
      <c r="AR356" s="735"/>
      <c r="AS356" s="735"/>
      <c r="AT356" s="735"/>
      <c r="AU356" s="735"/>
      <c r="AV356" s="735"/>
      <c r="AW356" s="735"/>
      <c r="AX356" s="735"/>
      <c r="AY356" s="735"/>
      <c r="AZ356" s="735"/>
      <c r="BA356" s="735"/>
      <c r="BB356" s="735"/>
      <c r="BC356" s="735"/>
      <c r="BD356" s="735"/>
      <c r="BE356" s="735"/>
      <c r="BF356" s="735"/>
      <c r="BG356" s="735"/>
      <c r="BH356" s="735"/>
      <c r="BI356" s="735"/>
      <c r="BJ356" s="735"/>
      <c r="BK356" s="735"/>
      <c r="BL356" s="735"/>
      <c r="BM356" s="735"/>
      <c r="BN356" s="735"/>
      <c r="BO356" s="735"/>
      <c r="BP356" s="735"/>
      <c r="BQ356" s="735"/>
      <c r="BR356" s="735"/>
      <c r="BS356" s="735"/>
      <c r="BT356" s="735"/>
      <c r="BU356" s="735"/>
      <c r="BV356" s="735"/>
      <c r="BW356" s="735"/>
      <c r="BX356" s="735"/>
      <c r="BY356" s="735"/>
      <c r="BZ356" s="735"/>
      <c r="CA356" s="735"/>
      <c r="CB356" s="735"/>
      <c r="CC356" s="735"/>
      <c r="CD356" s="735"/>
      <c r="CE356" s="735"/>
      <c r="CF356" s="735"/>
      <c r="CG356" s="735"/>
      <c r="CH356" s="735"/>
    </row>
    <row r="357" spans="1:86" s="127" customFormat="1" ht="30" customHeight="1" x14ac:dyDescent="0.2">
      <c r="A357" s="737"/>
      <c r="B357" s="360"/>
      <c r="C357" s="736" t="s">
        <v>1030</v>
      </c>
      <c r="D357" s="1168"/>
      <c r="E357" s="1169"/>
      <c r="F357" s="1169"/>
      <c r="G357" s="1169"/>
      <c r="H357" s="1169"/>
      <c r="I357" s="1169"/>
      <c r="J357" s="1169"/>
      <c r="K357" s="1169"/>
      <c r="L357" s="1169"/>
      <c r="M357" s="1169"/>
      <c r="N357" s="1169"/>
      <c r="O357" s="1169"/>
      <c r="P357" s="1169"/>
      <c r="Q357" s="1169"/>
      <c r="R357" s="1169"/>
      <c r="S357" s="1169"/>
      <c r="T357" s="1169"/>
      <c r="U357" s="1169"/>
      <c r="V357" s="1170"/>
      <c r="W357" s="83"/>
      <c r="X357" s="264"/>
      <c r="Y357" s="735"/>
      <c r="Z357" s="316"/>
      <c r="AA357" s="735"/>
      <c r="AB357" s="735"/>
      <c r="AC357" s="735"/>
      <c r="AD357" s="735"/>
      <c r="AE357" s="735"/>
      <c r="AF357" s="735"/>
      <c r="AG357" s="735"/>
      <c r="AH357" s="735"/>
      <c r="AI357" s="735"/>
      <c r="AJ357" s="735"/>
      <c r="AK357" s="735"/>
      <c r="AL357" s="735"/>
      <c r="AM357" s="735"/>
      <c r="AN357" s="735"/>
      <c r="AO357" s="735"/>
      <c r="AP357" s="735"/>
      <c r="AQ357" s="735"/>
      <c r="AR357" s="735"/>
      <c r="AS357" s="735"/>
      <c r="AT357" s="735"/>
      <c r="AU357" s="735"/>
      <c r="AV357" s="735"/>
      <c r="AW357" s="735"/>
      <c r="AX357" s="735"/>
      <c r="AY357" s="735"/>
      <c r="AZ357" s="735"/>
      <c r="BA357" s="735"/>
      <c r="BB357" s="735"/>
      <c r="BC357" s="735"/>
      <c r="BD357" s="735"/>
      <c r="BE357" s="735"/>
      <c r="BF357" s="735"/>
      <c r="BG357" s="735"/>
      <c r="BH357" s="735"/>
      <c r="BI357" s="735"/>
      <c r="BJ357" s="735"/>
      <c r="BK357" s="735"/>
      <c r="BL357" s="735"/>
      <c r="BM357" s="735"/>
      <c r="BN357" s="735"/>
      <c r="BO357" s="735"/>
      <c r="BP357" s="735"/>
      <c r="BQ357" s="735"/>
      <c r="BR357" s="735"/>
      <c r="BS357" s="735"/>
      <c r="BT357" s="735"/>
      <c r="BU357" s="735"/>
      <c r="BV357" s="735"/>
      <c r="BW357" s="735"/>
      <c r="BX357" s="735"/>
      <c r="BY357" s="735"/>
      <c r="BZ357" s="735"/>
      <c r="CA357" s="735"/>
      <c r="CB357" s="735"/>
      <c r="CC357" s="735"/>
      <c r="CD357" s="735"/>
      <c r="CE357" s="735"/>
      <c r="CF357" s="735"/>
      <c r="CG357" s="735"/>
      <c r="CH357" s="735"/>
    </row>
    <row r="358" spans="1:86" s="127" customFormat="1" ht="45" customHeight="1" x14ac:dyDescent="0.2">
      <c r="A358" s="529"/>
      <c r="B358" s="358" t="s">
        <v>1031</v>
      </c>
      <c r="C358" s="221" t="s">
        <v>1124</v>
      </c>
      <c r="D358" s="900"/>
      <c r="E358" s="911"/>
      <c r="F358" s="900"/>
      <c r="G358" s="911"/>
      <c r="H358" s="900"/>
      <c r="I358" s="911"/>
      <c r="J358" s="900"/>
      <c r="K358" s="911"/>
      <c r="L358" s="900"/>
      <c r="M358" s="911"/>
      <c r="N358" s="900"/>
      <c r="O358" s="911"/>
      <c r="P358" s="900"/>
      <c r="Q358" s="911"/>
      <c r="R358" s="900"/>
      <c r="S358" s="911"/>
      <c r="T358" s="795"/>
      <c r="U358" s="140">
        <f>IF(OR(D358="s",F358="s",H358="s",J358="s",L358="s",N358="s",P358="s",R358="s"), 0, IF(OR(D358="a",F358="a",H358="a",J358="a",L358="a",N358="a",P358="a",R358="a"),V358,0))</f>
        <v>0</v>
      </c>
      <c r="V358" s="509">
        <f>IF(T358="na",0,20)</f>
        <v>20</v>
      </c>
      <c r="W358" s="83">
        <f>COUNTIF(D358:S358,"a")+COUNTIF(D358:S358,"s")+COUNTIF(T358,"na")</f>
        <v>0</v>
      </c>
      <c r="X358" s="339"/>
      <c r="Y358" s="340"/>
      <c r="Z358" s="316"/>
      <c r="AA358" s="290"/>
      <c r="AB358" s="290"/>
      <c r="AC358" s="290"/>
      <c r="AD358" s="290"/>
      <c r="AE358" s="290"/>
      <c r="AF358" s="290"/>
      <c r="AG358" s="290"/>
      <c r="AH358" s="290"/>
      <c r="AI358" s="290"/>
      <c r="AJ358" s="290"/>
      <c r="AK358" s="290"/>
      <c r="AL358" s="290"/>
      <c r="AM358" s="290"/>
      <c r="AN358" s="290"/>
      <c r="AO358" s="735"/>
      <c r="AP358" s="735"/>
      <c r="AQ358" s="735"/>
      <c r="AR358" s="735"/>
      <c r="AS358" s="735"/>
      <c r="AT358" s="735"/>
      <c r="AU358" s="735"/>
      <c r="AV358" s="735"/>
      <c r="AW358" s="735"/>
      <c r="AX358" s="735"/>
      <c r="AY358" s="735"/>
      <c r="AZ358" s="735"/>
      <c r="BA358" s="735"/>
      <c r="BB358" s="735"/>
      <c r="BC358" s="735"/>
      <c r="BD358" s="735"/>
      <c r="BE358" s="735"/>
      <c r="BF358" s="735"/>
      <c r="BG358" s="735"/>
      <c r="BH358" s="735"/>
      <c r="BI358" s="735"/>
      <c r="BJ358" s="735"/>
      <c r="BK358" s="735"/>
      <c r="BL358" s="735"/>
      <c r="BM358" s="735"/>
      <c r="BN358" s="735"/>
      <c r="BO358" s="735"/>
      <c r="BP358" s="735"/>
      <c r="BQ358" s="735"/>
      <c r="BR358" s="735"/>
      <c r="BS358" s="735"/>
      <c r="BT358" s="735"/>
      <c r="BU358" s="735"/>
      <c r="BV358" s="735"/>
      <c r="BW358" s="735"/>
      <c r="BX358" s="735"/>
      <c r="BY358" s="735"/>
      <c r="BZ358" s="735"/>
      <c r="CA358" s="735"/>
      <c r="CB358" s="735"/>
      <c r="CC358" s="735"/>
      <c r="CD358" s="735"/>
      <c r="CE358" s="735"/>
      <c r="CF358" s="735"/>
      <c r="CG358" s="735"/>
      <c r="CH358" s="735"/>
    </row>
    <row r="359" spans="1:86" s="127" customFormat="1" ht="48" customHeight="1" x14ac:dyDescent="0.2">
      <c r="A359" s="529"/>
      <c r="B359" s="353"/>
      <c r="C359" s="793" t="s">
        <v>1032</v>
      </c>
      <c r="D359" s="1020" t="s">
        <v>1033</v>
      </c>
      <c r="E359" s="986"/>
      <c r="F359" s="986"/>
      <c r="G359" s="986"/>
      <c r="H359" s="986"/>
      <c r="I359" s="986"/>
      <c r="J359" s="986"/>
      <c r="K359" s="986"/>
      <c r="L359" s="986"/>
      <c r="M359" s="986"/>
      <c r="N359" s="986"/>
      <c r="O359" s="986"/>
      <c r="P359" s="986"/>
      <c r="Q359" s="986"/>
      <c r="R359" s="986"/>
      <c r="S359" s="986"/>
      <c r="T359" s="986"/>
      <c r="U359" s="986"/>
      <c r="V359" s="987"/>
      <c r="W359" s="83"/>
      <c r="X359" s="347"/>
      <c r="Y359" s="340"/>
      <c r="Z359" s="316"/>
      <c r="AA359" s="290"/>
      <c r="AB359" s="290"/>
      <c r="AC359" s="290"/>
      <c r="AD359" s="290"/>
      <c r="AE359" s="290"/>
      <c r="AF359" s="290"/>
      <c r="AG359" s="290"/>
      <c r="AH359" s="290"/>
      <c r="AI359" s="290"/>
      <c r="AJ359" s="290"/>
      <c r="AK359" s="290"/>
      <c r="AL359" s="290"/>
      <c r="AM359" s="290"/>
      <c r="AN359" s="290"/>
      <c r="AO359" s="735"/>
      <c r="AP359" s="735"/>
      <c r="AQ359" s="735"/>
      <c r="AR359" s="735"/>
      <c r="AS359" s="735"/>
      <c r="AT359" s="735"/>
      <c r="AU359" s="735"/>
      <c r="AV359" s="735"/>
      <c r="AW359" s="735"/>
      <c r="AX359" s="735"/>
      <c r="AY359" s="735"/>
      <c r="AZ359" s="735"/>
      <c r="BA359" s="735"/>
      <c r="BB359" s="735"/>
      <c r="BC359" s="735"/>
      <c r="BD359" s="735"/>
      <c r="BE359" s="735"/>
      <c r="BF359" s="735"/>
      <c r="BG359" s="735"/>
      <c r="BH359" s="735"/>
      <c r="BI359" s="735"/>
      <c r="BJ359" s="735"/>
      <c r="BK359" s="735"/>
      <c r="BL359" s="735"/>
      <c r="BM359" s="735"/>
      <c r="BN359" s="735"/>
      <c r="BO359" s="735"/>
      <c r="BP359" s="735"/>
      <c r="BQ359" s="735"/>
      <c r="BR359" s="735"/>
      <c r="BS359" s="735"/>
      <c r="BT359" s="735"/>
      <c r="BU359" s="735"/>
      <c r="BV359" s="735"/>
      <c r="BW359" s="735"/>
      <c r="BX359" s="735"/>
      <c r="BY359" s="735"/>
      <c r="BZ359" s="735"/>
      <c r="CA359" s="735"/>
      <c r="CB359" s="735"/>
      <c r="CC359" s="735"/>
      <c r="CD359" s="735"/>
      <c r="CE359" s="735"/>
      <c r="CF359" s="735"/>
      <c r="CG359" s="735"/>
      <c r="CH359" s="735"/>
    </row>
    <row r="360" spans="1:86" s="127" customFormat="1" ht="27.95" customHeight="1" x14ac:dyDescent="0.2">
      <c r="A360" s="529"/>
      <c r="B360" s="353"/>
      <c r="C360" s="221" t="s">
        <v>1034</v>
      </c>
      <c r="D360" s="917"/>
      <c r="E360" s="918"/>
      <c r="F360" s="917"/>
      <c r="G360" s="918"/>
      <c r="H360" s="917"/>
      <c r="I360" s="918"/>
      <c r="J360" s="917"/>
      <c r="K360" s="918"/>
      <c r="L360" s="917"/>
      <c r="M360" s="918"/>
      <c r="N360" s="917"/>
      <c r="O360" s="918"/>
      <c r="P360" s="917"/>
      <c r="Q360" s="918"/>
      <c r="R360" s="917"/>
      <c r="S360" s="918"/>
      <c r="T360" s="1023"/>
      <c r="U360" s="1021"/>
      <c r="V360" s="1022"/>
      <c r="W360" s="83">
        <f>IF(OR(COUNTIF($D$358:$S$358,"s"),COUNTIF($T$352,"na")),1,COUNTIF(D360:S360, "a"))</f>
        <v>0</v>
      </c>
      <c r="X360" s="339"/>
      <c r="Y360" s="340"/>
      <c r="Z360" s="316"/>
      <c r="AA360" s="290"/>
      <c r="AB360" s="290"/>
      <c r="AC360" s="290"/>
      <c r="AD360" s="290"/>
      <c r="AE360" s="290"/>
      <c r="AF360" s="290"/>
      <c r="AG360" s="290"/>
      <c r="AH360" s="290"/>
      <c r="AI360" s="290"/>
      <c r="AJ360" s="290"/>
      <c r="AK360" s="290"/>
      <c r="AL360" s="290"/>
      <c r="AM360" s="290"/>
      <c r="AN360" s="290"/>
      <c r="AO360" s="735"/>
      <c r="AP360" s="735"/>
      <c r="AQ360" s="735"/>
      <c r="AR360" s="735"/>
      <c r="AS360" s="735"/>
      <c r="AT360" s="735"/>
      <c r="AU360" s="735"/>
      <c r="AV360" s="735"/>
      <c r="AW360" s="735"/>
      <c r="AX360" s="735"/>
      <c r="AY360" s="735"/>
      <c r="AZ360" s="735"/>
      <c r="BA360" s="735"/>
      <c r="BB360" s="735"/>
      <c r="BC360" s="735"/>
      <c r="BD360" s="735"/>
      <c r="BE360" s="735"/>
      <c r="BF360" s="735"/>
      <c r="BG360" s="735"/>
      <c r="BH360" s="735"/>
      <c r="BI360" s="735"/>
      <c r="BJ360" s="735"/>
      <c r="BK360" s="735"/>
      <c r="BL360" s="735"/>
      <c r="BM360" s="735"/>
      <c r="BN360" s="735"/>
      <c r="BO360" s="735"/>
      <c r="BP360" s="735"/>
      <c r="BQ360" s="735"/>
      <c r="BR360" s="735"/>
      <c r="BS360" s="735"/>
      <c r="BT360" s="735"/>
      <c r="BU360" s="735"/>
      <c r="BV360" s="735"/>
      <c r="BW360" s="735"/>
      <c r="BX360" s="735"/>
      <c r="BY360" s="735"/>
      <c r="BZ360" s="735"/>
      <c r="CA360" s="735"/>
      <c r="CB360" s="735"/>
      <c r="CC360" s="735"/>
      <c r="CD360" s="735"/>
      <c r="CE360" s="735"/>
      <c r="CF360" s="735"/>
      <c r="CG360" s="735"/>
      <c r="CH360" s="735"/>
    </row>
    <row r="361" spans="1:86" s="127" customFormat="1" ht="27.95" customHeight="1" x14ac:dyDescent="0.2">
      <c r="A361" s="529"/>
      <c r="B361" s="353"/>
      <c r="C361" s="221" t="s">
        <v>1035</v>
      </c>
      <c r="D361" s="900"/>
      <c r="E361" s="911"/>
      <c r="F361" s="900"/>
      <c r="G361" s="911"/>
      <c r="H361" s="900"/>
      <c r="I361" s="911"/>
      <c r="J361" s="900"/>
      <c r="K361" s="911"/>
      <c r="L361" s="900"/>
      <c r="M361" s="911"/>
      <c r="N361" s="900"/>
      <c r="O361" s="911"/>
      <c r="P361" s="900"/>
      <c r="Q361" s="911"/>
      <c r="R361" s="900"/>
      <c r="S361" s="911"/>
      <c r="T361" s="1023"/>
      <c r="U361" s="1021"/>
      <c r="V361" s="1022"/>
      <c r="W361" s="83">
        <f t="shared" ref="W361:W364" si="35">IF(OR(COUNTIF($D$358:$S$358,"s"),COUNTIF($T$352,"na")),1,COUNTIF(D361:S361, "a"))</f>
        <v>0</v>
      </c>
      <c r="X361" s="339"/>
      <c r="Y361" s="340"/>
      <c r="Z361" s="316"/>
      <c r="AA361" s="290"/>
      <c r="AB361" s="290"/>
      <c r="AC361" s="290"/>
      <c r="AD361" s="290"/>
      <c r="AE361" s="290"/>
      <c r="AF361" s="290"/>
      <c r="AG361" s="290"/>
      <c r="AH361" s="290"/>
      <c r="AI361" s="290"/>
      <c r="AJ361" s="290"/>
      <c r="AK361" s="290"/>
      <c r="AL361" s="290"/>
      <c r="AM361" s="290"/>
      <c r="AN361" s="290"/>
      <c r="AO361" s="735"/>
      <c r="AP361" s="735"/>
      <c r="AQ361" s="735"/>
      <c r="AR361" s="735"/>
      <c r="AS361" s="735"/>
      <c r="AT361" s="735"/>
      <c r="AU361" s="735"/>
      <c r="AV361" s="735"/>
      <c r="AW361" s="735"/>
      <c r="AX361" s="735"/>
      <c r="AY361" s="735"/>
      <c r="AZ361" s="735"/>
      <c r="BA361" s="735"/>
      <c r="BB361" s="735"/>
      <c r="BC361" s="735"/>
      <c r="BD361" s="735"/>
      <c r="BE361" s="735"/>
      <c r="BF361" s="735"/>
      <c r="BG361" s="735"/>
      <c r="BH361" s="735"/>
      <c r="BI361" s="735"/>
      <c r="BJ361" s="735"/>
      <c r="BK361" s="735"/>
      <c r="BL361" s="735"/>
      <c r="BM361" s="735"/>
      <c r="BN361" s="735"/>
      <c r="BO361" s="735"/>
      <c r="BP361" s="735"/>
      <c r="BQ361" s="735"/>
      <c r="BR361" s="735"/>
      <c r="BS361" s="735"/>
      <c r="BT361" s="735"/>
      <c r="BU361" s="735"/>
      <c r="BV361" s="735"/>
      <c r="BW361" s="735"/>
      <c r="BX361" s="735"/>
      <c r="BY361" s="735"/>
      <c r="BZ361" s="735"/>
      <c r="CA361" s="735"/>
      <c r="CB361" s="735"/>
      <c r="CC361" s="735"/>
      <c r="CD361" s="735"/>
      <c r="CE361" s="735"/>
      <c r="CF361" s="735"/>
      <c r="CG361" s="735"/>
      <c r="CH361" s="735"/>
    </row>
    <row r="362" spans="1:86" s="127" customFormat="1" ht="27.95" customHeight="1" x14ac:dyDescent="0.2">
      <c r="A362" s="529"/>
      <c r="B362" s="354"/>
      <c r="C362" s="221" t="s">
        <v>1036</v>
      </c>
      <c r="D362" s="900"/>
      <c r="E362" s="911"/>
      <c r="F362" s="900"/>
      <c r="G362" s="911"/>
      <c r="H362" s="900"/>
      <c r="I362" s="911"/>
      <c r="J362" s="900"/>
      <c r="K362" s="911"/>
      <c r="L362" s="900"/>
      <c r="M362" s="911"/>
      <c r="N362" s="900"/>
      <c r="O362" s="911"/>
      <c r="P362" s="900"/>
      <c r="Q362" s="911"/>
      <c r="R362" s="900"/>
      <c r="S362" s="911"/>
      <c r="T362" s="1023"/>
      <c r="U362" s="1021"/>
      <c r="V362" s="1022"/>
      <c r="W362" s="83">
        <f t="shared" si="35"/>
        <v>0</v>
      </c>
      <c r="X362" s="339"/>
      <c r="Y362" s="340"/>
      <c r="Z362" s="316"/>
      <c r="AA362" s="290"/>
      <c r="AB362" s="290"/>
      <c r="AC362" s="290"/>
      <c r="AD362" s="290"/>
      <c r="AE362" s="290"/>
      <c r="AF362" s="290"/>
      <c r="AG362" s="290"/>
      <c r="AH362" s="290"/>
      <c r="AI362" s="290"/>
      <c r="AJ362" s="290"/>
      <c r="AK362" s="290"/>
      <c r="AL362" s="290"/>
      <c r="AM362" s="290"/>
      <c r="AN362" s="290"/>
      <c r="AO362" s="735"/>
      <c r="AP362" s="735"/>
      <c r="AQ362" s="735"/>
      <c r="AR362" s="735"/>
      <c r="AS362" s="735"/>
      <c r="AT362" s="735"/>
      <c r="AU362" s="735"/>
      <c r="AV362" s="735"/>
      <c r="AW362" s="735"/>
      <c r="AX362" s="735"/>
      <c r="AY362" s="735"/>
      <c r="AZ362" s="735"/>
      <c r="BA362" s="735"/>
      <c r="BB362" s="735"/>
      <c r="BC362" s="735"/>
      <c r="BD362" s="735"/>
      <c r="BE362" s="735"/>
      <c r="BF362" s="735"/>
      <c r="BG362" s="735"/>
      <c r="BH362" s="735"/>
      <c r="BI362" s="735"/>
      <c r="BJ362" s="735"/>
      <c r="BK362" s="735"/>
      <c r="BL362" s="735"/>
      <c r="BM362" s="735"/>
      <c r="BN362" s="735"/>
      <c r="BO362" s="735"/>
      <c r="BP362" s="735"/>
      <c r="BQ362" s="735"/>
      <c r="BR362" s="735"/>
      <c r="BS362" s="735"/>
      <c r="BT362" s="735"/>
      <c r="BU362" s="735"/>
      <c r="BV362" s="735"/>
      <c r="BW362" s="735"/>
      <c r="BX362" s="735"/>
      <c r="BY362" s="735"/>
      <c r="BZ362" s="735"/>
      <c r="CA362" s="735"/>
      <c r="CB362" s="735"/>
      <c r="CC362" s="735"/>
      <c r="CD362" s="735"/>
      <c r="CE362" s="735"/>
      <c r="CF362" s="735"/>
      <c r="CG362" s="735"/>
      <c r="CH362" s="735"/>
    </row>
    <row r="363" spans="1:86" s="127" customFormat="1" ht="27.95" customHeight="1" x14ac:dyDescent="0.2">
      <c r="A363" s="529"/>
      <c r="B363" s="353"/>
      <c r="C363" s="221" t="s">
        <v>1037</v>
      </c>
      <c r="D363" s="900"/>
      <c r="E363" s="911"/>
      <c r="F363" s="900"/>
      <c r="G363" s="911"/>
      <c r="H363" s="900"/>
      <c r="I363" s="911"/>
      <c r="J363" s="900"/>
      <c r="K363" s="911"/>
      <c r="L363" s="900"/>
      <c r="M363" s="911"/>
      <c r="N363" s="900"/>
      <c r="O363" s="911"/>
      <c r="P363" s="900"/>
      <c r="Q363" s="911"/>
      <c r="R363" s="900"/>
      <c r="S363" s="911"/>
      <c r="T363" s="1023"/>
      <c r="U363" s="1021"/>
      <c r="V363" s="1022"/>
      <c r="W363" s="83">
        <f t="shared" si="35"/>
        <v>0</v>
      </c>
      <c r="X363" s="339"/>
      <c r="Y363" s="340"/>
      <c r="Z363" s="316"/>
      <c r="AA363" s="290"/>
      <c r="AB363" s="290"/>
      <c r="AC363" s="290"/>
      <c r="AD363" s="290"/>
      <c r="AE363" s="290"/>
      <c r="AF363" s="290"/>
      <c r="AG363" s="290"/>
      <c r="AH363" s="290"/>
      <c r="AI363" s="290"/>
      <c r="AJ363" s="290"/>
      <c r="AK363" s="290"/>
      <c r="AL363" s="290"/>
      <c r="AM363" s="290"/>
      <c r="AN363" s="290"/>
      <c r="AO363" s="735"/>
      <c r="AP363" s="735"/>
      <c r="AQ363" s="735"/>
      <c r="AR363" s="735"/>
      <c r="AS363" s="735"/>
      <c r="AT363" s="735"/>
      <c r="AU363" s="735"/>
      <c r="AV363" s="735"/>
      <c r="AW363" s="735"/>
      <c r="AX363" s="735"/>
      <c r="AY363" s="735"/>
      <c r="AZ363" s="735"/>
      <c r="BA363" s="735"/>
      <c r="BB363" s="735"/>
      <c r="BC363" s="735"/>
      <c r="BD363" s="735"/>
      <c r="BE363" s="735"/>
      <c r="BF363" s="735"/>
      <c r="BG363" s="735"/>
      <c r="BH363" s="735"/>
      <c r="BI363" s="735"/>
      <c r="BJ363" s="735"/>
      <c r="BK363" s="735"/>
      <c r="BL363" s="735"/>
      <c r="BM363" s="735"/>
      <c r="BN363" s="735"/>
      <c r="BO363" s="735"/>
      <c r="BP363" s="735"/>
      <c r="BQ363" s="735"/>
      <c r="BR363" s="735"/>
      <c r="BS363" s="735"/>
      <c r="BT363" s="735"/>
      <c r="BU363" s="735"/>
      <c r="BV363" s="735"/>
      <c r="BW363" s="735"/>
      <c r="BX363" s="735"/>
      <c r="BY363" s="735"/>
      <c r="BZ363" s="735"/>
      <c r="CA363" s="735"/>
      <c r="CB363" s="735"/>
      <c r="CC363" s="735"/>
      <c r="CD363" s="735"/>
      <c r="CE363" s="735"/>
      <c r="CF363" s="735"/>
      <c r="CG363" s="735"/>
      <c r="CH363" s="735"/>
    </row>
    <row r="364" spans="1:86" s="127" customFormat="1" ht="27.95" customHeight="1" thickBot="1" x14ac:dyDescent="0.25">
      <c r="A364" s="594"/>
      <c r="B364" s="595"/>
      <c r="C364" s="837" t="s">
        <v>1125</v>
      </c>
      <c r="D364" s="901"/>
      <c r="E364" s="916"/>
      <c r="F364" s="901"/>
      <c r="G364" s="916"/>
      <c r="H364" s="901"/>
      <c r="I364" s="916"/>
      <c r="J364" s="901"/>
      <c r="K364" s="916"/>
      <c r="L364" s="901"/>
      <c r="M364" s="916"/>
      <c r="N364" s="901"/>
      <c r="O364" s="916"/>
      <c r="P364" s="901"/>
      <c r="Q364" s="916"/>
      <c r="R364" s="901"/>
      <c r="S364" s="916"/>
      <c r="T364" s="1191"/>
      <c r="U364" s="1192"/>
      <c r="V364" s="1193"/>
      <c r="W364" s="83">
        <f t="shared" si="35"/>
        <v>0</v>
      </c>
      <c r="X364" s="339"/>
      <c r="Y364" s="340"/>
      <c r="Z364" s="316"/>
      <c r="AA364" s="290"/>
      <c r="AB364" s="290"/>
      <c r="AC364" s="290"/>
      <c r="AD364" s="290"/>
      <c r="AE364" s="290"/>
      <c r="AF364" s="290"/>
      <c r="AG364" s="290"/>
      <c r="AH364" s="290"/>
      <c r="AI364" s="290"/>
      <c r="AJ364" s="290"/>
      <c r="AK364" s="290"/>
      <c r="AL364" s="290"/>
      <c r="AM364" s="290"/>
      <c r="AN364" s="290"/>
      <c r="AO364" s="735"/>
      <c r="AP364" s="735"/>
      <c r="AQ364" s="735"/>
      <c r="AR364" s="735"/>
      <c r="AS364" s="735"/>
      <c r="AT364" s="735"/>
      <c r="AU364" s="735"/>
      <c r="AV364" s="735"/>
      <c r="AW364" s="735"/>
      <c r="AX364" s="735"/>
      <c r="AY364" s="735"/>
      <c r="AZ364" s="735"/>
      <c r="BA364" s="735"/>
      <c r="BB364" s="735"/>
      <c r="BC364" s="735"/>
      <c r="BD364" s="735"/>
      <c r="BE364" s="735"/>
      <c r="BF364" s="735"/>
      <c r="BG364" s="735"/>
      <c r="BH364" s="735"/>
      <c r="BI364" s="735"/>
      <c r="BJ364" s="735"/>
      <c r="BK364" s="735"/>
      <c r="BL364" s="735"/>
      <c r="BM364" s="735"/>
      <c r="BN364" s="735"/>
      <c r="BO364" s="735"/>
      <c r="BP364" s="735"/>
      <c r="BQ364" s="735"/>
      <c r="BR364" s="735"/>
      <c r="BS364" s="735"/>
      <c r="BT364" s="735"/>
      <c r="BU364" s="735"/>
      <c r="BV364" s="735"/>
      <c r="BW364" s="735"/>
      <c r="BX364" s="735"/>
      <c r="BY364" s="735"/>
      <c r="BZ364" s="735"/>
      <c r="CA364" s="735"/>
      <c r="CB364" s="735"/>
      <c r="CC364" s="735"/>
      <c r="CD364" s="735"/>
      <c r="CE364" s="735"/>
      <c r="CF364" s="735"/>
      <c r="CG364" s="735"/>
      <c r="CH364" s="735"/>
    </row>
    <row r="365" spans="1:86" s="127" customFormat="1" ht="30" customHeight="1" x14ac:dyDescent="0.2">
      <c r="A365" s="501"/>
      <c r="B365" s="360"/>
      <c r="C365" s="736" t="s">
        <v>1038</v>
      </c>
      <c r="D365" s="1168"/>
      <c r="E365" s="1169"/>
      <c r="F365" s="1169"/>
      <c r="G365" s="1169"/>
      <c r="H365" s="1169"/>
      <c r="I365" s="1169"/>
      <c r="J365" s="1169"/>
      <c r="K365" s="1169"/>
      <c r="L365" s="1169"/>
      <c r="M365" s="1169"/>
      <c r="N365" s="1169"/>
      <c r="O365" s="1169"/>
      <c r="P365" s="1169"/>
      <c r="Q365" s="1169"/>
      <c r="R365" s="1169"/>
      <c r="S365" s="1169"/>
      <c r="T365" s="1169"/>
      <c r="U365" s="1169"/>
      <c r="V365" s="1170"/>
      <c r="W365" s="83"/>
      <c r="X365" s="264"/>
      <c r="Y365" s="735"/>
      <c r="Z365" s="316"/>
      <c r="AA365" s="735"/>
      <c r="AB365" s="735"/>
      <c r="AC365" s="735"/>
      <c r="AD365" s="735"/>
      <c r="AE365" s="735"/>
      <c r="AF365" s="735"/>
      <c r="AG365" s="735"/>
      <c r="AH365" s="735"/>
      <c r="AI365" s="735"/>
      <c r="AJ365" s="735"/>
      <c r="AK365" s="735"/>
      <c r="AL365" s="735"/>
      <c r="AM365" s="735"/>
      <c r="AN365" s="735"/>
      <c r="AO365" s="735"/>
      <c r="AP365" s="735"/>
      <c r="AQ365" s="735"/>
      <c r="AR365" s="735"/>
      <c r="AS365" s="735"/>
      <c r="AT365" s="735"/>
      <c r="AU365" s="735"/>
      <c r="AV365" s="735"/>
      <c r="AW365" s="735"/>
      <c r="AX365" s="735"/>
      <c r="AY365" s="735"/>
      <c r="AZ365" s="735"/>
      <c r="BA365" s="735"/>
      <c r="BB365" s="735"/>
      <c r="BC365" s="735"/>
      <c r="BD365" s="735"/>
      <c r="BE365" s="735"/>
      <c r="BF365" s="735"/>
      <c r="BG365" s="735"/>
      <c r="BH365" s="735"/>
      <c r="BI365" s="735"/>
      <c r="BJ365" s="735"/>
      <c r="BK365" s="735"/>
      <c r="BL365" s="735"/>
      <c r="BM365" s="735"/>
      <c r="BN365" s="735"/>
      <c r="BO365" s="735"/>
      <c r="BP365" s="735"/>
      <c r="BQ365" s="735"/>
      <c r="BR365" s="735"/>
      <c r="BS365" s="735"/>
      <c r="BT365" s="735"/>
      <c r="BU365" s="735"/>
      <c r="BV365" s="735"/>
      <c r="BW365" s="735"/>
      <c r="BX365" s="735"/>
      <c r="BY365" s="735"/>
      <c r="BZ365" s="735"/>
      <c r="CA365" s="735"/>
      <c r="CB365" s="735"/>
      <c r="CC365" s="735"/>
      <c r="CD365" s="735"/>
      <c r="CE365" s="735"/>
      <c r="CF365" s="735"/>
      <c r="CG365" s="735"/>
      <c r="CH365" s="735"/>
    </row>
    <row r="366" spans="1:86" s="127" customFormat="1" ht="45" customHeight="1" x14ac:dyDescent="0.2">
      <c r="A366" s="529"/>
      <c r="B366" s="358" t="s">
        <v>1039</v>
      </c>
      <c r="C366" s="221" t="s">
        <v>1126</v>
      </c>
      <c r="D366" s="900"/>
      <c r="E366" s="911"/>
      <c r="F366" s="900"/>
      <c r="G366" s="911"/>
      <c r="H366" s="900"/>
      <c r="I366" s="911"/>
      <c r="J366" s="900"/>
      <c r="K366" s="911"/>
      <c r="L366" s="900"/>
      <c r="M366" s="911"/>
      <c r="N366" s="900"/>
      <c r="O366" s="911"/>
      <c r="P366" s="900"/>
      <c r="Q366" s="911"/>
      <c r="R366" s="900"/>
      <c r="S366" s="911"/>
      <c r="T366" s="628"/>
      <c r="U366" s="140">
        <f>IF(OR(D366="s",F366="s",H366="s",J366="s",L366="s",N366="s",P366="s",R366="s"), 0, IF(OR(D366="a",F366="a",H366="a",J366="a",L366="a",N366="a",P366="a",R366="a"),V366,0))</f>
        <v>0</v>
      </c>
      <c r="V366" s="509">
        <v>15</v>
      </c>
      <c r="W366" s="83">
        <f>COUNTIF(D366:S366,"a")+COUNTIF(D366:S366,"s")</f>
        <v>0</v>
      </c>
      <c r="X366" s="339"/>
      <c r="Y366" s="340"/>
      <c r="Z366" s="316"/>
      <c r="AA366" s="290"/>
      <c r="AB366" s="290"/>
      <c r="AC366" s="290"/>
      <c r="AD366" s="290"/>
      <c r="AE366" s="290"/>
      <c r="AF366" s="290"/>
      <c r="AG366" s="290"/>
      <c r="AH366" s="290"/>
      <c r="AI366" s="290"/>
      <c r="AJ366" s="290"/>
      <c r="AK366" s="290"/>
      <c r="AL366" s="290"/>
      <c r="AM366" s="290"/>
      <c r="AN366" s="290"/>
      <c r="AO366" s="735"/>
      <c r="AP366" s="735"/>
      <c r="AQ366" s="735"/>
      <c r="AR366" s="735"/>
      <c r="AS366" s="735"/>
      <c r="AT366" s="735"/>
      <c r="AU366" s="735"/>
      <c r="AV366" s="735"/>
      <c r="AW366" s="735"/>
      <c r="AX366" s="735"/>
      <c r="AY366" s="735"/>
      <c r="AZ366" s="735"/>
      <c r="BA366" s="735"/>
      <c r="BB366" s="735"/>
      <c r="BC366" s="735"/>
      <c r="BD366" s="735"/>
      <c r="BE366" s="735"/>
      <c r="BF366" s="735"/>
      <c r="BG366" s="735"/>
      <c r="BH366" s="735"/>
      <c r="BI366" s="735"/>
      <c r="BJ366" s="735"/>
      <c r="BK366" s="735"/>
      <c r="BL366" s="735"/>
      <c r="BM366" s="735"/>
      <c r="BN366" s="735"/>
      <c r="BO366" s="735"/>
      <c r="BP366" s="735"/>
      <c r="BQ366" s="735"/>
      <c r="BR366" s="735"/>
      <c r="BS366" s="735"/>
      <c r="BT366" s="735"/>
      <c r="BU366" s="735"/>
      <c r="BV366" s="735"/>
      <c r="BW366" s="735"/>
      <c r="BX366" s="735"/>
      <c r="BY366" s="735"/>
      <c r="BZ366" s="735"/>
      <c r="CA366" s="735"/>
      <c r="CB366" s="735"/>
      <c r="CC366" s="735"/>
      <c r="CD366" s="735"/>
      <c r="CE366" s="735"/>
      <c r="CF366" s="735"/>
      <c r="CG366" s="735"/>
      <c r="CH366" s="735"/>
    </row>
    <row r="367" spans="1:86" s="127" customFormat="1" ht="30" customHeight="1" x14ac:dyDescent="0.2">
      <c r="A367" s="529"/>
      <c r="B367" s="353"/>
      <c r="C367" s="793" t="s">
        <v>1040</v>
      </c>
      <c r="D367" s="945" t="s">
        <v>1014</v>
      </c>
      <c r="E367" s="946"/>
      <c r="F367" s="946"/>
      <c r="G367" s="946"/>
      <c r="H367" s="946"/>
      <c r="I367" s="946"/>
      <c r="J367" s="946"/>
      <c r="K367" s="946"/>
      <c r="L367" s="946"/>
      <c r="M367" s="946"/>
      <c r="N367" s="946"/>
      <c r="O367" s="946"/>
      <c r="P367" s="946"/>
      <c r="Q367" s="946"/>
      <c r="R367" s="946"/>
      <c r="S367" s="946"/>
      <c r="T367" s="946"/>
      <c r="U367" s="946"/>
      <c r="V367" s="947"/>
      <c r="W367" s="83"/>
      <c r="X367" s="347"/>
      <c r="Y367" s="340"/>
      <c r="Z367" s="316"/>
      <c r="AA367" s="290"/>
      <c r="AB367" s="290"/>
      <c r="AC367" s="290"/>
      <c r="AD367" s="290"/>
      <c r="AE367" s="290"/>
      <c r="AF367" s="290"/>
      <c r="AG367" s="290"/>
      <c r="AH367" s="290"/>
      <c r="AI367" s="290"/>
      <c r="AJ367" s="290"/>
      <c r="AK367" s="290"/>
      <c r="AL367" s="290"/>
      <c r="AM367" s="290"/>
      <c r="AN367" s="290"/>
      <c r="AO367" s="735"/>
      <c r="AP367" s="735"/>
      <c r="AQ367" s="735"/>
      <c r="AR367" s="735"/>
      <c r="AS367" s="735"/>
      <c r="AT367" s="735"/>
      <c r="AU367" s="735"/>
      <c r="AV367" s="735"/>
      <c r="AW367" s="735"/>
      <c r="AX367" s="735"/>
      <c r="AY367" s="735"/>
      <c r="AZ367" s="735"/>
      <c r="BA367" s="735"/>
      <c r="BB367" s="735"/>
      <c r="BC367" s="735"/>
      <c r="BD367" s="735"/>
      <c r="BE367" s="735"/>
      <c r="BF367" s="735"/>
      <c r="BG367" s="735"/>
      <c r="BH367" s="735"/>
      <c r="BI367" s="735"/>
      <c r="BJ367" s="735"/>
      <c r="BK367" s="735"/>
      <c r="BL367" s="735"/>
      <c r="BM367" s="735"/>
      <c r="BN367" s="735"/>
      <c r="BO367" s="735"/>
      <c r="BP367" s="735"/>
      <c r="BQ367" s="735"/>
      <c r="BR367" s="735"/>
      <c r="BS367" s="735"/>
      <c r="BT367" s="735"/>
      <c r="BU367" s="735"/>
      <c r="BV367" s="735"/>
      <c r="BW367" s="735"/>
      <c r="BX367" s="735"/>
      <c r="BY367" s="735"/>
      <c r="BZ367" s="735"/>
      <c r="CA367" s="735"/>
      <c r="CB367" s="735"/>
      <c r="CC367" s="735"/>
      <c r="CD367" s="735"/>
      <c r="CE367" s="735"/>
      <c r="CF367" s="735"/>
      <c r="CG367" s="735"/>
      <c r="CH367" s="735"/>
    </row>
    <row r="368" spans="1:86" s="127" customFormat="1" ht="27.95" customHeight="1" x14ac:dyDescent="0.2">
      <c r="A368" s="529"/>
      <c r="B368" s="352"/>
      <c r="C368" s="221" t="s">
        <v>1041</v>
      </c>
      <c r="D368" s="917"/>
      <c r="E368" s="918"/>
      <c r="F368" s="917"/>
      <c r="G368" s="918"/>
      <c r="H368" s="917"/>
      <c r="I368" s="918"/>
      <c r="J368" s="917"/>
      <c r="K368" s="918"/>
      <c r="L368" s="917"/>
      <c r="M368" s="918"/>
      <c r="N368" s="917"/>
      <c r="O368" s="918"/>
      <c r="P368" s="917"/>
      <c r="Q368" s="918"/>
      <c r="R368" s="917"/>
      <c r="S368" s="918"/>
      <c r="T368" s="1023"/>
      <c r="U368" s="1021"/>
      <c r="V368" s="1022"/>
      <c r="W368" s="83">
        <f>IF(COUNTIF($D$366:$S$366,"s"),1,COUNTIF(D368:S368, "a"))</f>
        <v>0</v>
      </c>
      <c r="X368" s="339"/>
      <c r="Y368" s="340"/>
      <c r="Z368" s="316"/>
      <c r="AA368" s="290"/>
      <c r="AB368" s="290"/>
      <c r="AC368" s="290"/>
      <c r="AD368" s="290"/>
      <c r="AE368" s="290"/>
      <c r="AF368" s="290"/>
      <c r="AG368" s="290"/>
      <c r="AH368" s="290"/>
      <c r="AI368" s="290"/>
      <c r="AJ368" s="290"/>
      <c r="AK368" s="290"/>
      <c r="AL368" s="290"/>
      <c r="AM368" s="290"/>
      <c r="AN368" s="290"/>
      <c r="AO368" s="735"/>
      <c r="AP368" s="735"/>
      <c r="AQ368" s="735"/>
      <c r="AR368" s="735"/>
      <c r="AS368" s="735"/>
      <c r="AT368" s="735"/>
      <c r="AU368" s="735"/>
      <c r="AV368" s="735"/>
      <c r="AW368" s="735"/>
      <c r="AX368" s="735"/>
      <c r="AY368" s="735"/>
      <c r="AZ368" s="735"/>
      <c r="BA368" s="735"/>
      <c r="BB368" s="735"/>
      <c r="BC368" s="735"/>
      <c r="BD368" s="735"/>
      <c r="BE368" s="735"/>
      <c r="BF368" s="735"/>
      <c r="BG368" s="735"/>
      <c r="BH368" s="735"/>
      <c r="BI368" s="735"/>
      <c r="BJ368" s="735"/>
      <c r="BK368" s="735"/>
      <c r="BL368" s="735"/>
      <c r="BM368" s="735"/>
      <c r="BN368" s="735"/>
      <c r="BO368" s="735"/>
      <c r="BP368" s="735"/>
      <c r="BQ368" s="735"/>
      <c r="BR368" s="735"/>
      <c r="BS368" s="735"/>
      <c r="BT368" s="735"/>
      <c r="BU368" s="735"/>
      <c r="BV368" s="735"/>
      <c r="BW368" s="735"/>
      <c r="BX368" s="735"/>
      <c r="BY368" s="735"/>
      <c r="BZ368" s="735"/>
      <c r="CA368" s="735"/>
      <c r="CB368" s="735"/>
      <c r="CC368" s="735"/>
      <c r="CD368" s="735"/>
      <c r="CE368" s="735"/>
      <c r="CF368" s="735"/>
      <c r="CG368" s="735"/>
      <c r="CH368" s="735"/>
    </row>
    <row r="369" spans="1:86" s="127" customFormat="1" ht="27.95" customHeight="1" x14ac:dyDescent="0.2">
      <c r="A369" s="529"/>
      <c r="B369" s="353"/>
      <c r="C369" s="221" t="s">
        <v>1042</v>
      </c>
      <c r="D369" s="900"/>
      <c r="E369" s="911"/>
      <c r="F369" s="900"/>
      <c r="G369" s="911"/>
      <c r="H369" s="900"/>
      <c r="I369" s="911"/>
      <c r="J369" s="900"/>
      <c r="K369" s="911"/>
      <c r="L369" s="900"/>
      <c r="M369" s="911"/>
      <c r="N369" s="900"/>
      <c r="O369" s="911"/>
      <c r="P369" s="900"/>
      <c r="Q369" s="911"/>
      <c r="R369" s="900"/>
      <c r="S369" s="911"/>
      <c r="T369" s="1023"/>
      <c r="U369" s="1021"/>
      <c r="V369" s="1022"/>
      <c r="W369" s="83">
        <f t="shared" ref="W369:W376" si="36">IF(COUNTIF($D$366:$S$366,"s"),1,COUNTIF(D369:S369, "a"))</f>
        <v>0</v>
      </c>
      <c r="X369" s="339"/>
      <c r="Y369" s="340"/>
      <c r="Z369" s="316"/>
      <c r="AA369" s="290"/>
      <c r="AB369" s="290"/>
      <c r="AC369" s="290"/>
      <c r="AD369" s="290"/>
      <c r="AE369" s="290"/>
      <c r="AF369" s="290"/>
      <c r="AG369" s="290"/>
      <c r="AH369" s="290"/>
      <c r="AI369" s="290"/>
      <c r="AJ369" s="290"/>
      <c r="AK369" s="290"/>
      <c r="AL369" s="290"/>
      <c r="AM369" s="290"/>
      <c r="AN369" s="290"/>
      <c r="AO369" s="735"/>
      <c r="AP369" s="735"/>
      <c r="AQ369" s="735"/>
      <c r="AR369" s="735"/>
      <c r="AS369" s="735"/>
      <c r="AT369" s="735"/>
      <c r="AU369" s="735"/>
      <c r="AV369" s="735"/>
      <c r="AW369" s="735"/>
      <c r="AX369" s="735"/>
      <c r="AY369" s="735"/>
      <c r="AZ369" s="735"/>
      <c r="BA369" s="735"/>
      <c r="BB369" s="735"/>
      <c r="BC369" s="735"/>
      <c r="BD369" s="735"/>
      <c r="BE369" s="735"/>
      <c r="BF369" s="735"/>
      <c r="BG369" s="735"/>
      <c r="BH369" s="735"/>
      <c r="BI369" s="735"/>
      <c r="BJ369" s="735"/>
      <c r="BK369" s="735"/>
      <c r="BL369" s="735"/>
      <c r="BM369" s="735"/>
      <c r="BN369" s="735"/>
      <c r="BO369" s="735"/>
      <c r="BP369" s="735"/>
      <c r="BQ369" s="735"/>
      <c r="BR369" s="735"/>
      <c r="BS369" s="735"/>
      <c r="BT369" s="735"/>
      <c r="BU369" s="735"/>
      <c r="BV369" s="735"/>
      <c r="BW369" s="735"/>
      <c r="BX369" s="735"/>
      <c r="BY369" s="735"/>
      <c r="BZ369" s="735"/>
      <c r="CA369" s="735"/>
      <c r="CB369" s="735"/>
      <c r="CC369" s="735"/>
      <c r="CD369" s="735"/>
      <c r="CE369" s="735"/>
      <c r="CF369" s="735"/>
      <c r="CG369" s="735"/>
      <c r="CH369" s="735"/>
    </row>
    <row r="370" spans="1:86" s="127" customFormat="1" ht="27.95" customHeight="1" x14ac:dyDescent="0.2">
      <c r="A370" s="529"/>
      <c r="B370" s="354"/>
      <c r="C370" s="221" t="s">
        <v>1127</v>
      </c>
      <c r="D370" s="900"/>
      <c r="E370" s="911"/>
      <c r="F370" s="900"/>
      <c r="G370" s="911"/>
      <c r="H370" s="900"/>
      <c r="I370" s="911"/>
      <c r="J370" s="900"/>
      <c r="K370" s="911"/>
      <c r="L370" s="900"/>
      <c r="M370" s="911"/>
      <c r="N370" s="900"/>
      <c r="O370" s="911"/>
      <c r="P370" s="900"/>
      <c r="Q370" s="911"/>
      <c r="R370" s="900"/>
      <c r="S370" s="911"/>
      <c r="T370" s="1023"/>
      <c r="U370" s="1021"/>
      <c r="V370" s="1022"/>
      <c r="W370" s="83">
        <f t="shared" si="36"/>
        <v>0</v>
      </c>
      <c r="X370" s="339"/>
      <c r="Y370" s="340"/>
      <c r="Z370" s="316"/>
      <c r="AA370" s="290"/>
      <c r="AB370" s="290"/>
      <c r="AC370" s="290"/>
      <c r="AD370" s="290"/>
      <c r="AE370" s="290"/>
      <c r="AF370" s="290"/>
      <c r="AG370" s="290"/>
      <c r="AH370" s="290"/>
      <c r="AI370" s="290"/>
      <c r="AJ370" s="290"/>
      <c r="AK370" s="290"/>
      <c r="AL370" s="290"/>
      <c r="AM370" s="290"/>
      <c r="AN370" s="290"/>
      <c r="AO370" s="735"/>
      <c r="AP370" s="735"/>
      <c r="AQ370" s="735"/>
      <c r="AR370" s="735"/>
      <c r="AS370" s="735"/>
      <c r="AT370" s="735"/>
      <c r="AU370" s="735"/>
      <c r="AV370" s="735"/>
      <c r="AW370" s="735"/>
      <c r="AX370" s="735"/>
      <c r="AY370" s="735"/>
      <c r="AZ370" s="735"/>
      <c r="BA370" s="735"/>
      <c r="BB370" s="735"/>
      <c r="BC370" s="735"/>
      <c r="BD370" s="735"/>
      <c r="BE370" s="735"/>
      <c r="BF370" s="735"/>
      <c r="BG370" s="735"/>
      <c r="BH370" s="735"/>
      <c r="BI370" s="735"/>
      <c r="BJ370" s="735"/>
      <c r="BK370" s="735"/>
      <c r="BL370" s="735"/>
      <c r="BM370" s="735"/>
      <c r="BN370" s="735"/>
      <c r="BO370" s="735"/>
      <c r="BP370" s="735"/>
      <c r="BQ370" s="735"/>
      <c r="BR370" s="735"/>
      <c r="BS370" s="735"/>
      <c r="BT370" s="735"/>
      <c r="BU370" s="735"/>
      <c r="BV370" s="735"/>
      <c r="BW370" s="735"/>
      <c r="BX370" s="735"/>
      <c r="BY370" s="735"/>
      <c r="BZ370" s="735"/>
      <c r="CA370" s="735"/>
      <c r="CB370" s="735"/>
      <c r="CC370" s="735"/>
      <c r="CD370" s="735"/>
      <c r="CE370" s="735"/>
      <c r="CF370" s="735"/>
      <c r="CG370" s="735"/>
      <c r="CH370" s="735"/>
    </row>
    <row r="371" spans="1:86" s="127" customFormat="1" ht="27.95" customHeight="1" x14ac:dyDescent="0.2">
      <c r="A371" s="529"/>
      <c r="B371" s="353"/>
      <c r="C371" s="221" t="s">
        <v>1043</v>
      </c>
      <c r="D371" s="900"/>
      <c r="E371" s="911"/>
      <c r="F371" s="900"/>
      <c r="G371" s="911"/>
      <c r="H371" s="900"/>
      <c r="I371" s="911"/>
      <c r="J371" s="900"/>
      <c r="K371" s="911"/>
      <c r="L371" s="900"/>
      <c r="M371" s="911"/>
      <c r="N371" s="900"/>
      <c r="O371" s="911"/>
      <c r="P371" s="900"/>
      <c r="Q371" s="911"/>
      <c r="R371" s="900"/>
      <c r="S371" s="911"/>
      <c r="T371" s="1023"/>
      <c r="U371" s="1021"/>
      <c r="V371" s="1022"/>
      <c r="W371" s="83">
        <f t="shared" si="36"/>
        <v>0</v>
      </c>
      <c r="X371" s="339"/>
      <c r="Y371" s="340"/>
      <c r="Z371" s="316"/>
      <c r="AA371" s="290"/>
      <c r="AB371" s="290"/>
      <c r="AC371" s="290"/>
      <c r="AD371" s="290"/>
      <c r="AE371" s="290"/>
      <c r="AF371" s="290"/>
      <c r="AG371" s="290"/>
      <c r="AH371" s="290"/>
      <c r="AI371" s="290"/>
      <c r="AJ371" s="290"/>
      <c r="AK371" s="290"/>
      <c r="AL371" s="290"/>
      <c r="AM371" s="290"/>
      <c r="AN371" s="290"/>
      <c r="AO371" s="735"/>
      <c r="AP371" s="735"/>
      <c r="AQ371" s="735"/>
      <c r="AR371" s="735"/>
      <c r="AS371" s="735"/>
      <c r="AT371" s="735"/>
      <c r="AU371" s="735"/>
      <c r="AV371" s="735"/>
      <c r="AW371" s="735"/>
      <c r="AX371" s="735"/>
      <c r="AY371" s="735"/>
      <c r="AZ371" s="735"/>
      <c r="BA371" s="735"/>
      <c r="BB371" s="735"/>
      <c r="BC371" s="735"/>
      <c r="BD371" s="735"/>
      <c r="BE371" s="735"/>
      <c r="BF371" s="735"/>
      <c r="BG371" s="735"/>
      <c r="BH371" s="735"/>
      <c r="BI371" s="735"/>
      <c r="BJ371" s="735"/>
      <c r="BK371" s="735"/>
      <c r="BL371" s="735"/>
      <c r="BM371" s="735"/>
      <c r="BN371" s="735"/>
      <c r="BO371" s="735"/>
      <c r="BP371" s="735"/>
      <c r="BQ371" s="735"/>
      <c r="BR371" s="735"/>
      <c r="BS371" s="735"/>
      <c r="BT371" s="735"/>
      <c r="BU371" s="735"/>
      <c r="BV371" s="735"/>
      <c r="BW371" s="735"/>
      <c r="BX371" s="735"/>
      <c r="BY371" s="735"/>
      <c r="BZ371" s="735"/>
      <c r="CA371" s="735"/>
      <c r="CB371" s="735"/>
      <c r="CC371" s="735"/>
      <c r="CD371" s="735"/>
      <c r="CE371" s="735"/>
      <c r="CF371" s="735"/>
      <c r="CG371" s="735"/>
      <c r="CH371" s="735"/>
    </row>
    <row r="372" spans="1:86" s="127" customFormat="1" ht="27.95" customHeight="1" x14ac:dyDescent="0.2">
      <c r="A372" s="529"/>
      <c r="B372" s="355"/>
      <c r="C372" s="223" t="s">
        <v>1044</v>
      </c>
      <c r="D372" s="902"/>
      <c r="E372" s="944"/>
      <c r="F372" s="902"/>
      <c r="G372" s="944"/>
      <c r="H372" s="902"/>
      <c r="I372" s="944"/>
      <c r="J372" s="902"/>
      <c r="K372" s="944"/>
      <c r="L372" s="902"/>
      <c r="M372" s="944"/>
      <c r="N372" s="902"/>
      <c r="O372" s="944"/>
      <c r="P372" s="902"/>
      <c r="Q372" s="944"/>
      <c r="R372" s="902"/>
      <c r="S372" s="944"/>
      <c r="T372" s="1023"/>
      <c r="U372" s="1021"/>
      <c r="V372" s="1022"/>
      <c r="W372" s="83">
        <f t="shared" si="36"/>
        <v>0</v>
      </c>
      <c r="X372" s="339"/>
      <c r="Y372" s="340"/>
      <c r="Z372" s="316"/>
      <c r="AA372" s="290"/>
      <c r="AB372" s="290"/>
      <c r="AC372" s="290"/>
      <c r="AD372" s="290"/>
      <c r="AE372" s="290"/>
      <c r="AF372" s="290"/>
      <c r="AG372" s="290"/>
      <c r="AH372" s="290"/>
      <c r="AI372" s="290"/>
      <c r="AJ372" s="290"/>
      <c r="AK372" s="290"/>
      <c r="AL372" s="290"/>
      <c r="AM372" s="290"/>
      <c r="AN372" s="290"/>
      <c r="AO372" s="735"/>
      <c r="AP372" s="735"/>
      <c r="AQ372" s="735"/>
      <c r="AR372" s="735"/>
      <c r="AS372" s="735"/>
      <c r="AT372" s="735"/>
      <c r="AU372" s="735"/>
      <c r="AV372" s="735"/>
      <c r="AW372" s="735"/>
      <c r="AX372" s="735"/>
      <c r="AY372" s="735"/>
      <c r="AZ372" s="735"/>
      <c r="BA372" s="735"/>
      <c r="BB372" s="735"/>
      <c r="BC372" s="735"/>
      <c r="BD372" s="735"/>
      <c r="BE372" s="735"/>
      <c r="BF372" s="735"/>
      <c r="BG372" s="735"/>
      <c r="BH372" s="735"/>
      <c r="BI372" s="735"/>
      <c r="BJ372" s="735"/>
      <c r="BK372" s="735"/>
      <c r="BL372" s="735"/>
      <c r="BM372" s="735"/>
      <c r="BN372" s="735"/>
      <c r="BO372" s="735"/>
      <c r="BP372" s="735"/>
      <c r="BQ372" s="735"/>
      <c r="BR372" s="735"/>
      <c r="BS372" s="735"/>
      <c r="BT372" s="735"/>
      <c r="BU372" s="735"/>
      <c r="BV372" s="735"/>
      <c r="BW372" s="735"/>
      <c r="BX372" s="735"/>
      <c r="BY372" s="735"/>
      <c r="BZ372" s="735"/>
      <c r="CA372" s="735"/>
      <c r="CB372" s="735"/>
      <c r="CC372" s="735"/>
      <c r="CD372" s="735"/>
      <c r="CE372" s="735"/>
      <c r="CF372" s="735"/>
      <c r="CG372" s="735"/>
      <c r="CH372" s="735"/>
    </row>
    <row r="373" spans="1:86" s="127" customFormat="1" ht="27.95" customHeight="1" x14ac:dyDescent="0.2">
      <c r="A373" s="529"/>
      <c r="B373" s="353"/>
      <c r="C373" s="221" t="s">
        <v>1045</v>
      </c>
      <c r="D373" s="902"/>
      <c r="E373" s="944"/>
      <c r="F373" s="902"/>
      <c r="G373" s="944"/>
      <c r="H373" s="902"/>
      <c r="I373" s="944"/>
      <c r="J373" s="902"/>
      <c r="K373" s="944"/>
      <c r="L373" s="902"/>
      <c r="M373" s="944"/>
      <c r="N373" s="902"/>
      <c r="O373" s="944"/>
      <c r="P373" s="902"/>
      <c r="Q373" s="944"/>
      <c r="R373" s="902"/>
      <c r="S373" s="944"/>
      <c r="T373" s="1023"/>
      <c r="U373" s="1021"/>
      <c r="V373" s="1022"/>
      <c r="W373" s="83">
        <f t="shared" si="36"/>
        <v>0</v>
      </c>
      <c r="X373" s="339"/>
      <c r="Y373" s="340"/>
      <c r="Z373" s="316"/>
      <c r="AA373" s="290"/>
      <c r="AB373" s="290"/>
      <c r="AC373" s="290"/>
      <c r="AD373" s="290"/>
      <c r="AE373" s="290"/>
      <c r="AF373" s="290"/>
      <c r="AG373" s="290"/>
      <c r="AH373" s="290"/>
      <c r="AI373" s="290"/>
      <c r="AJ373" s="290"/>
      <c r="AK373" s="290"/>
      <c r="AL373" s="290"/>
      <c r="AM373" s="290"/>
      <c r="AN373" s="290"/>
      <c r="AO373" s="735"/>
      <c r="AP373" s="735"/>
      <c r="AQ373" s="735"/>
      <c r="AR373" s="735"/>
      <c r="AS373" s="735"/>
      <c r="AT373" s="735"/>
      <c r="AU373" s="735"/>
      <c r="AV373" s="735"/>
      <c r="AW373" s="735"/>
      <c r="AX373" s="735"/>
      <c r="AY373" s="735"/>
      <c r="AZ373" s="735"/>
      <c r="BA373" s="735"/>
      <c r="BB373" s="735"/>
      <c r="BC373" s="735"/>
      <c r="BD373" s="735"/>
      <c r="BE373" s="735"/>
      <c r="BF373" s="735"/>
      <c r="BG373" s="735"/>
      <c r="BH373" s="735"/>
      <c r="BI373" s="735"/>
      <c r="BJ373" s="735"/>
      <c r="BK373" s="735"/>
      <c r="BL373" s="735"/>
      <c r="BM373" s="735"/>
      <c r="BN373" s="735"/>
      <c r="BO373" s="735"/>
      <c r="BP373" s="735"/>
      <c r="BQ373" s="735"/>
      <c r="BR373" s="735"/>
      <c r="BS373" s="735"/>
      <c r="BT373" s="735"/>
      <c r="BU373" s="735"/>
      <c r="BV373" s="735"/>
      <c r="BW373" s="735"/>
      <c r="BX373" s="735"/>
      <c r="BY373" s="735"/>
      <c r="BZ373" s="735"/>
      <c r="CA373" s="735"/>
      <c r="CB373" s="735"/>
      <c r="CC373" s="735"/>
      <c r="CD373" s="735"/>
      <c r="CE373" s="735"/>
      <c r="CF373" s="735"/>
      <c r="CG373" s="735"/>
      <c r="CH373" s="735"/>
    </row>
    <row r="374" spans="1:86" s="127" customFormat="1" ht="27.95" customHeight="1" x14ac:dyDescent="0.2">
      <c r="A374" s="529"/>
      <c r="B374" s="354"/>
      <c r="C374" s="221" t="s">
        <v>1046</v>
      </c>
      <c r="D374" s="902"/>
      <c r="E374" s="944"/>
      <c r="F374" s="902"/>
      <c r="G374" s="944"/>
      <c r="H374" s="902"/>
      <c r="I374" s="944"/>
      <c r="J374" s="902"/>
      <c r="K374" s="944"/>
      <c r="L374" s="902"/>
      <c r="M374" s="944"/>
      <c r="N374" s="902"/>
      <c r="O374" s="944"/>
      <c r="P374" s="902"/>
      <c r="Q374" s="944"/>
      <c r="R374" s="902"/>
      <c r="S374" s="944"/>
      <c r="T374" s="1023"/>
      <c r="U374" s="1021"/>
      <c r="V374" s="1022"/>
      <c r="W374" s="83">
        <f t="shared" si="36"/>
        <v>0</v>
      </c>
      <c r="X374" s="339"/>
      <c r="Y374" s="340"/>
      <c r="Z374" s="316"/>
      <c r="AA374" s="290"/>
      <c r="AB374" s="290"/>
      <c r="AC374" s="290"/>
      <c r="AD374" s="290"/>
      <c r="AE374" s="290"/>
      <c r="AF374" s="290"/>
      <c r="AG374" s="290"/>
      <c r="AH374" s="290"/>
      <c r="AI374" s="290"/>
      <c r="AJ374" s="290"/>
      <c r="AK374" s="290"/>
      <c r="AL374" s="290"/>
      <c r="AM374" s="290"/>
      <c r="AN374" s="290"/>
      <c r="AO374" s="735"/>
      <c r="AP374" s="735"/>
      <c r="AQ374" s="735"/>
      <c r="AR374" s="735"/>
      <c r="AS374" s="735"/>
      <c r="AT374" s="735"/>
      <c r="AU374" s="735"/>
      <c r="AV374" s="735"/>
      <c r="AW374" s="735"/>
      <c r="AX374" s="735"/>
      <c r="AY374" s="735"/>
      <c r="AZ374" s="735"/>
      <c r="BA374" s="735"/>
      <c r="BB374" s="735"/>
      <c r="BC374" s="735"/>
      <c r="BD374" s="735"/>
      <c r="BE374" s="735"/>
      <c r="BF374" s="735"/>
      <c r="BG374" s="735"/>
      <c r="BH374" s="735"/>
      <c r="BI374" s="735"/>
      <c r="BJ374" s="735"/>
      <c r="BK374" s="735"/>
      <c r="BL374" s="735"/>
      <c r="BM374" s="735"/>
      <c r="BN374" s="735"/>
      <c r="BO374" s="735"/>
      <c r="BP374" s="735"/>
      <c r="BQ374" s="735"/>
      <c r="BR374" s="735"/>
      <c r="BS374" s="735"/>
      <c r="BT374" s="735"/>
      <c r="BU374" s="735"/>
      <c r="BV374" s="735"/>
      <c r="BW374" s="735"/>
      <c r="BX374" s="735"/>
      <c r="BY374" s="735"/>
      <c r="BZ374" s="735"/>
      <c r="CA374" s="735"/>
      <c r="CB374" s="735"/>
      <c r="CC374" s="735"/>
      <c r="CD374" s="735"/>
      <c r="CE374" s="735"/>
      <c r="CF374" s="735"/>
      <c r="CG374" s="735"/>
      <c r="CH374" s="735"/>
    </row>
    <row r="375" spans="1:86" s="127" customFormat="1" ht="27.95" customHeight="1" x14ac:dyDescent="0.2">
      <c r="A375" s="529"/>
      <c r="B375" s="353"/>
      <c r="C375" s="221" t="s">
        <v>1047</v>
      </c>
      <c r="D375" s="902"/>
      <c r="E375" s="944"/>
      <c r="F375" s="902"/>
      <c r="G375" s="944"/>
      <c r="H375" s="902"/>
      <c r="I375" s="944"/>
      <c r="J375" s="902"/>
      <c r="K375" s="944"/>
      <c r="L375" s="902"/>
      <c r="M375" s="944"/>
      <c r="N375" s="902"/>
      <c r="O375" s="944"/>
      <c r="P375" s="902"/>
      <c r="Q375" s="944"/>
      <c r="R375" s="902"/>
      <c r="S375" s="944"/>
      <c r="T375" s="1023"/>
      <c r="U375" s="1021"/>
      <c r="V375" s="1022"/>
      <c r="W375" s="83">
        <f t="shared" si="36"/>
        <v>0</v>
      </c>
      <c r="X375" s="339"/>
      <c r="Y375" s="340"/>
      <c r="Z375" s="316"/>
      <c r="AA375" s="290"/>
      <c r="AB375" s="290"/>
      <c r="AC375" s="290"/>
      <c r="AD375" s="290"/>
      <c r="AE375" s="290"/>
      <c r="AF375" s="290"/>
      <c r="AG375" s="290"/>
      <c r="AH375" s="290"/>
      <c r="AI375" s="290"/>
      <c r="AJ375" s="290"/>
      <c r="AK375" s="290"/>
      <c r="AL375" s="290"/>
      <c r="AM375" s="290"/>
      <c r="AN375" s="290"/>
      <c r="AO375" s="735"/>
      <c r="AP375" s="735"/>
      <c r="AQ375" s="735"/>
      <c r="AR375" s="735"/>
      <c r="AS375" s="735"/>
      <c r="AT375" s="735"/>
      <c r="AU375" s="735"/>
      <c r="AV375" s="735"/>
      <c r="AW375" s="735"/>
      <c r="AX375" s="735"/>
      <c r="AY375" s="735"/>
      <c r="AZ375" s="735"/>
      <c r="BA375" s="735"/>
      <c r="BB375" s="735"/>
      <c r="BC375" s="735"/>
      <c r="BD375" s="735"/>
      <c r="BE375" s="735"/>
      <c r="BF375" s="735"/>
      <c r="BG375" s="735"/>
      <c r="BH375" s="735"/>
      <c r="BI375" s="735"/>
      <c r="BJ375" s="735"/>
      <c r="BK375" s="735"/>
      <c r="BL375" s="735"/>
      <c r="BM375" s="735"/>
      <c r="BN375" s="735"/>
      <c r="BO375" s="735"/>
      <c r="BP375" s="735"/>
      <c r="BQ375" s="735"/>
      <c r="BR375" s="735"/>
      <c r="BS375" s="735"/>
      <c r="BT375" s="735"/>
      <c r="BU375" s="735"/>
      <c r="BV375" s="735"/>
      <c r="BW375" s="735"/>
      <c r="BX375" s="735"/>
      <c r="BY375" s="735"/>
      <c r="BZ375" s="735"/>
      <c r="CA375" s="735"/>
      <c r="CB375" s="735"/>
      <c r="CC375" s="735"/>
      <c r="CD375" s="735"/>
      <c r="CE375" s="735"/>
      <c r="CF375" s="735"/>
      <c r="CG375" s="735"/>
      <c r="CH375" s="735"/>
    </row>
    <row r="376" spans="1:86" s="127" customFormat="1" ht="27.95" customHeight="1" x14ac:dyDescent="0.2">
      <c r="A376" s="529"/>
      <c r="B376" s="353"/>
      <c r="C376" s="221" t="s">
        <v>1128</v>
      </c>
      <c r="D376" s="900"/>
      <c r="E376" s="911"/>
      <c r="F376" s="900"/>
      <c r="G376" s="911"/>
      <c r="H376" s="900"/>
      <c r="I376" s="911"/>
      <c r="J376" s="900"/>
      <c r="K376" s="911"/>
      <c r="L376" s="900"/>
      <c r="M376" s="911"/>
      <c r="N376" s="900"/>
      <c r="O376" s="911"/>
      <c r="P376" s="900"/>
      <c r="Q376" s="911"/>
      <c r="R376" s="900"/>
      <c r="S376" s="911"/>
      <c r="T376" s="1023"/>
      <c r="U376" s="1021"/>
      <c r="V376" s="1022"/>
      <c r="W376" s="83">
        <f t="shared" si="36"/>
        <v>0</v>
      </c>
      <c r="X376" s="339"/>
      <c r="Y376" s="340"/>
      <c r="Z376" s="316"/>
      <c r="AA376" s="290"/>
      <c r="AB376" s="290"/>
      <c r="AC376" s="290"/>
      <c r="AD376" s="290"/>
      <c r="AE376" s="290"/>
      <c r="AF376" s="290"/>
      <c r="AG376" s="290"/>
      <c r="AH376" s="290"/>
      <c r="AI376" s="290"/>
      <c r="AJ376" s="290"/>
      <c r="AK376" s="290"/>
      <c r="AL376" s="290"/>
      <c r="AM376" s="290"/>
      <c r="AN376" s="290"/>
      <c r="AO376" s="735"/>
      <c r="AP376" s="735"/>
      <c r="AQ376" s="735"/>
      <c r="AR376" s="735"/>
      <c r="AS376" s="735"/>
      <c r="AT376" s="735"/>
      <c r="AU376" s="735"/>
      <c r="AV376" s="735"/>
      <c r="AW376" s="735"/>
      <c r="AX376" s="735"/>
      <c r="AY376" s="735"/>
      <c r="AZ376" s="735"/>
      <c r="BA376" s="735"/>
      <c r="BB376" s="735"/>
      <c r="BC376" s="735"/>
      <c r="BD376" s="735"/>
      <c r="BE376" s="735"/>
      <c r="BF376" s="735"/>
      <c r="BG376" s="735"/>
      <c r="BH376" s="735"/>
      <c r="BI376" s="735"/>
      <c r="BJ376" s="735"/>
      <c r="BK376" s="735"/>
      <c r="BL376" s="735"/>
      <c r="BM376" s="735"/>
      <c r="BN376" s="735"/>
      <c r="BO376" s="735"/>
      <c r="BP376" s="735"/>
      <c r="BQ376" s="735"/>
      <c r="BR376" s="735"/>
      <c r="BS376" s="735"/>
      <c r="BT376" s="735"/>
      <c r="BU376" s="735"/>
      <c r="BV376" s="735"/>
      <c r="BW376" s="735"/>
      <c r="BX376" s="735"/>
      <c r="BY376" s="735"/>
      <c r="BZ376" s="735"/>
      <c r="CA376" s="735"/>
      <c r="CB376" s="735"/>
      <c r="CC376" s="735"/>
      <c r="CD376" s="735"/>
      <c r="CE376" s="735"/>
      <c r="CF376" s="735"/>
      <c r="CG376" s="735"/>
      <c r="CH376" s="735"/>
    </row>
    <row r="377" spans="1:86" s="127" customFormat="1" ht="27.95" customHeight="1" x14ac:dyDescent="0.2">
      <c r="A377" s="529"/>
      <c r="B377" s="355"/>
      <c r="C377" s="825" t="s">
        <v>1129</v>
      </c>
      <c r="D377" s="934"/>
      <c r="E377" s="935"/>
      <c r="F377" s="935"/>
      <c r="G377" s="935"/>
      <c r="H377" s="935"/>
      <c r="I377" s="935"/>
      <c r="J377" s="935"/>
      <c r="K377" s="935"/>
      <c r="L377" s="935"/>
      <c r="M377" s="935"/>
      <c r="N377" s="935"/>
      <c r="O377" s="935"/>
      <c r="P377" s="935"/>
      <c r="Q377" s="935"/>
      <c r="R377" s="935"/>
      <c r="S377" s="936"/>
      <c r="T377" s="1024"/>
      <c r="U377" s="1025"/>
      <c r="V377" s="1026"/>
      <c r="W377" s="83" t="str">
        <f>IF(AND(ISTEXT(D377),COUNTIF(D376:S376,"a")),1,IF(COUNTIF(D376:S376,"a"),0,""))</f>
        <v/>
      </c>
      <c r="X377" s="339"/>
      <c r="Y377" s="340"/>
      <c r="Z377" s="316"/>
      <c r="AA377" s="290"/>
      <c r="AB377" s="290"/>
      <c r="AC377" s="290"/>
      <c r="AD377" s="290"/>
      <c r="AE377" s="290"/>
      <c r="AF377" s="290"/>
      <c r="AG377" s="290"/>
      <c r="AH377" s="290"/>
      <c r="AI377" s="290"/>
      <c r="AJ377" s="290"/>
      <c r="AK377" s="290"/>
      <c r="AL377" s="290"/>
      <c r="AM377" s="290"/>
      <c r="AN377" s="290"/>
      <c r="AO377" s="735"/>
      <c r="AP377" s="735"/>
      <c r="AQ377" s="735"/>
      <c r="AR377" s="735"/>
      <c r="AS377" s="735"/>
      <c r="AT377" s="735"/>
      <c r="AU377" s="735"/>
      <c r="AV377" s="735"/>
      <c r="AW377" s="735"/>
      <c r="AX377" s="735"/>
      <c r="AY377" s="735"/>
      <c r="AZ377" s="735"/>
      <c r="BA377" s="735"/>
      <c r="BB377" s="735"/>
      <c r="BC377" s="735"/>
      <c r="BD377" s="735"/>
      <c r="BE377" s="735"/>
      <c r="BF377" s="735"/>
      <c r="BG377" s="735"/>
      <c r="BH377" s="735"/>
      <c r="BI377" s="735"/>
      <c r="BJ377" s="735"/>
      <c r="BK377" s="735"/>
      <c r="BL377" s="735"/>
      <c r="BM377" s="735"/>
      <c r="BN377" s="735"/>
      <c r="BO377" s="735"/>
      <c r="BP377" s="735"/>
      <c r="BQ377" s="735"/>
      <c r="BR377" s="735"/>
      <c r="BS377" s="735"/>
      <c r="BT377" s="735"/>
      <c r="BU377" s="735"/>
      <c r="BV377" s="735"/>
      <c r="BW377" s="735"/>
      <c r="BX377" s="735"/>
      <c r="BY377" s="735"/>
      <c r="BZ377" s="735"/>
      <c r="CA377" s="735"/>
      <c r="CB377" s="735"/>
      <c r="CC377" s="735"/>
      <c r="CD377" s="735"/>
      <c r="CE377" s="735"/>
      <c r="CF377" s="735"/>
      <c r="CG377" s="735"/>
      <c r="CH377" s="735"/>
    </row>
    <row r="378" spans="1:86" s="127" customFormat="1" ht="45" customHeight="1" x14ac:dyDescent="0.2">
      <c r="A378" s="529"/>
      <c r="B378" s="358" t="s">
        <v>1048</v>
      </c>
      <c r="C378" s="221" t="s">
        <v>1130</v>
      </c>
      <c r="D378" s="900"/>
      <c r="E378" s="911"/>
      <c r="F378" s="900"/>
      <c r="G378" s="911"/>
      <c r="H378" s="900"/>
      <c r="I378" s="911"/>
      <c r="J378" s="900"/>
      <c r="K378" s="911"/>
      <c r="L378" s="900"/>
      <c r="M378" s="911"/>
      <c r="N378" s="900"/>
      <c r="O378" s="911"/>
      <c r="P378" s="900"/>
      <c r="Q378" s="911"/>
      <c r="R378" s="900"/>
      <c r="S378" s="911"/>
      <c r="T378" s="628"/>
      <c r="U378" s="144">
        <f>IF(OR(D378="s",F378="s",H378="s",J378="s",L378="s",N378="s",P378="s",R378="s"), 0, IF(OR(D378="a",F378="a",H378="a",J378="a",L378="a",N378="a",P378="a",R378="a"),V378,0))</f>
        <v>0</v>
      </c>
      <c r="V378" s="511">
        <v>15</v>
      </c>
      <c r="W378" s="83">
        <f>COUNTIF(D378:S378,"a")+COUNTIF(D378:S378,"s")</f>
        <v>0</v>
      </c>
      <c r="X378" s="339"/>
      <c r="Y378" s="340"/>
      <c r="Z378" s="316"/>
      <c r="AA378" s="290"/>
      <c r="AB378" s="290"/>
      <c r="AC378" s="290"/>
      <c r="AD378" s="290"/>
      <c r="AE378" s="290"/>
      <c r="AF378" s="290"/>
      <c r="AG378" s="290"/>
      <c r="AH378" s="290"/>
      <c r="AI378" s="290"/>
      <c r="AJ378" s="290"/>
      <c r="AK378" s="290"/>
      <c r="AL378" s="290"/>
      <c r="AM378" s="290"/>
      <c r="AN378" s="290"/>
      <c r="AO378" s="735"/>
      <c r="AP378" s="735"/>
      <c r="AQ378" s="735"/>
      <c r="AR378" s="735"/>
      <c r="AS378" s="735"/>
      <c r="AT378" s="735"/>
      <c r="AU378" s="735"/>
      <c r="AV378" s="735"/>
      <c r="AW378" s="735"/>
      <c r="AX378" s="735"/>
      <c r="AY378" s="735"/>
      <c r="AZ378" s="735"/>
      <c r="BA378" s="735"/>
      <c r="BB378" s="735"/>
      <c r="BC378" s="735"/>
      <c r="BD378" s="735"/>
      <c r="BE378" s="735"/>
      <c r="BF378" s="735"/>
      <c r="BG378" s="735"/>
      <c r="BH378" s="735"/>
      <c r="BI378" s="735"/>
      <c r="BJ378" s="735"/>
      <c r="BK378" s="735"/>
      <c r="BL378" s="735"/>
      <c r="BM378" s="735"/>
      <c r="BN378" s="735"/>
      <c r="BO378" s="735"/>
      <c r="BP378" s="735"/>
      <c r="BQ378" s="735"/>
      <c r="BR378" s="735"/>
      <c r="BS378" s="735"/>
      <c r="BT378" s="735"/>
      <c r="BU378" s="735"/>
      <c r="BV378" s="735"/>
      <c r="BW378" s="735"/>
      <c r="BX378" s="735"/>
      <c r="BY378" s="735"/>
      <c r="BZ378" s="735"/>
      <c r="CA378" s="735"/>
      <c r="CB378" s="735"/>
      <c r="CC378" s="735"/>
      <c r="CD378" s="735"/>
      <c r="CE378" s="735"/>
      <c r="CF378" s="735"/>
      <c r="CG378" s="735"/>
      <c r="CH378" s="735"/>
    </row>
    <row r="379" spans="1:86" s="127" customFormat="1" ht="30" customHeight="1" x14ac:dyDescent="0.2">
      <c r="A379" s="529"/>
      <c r="B379" s="353"/>
      <c r="C379" s="793" t="s">
        <v>1040</v>
      </c>
      <c r="D379" s="945" t="s">
        <v>1014</v>
      </c>
      <c r="E379" s="946"/>
      <c r="F379" s="946"/>
      <c r="G379" s="946"/>
      <c r="H379" s="946"/>
      <c r="I379" s="946"/>
      <c r="J379" s="946"/>
      <c r="K379" s="946"/>
      <c r="L379" s="946"/>
      <c r="M379" s="946"/>
      <c r="N379" s="946"/>
      <c r="O379" s="946"/>
      <c r="P379" s="946"/>
      <c r="Q379" s="946"/>
      <c r="R379" s="946"/>
      <c r="S379" s="946"/>
      <c r="T379" s="946"/>
      <c r="U379" s="946"/>
      <c r="V379" s="947"/>
      <c r="W379" s="83"/>
      <c r="X379" s="347"/>
      <c r="Y379" s="340"/>
      <c r="Z379" s="316"/>
      <c r="AA379" s="290"/>
      <c r="AB379" s="290"/>
      <c r="AC379" s="290"/>
      <c r="AD379" s="290"/>
      <c r="AE379" s="290"/>
      <c r="AF379" s="290"/>
      <c r="AG379" s="290"/>
      <c r="AH379" s="290"/>
      <c r="AI379" s="290"/>
      <c r="AJ379" s="290"/>
      <c r="AK379" s="290"/>
      <c r="AL379" s="290"/>
      <c r="AM379" s="290"/>
      <c r="AN379" s="290"/>
      <c r="AO379" s="735"/>
      <c r="AP379" s="735"/>
      <c r="AQ379" s="735"/>
      <c r="AR379" s="735"/>
      <c r="AS379" s="735"/>
      <c r="AT379" s="735"/>
      <c r="AU379" s="735"/>
      <c r="AV379" s="735"/>
      <c r="AW379" s="735"/>
      <c r="AX379" s="735"/>
      <c r="AY379" s="735"/>
      <c r="AZ379" s="735"/>
      <c r="BA379" s="735"/>
      <c r="BB379" s="735"/>
      <c r="BC379" s="735"/>
      <c r="BD379" s="735"/>
      <c r="BE379" s="735"/>
      <c r="BF379" s="735"/>
      <c r="BG379" s="735"/>
      <c r="BH379" s="735"/>
      <c r="BI379" s="735"/>
      <c r="BJ379" s="735"/>
      <c r="BK379" s="735"/>
      <c r="BL379" s="735"/>
      <c r="BM379" s="735"/>
      <c r="BN379" s="735"/>
      <c r="BO379" s="735"/>
      <c r="BP379" s="735"/>
      <c r="BQ379" s="735"/>
      <c r="BR379" s="735"/>
      <c r="BS379" s="735"/>
      <c r="BT379" s="735"/>
      <c r="BU379" s="735"/>
      <c r="BV379" s="735"/>
      <c r="BW379" s="735"/>
      <c r="BX379" s="735"/>
      <c r="BY379" s="735"/>
      <c r="BZ379" s="735"/>
      <c r="CA379" s="735"/>
      <c r="CB379" s="735"/>
      <c r="CC379" s="735"/>
      <c r="CD379" s="735"/>
      <c r="CE379" s="735"/>
      <c r="CF379" s="735"/>
      <c r="CG379" s="735"/>
      <c r="CH379" s="735"/>
    </row>
    <row r="380" spans="1:86" s="127" customFormat="1" ht="27.95" customHeight="1" x14ac:dyDescent="0.2">
      <c r="A380" s="529"/>
      <c r="B380" s="352"/>
      <c r="C380" s="221" t="s">
        <v>1041</v>
      </c>
      <c r="D380" s="917"/>
      <c r="E380" s="918"/>
      <c r="F380" s="917"/>
      <c r="G380" s="918"/>
      <c r="H380" s="917"/>
      <c r="I380" s="918"/>
      <c r="J380" s="917"/>
      <c r="K380" s="918"/>
      <c r="L380" s="917"/>
      <c r="M380" s="918"/>
      <c r="N380" s="917"/>
      <c r="O380" s="918"/>
      <c r="P380" s="917"/>
      <c r="Q380" s="918"/>
      <c r="R380" s="917"/>
      <c r="S380" s="918"/>
      <c r="T380" s="1023"/>
      <c r="U380" s="1021"/>
      <c r="V380" s="1022"/>
      <c r="W380" s="83">
        <f>IF(COUNTIF($D$378:$S$378,"s"),1,COUNTIF(D380:S380, "a"))</f>
        <v>0</v>
      </c>
      <c r="X380" s="339"/>
      <c r="Y380" s="340"/>
      <c r="Z380" s="316"/>
      <c r="AA380" s="290"/>
      <c r="AB380" s="290"/>
      <c r="AC380" s="290"/>
      <c r="AD380" s="290"/>
      <c r="AE380" s="290"/>
      <c r="AF380" s="290"/>
      <c r="AG380" s="290"/>
      <c r="AH380" s="290"/>
      <c r="AI380" s="290"/>
      <c r="AJ380" s="290"/>
      <c r="AK380" s="290"/>
      <c r="AL380" s="290"/>
      <c r="AM380" s="290"/>
      <c r="AN380" s="290"/>
      <c r="AO380" s="735"/>
      <c r="AP380" s="735"/>
      <c r="AQ380" s="735"/>
      <c r="AR380" s="735"/>
      <c r="AS380" s="735"/>
      <c r="AT380" s="735"/>
      <c r="AU380" s="735"/>
      <c r="AV380" s="735"/>
      <c r="AW380" s="735"/>
      <c r="AX380" s="735"/>
      <c r="AY380" s="735"/>
      <c r="AZ380" s="735"/>
      <c r="BA380" s="735"/>
      <c r="BB380" s="735"/>
      <c r="BC380" s="735"/>
      <c r="BD380" s="735"/>
      <c r="BE380" s="735"/>
      <c r="BF380" s="735"/>
      <c r="BG380" s="735"/>
      <c r="BH380" s="735"/>
      <c r="BI380" s="735"/>
      <c r="BJ380" s="735"/>
      <c r="BK380" s="735"/>
      <c r="BL380" s="735"/>
      <c r="BM380" s="735"/>
      <c r="BN380" s="735"/>
      <c r="BO380" s="735"/>
      <c r="BP380" s="735"/>
      <c r="BQ380" s="735"/>
      <c r="BR380" s="735"/>
      <c r="BS380" s="735"/>
      <c r="BT380" s="735"/>
      <c r="BU380" s="735"/>
      <c r="BV380" s="735"/>
      <c r="BW380" s="735"/>
      <c r="BX380" s="735"/>
      <c r="BY380" s="735"/>
      <c r="BZ380" s="735"/>
      <c r="CA380" s="735"/>
      <c r="CB380" s="735"/>
      <c r="CC380" s="735"/>
      <c r="CD380" s="735"/>
      <c r="CE380" s="735"/>
      <c r="CF380" s="735"/>
      <c r="CG380" s="735"/>
      <c r="CH380" s="735"/>
    </row>
    <row r="381" spans="1:86" s="127" customFormat="1" ht="27.95" customHeight="1" x14ac:dyDescent="0.2">
      <c r="A381" s="529"/>
      <c r="B381" s="353"/>
      <c r="C381" s="221" t="s">
        <v>1042</v>
      </c>
      <c r="D381" s="900"/>
      <c r="E381" s="911"/>
      <c r="F381" s="900"/>
      <c r="G381" s="911"/>
      <c r="H381" s="900"/>
      <c r="I381" s="911"/>
      <c r="J381" s="900"/>
      <c r="K381" s="911"/>
      <c r="L381" s="900"/>
      <c r="M381" s="911"/>
      <c r="N381" s="900"/>
      <c r="O381" s="911"/>
      <c r="P381" s="900"/>
      <c r="Q381" s="911"/>
      <c r="R381" s="900"/>
      <c r="S381" s="911"/>
      <c r="T381" s="1023"/>
      <c r="U381" s="1021"/>
      <c r="V381" s="1022"/>
      <c r="W381" s="83">
        <f t="shared" ref="W381:W388" si="37">IF(COUNTIF($D$378:$S$378,"s"),1,COUNTIF(D381:S381, "a"))</f>
        <v>0</v>
      </c>
      <c r="X381" s="339"/>
      <c r="Y381" s="340"/>
      <c r="Z381" s="316"/>
      <c r="AA381" s="290"/>
      <c r="AB381" s="290"/>
      <c r="AC381" s="290"/>
      <c r="AD381" s="290"/>
      <c r="AE381" s="290"/>
      <c r="AF381" s="290"/>
      <c r="AG381" s="290"/>
      <c r="AH381" s="290"/>
      <c r="AI381" s="290"/>
      <c r="AJ381" s="290"/>
      <c r="AK381" s="290"/>
      <c r="AL381" s="290"/>
      <c r="AM381" s="290"/>
      <c r="AN381" s="290"/>
      <c r="AO381" s="735"/>
      <c r="AP381" s="735"/>
      <c r="AQ381" s="735"/>
      <c r="AR381" s="735"/>
      <c r="AS381" s="735"/>
      <c r="AT381" s="735"/>
      <c r="AU381" s="735"/>
      <c r="AV381" s="735"/>
      <c r="AW381" s="735"/>
      <c r="AX381" s="735"/>
      <c r="AY381" s="735"/>
      <c r="AZ381" s="735"/>
      <c r="BA381" s="735"/>
      <c r="BB381" s="735"/>
      <c r="BC381" s="735"/>
      <c r="BD381" s="735"/>
      <c r="BE381" s="735"/>
      <c r="BF381" s="735"/>
      <c r="BG381" s="735"/>
      <c r="BH381" s="735"/>
      <c r="BI381" s="735"/>
      <c r="BJ381" s="735"/>
      <c r="BK381" s="735"/>
      <c r="BL381" s="735"/>
      <c r="BM381" s="735"/>
      <c r="BN381" s="735"/>
      <c r="BO381" s="735"/>
      <c r="BP381" s="735"/>
      <c r="BQ381" s="735"/>
      <c r="BR381" s="735"/>
      <c r="BS381" s="735"/>
      <c r="BT381" s="735"/>
      <c r="BU381" s="735"/>
      <c r="BV381" s="735"/>
      <c r="BW381" s="735"/>
      <c r="BX381" s="735"/>
      <c r="BY381" s="735"/>
      <c r="BZ381" s="735"/>
      <c r="CA381" s="735"/>
      <c r="CB381" s="735"/>
      <c r="CC381" s="735"/>
      <c r="CD381" s="735"/>
      <c r="CE381" s="735"/>
      <c r="CF381" s="735"/>
      <c r="CG381" s="735"/>
      <c r="CH381" s="735"/>
    </row>
    <row r="382" spans="1:86" s="127" customFormat="1" ht="27.95" customHeight="1" x14ac:dyDescent="0.2">
      <c r="A382" s="529"/>
      <c r="B382" s="354"/>
      <c r="C382" s="221" t="s">
        <v>1127</v>
      </c>
      <c r="D382" s="900"/>
      <c r="E382" s="911"/>
      <c r="F382" s="900"/>
      <c r="G382" s="911"/>
      <c r="H382" s="900"/>
      <c r="I382" s="911"/>
      <c r="J382" s="900"/>
      <c r="K382" s="911"/>
      <c r="L382" s="900"/>
      <c r="M382" s="911"/>
      <c r="N382" s="900"/>
      <c r="O382" s="911"/>
      <c r="P382" s="900"/>
      <c r="Q382" s="911"/>
      <c r="R382" s="900"/>
      <c r="S382" s="911"/>
      <c r="T382" s="1023"/>
      <c r="U382" s="1021"/>
      <c r="V382" s="1022"/>
      <c r="W382" s="83">
        <f t="shared" si="37"/>
        <v>0</v>
      </c>
      <c r="X382" s="339"/>
      <c r="Y382" s="340"/>
      <c r="Z382" s="316"/>
      <c r="AA382" s="290"/>
      <c r="AB382" s="290"/>
      <c r="AC382" s="290"/>
      <c r="AD382" s="290"/>
      <c r="AE382" s="290"/>
      <c r="AF382" s="290"/>
      <c r="AG382" s="290"/>
      <c r="AH382" s="290"/>
      <c r="AI382" s="290"/>
      <c r="AJ382" s="290"/>
      <c r="AK382" s="290"/>
      <c r="AL382" s="290"/>
      <c r="AM382" s="290"/>
      <c r="AN382" s="290"/>
      <c r="AO382" s="735"/>
      <c r="AP382" s="735"/>
      <c r="AQ382" s="735"/>
      <c r="AR382" s="735"/>
      <c r="AS382" s="735"/>
      <c r="AT382" s="735"/>
      <c r="AU382" s="735"/>
      <c r="AV382" s="735"/>
      <c r="AW382" s="735"/>
      <c r="AX382" s="735"/>
      <c r="AY382" s="735"/>
      <c r="AZ382" s="735"/>
      <c r="BA382" s="735"/>
      <c r="BB382" s="735"/>
      <c r="BC382" s="735"/>
      <c r="BD382" s="735"/>
      <c r="BE382" s="735"/>
      <c r="BF382" s="735"/>
      <c r="BG382" s="735"/>
      <c r="BH382" s="735"/>
      <c r="BI382" s="735"/>
      <c r="BJ382" s="735"/>
      <c r="BK382" s="735"/>
      <c r="BL382" s="735"/>
      <c r="BM382" s="735"/>
      <c r="BN382" s="735"/>
      <c r="BO382" s="735"/>
      <c r="BP382" s="735"/>
      <c r="BQ382" s="735"/>
      <c r="BR382" s="735"/>
      <c r="BS382" s="735"/>
      <c r="BT382" s="735"/>
      <c r="BU382" s="735"/>
      <c r="BV382" s="735"/>
      <c r="BW382" s="735"/>
      <c r="BX382" s="735"/>
      <c r="BY382" s="735"/>
      <c r="BZ382" s="735"/>
      <c r="CA382" s="735"/>
      <c r="CB382" s="735"/>
      <c r="CC382" s="735"/>
      <c r="CD382" s="735"/>
      <c r="CE382" s="735"/>
      <c r="CF382" s="735"/>
      <c r="CG382" s="735"/>
      <c r="CH382" s="735"/>
    </row>
    <row r="383" spans="1:86" s="127" customFormat="1" ht="27.95" customHeight="1" x14ac:dyDescent="0.2">
      <c r="A383" s="529"/>
      <c r="B383" s="353"/>
      <c r="C383" s="221" t="s">
        <v>1043</v>
      </c>
      <c r="D383" s="900"/>
      <c r="E383" s="911"/>
      <c r="F383" s="900"/>
      <c r="G383" s="911"/>
      <c r="H383" s="900"/>
      <c r="I383" s="911"/>
      <c r="J383" s="900"/>
      <c r="K383" s="911"/>
      <c r="L383" s="900"/>
      <c r="M383" s="911"/>
      <c r="N383" s="900"/>
      <c r="O383" s="911"/>
      <c r="P383" s="900"/>
      <c r="Q383" s="911"/>
      <c r="R383" s="900"/>
      <c r="S383" s="911"/>
      <c r="T383" s="1023"/>
      <c r="U383" s="1021"/>
      <c r="V383" s="1022"/>
      <c r="W383" s="83">
        <f t="shared" si="37"/>
        <v>0</v>
      </c>
      <c r="X383" s="339"/>
      <c r="Y383" s="340"/>
      <c r="Z383" s="316"/>
      <c r="AA383" s="290"/>
      <c r="AB383" s="290"/>
      <c r="AC383" s="290"/>
      <c r="AD383" s="290"/>
      <c r="AE383" s="290"/>
      <c r="AF383" s="290"/>
      <c r="AG383" s="290"/>
      <c r="AH383" s="290"/>
      <c r="AI383" s="290"/>
      <c r="AJ383" s="290"/>
      <c r="AK383" s="290"/>
      <c r="AL383" s="290"/>
      <c r="AM383" s="290"/>
      <c r="AN383" s="290"/>
      <c r="AO383" s="735"/>
      <c r="AP383" s="735"/>
      <c r="AQ383" s="735"/>
      <c r="AR383" s="735"/>
      <c r="AS383" s="735"/>
      <c r="AT383" s="735"/>
      <c r="AU383" s="735"/>
      <c r="AV383" s="735"/>
      <c r="AW383" s="735"/>
      <c r="AX383" s="735"/>
      <c r="AY383" s="735"/>
      <c r="AZ383" s="735"/>
      <c r="BA383" s="735"/>
      <c r="BB383" s="735"/>
      <c r="BC383" s="735"/>
      <c r="BD383" s="735"/>
      <c r="BE383" s="735"/>
      <c r="BF383" s="735"/>
      <c r="BG383" s="735"/>
      <c r="BH383" s="735"/>
      <c r="BI383" s="735"/>
      <c r="BJ383" s="735"/>
      <c r="BK383" s="735"/>
      <c r="BL383" s="735"/>
      <c r="BM383" s="735"/>
      <c r="BN383" s="735"/>
      <c r="BO383" s="735"/>
      <c r="BP383" s="735"/>
      <c r="BQ383" s="735"/>
      <c r="BR383" s="735"/>
      <c r="BS383" s="735"/>
      <c r="BT383" s="735"/>
      <c r="BU383" s="735"/>
      <c r="BV383" s="735"/>
      <c r="BW383" s="735"/>
      <c r="BX383" s="735"/>
      <c r="BY383" s="735"/>
      <c r="BZ383" s="735"/>
      <c r="CA383" s="735"/>
      <c r="CB383" s="735"/>
      <c r="CC383" s="735"/>
      <c r="CD383" s="735"/>
      <c r="CE383" s="735"/>
      <c r="CF383" s="735"/>
      <c r="CG383" s="735"/>
      <c r="CH383" s="735"/>
    </row>
    <row r="384" spans="1:86" s="127" customFormat="1" ht="27.95" customHeight="1" x14ac:dyDescent="0.2">
      <c r="A384" s="529"/>
      <c r="B384" s="355"/>
      <c r="C384" s="223" t="s">
        <v>1044</v>
      </c>
      <c r="D384" s="902"/>
      <c r="E384" s="944"/>
      <c r="F384" s="902"/>
      <c r="G384" s="944"/>
      <c r="H384" s="902"/>
      <c r="I384" s="944"/>
      <c r="J384" s="902"/>
      <c r="K384" s="944"/>
      <c r="L384" s="902"/>
      <c r="M384" s="944"/>
      <c r="N384" s="902"/>
      <c r="O384" s="944"/>
      <c r="P384" s="902"/>
      <c r="Q384" s="944"/>
      <c r="R384" s="902"/>
      <c r="S384" s="944"/>
      <c r="T384" s="1023"/>
      <c r="U384" s="1021"/>
      <c r="V384" s="1022"/>
      <c r="W384" s="83">
        <f t="shared" si="37"/>
        <v>0</v>
      </c>
      <c r="X384" s="339"/>
      <c r="Y384" s="340"/>
      <c r="Z384" s="316"/>
      <c r="AA384" s="290"/>
      <c r="AB384" s="290"/>
      <c r="AC384" s="290"/>
      <c r="AD384" s="290"/>
      <c r="AE384" s="290"/>
      <c r="AF384" s="290"/>
      <c r="AG384" s="290"/>
      <c r="AH384" s="290"/>
      <c r="AI384" s="290"/>
      <c r="AJ384" s="290"/>
      <c r="AK384" s="290"/>
      <c r="AL384" s="290"/>
      <c r="AM384" s="290"/>
      <c r="AN384" s="290"/>
      <c r="AO384" s="735"/>
      <c r="AP384" s="735"/>
      <c r="AQ384" s="735"/>
      <c r="AR384" s="735"/>
      <c r="AS384" s="735"/>
      <c r="AT384" s="735"/>
      <c r="AU384" s="735"/>
      <c r="AV384" s="735"/>
      <c r="AW384" s="735"/>
      <c r="AX384" s="735"/>
      <c r="AY384" s="735"/>
      <c r="AZ384" s="735"/>
      <c r="BA384" s="735"/>
      <c r="BB384" s="735"/>
      <c r="BC384" s="735"/>
      <c r="BD384" s="735"/>
      <c r="BE384" s="735"/>
      <c r="BF384" s="735"/>
      <c r="BG384" s="735"/>
      <c r="BH384" s="735"/>
      <c r="BI384" s="735"/>
      <c r="BJ384" s="735"/>
      <c r="BK384" s="735"/>
      <c r="BL384" s="735"/>
      <c r="BM384" s="735"/>
      <c r="BN384" s="735"/>
      <c r="BO384" s="735"/>
      <c r="BP384" s="735"/>
      <c r="BQ384" s="735"/>
      <c r="BR384" s="735"/>
      <c r="BS384" s="735"/>
      <c r="BT384" s="735"/>
      <c r="BU384" s="735"/>
      <c r="BV384" s="735"/>
      <c r="BW384" s="735"/>
      <c r="BX384" s="735"/>
      <c r="BY384" s="735"/>
      <c r="BZ384" s="735"/>
      <c r="CA384" s="735"/>
      <c r="CB384" s="735"/>
      <c r="CC384" s="735"/>
      <c r="CD384" s="735"/>
      <c r="CE384" s="735"/>
      <c r="CF384" s="735"/>
      <c r="CG384" s="735"/>
      <c r="CH384" s="735"/>
    </row>
    <row r="385" spans="1:86" s="127" customFormat="1" ht="27.95" customHeight="1" x14ac:dyDescent="0.2">
      <c r="A385" s="529"/>
      <c r="B385" s="353"/>
      <c r="C385" s="221" t="s">
        <v>1045</v>
      </c>
      <c r="D385" s="900"/>
      <c r="E385" s="911"/>
      <c r="F385" s="900"/>
      <c r="G385" s="911"/>
      <c r="H385" s="900"/>
      <c r="I385" s="911"/>
      <c r="J385" s="900"/>
      <c r="K385" s="911"/>
      <c r="L385" s="900"/>
      <c r="M385" s="911"/>
      <c r="N385" s="900"/>
      <c r="O385" s="911"/>
      <c r="P385" s="900"/>
      <c r="Q385" s="911"/>
      <c r="R385" s="900"/>
      <c r="S385" s="911"/>
      <c r="T385" s="1023"/>
      <c r="U385" s="1021"/>
      <c r="V385" s="1022"/>
      <c r="W385" s="83">
        <f t="shared" si="37"/>
        <v>0</v>
      </c>
      <c r="X385" s="339"/>
      <c r="Y385" s="340"/>
      <c r="Z385" s="316"/>
      <c r="AA385" s="290"/>
      <c r="AB385" s="290"/>
      <c r="AC385" s="290"/>
      <c r="AD385" s="290"/>
      <c r="AE385" s="290"/>
      <c r="AF385" s="290"/>
      <c r="AG385" s="290"/>
      <c r="AH385" s="290"/>
      <c r="AI385" s="290"/>
      <c r="AJ385" s="290"/>
      <c r="AK385" s="290"/>
      <c r="AL385" s="290"/>
      <c r="AM385" s="290"/>
      <c r="AN385" s="290"/>
      <c r="AO385" s="735"/>
      <c r="AP385" s="735"/>
      <c r="AQ385" s="735"/>
      <c r="AR385" s="735"/>
      <c r="AS385" s="735"/>
      <c r="AT385" s="735"/>
      <c r="AU385" s="735"/>
      <c r="AV385" s="735"/>
      <c r="AW385" s="735"/>
      <c r="AX385" s="735"/>
      <c r="AY385" s="735"/>
      <c r="AZ385" s="735"/>
      <c r="BA385" s="735"/>
      <c r="BB385" s="735"/>
      <c r="BC385" s="735"/>
      <c r="BD385" s="735"/>
      <c r="BE385" s="735"/>
      <c r="BF385" s="735"/>
      <c r="BG385" s="735"/>
      <c r="BH385" s="735"/>
      <c r="BI385" s="735"/>
      <c r="BJ385" s="735"/>
      <c r="BK385" s="735"/>
      <c r="BL385" s="735"/>
      <c r="BM385" s="735"/>
      <c r="BN385" s="735"/>
      <c r="BO385" s="735"/>
      <c r="BP385" s="735"/>
      <c r="BQ385" s="735"/>
      <c r="BR385" s="735"/>
      <c r="BS385" s="735"/>
      <c r="BT385" s="735"/>
      <c r="BU385" s="735"/>
      <c r="BV385" s="735"/>
      <c r="BW385" s="735"/>
      <c r="BX385" s="735"/>
      <c r="BY385" s="735"/>
      <c r="BZ385" s="735"/>
      <c r="CA385" s="735"/>
      <c r="CB385" s="735"/>
      <c r="CC385" s="735"/>
      <c r="CD385" s="735"/>
      <c r="CE385" s="735"/>
      <c r="CF385" s="735"/>
      <c r="CG385" s="735"/>
      <c r="CH385" s="735"/>
    </row>
    <row r="386" spans="1:86" s="127" customFormat="1" ht="27.95" customHeight="1" x14ac:dyDescent="0.2">
      <c r="A386" s="529"/>
      <c r="B386" s="354"/>
      <c r="C386" s="221" t="s">
        <v>1046</v>
      </c>
      <c r="D386" s="900"/>
      <c r="E386" s="911"/>
      <c r="F386" s="900"/>
      <c r="G386" s="911"/>
      <c r="H386" s="900"/>
      <c r="I386" s="911"/>
      <c r="J386" s="900"/>
      <c r="K386" s="911"/>
      <c r="L386" s="900"/>
      <c r="M386" s="911"/>
      <c r="N386" s="900"/>
      <c r="O386" s="911"/>
      <c r="P386" s="900"/>
      <c r="Q386" s="911"/>
      <c r="R386" s="900"/>
      <c r="S386" s="911"/>
      <c r="T386" s="1023"/>
      <c r="U386" s="1021"/>
      <c r="V386" s="1022"/>
      <c r="W386" s="83">
        <f t="shared" si="37"/>
        <v>0</v>
      </c>
      <c r="X386" s="339"/>
      <c r="Y386" s="340"/>
      <c r="Z386" s="316"/>
      <c r="AA386" s="290"/>
      <c r="AB386" s="290"/>
      <c r="AC386" s="290"/>
      <c r="AD386" s="290"/>
      <c r="AE386" s="290"/>
      <c r="AF386" s="290"/>
      <c r="AG386" s="290"/>
      <c r="AH386" s="290"/>
      <c r="AI386" s="290"/>
      <c r="AJ386" s="290"/>
      <c r="AK386" s="290"/>
      <c r="AL386" s="290"/>
      <c r="AM386" s="290"/>
      <c r="AN386" s="290"/>
      <c r="AO386" s="735"/>
      <c r="AP386" s="735"/>
      <c r="AQ386" s="735"/>
      <c r="AR386" s="735"/>
      <c r="AS386" s="735"/>
      <c r="AT386" s="735"/>
      <c r="AU386" s="735"/>
      <c r="AV386" s="735"/>
      <c r="AW386" s="735"/>
      <c r="AX386" s="735"/>
      <c r="AY386" s="735"/>
      <c r="AZ386" s="735"/>
      <c r="BA386" s="735"/>
      <c r="BB386" s="735"/>
      <c r="BC386" s="735"/>
      <c r="BD386" s="735"/>
      <c r="BE386" s="735"/>
      <c r="BF386" s="735"/>
      <c r="BG386" s="735"/>
      <c r="BH386" s="735"/>
      <c r="BI386" s="735"/>
      <c r="BJ386" s="735"/>
      <c r="BK386" s="735"/>
      <c r="BL386" s="735"/>
      <c r="BM386" s="735"/>
      <c r="BN386" s="735"/>
      <c r="BO386" s="735"/>
      <c r="BP386" s="735"/>
      <c r="BQ386" s="735"/>
      <c r="BR386" s="735"/>
      <c r="BS386" s="735"/>
      <c r="BT386" s="735"/>
      <c r="BU386" s="735"/>
      <c r="BV386" s="735"/>
      <c r="BW386" s="735"/>
      <c r="BX386" s="735"/>
      <c r="BY386" s="735"/>
      <c r="BZ386" s="735"/>
      <c r="CA386" s="735"/>
      <c r="CB386" s="735"/>
      <c r="CC386" s="735"/>
      <c r="CD386" s="735"/>
      <c r="CE386" s="735"/>
      <c r="CF386" s="735"/>
      <c r="CG386" s="735"/>
      <c r="CH386" s="735"/>
    </row>
    <row r="387" spans="1:86" s="127" customFormat="1" ht="27.95" customHeight="1" x14ac:dyDescent="0.2">
      <c r="A387" s="529"/>
      <c r="B387" s="353"/>
      <c r="C387" s="221" t="s">
        <v>1047</v>
      </c>
      <c r="D387" s="900"/>
      <c r="E387" s="911"/>
      <c r="F387" s="900"/>
      <c r="G387" s="911"/>
      <c r="H387" s="900"/>
      <c r="I387" s="911"/>
      <c r="J387" s="900"/>
      <c r="K387" s="911"/>
      <c r="L387" s="900"/>
      <c r="M387" s="911"/>
      <c r="N387" s="900"/>
      <c r="O387" s="911"/>
      <c r="P387" s="900"/>
      <c r="Q387" s="911"/>
      <c r="R387" s="900"/>
      <c r="S387" s="911"/>
      <c r="T387" s="1023"/>
      <c r="U387" s="1021"/>
      <c r="V387" s="1022"/>
      <c r="W387" s="83">
        <f t="shared" si="37"/>
        <v>0</v>
      </c>
      <c r="X387" s="339"/>
      <c r="Y387" s="340"/>
      <c r="Z387" s="316"/>
      <c r="AA387" s="290"/>
      <c r="AB387" s="290"/>
      <c r="AC387" s="290"/>
      <c r="AD387" s="290"/>
      <c r="AE387" s="290"/>
      <c r="AF387" s="290"/>
      <c r="AG387" s="290"/>
      <c r="AH387" s="290"/>
      <c r="AI387" s="290"/>
      <c r="AJ387" s="290"/>
      <c r="AK387" s="290"/>
      <c r="AL387" s="290"/>
      <c r="AM387" s="290"/>
      <c r="AN387" s="290"/>
      <c r="AO387" s="735"/>
      <c r="AP387" s="735"/>
      <c r="AQ387" s="735"/>
      <c r="AR387" s="735"/>
      <c r="AS387" s="735"/>
      <c r="AT387" s="735"/>
      <c r="AU387" s="735"/>
      <c r="AV387" s="735"/>
      <c r="AW387" s="735"/>
      <c r="AX387" s="735"/>
      <c r="AY387" s="735"/>
      <c r="AZ387" s="735"/>
      <c r="BA387" s="735"/>
      <c r="BB387" s="735"/>
      <c r="BC387" s="735"/>
      <c r="BD387" s="735"/>
      <c r="BE387" s="735"/>
      <c r="BF387" s="735"/>
      <c r="BG387" s="735"/>
      <c r="BH387" s="735"/>
      <c r="BI387" s="735"/>
      <c r="BJ387" s="735"/>
      <c r="BK387" s="735"/>
      <c r="BL387" s="735"/>
      <c r="BM387" s="735"/>
      <c r="BN387" s="735"/>
      <c r="BO387" s="735"/>
      <c r="BP387" s="735"/>
      <c r="BQ387" s="735"/>
      <c r="BR387" s="735"/>
      <c r="BS387" s="735"/>
      <c r="BT387" s="735"/>
      <c r="BU387" s="735"/>
      <c r="BV387" s="735"/>
      <c r="BW387" s="735"/>
      <c r="BX387" s="735"/>
      <c r="BY387" s="735"/>
      <c r="BZ387" s="735"/>
      <c r="CA387" s="735"/>
      <c r="CB387" s="735"/>
      <c r="CC387" s="735"/>
      <c r="CD387" s="735"/>
      <c r="CE387" s="735"/>
      <c r="CF387" s="735"/>
      <c r="CG387" s="735"/>
      <c r="CH387" s="735"/>
    </row>
    <row r="388" spans="1:86" s="127" customFormat="1" ht="27.95" customHeight="1" x14ac:dyDescent="0.2">
      <c r="A388" s="529"/>
      <c r="B388" s="353"/>
      <c r="C388" s="221" t="s">
        <v>1128</v>
      </c>
      <c r="D388" s="900"/>
      <c r="E388" s="911"/>
      <c r="F388" s="900"/>
      <c r="G388" s="911"/>
      <c r="H388" s="900"/>
      <c r="I388" s="911"/>
      <c r="J388" s="900"/>
      <c r="K388" s="911"/>
      <c r="L388" s="900"/>
      <c r="M388" s="911"/>
      <c r="N388" s="900"/>
      <c r="O388" s="911"/>
      <c r="P388" s="900"/>
      <c r="Q388" s="911"/>
      <c r="R388" s="900"/>
      <c r="S388" s="911"/>
      <c r="T388" s="1023"/>
      <c r="U388" s="1021"/>
      <c r="V388" s="1022"/>
      <c r="W388" s="83">
        <f t="shared" si="37"/>
        <v>0</v>
      </c>
      <c r="X388" s="339"/>
      <c r="Y388" s="340"/>
      <c r="Z388" s="316"/>
      <c r="AA388" s="290"/>
      <c r="AB388" s="290"/>
      <c r="AC388" s="290"/>
      <c r="AD388" s="290"/>
      <c r="AE388" s="290"/>
      <c r="AF388" s="290"/>
      <c r="AG388" s="290"/>
      <c r="AH388" s="290"/>
      <c r="AI388" s="290"/>
      <c r="AJ388" s="290"/>
      <c r="AK388" s="290"/>
      <c r="AL388" s="290"/>
      <c r="AM388" s="290"/>
      <c r="AN388" s="290"/>
      <c r="AO388" s="735"/>
      <c r="AP388" s="735"/>
      <c r="AQ388" s="735"/>
      <c r="AR388" s="735"/>
      <c r="AS388" s="735"/>
      <c r="AT388" s="735"/>
      <c r="AU388" s="735"/>
      <c r="AV388" s="735"/>
      <c r="AW388" s="735"/>
      <c r="AX388" s="735"/>
      <c r="AY388" s="735"/>
      <c r="AZ388" s="735"/>
      <c r="BA388" s="735"/>
      <c r="BB388" s="735"/>
      <c r="BC388" s="735"/>
      <c r="BD388" s="735"/>
      <c r="BE388" s="735"/>
      <c r="BF388" s="735"/>
      <c r="BG388" s="735"/>
      <c r="BH388" s="735"/>
      <c r="BI388" s="735"/>
      <c r="BJ388" s="735"/>
      <c r="BK388" s="735"/>
      <c r="BL388" s="735"/>
      <c r="BM388" s="735"/>
      <c r="BN388" s="735"/>
      <c r="BO388" s="735"/>
      <c r="BP388" s="735"/>
      <c r="BQ388" s="735"/>
      <c r="BR388" s="735"/>
      <c r="BS388" s="735"/>
      <c r="BT388" s="735"/>
      <c r="BU388" s="735"/>
      <c r="BV388" s="735"/>
      <c r="BW388" s="735"/>
      <c r="BX388" s="735"/>
      <c r="BY388" s="735"/>
      <c r="BZ388" s="735"/>
      <c r="CA388" s="735"/>
      <c r="CB388" s="735"/>
      <c r="CC388" s="735"/>
      <c r="CD388" s="735"/>
      <c r="CE388" s="735"/>
      <c r="CF388" s="735"/>
      <c r="CG388" s="735"/>
      <c r="CH388" s="735"/>
    </row>
    <row r="389" spans="1:86" s="127" customFormat="1" ht="27.95" customHeight="1" thickBot="1" x14ac:dyDescent="0.25">
      <c r="A389" s="594"/>
      <c r="B389" s="595"/>
      <c r="C389" s="838" t="s">
        <v>1129</v>
      </c>
      <c r="D389" s="950"/>
      <c r="E389" s="951"/>
      <c r="F389" s="951"/>
      <c r="G389" s="951"/>
      <c r="H389" s="951"/>
      <c r="I389" s="951"/>
      <c r="J389" s="951"/>
      <c r="K389" s="951"/>
      <c r="L389" s="951"/>
      <c r="M389" s="951"/>
      <c r="N389" s="951"/>
      <c r="O389" s="951"/>
      <c r="P389" s="951"/>
      <c r="Q389" s="951"/>
      <c r="R389" s="951"/>
      <c r="S389" s="1190"/>
      <c r="T389" s="1191"/>
      <c r="U389" s="1192"/>
      <c r="V389" s="1193"/>
      <c r="W389" s="83" t="str">
        <f>IF(AND(ISTEXT(D389),COUNTIF(D388:S388,"a")),1,IF(COUNTIF(D388:S388,"a"),0,""))</f>
        <v/>
      </c>
      <c r="X389" s="339"/>
      <c r="Y389" s="340"/>
      <c r="Z389" s="316"/>
      <c r="AA389" s="290"/>
      <c r="AB389" s="290"/>
      <c r="AC389" s="290"/>
      <c r="AD389" s="290"/>
      <c r="AE389" s="290"/>
      <c r="AF389" s="290"/>
      <c r="AG389" s="290"/>
      <c r="AH389" s="290"/>
      <c r="AI389" s="290"/>
      <c r="AJ389" s="290"/>
      <c r="AK389" s="290"/>
      <c r="AL389" s="290"/>
      <c r="AM389" s="290"/>
      <c r="AN389" s="290"/>
      <c r="AO389" s="735"/>
      <c r="AP389" s="735"/>
      <c r="AQ389" s="735"/>
      <c r="AR389" s="735"/>
      <c r="AS389" s="735"/>
      <c r="AT389" s="735"/>
      <c r="AU389" s="735"/>
      <c r="AV389" s="735"/>
      <c r="AW389" s="735"/>
      <c r="AX389" s="735"/>
      <c r="AY389" s="735"/>
      <c r="AZ389" s="735"/>
      <c r="BA389" s="735"/>
      <c r="BB389" s="735"/>
      <c r="BC389" s="735"/>
      <c r="BD389" s="735"/>
      <c r="BE389" s="735"/>
      <c r="BF389" s="735"/>
      <c r="BG389" s="735"/>
      <c r="BH389" s="735"/>
      <c r="BI389" s="735"/>
      <c r="BJ389" s="735"/>
      <c r="BK389" s="735"/>
      <c r="BL389" s="735"/>
      <c r="BM389" s="735"/>
      <c r="BN389" s="735"/>
      <c r="BO389" s="735"/>
      <c r="BP389" s="735"/>
      <c r="BQ389" s="735"/>
      <c r="BR389" s="735"/>
      <c r="BS389" s="735"/>
      <c r="BT389" s="735"/>
      <c r="BU389" s="735"/>
      <c r="BV389" s="735"/>
      <c r="BW389" s="735"/>
      <c r="BX389" s="735"/>
      <c r="BY389" s="735"/>
      <c r="BZ389" s="735"/>
      <c r="CA389" s="735"/>
      <c r="CB389" s="735"/>
      <c r="CC389" s="735"/>
      <c r="CD389" s="735"/>
      <c r="CE389" s="735"/>
      <c r="CF389" s="735"/>
      <c r="CG389" s="735"/>
      <c r="CH389" s="735"/>
    </row>
    <row r="390" spans="1:86" s="127" customFormat="1" ht="30" customHeight="1" x14ac:dyDescent="0.2">
      <c r="A390" s="501"/>
      <c r="B390" s="360"/>
      <c r="C390" s="736" t="s">
        <v>1049</v>
      </c>
      <c r="D390" s="1168"/>
      <c r="E390" s="1169"/>
      <c r="F390" s="1169"/>
      <c r="G390" s="1169"/>
      <c r="H390" s="1169"/>
      <c r="I390" s="1169"/>
      <c r="J390" s="1169"/>
      <c r="K390" s="1169"/>
      <c r="L390" s="1169"/>
      <c r="M390" s="1169"/>
      <c r="N390" s="1169"/>
      <c r="O390" s="1169"/>
      <c r="P390" s="1169"/>
      <c r="Q390" s="1169"/>
      <c r="R390" s="1169"/>
      <c r="S390" s="1169"/>
      <c r="T390" s="1169"/>
      <c r="U390" s="1169"/>
      <c r="V390" s="1170"/>
      <c r="W390" s="83"/>
      <c r="X390" s="264"/>
      <c r="Y390" s="735"/>
      <c r="Z390" s="316"/>
      <c r="AA390" s="735"/>
      <c r="AB390" s="735"/>
      <c r="AC390" s="735"/>
      <c r="AD390" s="735"/>
      <c r="AE390" s="735"/>
      <c r="AF390" s="735"/>
      <c r="AG390" s="735"/>
      <c r="AH390" s="735"/>
      <c r="AI390" s="735"/>
      <c r="AJ390" s="735"/>
      <c r="AK390" s="735"/>
      <c r="AL390" s="735"/>
      <c r="AM390" s="735"/>
      <c r="AN390" s="735"/>
      <c r="AO390" s="735"/>
      <c r="AP390" s="735"/>
      <c r="AQ390" s="735"/>
      <c r="AR390" s="735"/>
      <c r="AS390" s="735"/>
      <c r="AT390" s="735"/>
      <c r="AU390" s="735"/>
      <c r="AV390" s="735"/>
      <c r="AW390" s="735"/>
      <c r="AX390" s="735"/>
      <c r="AY390" s="735"/>
      <c r="AZ390" s="735"/>
      <c r="BA390" s="735"/>
      <c r="BB390" s="735"/>
      <c r="BC390" s="735"/>
      <c r="BD390" s="735"/>
      <c r="BE390" s="735"/>
      <c r="BF390" s="735"/>
      <c r="BG390" s="735"/>
      <c r="BH390" s="735"/>
      <c r="BI390" s="735"/>
      <c r="BJ390" s="735"/>
      <c r="BK390" s="735"/>
      <c r="BL390" s="735"/>
      <c r="BM390" s="735"/>
      <c r="BN390" s="735"/>
      <c r="BO390" s="735"/>
      <c r="BP390" s="735"/>
      <c r="BQ390" s="735"/>
      <c r="BR390" s="735"/>
      <c r="BS390" s="735"/>
      <c r="BT390" s="735"/>
      <c r="BU390" s="735"/>
      <c r="BV390" s="735"/>
      <c r="BW390" s="735"/>
      <c r="BX390" s="735"/>
      <c r="BY390" s="735"/>
      <c r="BZ390" s="735"/>
      <c r="CA390" s="735"/>
      <c r="CB390" s="735"/>
      <c r="CC390" s="735"/>
      <c r="CD390" s="735"/>
      <c r="CE390" s="735"/>
      <c r="CF390" s="735"/>
      <c r="CG390" s="735"/>
      <c r="CH390" s="735"/>
    </row>
    <row r="391" spans="1:86" s="127" customFormat="1" ht="45" customHeight="1" x14ac:dyDescent="0.2">
      <c r="A391" s="529"/>
      <c r="B391" s="358" t="s">
        <v>1050</v>
      </c>
      <c r="C391" s="221" t="s">
        <v>1131</v>
      </c>
      <c r="D391" s="900"/>
      <c r="E391" s="911"/>
      <c r="F391" s="900"/>
      <c r="G391" s="911"/>
      <c r="H391" s="900"/>
      <c r="I391" s="911"/>
      <c r="J391" s="900"/>
      <c r="K391" s="911"/>
      <c r="L391" s="900"/>
      <c r="M391" s="911"/>
      <c r="N391" s="900"/>
      <c r="O391" s="911"/>
      <c r="P391" s="900"/>
      <c r="Q391" s="911"/>
      <c r="R391" s="900"/>
      <c r="S391" s="911"/>
      <c r="T391" s="628"/>
      <c r="U391" s="140">
        <f>IF(OR(D391="s",F391="s",H391="s",J391="s",L391="s",N391="s",P391="s",R391="s"), 0, IF(OR(D391="a",F391="a",H391="a",J391="a",L391="a",N391="a",P391="a",R391="a"),V391,0))</f>
        <v>0</v>
      </c>
      <c r="V391" s="509">
        <v>25</v>
      </c>
      <c r="W391" s="83">
        <f>COUNTIF(D391:S391,"a")+COUNTIF(D391:S391,"s")</f>
        <v>0</v>
      </c>
      <c r="X391" s="339"/>
      <c r="Y391" s="340"/>
      <c r="Z391" s="316"/>
      <c r="AA391" s="290"/>
      <c r="AB391" s="290"/>
      <c r="AC391" s="290"/>
      <c r="AD391" s="290"/>
      <c r="AE391" s="290"/>
      <c r="AF391" s="290"/>
      <c r="AG391" s="290"/>
      <c r="AH391" s="290"/>
      <c r="AI391" s="290"/>
      <c r="AJ391" s="290"/>
      <c r="AK391" s="290"/>
      <c r="AL391" s="290"/>
      <c r="AM391" s="290"/>
      <c r="AN391" s="290"/>
      <c r="AO391" s="735"/>
      <c r="AP391" s="735"/>
      <c r="AQ391" s="735"/>
      <c r="AR391" s="735"/>
      <c r="AS391" s="735"/>
      <c r="AT391" s="735"/>
      <c r="AU391" s="735"/>
      <c r="AV391" s="735"/>
      <c r="AW391" s="735"/>
      <c r="AX391" s="735"/>
      <c r="AY391" s="735"/>
      <c r="AZ391" s="735"/>
      <c r="BA391" s="735"/>
      <c r="BB391" s="735"/>
      <c r="BC391" s="735"/>
      <c r="BD391" s="735"/>
      <c r="BE391" s="735"/>
      <c r="BF391" s="735"/>
      <c r="BG391" s="735"/>
      <c r="BH391" s="735"/>
      <c r="BI391" s="735"/>
      <c r="BJ391" s="735"/>
      <c r="BK391" s="735"/>
      <c r="BL391" s="735"/>
      <c r="BM391" s="735"/>
      <c r="BN391" s="735"/>
      <c r="BO391" s="735"/>
      <c r="BP391" s="735"/>
      <c r="BQ391" s="735"/>
      <c r="BR391" s="735"/>
      <c r="BS391" s="735"/>
      <c r="BT391" s="735"/>
      <c r="BU391" s="735"/>
      <c r="BV391" s="735"/>
      <c r="BW391" s="735"/>
      <c r="BX391" s="735"/>
      <c r="BY391" s="735"/>
      <c r="BZ391" s="735"/>
      <c r="CA391" s="735"/>
      <c r="CB391" s="735"/>
      <c r="CC391" s="735"/>
      <c r="CD391" s="735"/>
      <c r="CE391" s="735"/>
      <c r="CF391" s="735"/>
      <c r="CG391" s="735"/>
      <c r="CH391" s="735"/>
    </row>
    <row r="392" spans="1:86" s="127" customFormat="1" ht="30" customHeight="1" x14ac:dyDescent="0.2">
      <c r="A392" s="529"/>
      <c r="B392" s="353"/>
      <c r="C392" s="793" t="s">
        <v>1051</v>
      </c>
      <c r="D392" s="945" t="s">
        <v>1014</v>
      </c>
      <c r="E392" s="946"/>
      <c r="F392" s="946"/>
      <c r="G392" s="946"/>
      <c r="H392" s="946"/>
      <c r="I392" s="946"/>
      <c r="J392" s="946"/>
      <c r="K392" s="946"/>
      <c r="L392" s="946"/>
      <c r="M392" s="946"/>
      <c r="N392" s="946"/>
      <c r="O392" s="946"/>
      <c r="P392" s="946"/>
      <c r="Q392" s="946"/>
      <c r="R392" s="946"/>
      <c r="S392" s="946"/>
      <c r="T392" s="946"/>
      <c r="U392" s="946"/>
      <c r="V392" s="947"/>
      <c r="W392" s="83"/>
      <c r="X392" s="347"/>
      <c r="Y392" s="340"/>
      <c r="Z392" s="316"/>
      <c r="AA392" s="290"/>
      <c r="AB392" s="290"/>
      <c r="AC392" s="290"/>
      <c r="AD392" s="290"/>
      <c r="AE392" s="290"/>
      <c r="AF392" s="290"/>
      <c r="AG392" s="290"/>
      <c r="AH392" s="290"/>
      <c r="AI392" s="290"/>
      <c r="AJ392" s="290"/>
      <c r="AK392" s="290"/>
      <c r="AL392" s="290"/>
      <c r="AM392" s="290"/>
      <c r="AN392" s="290"/>
      <c r="AO392" s="735"/>
      <c r="AP392" s="735"/>
      <c r="AQ392" s="735"/>
      <c r="AR392" s="735"/>
      <c r="AS392" s="735"/>
      <c r="AT392" s="735"/>
      <c r="AU392" s="735"/>
      <c r="AV392" s="735"/>
      <c r="AW392" s="735"/>
      <c r="AX392" s="735"/>
      <c r="AY392" s="735"/>
      <c r="AZ392" s="735"/>
      <c r="BA392" s="735"/>
      <c r="BB392" s="735"/>
      <c r="BC392" s="735"/>
      <c r="BD392" s="735"/>
      <c r="BE392" s="735"/>
      <c r="BF392" s="735"/>
      <c r="BG392" s="735"/>
      <c r="BH392" s="735"/>
      <c r="BI392" s="735"/>
      <c r="BJ392" s="735"/>
      <c r="BK392" s="735"/>
      <c r="BL392" s="735"/>
      <c r="BM392" s="735"/>
      <c r="BN392" s="735"/>
      <c r="BO392" s="735"/>
      <c r="BP392" s="735"/>
      <c r="BQ392" s="735"/>
      <c r="BR392" s="735"/>
      <c r="BS392" s="735"/>
      <c r="BT392" s="735"/>
      <c r="BU392" s="735"/>
      <c r="BV392" s="735"/>
      <c r="BW392" s="735"/>
      <c r="BX392" s="735"/>
      <c r="BY392" s="735"/>
      <c r="BZ392" s="735"/>
      <c r="CA392" s="735"/>
      <c r="CB392" s="735"/>
      <c r="CC392" s="735"/>
      <c r="CD392" s="735"/>
      <c r="CE392" s="735"/>
      <c r="CF392" s="735"/>
      <c r="CG392" s="735"/>
      <c r="CH392" s="735"/>
    </row>
    <row r="393" spans="1:86" s="127" customFormat="1" ht="27.95" customHeight="1" x14ac:dyDescent="0.2">
      <c r="A393" s="529"/>
      <c r="B393" s="352"/>
      <c r="C393" s="221" t="s">
        <v>1052</v>
      </c>
      <c r="D393" s="917"/>
      <c r="E393" s="918"/>
      <c r="F393" s="917"/>
      <c r="G393" s="918"/>
      <c r="H393" s="917"/>
      <c r="I393" s="918"/>
      <c r="J393" s="917"/>
      <c r="K393" s="918"/>
      <c r="L393" s="917"/>
      <c r="M393" s="918"/>
      <c r="N393" s="917"/>
      <c r="O393" s="918"/>
      <c r="P393" s="917"/>
      <c r="Q393" s="918"/>
      <c r="R393" s="917"/>
      <c r="S393" s="918"/>
      <c r="T393" s="1184"/>
      <c r="U393" s="1185"/>
      <c r="V393" s="1186"/>
      <c r="W393" s="83">
        <f>IF(COUNTIF($D$391:$S$391,"s"),1,COUNTIF(D393:S393, "a"))</f>
        <v>0</v>
      </c>
      <c r="X393" s="339"/>
      <c r="Y393" s="340"/>
      <c r="Z393" s="316"/>
      <c r="AA393" s="290"/>
      <c r="AB393" s="290"/>
      <c r="AC393" s="290"/>
      <c r="AD393" s="290"/>
      <c r="AE393" s="290"/>
      <c r="AF393" s="290"/>
      <c r="AG393" s="290"/>
      <c r="AH393" s="290"/>
      <c r="AI393" s="290"/>
      <c r="AJ393" s="290"/>
      <c r="AK393" s="290"/>
      <c r="AL393" s="290"/>
      <c r="AM393" s="290"/>
      <c r="AN393" s="290"/>
      <c r="AO393" s="735"/>
      <c r="AP393" s="735"/>
      <c r="AQ393" s="735"/>
      <c r="AR393" s="735"/>
      <c r="AS393" s="735"/>
      <c r="AT393" s="735"/>
      <c r="AU393" s="735"/>
      <c r="AV393" s="735"/>
      <c r="AW393" s="735"/>
      <c r="AX393" s="735"/>
      <c r="AY393" s="735"/>
      <c r="AZ393" s="735"/>
      <c r="BA393" s="735"/>
      <c r="BB393" s="735"/>
      <c r="BC393" s="735"/>
      <c r="BD393" s="735"/>
      <c r="BE393" s="735"/>
      <c r="BF393" s="735"/>
      <c r="BG393" s="735"/>
      <c r="BH393" s="735"/>
      <c r="BI393" s="735"/>
      <c r="BJ393" s="735"/>
      <c r="BK393" s="735"/>
      <c r="BL393" s="735"/>
      <c r="BM393" s="735"/>
      <c r="BN393" s="735"/>
      <c r="BO393" s="735"/>
      <c r="BP393" s="735"/>
      <c r="BQ393" s="735"/>
      <c r="BR393" s="735"/>
      <c r="BS393" s="735"/>
      <c r="BT393" s="735"/>
      <c r="BU393" s="735"/>
      <c r="BV393" s="735"/>
      <c r="BW393" s="735"/>
      <c r="BX393" s="735"/>
      <c r="BY393" s="735"/>
      <c r="BZ393" s="735"/>
      <c r="CA393" s="735"/>
      <c r="CB393" s="735"/>
      <c r="CC393" s="735"/>
      <c r="CD393" s="735"/>
      <c r="CE393" s="735"/>
      <c r="CF393" s="735"/>
      <c r="CG393" s="735"/>
      <c r="CH393" s="735"/>
    </row>
    <row r="394" spans="1:86" s="127" customFormat="1" ht="27.95" customHeight="1" x14ac:dyDescent="0.2">
      <c r="A394" s="529"/>
      <c r="B394" s="353"/>
      <c r="C394" s="221" t="s">
        <v>1053</v>
      </c>
      <c r="D394" s="900"/>
      <c r="E394" s="911"/>
      <c r="F394" s="900"/>
      <c r="G394" s="911"/>
      <c r="H394" s="900"/>
      <c r="I394" s="911"/>
      <c r="J394" s="900"/>
      <c r="K394" s="911"/>
      <c r="L394" s="900"/>
      <c r="M394" s="911"/>
      <c r="N394" s="900"/>
      <c r="O394" s="911"/>
      <c r="P394" s="900"/>
      <c r="Q394" s="911"/>
      <c r="R394" s="900"/>
      <c r="S394" s="911"/>
      <c r="T394" s="1184"/>
      <c r="U394" s="1185"/>
      <c r="V394" s="1186"/>
      <c r="W394" s="83">
        <f t="shared" ref="W394:W398" si="38">IF(COUNTIF($D$391:$S$391,"s"),1,COUNTIF(D394:S394, "a"))</f>
        <v>0</v>
      </c>
      <c r="X394" s="339"/>
      <c r="Y394" s="340"/>
      <c r="Z394" s="316"/>
      <c r="AA394" s="290"/>
      <c r="AB394" s="290"/>
      <c r="AC394" s="290"/>
      <c r="AD394" s="290"/>
      <c r="AE394" s="290"/>
      <c r="AF394" s="290"/>
      <c r="AG394" s="290"/>
      <c r="AH394" s="290"/>
      <c r="AI394" s="290"/>
      <c r="AJ394" s="290"/>
      <c r="AK394" s="290"/>
      <c r="AL394" s="290"/>
      <c r="AM394" s="290"/>
      <c r="AN394" s="290"/>
      <c r="AO394" s="735"/>
      <c r="AP394" s="735"/>
      <c r="AQ394" s="735"/>
      <c r="AR394" s="735"/>
      <c r="AS394" s="735"/>
      <c r="AT394" s="735"/>
      <c r="AU394" s="735"/>
      <c r="AV394" s="735"/>
      <c r="AW394" s="735"/>
      <c r="AX394" s="735"/>
      <c r="AY394" s="735"/>
      <c r="AZ394" s="735"/>
      <c r="BA394" s="735"/>
      <c r="BB394" s="735"/>
      <c r="BC394" s="735"/>
      <c r="BD394" s="735"/>
      <c r="BE394" s="735"/>
      <c r="BF394" s="735"/>
      <c r="BG394" s="735"/>
      <c r="BH394" s="735"/>
      <c r="BI394" s="735"/>
      <c r="BJ394" s="735"/>
      <c r="BK394" s="735"/>
      <c r="BL394" s="735"/>
      <c r="BM394" s="735"/>
      <c r="BN394" s="735"/>
      <c r="BO394" s="735"/>
      <c r="BP394" s="735"/>
      <c r="BQ394" s="735"/>
      <c r="BR394" s="735"/>
      <c r="BS394" s="735"/>
      <c r="BT394" s="735"/>
      <c r="BU394" s="735"/>
      <c r="BV394" s="735"/>
      <c r="BW394" s="735"/>
      <c r="BX394" s="735"/>
      <c r="BY394" s="735"/>
      <c r="BZ394" s="735"/>
      <c r="CA394" s="735"/>
      <c r="CB394" s="735"/>
      <c r="CC394" s="735"/>
      <c r="CD394" s="735"/>
      <c r="CE394" s="735"/>
      <c r="CF394" s="735"/>
      <c r="CG394" s="735"/>
      <c r="CH394" s="735"/>
    </row>
    <row r="395" spans="1:86" s="127" customFormat="1" ht="27.95" customHeight="1" x14ac:dyDescent="0.2">
      <c r="A395" s="529"/>
      <c r="B395" s="354"/>
      <c r="C395" s="221" t="s">
        <v>1054</v>
      </c>
      <c r="D395" s="900"/>
      <c r="E395" s="911"/>
      <c r="F395" s="900"/>
      <c r="G395" s="911"/>
      <c r="H395" s="900"/>
      <c r="I395" s="911"/>
      <c r="J395" s="900"/>
      <c r="K395" s="911"/>
      <c r="L395" s="900"/>
      <c r="M395" s="911"/>
      <c r="N395" s="900"/>
      <c r="O395" s="911"/>
      <c r="P395" s="900"/>
      <c r="Q395" s="911"/>
      <c r="R395" s="900"/>
      <c r="S395" s="911"/>
      <c r="T395" s="1184"/>
      <c r="U395" s="1185"/>
      <c r="V395" s="1186"/>
      <c r="W395" s="83">
        <f t="shared" si="38"/>
        <v>0</v>
      </c>
      <c r="X395" s="339"/>
      <c r="Y395" s="340"/>
      <c r="Z395" s="316"/>
      <c r="AA395" s="290"/>
      <c r="AB395" s="290"/>
      <c r="AC395" s="290"/>
      <c r="AD395" s="290"/>
      <c r="AE395" s="290"/>
      <c r="AF395" s="290"/>
      <c r="AG395" s="290"/>
      <c r="AH395" s="290"/>
      <c r="AI395" s="290"/>
      <c r="AJ395" s="290"/>
      <c r="AK395" s="290"/>
      <c r="AL395" s="290"/>
      <c r="AM395" s="290"/>
      <c r="AN395" s="290"/>
      <c r="AO395" s="735"/>
      <c r="AP395" s="735"/>
      <c r="AQ395" s="735"/>
      <c r="AR395" s="735"/>
      <c r="AS395" s="735"/>
      <c r="AT395" s="735"/>
      <c r="AU395" s="735"/>
      <c r="AV395" s="735"/>
      <c r="AW395" s="735"/>
      <c r="AX395" s="735"/>
      <c r="AY395" s="735"/>
      <c r="AZ395" s="735"/>
      <c r="BA395" s="735"/>
      <c r="BB395" s="735"/>
      <c r="BC395" s="735"/>
      <c r="BD395" s="735"/>
      <c r="BE395" s="735"/>
      <c r="BF395" s="735"/>
      <c r="BG395" s="735"/>
      <c r="BH395" s="735"/>
      <c r="BI395" s="735"/>
      <c r="BJ395" s="735"/>
      <c r="BK395" s="735"/>
      <c r="BL395" s="735"/>
      <c r="BM395" s="735"/>
      <c r="BN395" s="735"/>
      <c r="BO395" s="735"/>
      <c r="BP395" s="735"/>
      <c r="BQ395" s="735"/>
      <c r="BR395" s="735"/>
      <c r="BS395" s="735"/>
      <c r="BT395" s="735"/>
      <c r="BU395" s="735"/>
      <c r="BV395" s="735"/>
      <c r="BW395" s="735"/>
      <c r="BX395" s="735"/>
      <c r="BY395" s="735"/>
      <c r="BZ395" s="735"/>
      <c r="CA395" s="735"/>
      <c r="CB395" s="735"/>
      <c r="CC395" s="735"/>
      <c r="CD395" s="735"/>
      <c r="CE395" s="735"/>
      <c r="CF395" s="735"/>
      <c r="CG395" s="735"/>
      <c r="CH395" s="735"/>
    </row>
    <row r="396" spans="1:86" s="127" customFormat="1" ht="27.95" customHeight="1" x14ac:dyDescent="0.2">
      <c r="A396" s="529"/>
      <c r="B396" s="353"/>
      <c r="C396" s="221" t="s">
        <v>1055</v>
      </c>
      <c r="D396" s="900"/>
      <c r="E396" s="911"/>
      <c r="F396" s="900"/>
      <c r="G396" s="911"/>
      <c r="H396" s="900"/>
      <c r="I396" s="911"/>
      <c r="J396" s="900"/>
      <c r="K396" s="911"/>
      <c r="L396" s="900"/>
      <c r="M396" s="911"/>
      <c r="N396" s="900"/>
      <c r="O396" s="911"/>
      <c r="P396" s="900"/>
      <c r="Q396" s="911"/>
      <c r="R396" s="900"/>
      <c r="S396" s="911"/>
      <c r="T396" s="1184"/>
      <c r="U396" s="1185"/>
      <c r="V396" s="1186"/>
      <c r="W396" s="83">
        <f t="shared" si="38"/>
        <v>0</v>
      </c>
      <c r="X396" s="339"/>
      <c r="Y396" s="340"/>
      <c r="Z396" s="316"/>
      <c r="AA396" s="290"/>
      <c r="AB396" s="290"/>
      <c r="AC396" s="290"/>
      <c r="AD396" s="290"/>
      <c r="AE396" s="290"/>
      <c r="AF396" s="290"/>
      <c r="AG396" s="290"/>
      <c r="AH396" s="290"/>
      <c r="AI396" s="290"/>
      <c r="AJ396" s="290"/>
      <c r="AK396" s="290"/>
      <c r="AL396" s="290"/>
      <c r="AM396" s="290"/>
      <c r="AN396" s="290"/>
      <c r="AO396" s="735"/>
      <c r="AP396" s="735"/>
      <c r="AQ396" s="735"/>
      <c r="AR396" s="735"/>
      <c r="AS396" s="735"/>
      <c r="AT396" s="735"/>
      <c r="AU396" s="735"/>
      <c r="AV396" s="735"/>
      <c r="AW396" s="735"/>
      <c r="AX396" s="735"/>
      <c r="AY396" s="735"/>
      <c r="AZ396" s="735"/>
      <c r="BA396" s="735"/>
      <c r="BB396" s="735"/>
      <c r="BC396" s="735"/>
      <c r="BD396" s="735"/>
      <c r="BE396" s="735"/>
      <c r="BF396" s="735"/>
      <c r="BG396" s="735"/>
      <c r="BH396" s="735"/>
      <c r="BI396" s="735"/>
      <c r="BJ396" s="735"/>
      <c r="BK396" s="735"/>
      <c r="BL396" s="735"/>
      <c r="BM396" s="735"/>
      <c r="BN396" s="735"/>
      <c r="BO396" s="735"/>
      <c r="BP396" s="735"/>
      <c r="BQ396" s="735"/>
      <c r="BR396" s="735"/>
      <c r="BS396" s="735"/>
      <c r="BT396" s="735"/>
      <c r="BU396" s="735"/>
      <c r="BV396" s="735"/>
      <c r="BW396" s="735"/>
      <c r="BX396" s="735"/>
      <c r="BY396" s="735"/>
      <c r="BZ396" s="735"/>
      <c r="CA396" s="735"/>
      <c r="CB396" s="735"/>
      <c r="CC396" s="735"/>
      <c r="CD396" s="735"/>
      <c r="CE396" s="735"/>
      <c r="CF396" s="735"/>
      <c r="CG396" s="735"/>
      <c r="CH396" s="735"/>
    </row>
    <row r="397" spans="1:86" s="127" customFormat="1" ht="27.95" customHeight="1" x14ac:dyDescent="0.2">
      <c r="A397" s="529"/>
      <c r="B397" s="355"/>
      <c r="C397" s="223" t="s">
        <v>1056</v>
      </c>
      <c r="D397" s="902"/>
      <c r="E397" s="944"/>
      <c r="F397" s="902"/>
      <c r="G397" s="944"/>
      <c r="H397" s="902"/>
      <c r="I397" s="944"/>
      <c r="J397" s="902"/>
      <c r="K397" s="944"/>
      <c r="L397" s="902"/>
      <c r="M397" s="944"/>
      <c r="N397" s="902"/>
      <c r="O397" s="944"/>
      <c r="P397" s="902"/>
      <c r="Q397" s="944"/>
      <c r="R397" s="902"/>
      <c r="S397" s="944"/>
      <c r="T397" s="1184"/>
      <c r="U397" s="1185"/>
      <c r="V397" s="1186"/>
      <c r="W397" s="83">
        <f t="shared" si="38"/>
        <v>0</v>
      </c>
      <c r="X397" s="339"/>
      <c r="Y397" s="340"/>
      <c r="Z397" s="316"/>
      <c r="AA397" s="290"/>
      <c r="AB397" s="290"/>
      <c r="AC397" s="290"/>
      <c r="AD397" s="290"/>
      <c r="AE397" s="290"/>
      <c r="AF397" s="290"/>
      <c r="AG397" s="290"/>
      <c r="AH397" s="290"/>
      <c r="AI397" s="290"/>
      <c r="AJ397" s="290"/>
      <c r="AK397" s="290"/>
      <c r="AL397" s="290"/>
      <c r="AM397" s="290"/>
      <c r="AN397" s="290"/>
      <c r="AO397" s="735"/>
      <c r="AP397" s="735"/>
      <c r="AQ397" s="735"/>
      <c r="AR397" s="735"/>
      <c r="AS397" s="735"/>
      <c r="AT397" s="735"/>
      <c r="AU397" s="735"/>
      <c r="AV397" s="735"/>
      <c r="AW397" s="735"/>
      <c r="AX397" s="735"/>
      <c r="AY397" s="735"/>
      <c r="AZ397" s="735"/>
      <c r="BA397" s="735"/>
      <c r="BB397" s="735"/>
      <c r="BC397" s="735"/>
      <c r="BD397" s="735"/>
      <c r="BE397" s="735"/>
      <c r="BF397" s="735"/>
      <c r="BG397" s="735"/>
      <c r="BH397" s="735"/>
      <c r="BI397" s="735"/>
      <c r="BJ397" s="735"/>
      <c r="BK397" s="735"/>
      <c r="BL397" s="735"/>
      <c r="BM397" s="735"/>
      <c r="BN397" s="735"/>
      <c r="BO397" s="735"/>
      <c r="BP397" s="735"/>
      <c r="BQ397" s="735"/>
      <c r="BR397" s="735"/>
      <c r="BS397" s="735"/>
      <c r="BT397" s="735"/>
      <c r="BU397" s="735"/>
      <c r="BV397" s="735"/>
      <c r="BW397" s="735"/>
      <c r="BX397" s="735"/>
      <c r="BY397" s="735"/>
      <c r="BZ397" s="735"/>
      <c r="CA397" s="735"/>
      <c r="CB397" s="735"/>
      <c r="CC397" s="735"/>
      <c r="CD397" s="735"/>
      <c r="CE397" s="735"/>
      <c r="CF397" s="735"/>
      <c r="CG397" s="735"/>
      <c r="CH397" s="735"/>
    </row>
    <row r="398" spans="1:86" s="127" customFormat="1" ht="27.95" customHeight="1" x14ac:dyDescent="0.2">
      <c r="A398" s="529"/>
      <c r="B398" s="353"/>
      <c r="C398" s="221" t="s">
        <v>1128</v>
      </c>
      <c r="D398" s="900"/>
      <c r="E398" s="911"/>
      <c r="F398" s="900"/>
      <c r="G398" s="911"/>
      <c r="H398" s="900"/>
      <c r="I398" s="911"/>
      <c r="J398" s="900"/>
      <c r="K398" s="911"/>
      <c r="L398" s="900"/>
      <c r="M398" s="911"/>
      <c r="N398" s="900"/>
      <c r="O398" s="911"/>
      <c r="P398" s="900"/>
      <c r="Q398" s="911"/>
      <c r="R398" s="900"/>
      <c r="S398" s="911"/>
      <c r="T398" s="1184"/>
      <c r="U398" s="1185"/>
      <c r="V398" s="1186"/>
      <c r="W398" s="83">
        <f t="shared" si="38"/>
        <v>0</v>
      </c>
      <c r="X398" s="339"/>
      <c r="Y398" s="340"/>
      <c r="Z398" s="316"/>
      <c r="AA398" s="290"/>
      <c r="AB398" s="290"/>
      <c r="AC398" s="290"/>
      <c r="AD398" s="290"/>
      <c r="AE398" s="290"/>
      <c r="AF398" s="290"/>
      <c r="AG398" s="290"/>
      <c r="AH398" s="290"/>
      <c r="AI398" s="290"/>
      <c r="AJ398" s="290"/>
      <c r="AK398" s="290"/>
      <c r="AL398" s="290"/>
      <c r="AM398" s="290"/>
      <c r="AN398" s="290"/>
      <c r="AO398" s="735"/>
      <c r="AP398" s="735"/>
      <c r="AQ398" s="735"/>
      <c r="AR398" s="735"/>
      <c r="AS398" s="735"/>
      <c r="AT398" s="735"/>
      <c r="AU398" s="735"/>
      <c r="AV398" s="735"/>
      <c r="AW398" s="735"/>
      <c r="AX398" s="735"/>
      <c r="AY398" s="735"/>
      <c r="AZ398" s="735"/>
      <c r="BA398" s="735"/>
      <c r="BB398" s="735"/>
      <c r="BC398" s="735"/>
      <c r="BD398" s="735"/>
      <c r="BE398" s="735"/>
      <c r="BF398" s="735"/>
      <c r="BG398" s="735"/>
      <c r="BH398" s="735"/>
      <c r="BI398" s="735"/>
      <c r="BJ398" s="735"/>
      <c r="BK398" s="735"/>
      <c r="BL398" s="735"/>
      <c r="BM398" s="735"/>
      <c r="BN398" s="735"/>
      <c r="BO398" s="735"/>
      <c r="BP398" s="735"/>
      <c r="BQ398" s="735"/>
      <c r="BR398" s="735"/>
      <c r="BS398" s="735"/>
      <c r="BT398" s="735"/>
      <c r="BU398" s="735"/>
      <c r="BV398" s="735"/>
      <c r="BW398" s="735"/>
      <c r="BX398" s="735"/>
      <c r="BY398" s="735"/>
      <c r="BZ398" s="735"/>
      <c r="CA398" s="735"/>
      <c r="CB398" s="735"/>
      <c r="CC398" s="735"/>
      <c r="CD398" s="735"/>
      <c r="CE398" s="735"/>
      <c r="CF398" s="735"/>
      <c r="CG398" s="735"/>
      <c r="CH398" s="735"/>
    </row>
    <row r="399" spans="1:86" s="127" customFormat="1" ht="27.95" customHeight="1" x14ac:dyDescent="0.2">
      <c r="A399" s="529"/>
      <c r="B399" s="353"/>
      <c r="C399" s="826" t="s">
        <v>1129</v>
      </c>
      <c r="D399" s="934"/>
      <c r="E399" s="935"/>
      <c r="F399" s="935"/>
      <c r="G399" s="935"/>
      <c r="H399" s="935"/>
      <c r="I399" s="935"/>
      <c r="J399" s="935"/>
      <c r="K399" s="935"/>
      <c r="L399" s="935"/>
      <c r="M399" s="935"/>
      <c r="N399" s="935"/>
      <c r="O399" s="935"/>
      <c r="P399" s="935"/>
      <c r="Q399" s="935"/>
      <c r="R399" s="935"/>
      <c r="S399" s="936"/>
      <c r="T399" s="1187"/>
      <c r="U399" s="1188"/>
      <c r="V399" s="1189"/>
      <c r="W399" s="83" t="str">
        <f>IF(AND(ISTEXT(D399),COUNTIF(D398:S398,"a")),1,IF(COUNTIF(D398:S398,"a"),0,""))</f>
        <v/>
      </c>
      <c r="X399" s="339"/>
      <c r="Y399" s="340"/>
      <c r="Z399" s="316"/>
      <c r="AA399" s="290"/>
      <c r="AB399" s="290"/>
      <c r="AC399" s="290"/>
      <c r="AD399" s="290"/>
      <c r="AE399" s="290"/>
      <c r="AF399" s="290"/>
      <c r="AG399" s="290"/>
      <c r="AH399" s="290"/>
      <c r="AI399" s="290"/>
      <c r="AJ399" s="290"/>
      <c r="AK399" s="290"/>
      <c r="AL399" s="290"/>
      <c r="AM399" s="290"/>
      <c r="AN399" s="290"/>
      <c r="AO399" s="735"/>
      <c r="AP399" s="735"/>
      <c r="AQ399" s="735"/>
      <c r="AR399" s="735"/>
      <c r="AS399" s="735"/>
      <c r="AT399" s="735"/>
      <c r="AU399" s="735"/>
      <c r="AV399" s="735"/>
      <c r="AW399" s="735"/>
      <c r="AX399" s="735"/>
      <c r="AY399" s="735"/>
      <c r="AZ399" s="735"/>
      <c r="BA399" s="735"/>
      <c r="BB399" s="735"/>
      <c r="BC399" s="735"/>
      <c r="BD399" s="735"/>
      <c r="BE399" s="735"/>
      <c r="BF399" s="735"/>
      <c r="BG399" s="735"/>
      <c r="BH399" s="735"/>
      <c r="BI399" s="735"/>
      <c r="BJ399" s="735"/>
      <c r="BK399" s="735"/>
      <c r="BL399" s="735"/>
      <c r="BM399" s="735"/>
      <c r="BN399" s="735"/>
      <c r="BO399" s="735"/>
      <c r="BP399" s="735"/>
      <c r="BQ399" s="735"/>
      <c r="BR399" s="735"/>
      <c r="BS399" s="735"/>
      <c r="BT399" s="735"/>
      <c r="BU399" s="735"/>
      <c r="BV399" s="735"/>
      <c r="BW399" s="735"/>
      <c r="BX399" s="735"/>
      <c r="BY399" s="735"/>
      <c r="BZ399" s="735"/>
      <c r="CA399" s="735"/>
      <c r="CB399" s="735"/>
      <c r="CC399" s="735"/>
      <c r="CD399" s="735"/>
      <c r="CE399" s="735"/>
      <c r="CF399" s="735"/>
      <c r="CG399" s="735"/>
      <c r="CH399" s="735"/>
    </row>
    <row r="400" spans="1:86" s="127" customFormat="1" ht="45" customHeight="1" x14ac:dyDescent="0.2">
      <c r="A400" s="529"/>
      <c r="B400" s="358" t="s">
        <v>1057</v>
      </c>
      <c r="C400" s="221" t="s">
        <v>1132</v>
      </c>
      <c r="D400" s="900"/>
      <c r="E400" s="911"/>
      <c r="F400" s="900"/>
      <c r="G400" s="911"/>
      <c r="H400" s="900"/>
      <c r="I400" s="911"/>
      <c r="J400" s="900"/>
      <c r="K400" s="911"/>
      <c r="L400" s="900"/>
      <c r="M400" s="911"/>
      <c r="N400" s="900"/>
      <c r="O400" s="911"/>
      <c r="P400" s="900"/>
      <c r="Q400" s="911"/>
      <c r="R400" s="900"/>
      <c r="S400" s="911"/>
      <c r="T400" s="628"/>
      <c r="U400" s="140">
        <f>IF(OR(D400="s",F400="s",H400="s",J400="s",L400="s",N400="s",P400="s",R400="s"), 0, IF(OR(D400="a",F400="a",H400="a",J400="a",L400="a",N400="a",P400="a",R400="a"),V400,0))</f>
        <v>0</v>
      </c>
      <c r="V400" s="509">
        <v>25</v>
      </c>
      <c r="W400" s="83">
        <f>COUNTIF(D400:S400,"a")+COUNTIF(D400:S400,"s")</f>
        <v>0</v>
      </c>
      <c r="X400" s="339"/>
      <c r="Y400" s="340"/>
      <c r="Z400" s="316"/>
      <c r="AA400" s="290"/>
      <c r="AB400" s="290"/>
      <c r="AC400" s="290"/>
      <c r="AD400" s="290"/>
      <c r="AE400" s="290"/>
      <c r="AF400" s="290"/>
      <c r="AG400" s="290"/>
      <c r="AH400" s="290"/>
      <c r="AI400" s="290"/>
      <c r="AJ400" s="290"/>
      <c r="AK400" s="290"/>
      <c r="AL400" s="290"/>
      <c r="AM400" s="290"/>
      <c r="AN400" s="290"/>
      <c r="AO400" s="735"/>
      <c r="AP400" s="735"/>
      <c r="AQ400" s="735"/>
      <c r="AR400" s="735"/>
      <c r="AS400" s="735"/>
      <c r="AT400" s="735"/>
      <c r="AU400" s="735"/>
      <c r="AV400" s="735"/>
      <c r="AW400" s="735"/>
      <c r="AX400" s="735"/>
      <c r="AY400" s="735"/>
      <c r="AZ400" s="735"/>
      <c r="BA400" s="735"/>
      <c r="BB400" s="735"/>
      <c r="BC400" s="735"/>
      <c r="BD400" s="735"/>
      <c r="BE400" s="735"/>
      <c r="BF400" s="735"/>
      <c r="BG400" s="735"/>
      <c r="BH400" s="735"/>
      <c r="BI400" s="735"/>
      <c r="BJ400" s="735"/>
      <c r="BK400" s="735"/>
      <c r="BL400" s="735"/>
      <c r="BM400" s="735"/>
      <c r="BN400" s="735"/>
      <c r="BO400" s="735"/>
      <c r="BP400" s="735"/>
      <c r="BQ400" s="735"/>
      <c r="BR400" s="735"/>
      <c r="BS400" s="735"/>
      <c r="BT400" s="735"/>
      <c r="BU400" s="735"/>
      <c r="BV400" s="735"/>
      <c r="BW400" s="735"/>
      <c r="BX400" s="735"/>
      <c r="BY400" s="735"/>
      <c r="BZ400" s="735"/>
      <c r="CA400" s="735"/>
      <c r="CB400" s="735"/>
      <c r="CC400" s="735"/>
      <c r="CD400" s="735"/>
      <c r="CE400" s="735"/>
      <c r="CF400" s="735"/>
      <c r="CG400" s="735"/>
      <c r="CH400" s="735"/>
    </row>
    <row r="401" spans="1:86" s="127" customFormat="1" ht="30" customHeight="1" x14ac:dyDescent="0.2">
      <c r="A401" s="529"/>
      <c r="B401" s="353"/>
      <c r="C401" s="793" t="s">
        <v>1051</v>
      </c>
      <c r="D401" s="945" t="s">
        <v>1014</v>
      </c>
      <c r="E401" s="946"/>
      <c r="F401" s="946"/>
      <c r="G401" s="946"/>
      <c r="H401" s="946"/>
      <c r="I401" s="946"/>
      <c r="J401" s="946"/>
      <c r="K401" s="946"/>
      <c r="L401" s="946"/>
      <c r="M401" s="946"/>
      <c r="N401" s="946"/>
      <c r="O401" s="946"/>
      <c r="P401" s="946"/>
      <c r="Q401" s="946"/>
      <c r="R401" s="946"/>
      <c r="S401" s="946"/>
      <c r="T401" s="946"/>
      <c r="U401" s="946"/>
      <c r="V401" s="947"/>
      <c r="W401" s="83"/>
      <c r="X401" s="347"/>
      <c r="Y401" s="340"/>
      <c r="Z401" s="316"/>
      <c r="AA401" s="290"/>
      <c r="AB401" s="290"/>
      <c r="AC401" s="290"/>
      <c r="AD401" s="290"/>
      <c r="AE401" s="290"/>
      <c r="AF401" s="290"/>
      <c r="AG401" s="290"/>
      <c r="AH401" s="290"/>
      <c r="AI401" s="290"/>
      <c r="AJ401" s="290"/>
      <c r="AK401" s="290"/>
      <c r="AL401" s="290"/>
      <c r="AM401" s="290"/>
      <c r="AN401" s="290"/>
      <c r="AO401" s="735"/>
      <c r="AP401" s="735"/>
      <c r="AQ401" s="735"/>
      <c r="AR401" s="735"/>
      <c r="AS401" s="735"/>
      <c r="AT401" s="735"/>
      <c r="AU401" s="735"/>
      <c r="AV401" s="735"/>
      <c r="AW401" s="735"/>
      <c r="AX401" s="735"/>
      <c r="AY401" s="735"/>
      <c r="AZ401" s="735"/>
      <c r="BA401" s="735"/>
      <c r="BB401" s="735"/>
      <c r="BC401" s="735"/>
      <c r="BD401" s="735"/>
      <c r="BE401" s="735"/>
      <c r="BF401" s="735"/>
      <c r="BG401" s="735"/>
      <c r="BH401" s="735"/>
      <c r="BI401" s="735"/>
      <c r="BJ401" s="735"/>
      <c r="BK401" s="735"/>
      <c r="BL401" s="735"/>
      <c r="BM401" s="735"/>
      <c r="BN401" s="735"/>
      <c r="BO401" s="735"/>
      <c r="BP401" s="735"/>
      <c r="BQ401" s="735"/>
      <c r="BR401" s="735"/>
      <c r="BS401" s="735"/>
      <c r="BT401" s="735"/>
      <c r="BU401" s="735"/>
      <c r="BV401" s="735"/>
      <c r="BW401" s="735"/>
      <c r="BX401" s="735"/>
      <c r="BY401" s="735"/>
      <c r="BZ401" s="735"/>
      <c r="CA401" s="735"/>
      <c r="CB401" s="735"/>
      <c r="CC401" s="735"/>
      <c r="CD401" s="735"/>
      <c r="CE401" s="735"/>
      <c r="CF401" s="735"/>
      <c r="CG401" s="735"/>
      <c r="CH401" s="735"/>
    </row>
    <row r="402" spans="1:86" s="127" customFormat="1" ht="27.95" customHeight="1" x14ac:dyDescent="0.2">
      <c r="A402" s="529"/>
      <c r="B402" s="352"/>
      <c r="C402" s="221" t="s">
        <v>1052</v>
      </c>
      <c r="D402" s="917"/>
      <c r="E402" s="918"/>
      <c r="F402" s="917"/>
      <c r="G402" s="918"/>
      <c r="H402" s="917"/>
      <c r="I402" s="918"/>
      <c r="J402" s="917"/>
      <c r="K402" s="918"/>
      <c r="L402" s="917"/>
      <c r="M402" s="918"/>
      <c r="N402" s="917"/>
      <c r="O402" s="918"/>
      <c r="P402" s="917"/>
      <c r="Q402" s="918"/>
      <c r="R402" s="917"/>
      <c r="S402" s="918"/>
      <c r="T402" s="1184"/>
      <c r="U402" s="1185"/>
      <c r="V402" s="1186"/>
      <c r="W402" s="83">
        <f>IF(COUNTIF($D$400:$S$400,"s"),1,COUNTIF(D402:S402, "a"))</f>
        <v>0</v>
      </c>
      <c r="X402" s="339"/>
      <c r="Y402" s="340"/>
      <c r="Z402" s="316"/>
      <c r="AA402" s="290"/>
      <c r="AB402" s="290"/>
      <c r="AC402" s="290"/>
      <c r="AD402" s="290"/>
      <c r="AE402" s="290"/>
      <c r="AF402" s="290"/>
      <c r="AG402" s="290"/>
      <c r="AH402" s="290"/>
      <c r="AI402" s="290"/>
      <c r="AJ402" s="290"/>
      <c r="AK402" s="290"/>
      <c r="AL402" s="290"/>
      <c r="AM402" s="290"/>
      <c r="AN402" s="290"/>
      <c r="AO402" s="735"/>
      <c r="AP402" s="735"/>
      <c r="AQ402" s="735"/>
      <c r="AR402" s="735"/>
      <c r="AS402" s="735"/>
      <c r="AT402" s="735"/>
      <c r="AU402" s="735"/>
      <c r="AV402" s="735"/>
      <c r="AW402" s="735"/>
      <c r="AX402" s="735"/>
      <c r="AY402" s="735"/>
      <c r="AZ402" s="735"/>
      <c r="BA402" s="735"/>
      <c r="BB402" s="735"/>
      <c r="BC402" s="735"/>
      <c r="BD402" s="735"/>
      <c r="BE402" s="735"/>
      <c r="BF402" s="735"/>
      <c r="BG402" s="735"/>
      <c r="BH402" s="735"/>
      <c r="BI402" s="735"/>
      <c r="BJ402" s="735"/>
      <c r="BK402" s="735"/>
      <c r="BL402" s="735"/>
      <c r="BM402" s="735"/>
      <c r="BN402" s="735"/>
      <c r="BO402" s="735"/>
      <c r="BP402" s="735"/>
      <c r="BQ402" s="735"/>
      <c r="BR402" s="735"/>
      <c r="BS402" s="735"/>
      <c r="BT402" s="735"/>
      <c r="BU402" s="735"/>
      <c r="BV402" s="735"/>
      <c r="BW402" s="735"/>
      <c r="BX402" s="735"/>
      <c r="BY402" s="735"/>
      <c r="BZ402" s="735"/>
      <c r="CA402" s="735"/>
      <c r="CB402" s="735"/>
      <c r="CC402" s="735"/>
      <c r="CD402" s="735"/>
      <c r="CE402" s="735"/>
      <c r="CF402" s="735"/>
      <c r="CG402" s="735"/>
      <c r="CH402" s="735"/>
    </row>
    <row r="403" spans="1:86" s="127" customFormat="1" ht="27.95" customHeight="1" x14ac:dyDescent="0.2">
      <c r="A403" s="529"/>
      <c r="B403" s="353"/>
      <c r="C403" s="221" t="s">
        <v>1053</v>
      </c>
      <c r="D403" s="900"/>
      <c r="E403" s="911"/>
      <c r="F403" s="900"/>
      <c r="G403" s="911"/>
      <c r="H403" s="900"/>
      <c r="I403" s="911"/>
      <c r="J403" s="900"/>
      <c r="K403" s="911"/>
      <c r="L403" s="900"/>
      <c r="M403" s="911"/>
      <c r="N403" s="900"/>
      <c r="O403" s="911"/>
      <c r="P403" s="900"/>
      <c r="Q403" s="911"/>
      <c r="R403" s="900"/>
      <c r="S403" s="911"/>
      <c r="T403" s="1184"/>
      <c r="U403" s="1185"/>
      <c r="V403" s="1186"/>
      <c r="W403" s="83">
        <f t="shared" ref="W403:W407" si="39">IF(COUNTIF($D$400:$S$400,"s"),1,COUNTIF(D403:S403, "a"))</f>
        <v>0</v>
      </c>
      <c r="X403" s="339"/>
      <c r="Y403" s="340"/>
      <c r="Z403" s="316"/>
      <c r="AA403" s="290"/>
      <c r="AB403" s="290"/>
      <c r="AC403" s="290"/>
      <c r="AD403" s="290"/>
      <c r="AE403" s="290"/>
      <c r="AF403" s="290"/>
      <c r="AG403" s="290"/>
      <c r="AH403" s="290"/>
      <c r="AI403" s="290"/>
      <c r="AJ403" s="290"/>
      <c r="AK403" s="290"/>
      <c r="AL403" s="290"/>
      <c r="AM403" s="290"/>
      <c r="AN403" s="290"/>
      <c r="AO403" s="735"/>
      <c r="AP403" s="735"/>
      <c r="AQ403" s="735"/>
      <c r="AR403" s="735"/>
      <c r="AS403" s="735"/>
      <c r="AT403" s="735"/>
      <c r="AU403" s="735"/>
      <c r="AV403" s="735"/>
      <c r="AW403" s="735"/>
      <c r="AX403" s="735"/>
      <c r="AY403" s="735"/>
      <c r="AZ403" s="735"/>
      <c r="BA403" s="735"/>
      <c r="BB403" s="735"/>
      <c r="BC403" s="735"/>
      <c r="BD403" s="735"/>
      <c r="BE403" s="735"/>
      <c r="BF403" s="735"/>
      <c r="BG403" s="735"/>
      <c r="BH403" s="735"/>
      <c r="BI403" s="735"/>
      <c r="BJ403" s="735"/>
      <c r="BK403" s="735"/>
      <c r="BL403" s="735"/>
      <c r="BM403" s="735"/>
      <c r="BN403" s="735"/>
      <c r="BO403" s="735"/>
      <c r="BP403" s="735"/>
      <c r="BQ403" s="735"/>
      <c r="BR403" s="735"/>
      <c r="BS403" s="735"/>
      <c r="BT403" s="735"/>
      <c r="BU403" s="735"/>
      <c r="BV403" s="735"/>
      <c r="BW403" s="735"/>
      <c r="BX403" s="735"/>
      <c r="BY403" s="735"/>
      <c r="BZ403" s="735"/>
      <c r="CA403" s="735"/>
      <c r="CB403" s="735"/>
      <c r="CC403" s="735"/>
      <c r="CD403" s="735"/>
      <c r="CE403" s="735"/>
      <c r="CF403" s="735"/>
      <c r="CG403" s="735"/>
      <c r="CH403" s="735"/>
    </row>
    <row r="404" spans="1:86" s="127" customFormat="1" ht="27.95" customHeight="1" x14ac:dyDescent="0.2">
      <c r="A404" s="529"/>
      <c r="B404" s="354"/>
      <c r="C404" s="221" t="s">
        <v>1054</v>
      </c>
      <c r="D404" s="900"/>
      <c r="E404" s="911"/>
      <c r="F404" s="900"/>
      <c r="G404" s="911"/>
      <c r="H404" s="900"/>
      <c r="I404" s="911"/>
      <c r="J404" s="900"/>
      <c r="K404" s="911"/>
      <c r="L404" s="900"/>
      <c r="M404" s="911"/>
      <c r="N404" s="900"/>
      <c r="O404" s="911"/>
      <c r="P404" s="900"/>
      <c r="Q404" s="911"/>
      <c r="R404" s="900"/>
      <c r="S404" s="911"/>
      <c r="T404" s="1184"/>
      <c r="U404" s="1185"/>
      <c r="V404" s="1186"/>
      <c r="W404" s="83">
        <f t="shared" si="39"/>
        <v>0</v>
      </c>
      <c r="X404" s="339"/>
      <c r="Y404" s="340"/>
      <c r="Z404" s="316"/>
      <c r="AA404" s="290"/>
      <c r="AB404" s="290"/>
      <c r="AC404" s="290"/>
      <c r="AD404" s="290"/>
      <c r="AE404" s="290"/>
      <c r="AF404" s="290"/>
      <c r="AG404" s="290"/>
      <c r="AH404" s="290"/>
      <c r="AI404" s="290"/>
      <c r="AJ404" s="290"/>
      <c r="AK404" s="290"/>
      <c r="AL404" s="290"/>
      <c r="AM404" s="290"/>
      <c r="AN404" s="290"/>
      <c r="AO404" s="735"/>
      <c r="AP404" s="735"/>
      <c r="AQ404" s="735"/>
      <c r="AR404" s="735"/>
      <c r="AS404" s="735"/>
      <c r="AT404" s="735"/>
      <c r="AU404" s="735"/>
      <c r="AV404" s="735"/>
      <c r="AW404" s="735"/>
      <c r="AX404" s="735"/>
      <c r="AY404" s="735"/>
      <c r="AZ404" s="735"/>
      <c r="BA404" s="735"/>
      <c r="BB404" s="735"/>
      <c r="BC404" s="735"/>
      <c r="BD404" s="735"/>
      <c r="BE404" s="735"/>
      <c r="BF404" s="735"/>
      <c r="BG404" s="735"/>
      <c r="BH404" s="735"/>
      <c r="BI404" s="735"/>
      <c r="BJ404" s="735"/>
      <c r="BK404" s="735"/>
      <c r="BL404" s="735"/>
      <c r="BM404" s="735"/>
      <c r="BN404" s="735"/>
      <c r="BO404" s="735"/>
      <c r="BP404" s="735"/>
      <c r="BQ404" s="735"/>
      <c r="BR404" s="735"/>
      <c r="BS404" s="735"/>
      <c r="BT404" s="735"/>
      <c r="BU404" s="735"/>
      <c r="BV404" s="735"/>
      <c r="BW404" s="735"/>
      <c r="BX404" s="735"/>
      <c r="BY404" s="735"/>
      <c r="BZ404" s="735"/>
      <c r="CA404" s="735"/>
      <c r="CB404" s="735"/>
      <c r="CC404" s="735"/>
      <c r="CD404" s="735"/>
      <c r="CE404" s="735"/>
      <c r="CF404" s="735"/>
      <c r="CG404" s="735"/>
      <c r="CH404" s="735"/>
    </row>
    <row r="405" spans="1:86" s="127" customFormat="1" ht="27.95" customHeight="1" x14ac:dyDescent="0.2">
      <c r="A405" s="529"/>
      <c r="B405" s="353"/>
      <c r="C405" s="221" t="s">
        <v>1055</v>
      </c>
      <c r="D405" s="900"/>
      <c r="E405" s="911"/>
      <c r="F405" s="900"/>
      <c r="G405" s="911"/>
      <c r="H405" s="900"/>
      <c r="I405" s="911"/>
      <c r="J405" s="900"/>
      <c r="K405" s="911"/>
      <c r="L405" s="900"/>
      <c r="M405" s="911"/>
      <c r="N405" s="900"/>
      <c r="O405" s="911"/>
      <c r="P405" s="900"/>
      <c r="Q405" s="911"/>
      <c r="R405" s="900"/>
      <c r="S405" s="911"/>
      <c r="T405" s="1184"/>
      <c r="U405" s="1185"/>
      <c r="V405" s="1186"/>
      <c r="W405" s="83">
        <f t="shared" si="39"/>
        <v>0</v>
      </c>
      <c r="X405" s="339"/>
      <c r="Y405" s="340"/>
      <c r="Z405" s="316"/>
      <c r="AA405" s="290"/>
      <c r="AB405" s="290"/>
      <c r="AC405" s="290"/>
      <c r="AD405" s="290"/>
      <c r="AE405" s="290"/>
      <c r="AF405" s="290"/>
      <c r="AG405" s="290"/>
      <c r="AH405" s="290"/>
      <c r="AI405" s="290"/>
      <c r="AJ405" s="290"/>
      <c r="AK405" s="290"/>
      <c r="AL405" s="290"/>
      <c r="AM405" s="290"/>
      <c r="AN405" s="290"/>
      <c r="AO405" s="735"/>
      <c r="AP405" s="735"/>
      <c r="AQ405" s="735"/>
      <c r="AR405" s="735"/>
      <c r="AS405" s="735"/>
      <c r="AT405" s="735"/>
      <c r="AU405" s="735"/>
      <c r="AV405" s="735"/>
      <c r="AW405" s="735"/>
      <c r="AX405" s="735"/>
      <c r="AY405" s="735"/>
      <c r="AZ405" s="735"/>
      <c r="BA405" s="735"/>
      <c r="BB405" s="735"/>
      <c r="BC405" s="735"/>
      <c r="BD405" s="735"/>
      <c r="BE405" s="735"/>
      <c r="BF405" s="735"/>
      <c r="BG405" s="735"/>
      <c r="BH405" s="735"/>
      <c r="BI405" s="735"/>
      <c r="BJ405" s="735"/>
      <c r="BK405" s="735"/>
      <c r="BL405" s="735"/>
      <c r="BM405" s="735"/>
      <c r="BN405" s="735"/>
      <c r="BO405" s="735"/>
      <c r="BP405" s="735"/>
      <c r="BQ405" s="735"/>
      <c r="BR405" s="735"/>
      <c r="BS405" s="735"/>
      <c r="BT405" s="735"/>
      <c r="BU405" s="735"/>
      <c r="BV405" s="735"/>
      <c r="BW405" s="735"/>
      <c r="BX405" s="735"/>
      <c r="BY405" s="735"/>
      <c r="BZ405" s="735"/>
      <c r="CA405" s="735"/>
      <c r="CB405" s="735"/>
      <c r="CC405" s="735"/>
      <c r="CD405" s="735"/>
      <c r="CE405" s="735"/>
      <c r="CF405" s="735"/>
      <c r="CG405" s="735"/>
      <c r="CH405" s="735"/>
    </row>
    <row r="406" spans="1:86" s="127" customFormat="1" ht="27.95" customHeight="1" x14ac:dyDescent="0.2">
      <c r="A406" s="529"/>
      <c r="B406" s="355"/>
      <c r="C406" s="223" t="s">
        <v>1056</v>
      </c>
      <c r="D406" s="902"/>
      <c r="E406" s="944"/>
      <c r="F406" s="902"/>
      <c r="G406" s="944"/>
      <c r="H406" s="902"/>
      <c r="I406" s="944"/>
      <c r="J406" s="902"/>
      <c r="K406" s="944"/>
      <c r="L406" s="902"/>
      <c r="M406" s="944"/>
      <c r="N406" s="902"/>
      <c r="O406" s="944"/>
      <c r="P406" s="902"/>
      <c r="Q406" s="944"/>
      <c r="R406" s="902"/>
      <c r="S406" s="944"/>
      <c r="T406" s="1184"/>
      <c r="U406" s="1185"/>
      <c r="V406" s="1186"/>
      <c r="W406" s="83">
        <f t="shared" si="39"/>
        <v>0</v>
      </c>
      <c r="X406" s="339"/>
      <c r="Y406" s="340"/>
      <c r="Z406" s="316"/>
      <c r="AA406" s="290"/>
      <c r="AB406" s="290"/>
      <c r="AC406" s="290"/>
      <c r="AD406" s="290"/>
      <c r="AE406" s="290"/>
      <c r="AF406" s="290"/>
      <c r="AG406" s="290"/>
      <c r="AH406" s="290"/>
      <c r="AI406" s="290"/>
      <c r="AJ406" s="290"/>
      <c r="AK406" s="290"/>
      <c r="AL406" s="290"/>
      <c r="AM406" s="290"/>
      <c r="AN406" s="290"/>
      <c r="AO406" s="735"/>
      <c r="AP406" s="735"/>
      <c r="AQ406" s="735"/>
      <c r="AR406" s="735"/>
      <c r="AS406" s="735"/>
      <c r="AT406" s="735"/>
      <c r="AU406" s="735"/>
      <c r="AV406" s="735"/>
      <c r="AW406" s="735"/>
      <c r="AX406" s="735"/>
      <c r="AY406" s="735"/>
      <c r="AZ406" s="735"/>
      <c r="BA406" s="735"/>
      <c r="BB406" s="735"/>
      <c r="BC406" s="735"/>
      <c r="BD406" s="735"/>
      <c r="BE406" s="735"/>
      <c r="BF406" s="735"/>
      <c r="BG406" s="735"/>
      <c r="BH406" s="735"/>
      <c r="BI406" s="735"/>
      <c r="BJ406" s="735"/>
      <c r="BK406" s="735"/>
      <c r="BL406" s="735"/>
      <c r="BM406" s="735"/>
      <c r="BN406" s="735"/>
      <c r="BO406" s="735"/>
      <c r="BP406" s="735"/>
      <c r="BQ406" s="735"/>
      <c r="BR406" s="735"/>
      <c r="BS406" s="735"/>
      <c r="BT406" s="735"/>
      <c r="BU406" s="735"/>
      <c r="BV406" s="735"/>
      <c r="BW406" s="735"/>
      <c r="BX406" s="735"/>
      <c r="BY406" s="735"/>
      <c r="BZ406" s="735"/>
      <c r="CA406" s="735"/>
      <c r="CB406" s="735"/>
      <c r="CC406" s="735"/>
      <c r="CD406" s="735"/>
      <c r="CE406" s="735"/>
      <c r="CF406" s="735"/>
      <c r="CG406" s="735"/>
      <c r="CH406" s="735"/>
    </row>
    <row r="407" spans="1:86" s="127" customFormat="1" ht="27.95" customHeight="1" x14ac:dyDescent="0.2">
      <c r="A407" s="529"/>
      <c r="B407" s="353"/>
      <c r="C407" s="221" t="s">
        <v>1128</v>
      </c>
      <c r="D407" s="900"/>
      <c r="E407" s="911"/>
      <c r="F407" s="900"/>
      <c r="G407" s="911"/>
      <c r="H407" s="900"/>
      <c r="I407" s="911"/>
      <c r="J407" s="900"/>
      <c r="K407" s="911"/>
      <c r="L407" s="900"/>
      <c r="M407" s="911"/>
      <c r="N407" s="900"/>
      <c r="O407" s="911"/>
      <c r="P407" s="900"/>
      <c r="Q407" s="911"/>
      <c r="R407" s="900"/>
      <c r="S407" s="911"/>
      <c r="T407" s="1184"/>
      <c r="U407" s="1185"/>
      <c r="V407" s="1186"/>
      <c r="W407" s="83">
        <f t="shared" si="39"/>
        <v>0</v>
      </c>
      <c r="X407" s="339"/>
      <c r="Y407" s="340"/>
      <c r="Z407" s="316"/>
      <c r="AA407" s="290"/>
      <c r="AB407" s="290"/>
      <c r="AC407" s="290"/>
      <c r="AD407" s="290"/>
      <c r="AE407" s="290"/>
      <c r="AF407" s="290"/>
      <c r="AG407" s="290"/>
      <c r="AH407" s="290"/>
      <c r="AI407" s="290"/>
      <c r="AJ407" s="290"/>
      <c r="AK407" s="290"/>
      <c r="AL407" s="290"/>
      <c r="AM407" s="290"/>
      <c r="AN407" s="290"/>
      <c r="AO407" s="735"/>
      <c r="AP407" s="735"/>
      <c r="AQ407" s="735"/>
      <c r="AR407" s="735"/>
      <c r="AS407" s="735"/>
      <c r="AT407" s="735"/>
      <c r="AU407" s="735"/>
      <c r="AV407" s="735"/>
      <c r="AW407" s="735"/>
      <c r="AX407" s="735"/>
      <c r="AY407" s="735"/>
      <c r="AZ407" s="735"/>
      <c r="BA407" s="735"/>
      <c r="BB407" s="735"/>
      <c r="BC407" s="735"/>
      <c r="BD407" s="735"/>
      <c r="BE407" s="735"/>
      <c r="BF407" s="735"/>
      <c r="BG407" s="735"/>
      <c r="BH407" s="735"/>
      <c r="BI407" s="735"/>
      <c r="BJ407" s="735"/>
      <c r="BK407" s="735"/>
      <c r="BL407" s="735"/>
      <c r="BM407" s="735"/>
      <c r="BN407" s="735"/>
      <c r="BO407" s="735"/>
      <c r="BP407" s="735"/>
      <c r="BQ407" s="735"/>
      <c r="BR407" s="735"/>
      <c r="BS407" s="735"/>
      <c r="BT407" s="735"/>
      <c r="BU407" s="735"/>
      <c r="BV407" s="735"/>
      <c r="BW407" s="735"/>
      <c r="BX407" s="735"/>
      <c r="BY407" s="735"/>
      <c r="BZ407" s="735"/>
      <c r="CA407" s="735"/>
      <c r="CB407" s="735"/>
      <c r="CC407" s="735"/>
      <c r="CD407" s="735"/>
      <c r="CE407" s="735"/>
      <c r="CF407" s="735"/>
      <c r="CG407" s="735"/>
      <c r="CH407" s="735"/>
    </row>
    <row r="408" spans="1:86" s="127" customFormat="1" ht="27.95" customHeight="1" x14ac:dyDescent="0.2">
      <c r="A408" s="529"/>
      <c r="B408" s="353"/>
      <c r="C408" s="826" t="s">
        <v>1129</v>
      </c>
      <c r="D408" s="934"/>
      <c r="E408" s="935"/>
      <c r="F408" s="935"/>
      <c r="G408" s="935"/>
      <c r="H408" s="935"/>
      <c r="I408" s="935"/>
      <c r="J408" s="935"/>
      <c r="K408" s="935"/>
      <c r="L408" s="935"/>
      <c r="M408" s="935"/>
      <c r="N408" s="935"/>
      <c r="O408" s="935"/>
      <c r="P408" s="935"/>
      <c r="Q408" s="935"/>
      <c r="R408" s="935"/>
      <c r="S408" s="936"/>
      <c r="T408" s="1187"/>
      <c r="U408" s="1188"/>
      <c r="V408" s="1189"/>
      <c r="W408" s="83" t="str">
        <f>IF(AND(ISTEXT(D408),COUNTIF(D407:S407,"a")),1,IF(COUNTIF(D407:S407,"a"),0,""))</f>
        <v/>
      </c>
      <c r="X408" s="339"/>
      <c r="Y408" s="340"/>
      <c r="Z408" s="316"/>
      <c r="AA408" s="290"/>
      <c r="AB408" s="290"/>
      <c r="AC408" s="290"/>
      <c r="AD408" s="290"/>
      <c r="AE408" s="290"/>
      <c r="AF408" s="290"/>
      <c r="AG408" s="290"/>
      <c r="AH408" s="290"/>
      <c r="AI408" s="290"/>
      <c r="AJ408" s="290"/>
      <c r="AK408" s="290"/>
      <c r="AL408" s="290"/>
      <c r="AM408" s="290"/>
      <c r="AN408" s="290"/>
      <c r="AO408" s="735"/>
      <c r="AP408" s="735"/>
      <c r="AQ408" s="735"/>
      <c r="AR408" s="735"/>
      <c r="AS408" s="735"/>
      <c r="AT408" s="735"/>
      <c r="AU408" s="735"/>
      <c r="AV408" s="735"/>
      <c r="AW408" s="735"/>
      <c r="AX408" s="735"/>
      <c r="AY408" s="735"/>
      <c r="AZ408" s="735"/>
      <c r="BA408" s="735"/>
      <c r="BB408" s="735"/>
      <c r="BC408" s="735"/>
      <c r="BD408" s="735"/>
      <c r="BE408" s="735"/>
      <c r="BF408" s="735"/>
      <c r="BG408" s="735"/>
      <c r="BH408" s="735"/>
      <c r="BI408" s="735"/>
      <c r="BJ408" s="735"/>
      <c r="BK408" s="735"/>
      <c r="BL408" s="735"/>
      <c r="BM408" s="735"/>
      <c r="BN408" s="735"/>
      <c r="BO408" s="735"/>
      <c r="BP408" s="735"/>
      <c r="BQ408" s="735"/>
      <c r="BR408" s="735"/>
      <c r="BS408" s="735"/>
      <c r="BT408" s="735"/>
      <c r="BU408" s="735"/>
      <c r="BV408" s="735"/>
      <c r="BW408" s="735"/>
      <c r="BX408" s="735"/>
      <c r="BY408" s="735"/>
      <c r="BZ408" s="735"/>
      <c r="CA408" s="735"/>
      <c r="CB408" s="735"/>
      <c r="CC408" s="735"/>
      <c r="CD408" s="735"/>
      <c r="CE408" s="735"/>
      <c r="CF408" s="735"/>
      <c r="CG408" s="735"/>
      <c r="CH408" s="735"/>
    </row>
    <row r="409" spans="1:86" s="127" customFormat="1" ht="27.95" customHeight="1" x14ac:dyDescent="0.2">
      <c r="A409" s="529"/>
      <c r="B409" s="358" t="s">
        <v>1058</v>
      </c>
      <c r="C409" s="221" t="s">
        <v>1133</v>
      </c>
      <c r="D409" s="900"/>
      <c r="E409" s="911"/>
      <c r="F409" s="900"/>
      <c r="G409" s="911"/>
      <c r="H409" s="900"/>
      <c r="I409" s="911"/>
      <c r="J409" s="900"/>
      <c r="K409" s="911"/>
      <c r="L409" s="900"/>
      <c r="M409" s="911"/>
      <c r="N409" s="900"/>
      <c r="O409" s="911"/>
      <c r="P409" s="900"/>
      <c r="Q409" s="911"/>
      <c r="R409" s="900"/>
      <c r="S409" s="911"/>
      <c r="T409" s="628"/>
      <c r="U409" s="144">
        <f>IF(OR(D409="s",F409="s",H409="s",J409="s",L409="s",N409="s",P409="s",R409="s"), 0, IF(OR(D409="a",F409="a",H409="a",J409="a",L409="a",N409="a",P409="a",R409="a"),V409,0))</f>
        <v>0</v>
      </c>
      <c r="V409" s="511">
        <v>25</v>
      </c>
      <c r="W409" s="83">
        <f>COUNTIF(D409:S409,"a")+COUNTIF(D409:S409,"s")</f>
        <v>0</v>
      </c>
      <c r="X409" s="339"/>
      <c r="Y409" s="340"/>
      <c r="Z409" s="316"/>
      <c r="AA409" s="290"/>
      <c r="AB409" s="290"/>
      <c r="AC409" s="290"/>
      <c r="AD409" s="290"/>
      <c r="AE409" s="290"/>
      <c r="AF409" s="290"/>
      <c r="AG409" s="290"/>
      <c r="AH409" s="290"/>
      <c r="AI409" s="290"/>
      <c r="AJ409" s="290"/>
      <c r="AK409" s="290"/>
      <c r="AL409" s="290"/>
      <c r="AM409" s="290"/>
      <c r="AN409" s="290"/>
      <c r="AO409" s="735"/>
      <c r="AP409" s="735"/>
      <c r="AQ409" s="735"/>
      <c r="AR409" s="735"/>
      <c r="AS409" s="735"/>
      <c r="AT409" s="735"/>
      <c r="AU409" s="735"/>
      <c r="AV409" s="735"/>
      <c r="AW409" s="735"/>
      <c r="AX409" s="735"/>
      <c r="AY409" s="735"/>
      <c r="AZ409" s="735"/>
      <c r="BA409" s="735"/>
      <c r="BB409" s="735"/>
      <c r="BC409" s="735"/>
      <c r="BD409" s="735"/>
      <c r="BE409" s="735"/>
      <c r="BF409" s="735"/>
      <c r="BG409" s="735"/>
      <c r="BH409" s="735"/>
      <c r="BI409" s="735"/>
      <c r="BJ409" s="735"/>
      <c r="BK409" s="735"/>
      <c r="BL409" s="735"/>
      <c r="BM409" s="735"/>
      <c r="BN409" s="735"/>
      <c r="BO409" s="735"/>
      <c r="BP409" s="735"/>
      <c r="BQ409" s="735"/>
      <c r="BR409" s="735"/>
      <c r="BS409" s="735"/>
      <c r="BT409" s="735"/>
      <c r="BU409" s="735"/>
      <c r="BV409" s="735"/>
      <c r="BW409" s="735"/>
      <c r="BX409" s="735"/>
      <c r="BY409" s="735"/>
      <c r="BZ409" s="735"/>
      <c r="CA409" s="735"/>
      <c r="CB409" s="735"/>
      <c r="CC409" s="735"/>
      <c r="CD409" s="735"/>
      <c r="CE409" s="735"/>
      <c r="CF409" s="735"/>
      <c r="CG409" s="735"/>
      <c r="CH409" s="735"/>
    </row>
    <row r="410" spans="1:86" s="127" customFormat="1" ht="30" customHeight="1" x14ac:dyDescent="0.2">
      <c r="A410" s="529"/>
      <c r="B410" s="353"/>
      <c r="C410" s="793" t="s">
        <v>1059</v>
      </c>
      <c r="D410" s="945" t="s">
        <v>1014</v>
      </c>
      <c r="E410" s="946"/>
      <c r="F410" s="946"/>
      <c r="G410" s="946"/>
      <c r="H410" s="946"/>
      <c r="I410" s="946"/>
      <c r="J410" s="946"/>
      <c r="K410" s="946"/>
      <c r="L410" s="946"/>
      <c r="M410" s="946"/>
      <c r="N410" s="946"/>
      <c r="O410" s="946"/>
      <c r="P410" s="946"/>
      <c r="Q410" s="946"/>
      <c r="R410" s="946"/>
      <c r="S410" s="946"/>
      <c r="T410" s="946"/>
      <c r="U410" s="946"/>
      <c r="V410" s="947"/>
      <c r="W410" s="83"/>
      <c r="X410" s="347"/>
      <c r="Y410" s="340"/>
      <c r="Z410" s="316"/>
      <c r="AA410" s="290"/>
      <c r="AB410" s="290"/>
      <c r="AC410" s="290"/>
      <c r="AD410" s="290"/>
      <c r="AE410" s="290"/>
      <c r="AF410" s="290"/>
      <c r="AG410" s="290"/>
      <c r="AH410" s="290"/>
      <c r="AI410" s="290"/>
      <c r="AJ410" s="290"/>
      <c r="AK410" s="290"/>
      <c r="AL410" s="290"/>
      <c r="AM410" s="290"/>
      <c r="AN410" s="290"/>
      <c r="AO410" s="735"/>
      <c r="AP410" s="735"/>
      <c r="AQ410" s="735"/>
      <c r="AR410" s="735"/>
      <c r="AS410" s="735"/>
      <c r="AT410" s="735"/>
      <c r="AU410" s="735"/>
      <c r="AV410" s="735"/>
      <c r="AW410" s="735"/>
      <c r="AX410" s="735"/>
      <c r="AY410" s="735"/>
      <c r="AZ410" s="735"/>
      <c r="BA410" s="735"/>
      <c r="BB410" s="735"/>
      <c r="BC410" s="735"/>
      <c r="BD410" s="735"/>
      <c r="BE410" s="735"/>
      <c r="BF410" s="735"/>
      <c r="BG410" s="735"/>
      <c r="BH410" s="735"/>
      <c r="BI410" s="735"/>
      <c r="BJ410" s="735"/>
      <c r="BK410" s="735"/>
      <c r="BL410" s="735"/>
      <c r="BM410" s="735"/>
      <c r="BN410" s="735"/>
      <c r="BO410" s="735"/>
      <c r="BP410" s="735"/>
      <c r="BQ410" s="735"/>
      <c r="BR410" s="735"/>
      <c r="BS410" s="735"/>
      <c r="BT410" s="735"/>
      <c r="BU410" s="735"/>
      <c r="BV410" s="735"/>
      <c r="BW410" s="735"/>
      <c r="BX410" s="735"/>
      <c r="BY410" s="735"/>
      <c r="BZ410" s="735"/>
      <c r="CA410" s="735"/>
      <c r="CB410" s="735"/>
      <c r="CC410" s="735"/>
      <c r="CD410" s="735"/>
      <c r="CE410" s="735"/>
      <c r="CF410" s="735"/>
      <c r="CG410" s="735"/>
      <c r="CH410" s="735"/>
    </row>
    <row r="411" spans="1:86" s="127" customFormat="1" ht="27.95" customHeight="1" x14ac:dyDescent="0.2">
      <c r="A411" s="529"/>
      <c r="B411" s="352"/>
      <c r="C411" s="221" t="s">
        <v>1134</v>
      </c>
      <c r="D411" s="917"/>
      <c r="E411" s="918"/>
      <c r="F411" s="917"/>
      <c r="G411" s="918"/>
      <c r="H411" s="917"/>
      <c r="I411" s="918"/>
      <c r="J411" s="917"/>
      <c r="K411" s="918"/>
      <c r="L411" s="917"/>
      <c r="M411" s="918"/>
      <c r="N411" s="917"/>
      <c r="O411" s="918"/>
      <c r="P411" s="917"/>
      <c r="Q411" s="918"/>
      <c r="R411" s="917"/>
      <c r="S411" s="918"/>
      <c r="T411" s="1178"/>
      <c r="U411" s="1179"/>
      <c r="V411" s="1180"/>
      <c r="W411" s="83">
        <f>IF(COUNTIF($D$409:$S$409,"s"),1,COUNTIF(D411:S411, "a"))</f>
        <v>0</v>
      </c>
      <c r="X411" s="339"/>
      <c r="Y411" s="340"/>
      <c r="Z411" s="316"/>
      <c r="AA411" s="290"/>
      <c r="AB411" s="290"/>
      <c r="AC411" s="290"/>
      <c r="AD411" s="290"/>
      <c r="AE411" s="290"/>
      <c r="AF411" s="290"/>
      <c r="AG411" s="290"/>
      <c r="AH411" s="290"/>
      <c r="AI411" s="290"/>
      <c r="AJ411" s="290"/>
      <c r="AK411" s="290"/>
      <c r="AL411" s="290"/>
      <c r="AM411" s="290"/>
      <c r="AN411" s="290"/>
      <c r="AO411" s="735"/>
      <c r="AP411" s="735"/>
      <c r="AQ411" s="735"/>
      <c r="AR411" s="735"/>
      <c r="AS411" s="735"/>
      <c r="AT411" s="735"/>
      <c r="AU411" s="735"/>
      <c r="AV411" s="735"/>
      <c r="AW411" s="735"/>
      <c r="AX411" s="735"/>
      <c r="AY411" s="735"/>
      <c r="AZ411" s="735"/>
      <c r="BA411" s="735"/>
      <c r="BB411" s="735"/>
      <c r="BC411" s="735"/>
      <c r="BD411" s="735"/>
      <c r="BE411" s="735"/>
      <c r="BF411" s="735"/>
      <c r="BG411" s="735"/>
      <c r="BH411" s="735"/>
      <c r="BI411" s="735"/>
      <c r="BJ411" s="735"/>
      <c r="BK411" s="735"/>
      <c r="BL411" s="735"/>
      <c r="BM411" s="735"/>
      <c r="BN411" s="735"/>
      <c r="BO411" s="735"/>
      <c r="BP411" s="735"/>
      <c r="BQ411" s="735"/>
      <c r="BR411" s="735"/>
      <c r="BS411" s="735"/>
      <c r="BT411" s="735"/>
      <c r="BU411" s="735"/>
      <c r="BV411" s="735"/>
      <c r="BW411" s="735"/>
      <c r="BX411" s="735"/>
      <c r="BY411" s="735"/>
      <c r="BZ411" s="735"/>
      <c r="CA411" s="735"/>
      <c r="CB411" s="735"/>
      <c r="CC411" s="735"/>
      <c r="CD411" s="735"/>
      <c r="CE411" s="735"/>
      <c r="CF411" s="735"/>
      <c r="CG411" s="735"/>
      <c r="CH411" s="735"/>
    </row>
    <row r="412" spans="1:86" s="127" customFormat="1" ht="27.95" customHeight="1" x14ac:dyDescent="0.2">
      <c r="A412" s="529"/>
      <c r="B412" s="353"/>
      <c r="C412" s="221" t="s">
        <v>1060</v>
      </c>
      <c r="D412" s="900"/>
      <c r="E412" s="911"/>
      <c r="F412" s="900"/>
      <c r="G412" s="911"/>
      <c r="H412" s="900"/>
      <c r="I412" s="911"/>
      <c r="J412" s="900"/>
      <c r="K412" s="911"/>
      <c r="L412" s="900"/>
      <c r="M412" s="911"/>
      <c r="N412" s="900"/>
      <c r="O412" s="911"/>
      <c r="P412" s="900"/>
      <c r="Q412" s="911"/>
      <c r="R412" s="900"/>
      <c r="S412" s="911"/>
      <c r="T412" s="1178"/>
      <c r="U412" s="1179"/>
      <c r="V412" s="1180"/>
      <c r="W412" s="83">
        <f t="shared" ref="W412:W413" si="40">IF(COUNTIF($D$409:$S$409,"s"),1,COUNTIF(D412:S412, "a"))</f>
        <v>0</v>
      </c>
      <c r="X412" s="339"/>
      <c r="Y412" s="340"/>
      <c r="Z412" s="316"/>
      <c r="AA412" s="290"/>
      <c r="AB412" s="290"/>
      <c r="AC412" s="290"/>
      <c r="AD412" s="290"/>
      <c r="AE412" s="290"/>
      <c r="AF412" s="290"/>
      <c r="AG412" s="290"/>
      <c r="AH412" s="290"/>
      <c r="AI412" s="290"/>
      <c r="AJ412" s="290"/>
      <c r="AK412" s="290"/>
      <c r="AL412" s="290"/>
      <c r="AM412" s="290"/>
      <c r="AN412" s="290"/>
      <c r="AO412" s="735"/>
      <c r="AP412" s="735"/>
      <c r="AQ412" s="735"/>
      <c r="AR412" s="735"/>
      <c r="AS412" s="735"/>
      <c r="AT412" s="735"/>
      <c r="AU412" s="735"/>
      <c r="AV412" s="735"/>
      <c r="AW412" s="735"/>
      <c r="AX412" s="735"/>
      <c r="AY412" s="735"/>
      <c r="AZ412" s="735"/>
      <c r="BA412" s="735"/>
      <c r="BB412" s="735"/>
      <c r="BC412" s="735"/>
      <c r="BD412" s="735"/>
      <c r="BE412" s="735"/>
      <c r="BF412" s="735"/>
      <c r="BG412" s="735"/>
      <c r="BH412" s="735"/>
      <c r="BI412" s="735"/>
      <c r="BJ412" s="735"/>
      <c r="BK412" s="735"/>
      <c r="BL412" s="735"/>
      <c r="BM412" s="735"/>
      <c r="BN412" s="735"/>
      <c r="BO412" s="735"/>
      <c r="BP412" s="735"/>
      <c r="BQ412" s="735"/>
      <c r="BR412" s="735"/>
      <c r="BS412" s="735"/>
      <c r="BT412" s="735"/>
      <c r="BU412" s="735"/>
      <c r="BV412" s="735"/>
      <c r="BW412" s="735"/>
      <c r="BX412" s="735"/>
      <c r="BY412" s="735"/>
      <c r="BZ412" s="735"/>
      <c r="CA412" s="735"/>
      <c r="CB412" s="735"/>
      <c r="CC412" s="735"/>
      <c r="CD412" s="735"/>
      <c r="CE412" s="735"/>
      <c r="CF412" s="735"/>
      <c r="CG412" s="735"/>
      <c r="CH412" s="735"/>
    </row>
    <row r="413" spans="1:86" s="127" customFormat="1" ht="27.95" customHeight="1" x14ac:dyDescent="0.2">
      <c r="A413" s="529"/>
      <c r="B413" s="353"/>
      <c r="C413" s="221" t="s">
        <v>1128</v>
      </c>
      <c r="D413" s="900"/>
      <c r="E413" s="911"/>
      <c r="F413" s="900"/>
      <c r="G413" s="911"/>
      <c r="H413" s="900"/>
      <c r="I413" s="911"/>
      <c r="J413" s="900"/>
      <c r="K413" s="911"/>
      <c r="L413" s="900"/>
      <c r="M413" s="911"/>
      <c r="N413" s="900"/>
      <c r="O413" s="911"/>
      <c r="P413" s="900"/>
      <c r="Q413" s="911"/>
      <c r="R413" s="900"/>
      <c r="S413" s="911"/>
      <c r="T413" s="1178"/>
      <c r="U413" s="1179"/>
      <c r="V413" s="1180"/>
      <c r="W413" s="83">
        <f t="shared" si="40"/>
        <v>0</v>
      </c>
      <c r="X413" s="339"/>
      <c r="Y413" s="340"/>
      <c r="Z413" s="316"/>
      <c r="AA413" s="290"/>
      <c r="AB413" s="290"/>
      <c r="AC413" s="290"/>
      <c r="AD413" s="290"/>
      <c r="AE413" s="290"/>
      <c r="AF413" s="290"/>
      <c r="AG413" s="290"/>
      <c r="AH413" s="290"/>
      <c r="AI413" s="290"/>
      <c r="AJ413" s="290"/>
      <c r="AK413" s="290"/>
      <c r="AL413" s="290"/>
      <c r="AM413" s="290"/>
      <c r="AN413" s="290"/>
      <c r="AO413" s="735"/>
      <c r="AP413" s="735"/>
      <c r="AQ413" s="735"/>
      <c r="AR413" s="735"/>
      <c r="AS413" s="735"/>
      <c r="AT413" s="735"/>
      <c r="AU413" s="735"/>
      <c r="AV413" s="735"/>
      <c r="AW413" s="735"/>
      <c r="AX413" s="735"/>
      <c r="AY413" s="735"/>
      <c r="AZ413" s="735"/>
      <c r="BA413" s="735"/>
      <c r="BB413" s="735"/>
      <c r="BC413" s="735"/>
      <c r="BD413" s="735"/>
      <c r="BE413" s="735"/>
      <c r="BF413" s="735"/>
      <c r="BG413" s="735"/>
      <c r="BH413" s="735"/>
      <c r="BI413" s="735"/>
      <c r="BJ413" s="735"/>
      <c r="BK413" s="735"/>
      <c r="BL413" s="735"/>
      <c r="BM413" s="735"/>
      <c r="BN413" s="735"/>
      <c r="BO413" s="735"/>
      <c r="BP413" s="735"/>
      <c r="BQ413" s="735"/>
      <c r="BR413" s="735"/>
      <c r="BS413" s="735"/>
      <c r="BT413" s="735"/>
      <c r="BU413" s="735"/>
      <c r="BV413" s="735"/>
      <c r="BW413" s="735"/>
      <c r="BX413" s="735"/>
      <c r="BY413" s="735"/>
      <c r="BZ413" s="735"/>
      <c r="CA413" s="735"/>
      <c r="CB413" s="735"/>
      <c r="CC413" s="735"/>
      <c r="CD413" s="735"/>
      <c r="CE413" s="735"/>
      <c r="CF413" s="735"/>
      <c r="CG413" s="735"/>
      <c r="CH413" s="735"/>
    </row>
    <row r="414" spans="1:86" s="127" customFormat="1" ht="27.95" customHeight="1" x14ac:dyDescent="0.2">
      <c r="A414" s="529"/>
      <c r="B414" s="354"/>
      <c r="C414" s="826" t="s">
        <v>1135</v>
      </c>
      <c r="D414" s="1171"/>
      <c r="E414" s="1172"/>
      <c r="F414" s="1172"/>
      <c r="G414" s="1172"/>
      <c r="H414" s="1172"/>
      <c r="I414" s="1172"/>
      <c r="J414" s="1172"/>
      <c r="K414" s="1172"/>
      <c r="L414" s="1172"/>
      <c r="M414" s="1172"/>
      <c r="N414" s="1172"/>
      <c r="O414" s="1172"/>
      <c r="P414" s="1172"/>
      <c r="Q414" s="1172"/>
      <c r="R414" s="1172"/>
      <c r="S414" s="1173"/>
      <c r="T414" s="1178"/>
      <c r="U414" s="1179"/>
      <c r="V414" s="1180"/>
      <c r="W414" s="83" t="str">
        <f>IF(AND(ISTEXT(D414),COUNTIF(D411:S411,"a")),1,IF(COUNTIF(D411:S411,"a"),0,""))</f>
        <v/>
      </c>
      <c r="X414" s="339"/>
      <c r="Y414" s="340"/>
      <c r="Z414" s="316"/>
      <c r="AA414" s="290"/>
      <c r="AB414" s="290"/>
      <c r="AC414" s="290"/>
      <c r="AD414" s="290"/>
      <c r="AE414" s="290"/>
      <c r="AF414" s="290"/>
      <c r="AG414" s="290"/>
      <c r="AH414" s="290"/>
      <c r="AI414" s="290"/>
      <c r="AJ414" s="290"/>
      <c r="AK414" s="290"/>
      <c r="AL414" s="290"/>
      <c r="AM414" s="290"/>
      <c r="AN414" s="290"/>
      <c r="AO414" s="735"/>
      <c r="AP414" s="735"/>
      <c r="AQ414" s="735"/>
      <c r="AR414" s="735"/>
      <c r="AS414" s="735"/>
      <c r="AT414" s="735"/>
      <c r="AU414" s="735"/>
      <c r="AV414" s="735"/>
      <c r="AW414" s="735"/>
      <c r="AX414" s="735"/>
      <c r="AY414" s="735"/>
      <c r="AZ414" s="735"/>
      <c r="BA414" s="735"/>
      <c r="BB414" s="735"/>
      <c r="BC414" s="735"/>
      <c r="BD414" s="735"/>
      <c r="BE414" s="735"/>
      <c r="BF414" s="735"/>
      <c r="BG414" s="735"/>
      <c r="BH414" s="735"/>
      <c r="BI414" s="735"/>
      <c r="BJ414" s="735"/>
      <c r="BK414" s="735"/>
      <c r="BL414" s="735"/>
      <c r="BM414" s="735"/>
      <c r="BN414" s="735"/>
      <c r="BO414" s="735"/>
      <c r="BP414" s="735"/>
      <c r="BQ414" s="735"/>
      <c r="BR414" s="735"/>
      <c r="BS414" s="735"/>
      <c r="BT414" s="735"/>
      <c r="BU414" s="735"/>
      <c r="BV414" s="735"/>
      <c r="BW414" s="735"/>
      <c r="BX414" s="735"/>
      <c r="BY414" s="735"/>
      <c r="BZ414" s="735"/>
      <c r="CA414" s="735"/>
      <c r="CB414" s="735"/>
      <c r="CC414" s="735"/>
      <c r="CD414" s="735"/>
      <c r="CE414" s="735"/>
      <c r="CF414" s="735"/>
      <c r="CG414" s="735"/>
      <c r="CH414" s="735"/>
    </row>
    <row r="415" spans="1:86" s="127" customFormat="1" ht="27.95" customHeight="1" x14ac:dyDescent="0.2">
      <c r="A415" s="529"/>
      <c r="B415" s="354"/>
      <c r="C415" s="826" t="s">
        <v>1129</v>
      </c>
      <c r="D415" s="934"/>
      <c r="E415" s="935"/>
      <c r="F415" s="935"/>
      <c r="G415" s="935"/>
      <c r="H415" s="935"/>
      <c r="I415" s="935"/>
      <c r="J415" s="935"/>
      <c r="K415" s="935"/>
      <c r="L415" s="935"/>
      <c r="M415" s="935"/>
      <c r="N415" s="935"/>
      <c r="O415" s="935"/>
      <c r="P415" s="935"/>
      <c r="Q415" s="935"/>
      <c r="R415" s="935"/>
      <c r="S415" s="936"/>
      <c r="T415" s="1181"/>
      <c r="U415" s="1182"/>
      <c r="V415" s="1183"/>
      <c r="W415" s="83" t="str">
        <f>IF(AND(ISTEXT(D415),COUNTIF(D413:S413,"a")),1,IF(COUNTIF(D413:S413,"a"),0,""))</f>
        <v/>
      </c>
      <c r="X415" s="339"/>
      <c r="Y415" s="340"/>
      <c r="Z415" s="316"/>
      <c r="AA415" s="290"/>
      <c r="AB415" s="290"/>
      <c r="AC415" s="290"/>
      <c r="AD415" s="290"/>
      <c r="AE415" s="290"/>
      <c r="AF415" s="290"/>
      <c r="AG415" s="290"/>
      <c r="AH415" s="290"/>
      <c r="AI415" s="290"/>
      <c r="AJ415" s="290"/>
      <c r="AK415" s="290"/>
      <c r="AL415" s="290"/>
      <c r="AM415" s="290"/>
      <c r="AN415" s="290"/>
      <c r="AO415" s="735"/>
      <c r="AP415" s="735"/>
      <c r="AQ415" s="735"/>
      <c r="AR415" s="735"/>
      <c r="AS415" s="735"/>
      <c r="AT415" s="735"/>
      <c r="AU415" s="735"/>
      <c r="AV415" s="735"/>
      <c r="AW415" s="735"/>
      <c r="AX415" s="735"/>
      <c r="AY415" s="735"/>
      <c r="AZ415" s="735"/>
      <c r="BA415" s="735"/>
      <c r="BB415" s="735"/>
      <c r="BC415" s="735"/>
      <c r="BD415" s="735"/>
      <c r="BE415" s="735"/>
      <c r="BF415" s="735"/>
      <c r="BG415" s="735"/>
      <c r="BH415" s="735"/>
      <c r="BI415" s="735"/>
      <c r="BJ415" s="735"/>
      <c r="BK415" s="735"/>
      <c r="BL415" s="735"/>
      <c r="BM415" s="735"/>
      <c r="BN415" s="735"/>
      <c r="BO415" s="735"/>
      <c r="BP415" s="735"/>
      <c r="BQ415" s="735"/>
      <c r="BR415" s="735"/>
      <c r="BS415" s="735"/>
      <c r="BT415" s="735"/>
      <c r="BU415" s="735"/>
      <c r="BV415" s="735"/>
      <c r="BW415" s="735"/>
      <c r="BX415" s="735"/>
      <c r="BY415" s="735"/>
      <c r="BZ415" s="735"/>
      <c r="CA415" s="735"/>
      <c r="CB415" s="735"/>
      <c r="CC415" s="735"/>
      <c r="CD415" s="735"/>
      <c r="CE415" s="735"/>
      <c r="CF415" s="735"/>
      <c r="CG415" s="735"/>
      <c r="CH415" s="735"/>
    </row>
    <row r="416" spans="1:86" s="127" customFormat="1" ht="30" customHeight="1" x14ac:dyDescent="0.2">
      <c r="A416" s="737"/>
      <c r="B416" s="322"/>
      <c r="C416" s="807" t="s">
        <v>1015</v>
      </c>
      <c r="D416" s="939"/>
      <c r="E416" s="940"/>
      <c r="F416" s="940"/>
      <c r="G416" s="940"/>
      <c r="H416" s="940"/>
      <c r="I416" s="940"/>
      <c r="J416" s="940"/>
      <c r="K416" s="940"/>
      <c r="L416" s="940"/>
      <c r="M416" s="940"/>
      <c r="N416" s="940"/>
      <c r="O416" s="940"/>
      <c r="P416" s="940"/>
      <c r="Q416" s="940"/>
      <c r="R416" s="940"/>
      <c r="S416" s="940"/>
      <c r="T416" s="940"/>
      <c r="U416" s="940"/>
      <c r="V416" s="1174"/>
      <c r="W416" s="83"/>
      <c r="X416" s="264"/>
      <c r="Y416" s="735"/>
      <c r="Z416" s="316"/>
      <c r="AA416" s="735"/>
      <c r="AB416" s="735"/>
      <c r="AC416" s="735"/>
      <c r="AD416" s="735"/>
      <c r="AE416" s="735"/>
      <c r="AF416" s="735"/>
      <c r="AG416" s="735"/>
      <c r="AH416" s="735"/>
      <c r="AI416" s="735"/>
      <c r="AJ416" s="735"/>
      <c r="AK416" s="735"/>
      <c r="AL416" s="735"/>
      <c r="AM416" s="735"/>
      <c r="AN416" s="735"/>
      <c r="AO416" s="735"/>
      <c r="AP416" s="735"/>
      <c r="AQ416" s="735"/>
      <c r="AR416" s="735"/>
      <c r="AS416" s="735"/>
      <c r="AT416" s="735"/>
      <c r="AU416" s="735"/>
      <c r="AV416" s="735"/>
      <c r="AW416" s="735"/>
      <c r="AX416" s="735"/>
      <c r="AY416" s="735"/>
      <c r="AZ416" s="735"/>
      <c r="BA416" s="735"/>
      <c r="BB416" s="735"/>
      <c r="BC416" s="735"/>
      <c r="BD416" s="735"/>
      <c r="BE416" s="735"/>
      <c r="BF416" s="735"/>
      <c r="BG416" s="735"/>
      <c r="BH416" s="735"/>
      <c r="BI416" s="735"/>
      <c r="BJ416" s="735"/>
      <c r="BK416" s="735"/>
      <c r="BL416" s="735"/>
      <c r="BM416" s="735"/>
      <c r="BN416" s="735"/>
      <c r="BO416" s="735"/>
      <c r="BP416" s="735"/>
      <c r="BQ416" s="735"/>
      <c r="BR416" s="735"/>
      <c r="BS416" s="735"/>
      <c r="BT416" s="735"/>
      <c r="BU416" s="735"/>
      <c r="BV416" s="735"/>
      <c r="BW416" s="735"/>
      <c r="BX416" s="735"/>
      <c r="BY416" s="735"/>
      <c r="BZ416" s="735"/>
      <c r="CA416" s="735"/>
      <c r="CB416" s="735"/>
      <c r="CC416" s="735"/>
      <c r="CD416" s="735"/>
      <c r="CE416" s="735"/>
      <c r="CF416" s="735"/>
      <c r="CG416" s="735"/>
      <c r="CH416" s="735"/>
    </row>
    <row r="417" spans="1:86" s="127" customFormat="1" ht="27.95" customHeight="1" thickBot="1" x14ac:dyDescent="0.25">
      <c r="A417" s="529"/>
      <c r="B417" s="358" t="s">
        <v>1136</v>
      </c>
      <c r="C417" s="221" t="s">
        <v>1137</v>
      </c>
      <c r="D417" s="900"/>
      <c r="E417" s="911"/>
      <c r="F417" s="900"/>
      <c r="G417" s="911"/>
      <c r="H417" s="900"/>
      <c r="I417" s="911"/>
      <c r="J417" s="900"/>
      <c r="K417" s="911"/>
      <c r="L417" s="900"/>
      <c r="M417" s="911"/>
      <c r="N417" s="900"/>
      <c r="O417" s="911"/>
      <c r="P417" s="900"/>
      <c r="Q417" s="911"/>
      <c r="R417" s="900"/>
      <c r="S417" s="911"/>
      <c r="T417" s="795"/>
      <c r="U417" s="144">
        <f>IF(OR(D417="s",F417="s",H417="s",J417="s",L417="s",N417="s",P417="s",R417="s"), 0, IF(OR(D417="a",F417="a",H417="a",J417="a",L417="a",N417="a",P417="a",R417="a"),V417,0))</f>
        <v>0</v>
      </c>
      <c r="V417" s="511">
        <f>IF(T417="na",0,10)</f>
        <v>10</v>
      </c>
      <c r="W417" s="83">
        <f>COUNTIF(D417:S417,"a")+COUNTIF(D417:S417,"s")+COUNTIF(X417,"na")</f>
        <v>0</v>
      </c>
      <c r="X417" s="339"/>
      <c r="Y417" s="340"/>
      <c r="Z417" s="316" t="s">
        <v>44</v>
      </c>
      <c r="AA417" s="290"/>
      <c r="AB417" s="290"/>
      <c r="AC417" s="290"/>
      <c r="AD417" s="290"/>
      <c r="AE417" s="290"/>
      <c r="AF417" s="290"/>
      <c r="AG417" s="290"/>
      <c r="AH417" s="290"/>
      <c r="AI417" s="290"/>
      <c r="AJ417" s="290"/>
      <c r="AK417" s="290"/>
      <c r="AL417" s="290"/>
      <c r="AM417" s="290"/>
      <c r="AN417" s="290"/>
      <c r="AO417" s="735"/>
      <c r="AP417" s="735"/>
      <c r="AQ417" s="735"/>
      <c r="AR417" s="735"/>
      <c r="AS417" s="735"/>
      <c r="AT417" s="735"/>
      <c r="AU417" s="735"/>
      <c r="AV417" s="735"/>
      <c r="AW417" s="735"/>
      <c r="AX417" s="735"/>
      <c r="AY417" s="735"/>
      <c r="AZ417" s="735"/>
      <c r="BA417" s="735"/>
      <c r="BB417" s="735"/>
      <c r="BC417" s="735"/>
      <c r="BD417" s="735"/>
      <c r="BE417" s="735"/>
      <c r="BF417" s="735"/>
      <c r="BG417" s="735"/>
      <c r="BH417" s="735"/>
      <c r="BI417" s="735"/>
      <c r="BJ417" s="735"/>
      <c r="BK417" s="735"/>
      <c r="BL417" s="735"/>
      <c r="BM417" s="735"/>
      <c r="BN417" s="735"/>
      <c r="BO417" s="735"/>
      <c r="BP417" s="735"/>
      <c r="BQ417" s="735"/>
      <c r="BR417" s="735"/>
      <c r="BS417" s="735"/>
      <c r="BT417" s="735"/>
      <c r="BU417" s="735"/>
      <c r="BV417" s="735"/>
      <c r="BW417" s="735"/>
      <c r="BX417" s="735"/>
      <c r="BY417" s="735"/>
      <c r="BZ417" s="735"/>
      <c r="CA417" s="735"/>
      <c r="CB417" s="735"/>
      <c r="CC417" s="735"/>
      <c r="CD417" s="735"/>
      <c r="CE417" s="735"/>
      <c r="CF417" s="735"/>
      <c r="CG417" s="735"/>
      <c r="CH417" s="735"/>
    </row>
    <row r="418" spans="1:86" s="127" customFormat="1" ht="21" customHeight="1" thickTop="1" thickBot="1" x14ac:dyDescent="0.25">
      <c r="A418" s="737"/>
      <c r="B418" s="356"/>
      <c r="C418" s="239"/>
      <c r="D418" s="912" t="s">
        <v>261</v>
      </c>
      <c r="E418" s="919"/>
      <c r="F418" s="919"/>
      <c r="G418" s="919"/>
      <c r="H418" s="919"/>
      <c r="I418" s="919"/>
      <c r="J418" s="919"/>
      <c r="K418" s="919"/>
      <c r="L418" s="919"/>
      <c r="M418" s="919"/>
      <c r="N418" s="919"/>
      <c r="O418" s="919"/>
      <c r="P418" s="919"/>
      <c r="Q418" s="919"/>
      <c r="R418" s="919"/>
      <c r="S418" s="919"/>
      <c r="T418" s="920"/>
      <c r="U418" s="717">
        <f>SUM(U352:U417)</f>
        <v>0</v>
      </c>
      <c r="V418" s="510">
        <f>SUM(V352:V417)</f>
        <v>155</v>
      </c>
      <c r="W418" s="83"/>
      <c r="X418" s="349"/>
      <c r="Y418" s="340"/>
      <c r="Z418" s="316"/>
      <c r="AA418" s="290"/>
      <c r="AB418" s="290"/>
      <c r="AC418" s="290"/>
      <c r="AD418" s="290"/>
      <c r="AE418" s="290"/>
      <c r="AF418" s="290"/>
      <c r="AG418" s="290"/>
      <c r="AH418" s="290"/>
      <c r="AI418" s="290"/>
      <c r="AJ418" s="290"/>
      <c r="AK418" s="290"/>
      <c r="AL418" s="290"/>
      <c r="AM418" s="290"/>
      <c r="AN418" s="290"/>
      <c r="AO418" s="735"/>
      <c r="AP418" s="735"/>
      <c r="AQ418" s="735"/>
      <c r="AR418" s="735"/>
      <c r="AS418" s="735"/>
      <c r="AT418" s="735"/>
      <c r="AU418" s="735"/>
      <c r="AV418" s="735"/>
      <c r="AW418" s="735"/>
      <c r="AX418" s="735"/>
      <c r="AY418" s="735"/>
      <c r="AZ418" s="735"/>
      <c r="BA418" s="735"/>
      <c r="BB418" s="735"/>
      <c r="BC418" s="735"/>
      <c r="BD418" s="735"/>
      <c r="BE418" s="735"/>
      <c r="BF418" s="735"/>
      <c r="BG418" s="735"/>
      <c r="BH418" s="735"/>
      <c r="BI418" s="735"/>
      <c r="BJ418" s="735"/>
      <c r="BK418" s="735"/>
      <c r="BL418" s="735"/>
      <c r="BM418" s="735"/>
      <c r="BN418" s="735"/>
      <c r="BO418" s="735"/>
      <c r="BP418" s="735"/>
      <c r="BQ418" s="735"/>
      <c r="BR418" s="735"/>
      <c r="BS418" s="735"/>
      <c r="BT418" s="735"/>
      <c r="BU418" s="735"/>
      <c r="BV418" s="735"/>
      <c r="BW418" s="735"/>
      <c r="BX418" s="735"/>
      <c r="BY418" s="735"/>
      <c r="BZ418" s="735"/>
      <c r="CA418" s="735"/>
      <c r="CB418" s="735"/>
      <c r="CC418" s="735"/>
      <c r="CD418" s="735"/>
      <c r="CE418" s="735"/>
      <c r="CF418" s="735"/>
      <c r="CG418" s="735"/>
      <c r="CH418" s="735"/>
    </row>
    <row r="419" spans="1:86" s="127" customFormat="1" ht="21" customHeight="1" thickBot="1" x14ac:dyDescent="0.25">
      <c r="A419" s="503"/>
      <c r="B419" s="359"/>
      <c r="C419" s="240"/>
      <c r="D419" s="1153"/>
      <c r="E419" s="1154"/>
      <c r="F419" s="1175">
        <f>IF(AND(T353="na",T417="na"),0,IF(T353="na",10,IF(T417="na",5,15)))</f>
        <v>15</v>
      </c>
      <c r="G419" s="1176"/>
      <c r="H419" s="1176"/>
      <c r="I419" s="1176"/>
      <c r="J419" s="1176"/>
      <c r="K419" s="1176"/>
      <c r="L419" s="1176"/>
      <c r="M419" s="1176"/>
      <c r="N419" s="1176"/>
      <c r="O419" s="1176"/>
      <c r="P419" s="1176"/>
      <c r="Q419" s="1176"/>
      <c r="R419" s="1176"/>
      <c r="S419" s="1176"/>
      <c r="T419" s="1176"/>
      <c r="U419" s="1176"/>
      <c r="V419" s="1177"/>
      <c r="W419" s="83"/>
      <c r="X419" s="347"/>
      <c r="Y419" s="340"/>
      <c r="Z419" s="316"/>
      <c r="AA419" s="290"/>
      <c r="AB419" s="290"/>
      <c r="AC419" s="290"/>
      <c r="AD419" s="290"/>
      <c r="AE419" s="290"/>
      <c r="AF419" s="290"/>
      <c r="AG419" s="290"/>
      <c r="AH419" s="290"/>
      <c r="AI419" s="290"/>
      <c r="AJ419" s="290"/>
      <c r="AK419" s="290"/>
      <c r="AL419" s="290"/>
      <c r="AM419" s="290"/>
      <c r="AN419" s="290"/>
      <c r="AO419" s="735"/>
      <c r="AP419" s="735"/>
      <c r="AQ419" s="735"/>
      <c r="AR419" s="735"/>
      <c r="AS419" s="735"/>
      <c r="AT419" s="735"/>
      <c r="AU419" s="735"/>
      <c r="AV419" s="735"/>
      <c r="AW419" s="735"/>
      <c r="AX419" s="735"/>
      <c r="AY419" s="735"/>
      <c r="AZ419" s="735"/>
      <c r="BA419" s="735"/>
      <c r="BB419" s="735"/>
      <c r="BC419" s="735"/>
      <c r="BD419" s="735"/>
      <c r="BE419" s="735"/>
      <c r="BF419" s="735"/>
      <c r="BG419" s="735"/>
      <c r="BH419" s="735"/>
      <c r="BI419" s="735"/>
      <c r="BJ419" s="735"/>
      <c r="BK419" s="735"/>
      <c r="BL419" s="735"/>
      <c r="BM419" s="735"/>
      <c r="BN419" s="735"/>
      <c r="BO419" s="735"/>
      <c r="BP419" s="735"/>
      <c r="BQ419" s="735"/>
      <c r="BR419" s="735"/>
      <c r="BS419" s="735"/>
      <c r="BT419" s="735"/>
      <c r="BU419" s="735"/>
      <c r="BV419" s="735"/>
      <c r="BW419" s="735"/>
      <c r="BX419" s="735"/>
      <c r="BY419" s="735"/>
      <c r="BZ419" s="735"/>
      <c r="CA419" s="735"/>
      <c r="CB419" s="735"/>
      <c r="CC419" s="735"/>
      <c r="CD419" s="735"/>
      <c r="CE419" s="735"/>
      <c r="CF419" s="735"/>
      <c r="CG419" s="735"/>
      <c r="CH419" s="735"/>
    </row>
    <row r="420" spans="1:86" s="127" customFormat="1" ht="30" customHeight="1" thickBot="1" x14ac:dyDescent="0.25">
      <c r="A420" s="501"/>
      <c r="B420" s="476" t="s">
        <v>1243</v>
      </c>
      <c r="C420" s="848" t="s">
        <v>1244</v>
      </c>
      <c r="D420" s="131"/>
      <c r="E420" s="132"/>
      <c r="F420" s="136"/>
      <c r="G420" s="430"/>
      <c r="H420" s="131"/>
      <c r="I420" s="132"/>
      <c r="J420" s="136"/>
      <c r="K420" s="430"/>
      <c r="L420" s="131"/>
      <c r="M420" s="132"/>
      <c r="N420" s="136"/>
      <c r="O420" s="430"/>
      <c r="P420" s="131"/>
      <c r="Q420" s="231"/>
      <c r="R420" s="235"/>
      <c r="S420" s="232"/>
      <c r="T420" s="441"/>
      <c r="U420" s="404"/>
      <c r="V420" s="256"/>
      <c r="W420" s="83"/>
      <c r="X420" s="264"/>
      <c r="Y420" s="845"/>
      <c r="Z420" s="316"/>
      <c r="AA420" s="845"/>
      <c r="AB420" s="845"/>
      <c r="AC420" s="845"/>
      <c r="AD420" s="845"/>
      <c r="AE420" s="845"/>
      <c r="AF420" s="845"/>
      <c r="AG420" s="845"/>
      <c r="AH420" s="845"/>
      <c r="AI420" s="845"/>
      <c r="AJ420" s="845"/>
      <c r="AK420" s="845"/>
      <c r="AL420" s="845"/>
      <c r="AM420" s="845"/>
      <c r="AN420" s="845"/>
      <c r="AO420" s="845"/>
      <c r="AP420" s="845"/>
      <c r="AQ420" s="845"/>
      <c r="AR420" s="845"/>
      <c r="AS420" s="845"/>
      <c r="AT420" s="845"/>
      <c r="AU420" s="845"/>
      <c r="AV420" s="845"/>
      <c r="AW420" s="845"/>
      <c r="AX420" s="845"/>
      <c r="AY420" s="845"/>
      <c r="AZ420" s="845"/>
      <c r="BA420" s="845"/>
      <c r="BB420" s="845"/>
      <c r="BC420" s="845"/>
      <c r="BD420" s="845"/>
      <c r="BE420" s="845"/>
      <c r="BF420" s="845"/>
      <c r="BG420" s="845"/>
      <c r="BH420" s="845"/>
      <c r="BI420" s="845"/>
      <c r="BJ420" s="845"/>
      <c r="BK420" s="845"/>
      <c r="BL420" s="845"/>
      <c r="BM420" s="845"/>
      <c r="BN420" s="845"/>
      <c r="BO420" s="845"/>
      <c r="BP420" s="845"/>
      <c r="BQ420" s="845"/>
      <c r="BR420" s="845"/>
      <c r="BS420" s="845"/>
      <c r="BT420" s="845"/>
      <c r="BU420" s="845"/>
      <c r="BV420" s="845"/>
      <c r="BW420" s="845"/>
      <c r="BX420" s="845"/>
      <c r="BY420" s="845"/>
      <c r="BZ420" s="845"/>
      <c r="CA420" s="845"/>
      <c r="CB420" s="845"/>
      <c r="CC420" s="845"/>
      <c r="CD420" s="845"/>
      <c r="CE420" s="845"/>
      <c r="CF420" s="845"/>
      <c r="CG420" s="845"/>
      <c r="CH420" s="845"/>
    </row>
    <row r="421" spans="1:86" s="127" customFormat="1" ht="30" customHeight="1" x14ac:dyDescent="0.2">
      <c r="A421" s="737"/>
      <c r="B421" s="360"/>
      <c r="C421" s="736" t="s">
        <v>1013</v>
      </c>
      <c r="D421" s="1168"/>
      <c r="E421" s="1169"/>
      <c r="F421" s="1169"/>
      <c r="G421" s="1169"/>
      <c r="H421" s="1169"/>
      <c r="I421" s="1169"/>
      <c r="J421" s="1169"/>
      <c r="K421" s="1169"/>
      <c r="L421" s="1169"/>
      <c r="M421" s="1169"/>
      <c r="N421" s="1169"/>
      <c r="O421" s="1169"/>
      <c r="P421" s="1169"/>
      <c r="Q421" s="1169"/>
      <c r="R421" s="1169"/>
      <c r="S421" s="1169"/>
      <c r="T421" s="1169"/>
      <c r="U421" s="1169"/>
      <c r="V421" s="1170"/>
      <c r="W421" s="83"/>
      <c r="X421" s="264"/>
      <c r="Y421" s="845"/>
      <c r="Z421" s="316"/>
      <c r="AA421" s="845"/>
      <c r="AB421" s="845"/>
      <c r="AC421" s="845"/>
      <c r="AD421" s="845"/>
      <c r="AE421" s="845"/>
      <c r="AF421" s="845"/>
      <c r="AG421" s="845"/>
      <c r="AH421" s="845"/>
      <c r="AI421" s="845"/>
      <c r="AJ421" s="845"/>
      <c r="AK421" s="845"/>
      <c r="AL421" s="845"/>
      <c r="AM421" s="845"/>
      <c r="AN421" s="845"/>
      <c r="AO421" s="845"/>
      <c r="AP421" s="845"/>
      <c r="AQ421" s="845"/>
      <c r="AR421" s="845"/>
      <c r="AS421" s="845"/>
      <c r="AT421" s="845"/>
      <c r="AU421" s="845"/>
      <c r="AV421" s="845"/>
      <c r="AW421" s="845"/>
      <c r="AX421" s="845"/>
      <c r="AY421" s="845"/>
      <c r="AZ421" s="845"/>
      <c r="BA421" s="845"/>
      <c r="BB421" s="845"/>
      <c r="BC421" s="845"/>
      <c r="BD421" s="845"/>
      <c r="BE421" s="845"/>
      <c r="BF421" s="845"/>
      <c r="BG421" s="845"/>
      <c r="BH421" s="845"/>
      <c r="BI421" s="845"/>
      <c r="BJ421" s="845"/>
      <c r="BK421" s="845"/>
      <c r="BL421" s="845"/>
      <c r="BM421" s="845"/>
      <c r="BN421" s="845"/>
      <c r="BO421" s="845"/>
      <c r="BP421" s="845"/>
      <c r="BQ421" s="845"/>
      <c r="BR421" s="845"/>
      <c r="BS421" s="845"/>
      <c r="BT421" s="845"/>
      <c r="BU421" s="845"/>
      <c r="BV421" s="845"/>
      <c r="BW421" s="845"/>
      <c r="BX421" s="845"/>
      <c r="BY421" s="845"/>
      <c r="BZ421" s="845"/>
      <c r="CA421" s="845"/>
      <c r="CB421" s="845"/>
      <c r="CC421" s="845"/>
      <c r="CD421" s="845"/>
      <c r="CE421" s="845"/>
      <c r="CF421" s="845"/>
      <c r="CG421" s="845"/>
      <c r="CH421" s="845"/>
    </row>
    <row r="422" spans="1:86" s="127" customFormat="1" ht="30" customHeight="1" x14ac:dyDescent="0.2">
      <c r="A422" s="737"/>
      <c r="B422" s="360"/>
      <c r="C422" s="736" t="s">
        <v>1249</v>
      </c>
      <c r="D422" s="1168"/>
      <c r="E422" s="1169"/>
      <c r="F422" s="1169"/>
      <c r="G422" s="1169"/>
      <c r="H422" s="1169"/>
      <c r="I422" s="1169"/>
      <c r="J422" s="1169"/>
      <c r="K422" s="1169"/>
      <c r="L422" s="1169"/>
      <c r="M422" s="1169"/>
      <c r="N422" s="1169"/>
      <c r="O422" s="1169"/>
      <c r="P422" s="1169"/>
      <c r="Q422" s="1169"/>
      <c r="R422" s="1169"/>
      <c r="S422" s="1169"/>
      <c r="T422" s="1169"/>
      <c r="U422" s="1169"/>
      <c r="V422" s="1170"/>
      <c r="W422" s="83"/>
      <c r="X422" s="264"/>
      <c r="Y422" s="845"/>
      <c r="Z422" s="316"/>
      <c r="AA422" s="845"/>
      <c r="AB422" s="845"/>
      <c r="AC422" s="845"/>
      <c r="AD422" s="845"/>
      <c r="AE422" s="845"/>
      <c r="AF422" s="845"/>
      <c r="AG422" s="845"/>
      <c r="AH422" s="845"/>
      <c r="AI422" s="845"/>
      <c r="AJ422" s="845"/>
      <c r="AK422" s="845"/>
      <c r="AL422" s="845"/>
      <c r="AM422" s="845"/>
      <c r="AN422" s="845"/>
      <c r="AO422" s="845"/>
      <c r="AP422" s="845"/>
      <c r="AQ422" s="845"/>
      <c r="AR422" s="845"/>
      <c r="AS422" s="845"/>
      <c r="AT422" s="845"/>
      <c r="AU422" s="845"/>
      <c r="AV422" s="845"/>
      <c r="AW422" s="845"/>
      <c r="AX422" s="845"/>
      <c r="AY422" s="845"/>
      <c r="AZ422" s="845"/>
      <c r="BA422" s="845"/>
      <c r="BB422" s="845"/>
      <c r="BC422" s="845"/>
      <c r="BD422" s="845"/>
      <c r="BE422" s="845"/>
      <c r="BF422" s="845"/>
      <c r="BG422" s="845"/>
      <c r="BH422" s="845"/>
      <c r="BI422" s="845"/>
      <c r="BJ422" s="845"/>
      <c r="BK422" s="845"/>
      <c r="BL422" s="845"/>
      <c r="BM422" s="845"/>
      <c r="BN422" s="845"/>
      <c r="BO422" s="845"/>
      <c r="BP422" s="845"/>
      <c r="BQ422" s="845"/>
      <c r="BR422" s="845"/>
      <c r="BS422" s="845"/>
      <c r="BT422" s="845"/>
      <c r="BU422" s="845"/>
      <c r="BV422" s="845"/>
      <c r="BW422" s="845"/>
      <c r="BX422" s="845"/>
      <c r="BY422" s="845"/>
      <c r="BZ422" s="845"/>
      <c r="CA422" s="845"/>
      <c r="CB422" s="845"/>
      <c r="CC422" s="845"/>
      <c r="CD422" s="845"/>
      <c r="CE422" s="845"/>
      <c r="CF422" s="845"/>
      <c r="CG422" s="845"/>
      <c r="CH422" s="845"/>
    </row>
    <row r="423" spans="1:86" s="850" customFormat="1" ht="45" customHeight="1" x14ac:dyDescent="0.2">
      <c r="A423" s="737"/>
      <c r="B423" s="360" t="s">
        <v>1245</v>
      </c>
      <c r="C423" s="658" t="s">
        <v>1250</v>
      </c>
      <c r="D423" s="917"/>
      <c r="E423" s="918"/>
      <c r="F423" s="917"/>
      <c r="G423" s="918"/>
      <c r="H423" s="917"/>
      <c r="I423" s="918"/>
      <c r="J423" s="917"/>
      <c r="K423" s="918"/>
      <c r="L423" s="917"/>
      <c r="M423" s="918"/>
      <c r="N423" s="917"/>
      <c r="O423" s="918"/>
      <c r="P423" s="917"/>
      <c r="Q423" s="918"/>
      <c r="R423" s="917"/>
      <c r="S423" s="918"/>
      <c r="T423" s="611"/>
      <c r="U423" s="144">
        <f>IF(OR(D423="s",F423="s",H423="s",J423="s",L423="s",N423="s",P423="s",R423="s"), 0, IF(OR(D423="a",F423="a",H423="a",J423="a",L423="a",N423="a",P423="a",R423="a"),V423,0))</f>
        <v>0</v>
      </c>
      <c r="V423" s="511">
        <f>IF(T423="na",0,20)</f>
        <v>20</v>
      </c>
      <c r="W423" s="83">
        <f>IF((COUNTIF(D423:S423,"a")+COUNTIF(D423:S423,"s"))&gt;0,IF((COUNTIF(D425:S425,"a")+COUNTIF(D425:S425,"s"))&gt;0,0,COUNTIF(D423:S423,"a")+COUNTIF(D423:S423,"s")+COUNTIF(T423,"NA")), COUNTIF(D423:S423,"a")+COUNTIF(D423:S423,"s")+COUNTIF(T423,"NA"))</f>
        <v>0</v>
      </c>
      <c r="X423" s="707"/>
      <c r="Y423" s="845"/>
      <c r="Z423" s="316"/>
      <c r="AA423" s="845"/>
      <c r="AB423" s="845"/>
      <c r="AC423" s="845"/>
      <c r="AD423" s="845"/>
      <c r="AE423" s="845"/>
      <c r="AF423" s="845"/>
      <c r="AG423" s="845"/>
      <c r="AH423" s="845"/>
      <c r="AI423" s="845"/>
      <c r="AJ423" s="845"/>
      <c r="AK423" s="845"/>
      <c r="AL423" s="845"/>
      <c r="AM423" s="845"/>
      <c r="AN423" s="845"/>
      <c r="AO423" s="845"/>
      <c r="AP423" s="845"/>
      <c r="AQ423" s="845"/>
      <c r="AR423" s="845"/>
      <c r="AS423" s="845"/>
      <c r="AT423" s="845"/>
      <c r="AU423" s="849"/>
      <c r="AV423" s="849"/>
      <c r="AW423" s="849"/>
      <c r="AX423" s="849"/>
      <c r="AY423" s="849"/>
      <c r="AZ423" s="849"/>
      <c r="BA423" s="849"/>
      <c r="BB423" s="849"/>
      <c r="BC423" s="849"/>
      <c r="BD423" s="849"/>
      <c r="BE423" s="849"/>
      <c r="BF423" s="849"/>
      <c r="BG423" s="849"/>
      <c r="BH423" s="849"/>
      <c r="BI423" s="849"/>
      <c r="BJ423" s="849"/>
      <c r="BK423" s="849"/>
      <c r="BL423" s="849"/>
      <c r="BM423" s="849"/>
      <c r="BN423" s="849"/>
      <c r="BO423" s="849"/>
      <c r="BP423" s="849"/>
      <c r="BQ423" s="849"/>
      <c r="BR423" s="849"/>
      <c r="BS423" s="849"/>
      <c r="BT423" s="849"/>
      <c r="BU423" s="849"/>
      <c r="BV423" s="849"/>
      <c r="BW423" s="849"/>
      <c r="BX423" s="849"/>
      <c r="BY423" s="849"/>
      <c r="BZ423" s="849"/>
      <c r="CA423" s="849"/>
      <c r="CB423" s="849"/>
      <c r="CC423" s="849"/>
      <c r="CD423" s="849"/>
      <c r="CE423" s="849"/>
      <c r="CF423" s="849"/>
      <c r="CG423" s="849"/>
      <c r="CH423" s="849"/>
    </row>
    <row r="424" spans="1:86" s="127" customFormat="1" ht="30" customHeight="1" x14ac:dyDescent="0.2">
      <c r="A424" s="737"/>
      <c r="B424" s="360"/>
      <c r="C424" s="736" t="s">
        <v>1251</v>
      </c>
      <c r="D424" s="1168"/>
      <c r="E424" s="1169"/>
      <c r="F424" s="1169"/>
      <c r="G424" s="1169"/>
      <c r="H424" s="1169"/>
      <c r="I424" s="1169"/>
      <c r="J424" s="1169"/>
      <c r="K424" s="1169"/>
      <c r="L424" s="1169"/>
      <c r="M424" s="1169"/>
      <c r="N424" s="1169"/>
      <c r="O424" s="1169"/>
      <c r="P424" s="1169"/>
      <c r="Q424" s="1169"/>
      <c r="R424" s="1169"/>
      <c r="S424" s="1169"/>
      <c r="T424" s="1169"/>
      <c r="U424" s="1169"/>
      <c r="V424" s="1170"/>
      <c r="W424" s="83"/>
      <c r="X424" s="264"/>
      <c r="Y424" s="845"/>
      <c r="Z424" s="316"/>
      <c r="AA424" s="845"/>
      <c r="AB424" s="845"/>
      <c r="AC424" s="845"/>
      <c r="AD424" s="845"/>
      <c r="AE424" s="845"/>
      <c r="AF424" s="845"/>
      <c r="AG424" s="845"/>
      <c r="AH424" s="845"/>
      <c r="AI424" s="845"/>
      <c r="AJ424" s="845"/>
      <c r="AK424" s="845"/>
      <c r="AL424" s="845"/>
      <c r="AM424" s="845"/>
      <c r="AN424" s="845"/>
      <c r="AO424" s="845"/>
      <c r="AP424" s="845"/>
      <c r="AQ424" s="845"/>
      <c r="AR424" s="845"/>
      <c r="AS424" s="845"/>
      <c r="AT424" s="845"/>
      <c r="AU424" s="845"/>
      <c r="AV424" s="845"/>
      <c r="AW424" s="845"/>
      <c r="AX424" s="845"/>
      <c r="AY424" s="845"/>
      <c r="AZ424" s="845"/>
      <c r="BA424" s="845"/>
      <c r="BB424" s="845"/>
      <c r="BC424" s="845"/>
      <c r="BD424" s="845"/>
      <c r="BE424" s="845"/>
      <c r="BF424" s="845"/>
      <c r="BG424" s="845"/>
      <c r="BH424" s="845"/>
      <c r="BI424" s="845"/>
      <c r="BJ424" s="845"/>
      <c r="BK424" s="845"/>
      <c r="BL424" s="845"/>
      <c r="BM424" s="845"/>
      <c r="BN424" s="845"/>
      <c r="BO424" s="845"/>
      <c r="BP424" s="845"/>
      <c r="BQ424" s="845"/>
      <c r="BR424" s="845"/>
      <c r="BS424" s="845"/>
      <c r="BT424" s="845"/>
      <c r="BU424" s="845"/>
      <c r="BV424" s="845"/>
      <c r="BW424" s="845"/>
      <c r="BX424" s="845"/>
      <c r="BY424" s="845"/>
      <c r="BZ424" s="845"/>
      <c r="CA424" s="845"/>
      <c r="CB424" s="845"/>
      <c r="CC424" s="845"/>
      <c r="CD424" s="845"/>
      <c r="CE424" s="845"/>
      <c r="CF424" s="845"/>
      <c r="CG424" s="845"/>
      <c r="CH424" s="845"/>
    </row>
    <row r="425" spans="1:86" s="127" customFormat="1" ht="27.95" customHeight="1" x14ac:dyDescent="0.2">
      <c r="A425" s="737"/>
      <c r="B425" s="700" t="s">
        <v>1246</v>
      </c>
      <c r="C425" s="704" t="s">
        <v>1275</v>
      </c>
      <c r="D425" s="900"/>
      <c r="E425" s="911"/>
      <c r="F425" s="900"/>
      <c r="G425" s="911"/>
      <c r="H425" s="900"/>
      <c r="I425" s="911"/>
      <c r="J425" s="900"/>
      <c r="K425" s="911"/>
      <c r="L425" s="900"/>
      <c r="M425" s="911"/>
      <c r="N425" s="900"/>
      <c r="O425" s="911"/>
      <c r="P425" s="900"/>
      <c r="Q425" s="911"/>
      <c r="R425" s="900"/>
      <c r="S425" s="911"/>
      <c r="T425" s="715"/>
      <c r="U425" s="137">
        <f>IF(OR(D425="s",F425="s",H425="s",J425="s",L425="s",N425="s",P425="s",R425="s"), 0, IF(OR(D425="a",F425="a",H425="a",J425="a",L425="a",N425="a",P425="a",R425="a"),V425,0))</f>
        <v>0</v>
      </c>
      <c r="V425" s="526">
        <f>IF(T423="na",0,10)</f>
        <v>10</v>
      </c>
      <c r="W425" s="83">
        <f>IF((COUNTIF(D425:S425,"a")+COUNTIF(D425:S425,"s"))&gt;0,IF((COUNTIF(D423:S423,"a")+COUNTIF(D423:S423,"s"))&gt;0,0,COUNTIF(D425:S425,"a")+COUNTIF(D425:S425,"s")+COUNTIF(T425,"NA")), COUNTIF(D425:S425,"a")+COUNTIF(D425:S425,"s")+COUNTIF(T425,"NA"))</f>
        <v>0</v>
      </c>
      <c r="X425" s="707"/>
      <c r="Y425" s="845"/>
      <c r="Z425" s="316"/>
      <c r="AA425" s="845"/>
      <c r="AB425" s="845"/>
      <c r="AC425" s="845"/>
      <c r="AD425" s="845"/>
      <c r="AE425" s="845"/>
      <c r="AF425" s="845"/>
      <c r="AG425" s="845"/>
      <c r="AH425" s="845"/>
      <c r="AI425" s="845"/>
      <c r="AJ425" s="845"/>
      <c r="AK425" s="845"/>
      <c r="AL425" s="845"/>
      <c r="AM425" s="845"/>
      <c r="AN425" s="845"/>
      <c r="AO425" s="845"/>
      <c r="AP425" s="845"/>
      <c r="AQ425" s="845"/>
      <c r="AR425" s="845"/>
      <c r="AS425" s="845"/>
      <c r="AT425" s="845"/>
      <c r="AU425" s="845"/>
      <c r="AV425" s="845"/>
      <c r="AW425" s="845"/>
      <c r="AX425" s="845"/>
      <c r="AY425" s="845"/>
      <c r="AZ425" s="845"/>
      <c r="BA425" s="845"/>
      <c r="BB425" s="845"/>
      <c r="BC425" s="845"/>
      <c r="BD425" s="845"/>
      <c r="BE425" s="845"/>
      <c r="BF425" s="845"/>
      <c r="BG425" s="845"/>
      <c r="BH425" s="845"/>
      <c r="BI425" s="845"/>
      <c r="BJ425" s="845"/>
      <c r="BK425" s="845"/>
      <c r="BL425" s="845"/>
      <c r="BM425" s="845"/>
      <c r="BN425" s="845"/>
      <c r="BO425" s="845"/>
      <c r="BP425" s="845"/>
      <c r="BQ425" s="845"/>
      <c r="BR425" s="845"/>
      <c r="BS425" s="845"/>
      <c r="BT425" s="845"/>
      <c r="BU425" s="845"/>
      <c r="BV425" s="845"/>
      <c r="BW425" s="845"/>
      <c r="BX425" s="845"/>
      <c r="BY425" s="845"/>
      <c r="BZ425" s="845"/>
      <c r="CA425" s="845"/>
      <c r="CB425" s="845"/>
      <c r="CC425" s="845"/>
      <c r="CD425" s="845"/>
      <c r="CE425" s="845"/>
      <c r="CF425" s="845"/>
      <c r="CG425" s="845"/>
      <c r="CH425" s="845"/>
    </row>
    <row r="426" spans="1:86" s="127" customFormat="1" ht="30" customHeight="1" x14ac:dyDescent="0.2">
      <c r="A426" s="737"/>
      <c r="B426" s="322"/>
      <c r="C426" s="797" t="s">
        <v>1011</v>
      </c>
      <c r="D426" s="1168"/>
      <c r="E426" s="1169"/>
      <c r="F426" s="1169"/>
      <c r="G426" s="1169"/>
      <c r="H426" s="1169"/>
      <c r="I426" s="1169"/>
      <c r="J426" s="1169"/>
      <c r="K426" s="1169"/>
      <c r="L426" s="1169"/>
      <c r="M426" s="1169"/>
      <c r="N426" s="1169"/>
      <c r="O426" s="1169"/>
      <c r="P426" s="1169"/>
      <c r="Q426" s="1169"/>
      <c r="R426" s="1169"/>
      <c r="S426" s="1169"/>
      <c r="T426" s="1169"/>
      <c r="U426" s="1169"/>
      <c r="V426" s="1170"/>
      <c r="W426" s="83"/>
      <c r="X426" s="264"/>
      <c r="Y426" s="845"/>
      <c r="Z426" s="316"/>
      <c r="AA426" s="845"/>
      <c r="AB426" s="845"/>
      <c r="AC426" s="845"/>
      <c r="AD426" s="845"/>
      <c r="AE426" s="845"/>
      <c r="AF426" s="845"/>
      <c r="AG426" s="845"/>
      <c r="AH426" s="845"/>
      <c r="AI426" s="845"/>
      <c r="AJ426" s="845"/>
      <c r="AK426" s="845"/>
      <c r="AL426" s="845"/>
      <c r="AM426" s="845"/>
      <c r="AN426" s="845"/>
      <c r="AO426" s="845"/>
      <c r="AP426" s="845"/>
      <c r="AQ426" s="845"/>
      <c r="AR426" s="845"/>
      <c r="AS426" s="845"/>
      <c r="AT426" s="845"/>
      <c r="AU426" s="845"/>
      <c r="AV426" s="845"/>
      <c r="AW426" s="845"/>
      <c r="AX426" s="845"/>
      <c r="AY426" s="845"/>
      <c r="AZ426" s="845"/>
      <c r="BA426" s="845"/>
      <c r="BB426" s="845"/>
      <c r="BC426" s="845"/>
      <c r="BD426" s="845"/>
      <c r="BE426" s="845"/>
      <c r="BF426" s="845"/>
      <c r="BG426" s="845"/>
      <c r="BH426" s="845"/>
      <c r="BI426" s="845"/>
      <c r="BJ426" s="845"/>
      <c r="BK426" s="845"/>
      <c r="BL426" s="845"/>
      <c r="BM426" s="845"/>
      <c r="BN426" s="845"/>
      <c r="BO426" s="845"/>
      <c r="BP426" s="845"/>
      <c r="BQ426" s="845"/>
      <c r="BR426" s="845"/>
      <c r="BS426" s="845"/>
      <c r="BT426" s="845"/>
      <c r="BU426" s="845"/>
      <c r="BV426" s="845"/>
      <c r="BW426" s="845"/>
      <c r="BX426" s="845"/>
      <c r="BY426" s="845"/>
      <c r="BZ426" s="845"/>
      <c r="CA426" s="845"/>
      <c r="CB426" s="845"/>
      <c r="CC426" s="845"/>
      <c r="CD426" s="845"/>
      <c r="CE426" s="845"/>
      <c r="CF426" s="845"/>
      <c r="CG426" s="845"/>
      <c r="CH426" s="845"/>
    </row>
    <row r="427" spans="1:86" s="127" customFormat="1" ht="45" customHeight="1" x14ac:dyDescent="0.2">
      <c r="A427" s="737"/>
      <c r="B427" s="322" t="s">
        <v>1247</v>
      </c>
      <c r="C427" s="851" t="s">
        <v>1252</v>
      </c>
      <c r="D427" s="917"/>
      <c r="E427" s="918"/>
      <c r="F427" s="917"/>
      <c r="G427" s="918"/>
      <c r="H427" s="917"/>
      <c r="I427" s="918"/>
      <c r="J427" s="917"/>
      <c r="K427" s="918"/>
      <c r="L427" s="917"/>
      <c r="M427" s="918"/>
      <c r="N427" s="917"/>
      <c r="O427" s="918"/>
      <c r="P427" s="917"/>
      <c r="Q427" s="918"/>
      <c r="R427" s="917"/>
      <c r="S427" s="918"/>
      <c r="T427" s="706" t="str">
        <f>IF(OR(T423="na",COUNTIF(D423:S423,"a")), "na","")</f>
        <v/>
      </c>
      <c r="U427" s="144">
        <f>IF(OR(D427="s",F427="s",H427="s",J427="s",L427="s",N427="s",P427="s",R427="s"), 0, IF(OR(D427="a",F427="a",H427="a",J427="a",L427="a",N427="a",P427="a",R427="a"),V427,0))</f>
        <v>0</v>
      </c>
      <c r="V427" s="511">
        <f>IF(T427="na",0,10)</f>
        <v>10</v>
      </c>
      <c r="W427" s="83">
        <f>COUNTIF(D427:S427,"a")+COUNTIF(D427:S427,"s")+COUNTIF(T427,"NA")</f>
        <v>0</v>
      </c>
      <c r="X427" s="707"/>
      <c r="Y427" s="290"/>
      <c r="Z427" s="316"/>
      <c r="AA427" s="290"/>
      <c r="AB427" s="290"/>
      <c r="AC427" s="290"/>
      <c r="AD427" s="290"/>
      <c r="AE427" s="290"/>
      <c r="AF427" s="290"/>
      <c r="AG427" s="290"/>
      <c r="AH427" s="290"/>
      <c r="AI427" s="290"/>
      <c r="AJ427" s="290"/>
      <c r="AK427" s="290"/>
      <c r="AL427" s="290"/>
      <c r="AM427" s="290"/>
      <c r="AN427" s="290"/>
      <c r="AO427" s="845"/>
      <c r="AP427" s="845"/>
      <c r="AQ427" s="845"/>
      <c r="AR427" s="845"/>
      <c r="AS427" s="845"/>
      <c r="AT427" s="845"/>
      <c r="AU427" s="845"/>
      <c r="AV427" s="845"/>
      <c r="AW427" s="845"/>
      <c r="AX427" s="845"/>
      <c r="AY427" s="845"/>
      <c r="AZ427" s="845"/>
      <c r="BA427" s="845"/>
      <c r="BB427" s="845"/>
      <c r="BC427" s="845"/>
      <c r="BD427" s="845"/>
      <c r="BE427" s="845"/>
      <c r="BF427" s="845"/>
      <c r="BG427" s="845"/>
      <c r="BH427" s="845"/>
      <c r="BI427" s="845"/>
      <c r="BJ427" s="845"/>
      <c r="BK427" s="845"/>
      <c r="BL427" s="845"/>
      <c r="BM427" s="845"/>
      <c r="BN427" s="845"/>
      <c r="BO427" s="845"/>
      <c r="BP427" s="845"/>
      <c r="BQ427" s="845"/>
      <c r="BR427" s="845"/>
      <c r="BS427" s="845"/>
      <c r="BT427" s="845"/>
      <c r="BU427" s="845"/>
      <c r="BV427" s="845"/>
      <c r="BW427" s="845"/>
      <c r="BX427" s="845"/>
      <c r="BY427" s="845"/>
      <c r="BZ427" s="845"/>
      <c r="CA427" s="845"/>
      <c r="CB427" s="845"/>
      <c r="CC427" s="845"/>
      <c r="CD427" s="845"/>
      <c r="CE427" s="845"/>
      <c r="CF427" s="845"/>
      <c r="CG427" s="845"/>
      <c r="CH427" s="845"/>
    </row>
    <row r="428" spans="1:86" s="127" customFormat="1" ht="30" customHeight="1" x14ac:dyDescent="0.2">
      <c r="A428" s="737"/>
      <c r="B428" s="360"/>
      <c r="C428" s="736" t="s">
        <v>1225</v>
      </c>
      <c r="D428" s="1168"/>
      <c r="E428" s="1169"/>
      <c r="F428" s="1169"/>
      <c r="G428" s="1169"/>
      <c r="H428" s="1169"/>
      <c r="I428" s="1169"/>
      <c r="J428" s="1169"/>
      <c r="K428" s="1169"/>
      <c r="L428" s="1169"/>
      <c r="M428" s="1169"/>
      <c r="N428" s="1169"/>
      <c r="O428" s="1169"/>
      <c r="P428" s="1169"/>
      <c r="Q428" s="1169"/>
      <c r="R428" s="1169"/>
      <c r="S428" s="1169"/>
      <c r="T428" s="1169"/>
      <c r="U428" s="1169"/>
      <c r="V428" s="1170"/>
      <c r="W428" s="83"/>
      <c r="X428" s="264"/>
      <c r="Y428" s="845"/>
      <c r="Z428" s="316"/>
      <c r="AA428" s="845"/>
      <c r="AB428" s="845"/>
      <c r="AC428" s="845"/>
      <c r="AD428" s="845"/>
      <c r="AE428" s="845"/>
      <c r="AF428" s="845"/>
      <c r="AG428" s="845"/>
      <c r="AH428" s="845"/>
      <c r="AI428" s="845"/>
      <c r="AJ428" s="845"/>
      <c r="AK428" s="845"/>
      <c r="AL428" s="845"/>
      <c r="AM428" s="845"/>
      <c r="AN428" s="845"/>
      <c r="AO428" s="845"/>
      <c r="AP428" s="845"/>
      <c r="AQ428" s="845"/>
      <c r="AR428" s="845"/>
      <c r="AS428" s="845"/>
      <c r="AT428" s="845"/>
      <c r="AU428" s="845"/>
      <c r="AV428" s="845"/>
      <c r="AW428" s="845"/>
      <c r="AX428" s="845"/>
      <c r="AY428" s="845"/>
      <c r="AZ428" s="845"/>
      <c r="BA428" s="845"/>
      <c r="BB428" s="845"/>
      <c r="BC428" s="845"/>
      <c r="BD428" s="845"/>
      <c r="BE428" s="845"/>
      <c r="BF428" s="845"/>
      <c r="BG428" s="845"/>
      <c r="BH428" s="845"/>
      <c r="BI428" s="845"/>
      <c r="BJ428" s="845"/>
      <c r="BK428" s="845"/>
      <c r="BL428" s="845"/>
      <c r="BM428" s="845"/>
      <c r="BN428" s="845"/>
      <c r="BO428" s="845"/>
      <c r="BP428" s="845"/>
      <c r="BQ428" s="845"/>
      <c r="BR428" s="845"/>
      <c r="BS428" s="845"/>
      <c r="BT428" s="845"/>
      <c r="BU428" s="845"/>
      <c r="BV428" s="845"/>
      <c r="BW428" s="845"/>
      <c r="BX428" s="845"/>
      <c r="BY428" s="845"/>
      <c r="BZ428" s="845"/>
      <c r="CA428" s="845"/>
      <c r="CB428" s="845"/>
      <c r="CC428" s="845"/>
      <c r="CD428" s="845"/>
      <c r="CE428" s="845"/>
      <c r="CF428" s="845"/>
      <c r="CG428" s="845"/>
      <c r="CH428" s="845"/>
    </row>
    <row r="429" spans="1:86" s="127" customFormat="1" ht="27.95" customHeight="1" thickBot="1" x14ac:dyDescent="0.25">
      <c r="A429" s="737"/>
      <c r="B429" s="322" t="s">
        <v>1248</v>
      </c>
      <c r="C429" s="805" t="s">
        <v>1276</v>
      </c>
      <c r="D429" s="902"/>
      <c r="E429" s="944"/>
      <c r="F429" s="902"/>
      <c r="G429" s="944"/>
      <c r="H429" s="902"/>
      <c r="I429" s="944"/>
      <c r="J429" s="902"/>
      <c r="K429" s="944"/>
      <c r="L429" s="902"/>
      <c r="M429" s="944"/>
      <c r="N429" s="902"/>
      <c r="O429" s="944"/>
      <c r="P429" s="902"/>
      <c r="Q429" s="944"/>
      <c r="R429" s="902"/>
      <c r="S429" s="944"/>
      <c r="T429" s="706" t="str">
        <f>IF(T423="na","na","")</f>
        <v/>
      </c>
      <c r="U429" s="140">
        <f>IF(OR(D429="s",F429="s",H429="s",J429="s",L429="s",N429="s",P429="s",R429="s"), 0, IF(OR(D429="a",F429="a",H429="a",J429="a",L429="a",N429="a",P429="a",R429="a"),V429,0))</f>
        <v>0</v>
      </c>
      <c r="V429" s="514">
        <f>IF(T429="na",0,5)</f>
        <v>5</v>
      </c>
      <c r="W429" s="83">
        <f>COUNTIF(D429:S429,"a")+COUNTIF(D429:S429,"s")+COUNTIF(T429,"NA")</f>
        <v>0</v>
      </c>
      <c r="X429" s="707"/>
      <c r="Y429" s="845"/>
      <c r="Z429" s="316"/>
      <c r="AA429" s="845"/>
      <c r="AB429" s="845"/>
      <c r="AC429" s="845"/>
      <c r="AD429" s="845"/>
      <c r="AE429" s="845"/>
      <c r="AF429" s="845"/>
      <c r="AG429" s="845"/>
      <c r="AH429" s="845"/>
      <c r="AI429" s="845"/>
      <c r="AJ429" s="845"/>
      <c r="AK429" s="845"/>
      <c r="AL429" s="845"/>
      <c r="AM429" s="845"/>
      <c r="AN429" s="845"/>
      <c r="AO429" s="845"/>
      <c r="AP429" s="845"/>
      <c r="AQ429" s="845"/>
      <c r="AR429" s="845"/>
      <c r="AS429" s="845"/>
      <c r="AT429" s="845"/>
      <c r="AU429" s="845"/>
      <c r="AV429" s="845"/>
      <c r="AW429" s="845"/>
      <c r="AX429" s="845"/>
      <c r="AY429" s="845"/>
      <c r="AZ429" s="845"/>
      <c r="BA429" s="845"/>
      <c r="BB429" s="845"/>
      <c r="BC429" s="845"/>
      <c r="BD429" s="845"/>
      <c r="BE429" s="845"/>
      <c r="BF429" s="845"/>
      <c r="BG429" s="845"/>
      <c r="BH429" s="845"/>
      <c r="BI429" s="845"/>
      <c r="BJ429" s="845"/>
      <c r="BK429" s="845"/>
      <c r="BL429" s="845"/>
      <c r="BM429" s="845"/>
      <c r="BN429" s="845"/>
      <c r="BO429" s="845"/>
      <c r="BP429" s="845"/>
      <c r="BQ429" s="845"/>
      <c r="BR429" s="845"/>
      <c r="BS429" s="845"/>
      <c r="BT429" s="845"/>
      <c r="BU429" s="845"/>
      <c r="BV429" s="845"/>
      <c r="BW429" s="845"/>
      <c r="BX429" s="845"/>
      <c r="BY429" s="845"/>
      <c r="BZ429" s="845"/>
      <c r="CA429" s="845"/>
      <c r="CB429" s="845"/>
      <c r="CC429" s="845"/>
      <c r="CD429" s="845"/>
      <c r="CE429" s="845"/>
      <c r="CF429" s="845"/>
      <c r="CG429" s="845"/>
      <c r="CH429" s="845"/>
    </row>
    <row r="430" spans="1:86" s="127" customFormat="1" ht="21" customHeight="1" thickTop="1" thickBot="1" x14ac:dyDescent="0.25">
      <c r="A430" s="737"/>
      <c r="B430" s="25"/>
      <c r="C430" s="665"/>
      <c r="D430" s="912" t="s">
        <v>261</v>
      </c>
      <c r="E430" s="919"/>
      <c r="F430" s="919"/>
      <c r="G430" s="919"/>
      <c r="H430" s="919"/>
      <c r="I430" s="919"/>
      <c r="J430" s="919"/>
      <c r="K430" s="919"/>
      <c r="L430" s="919"/>
      <c r="M430" s="919"/>
      <c r="N430" s="919"/>
      <c r="O430" s="919"/>
      <c r="P430" s="919"/>
      <c r="Q430" s="919"/>
      <c r="R430" s="919"/>
      <c r="S430" s="919"/>
      <c r="T430" s="920"/>
      <c r="U430" s="717">
        <f>SUM(U423:U429)</f>
        <v>0</v>
      </c>
      <c r="V430" s="510">
        <f>SUM(V423,V427:V429)</f>
        <v>35</v>
      </c>
      <c r="W430" s="83"/>
      <c r="X430" s="265"/>
      <c r="Y430" s="845"/>
      <c r="Z430" s="316"/>
      <c r="AA430" s="845"/>
      <c r="AB430" s="845"/>
      <c r="AC430" s="845"/>
      <c r="AD430" s="845"/>
      <c r="AE430" s="845"/>
      <c r="AF430" s="845"/>
      <c r="AG430" s="845"/>
      <c r="AH430" s="845"/>
      <c r="AI430" s="845"/>
      <c r="AJ430" s="845"/>
      <c r="AK430" s="845"/>
      <c r="AL430" s="845"/>
      <c r="AM430" s="845"/>
      <c r="AN430" s="845"/>
      <c r="AO430" s="845"/>
      <c r="AP430" s="845"/>
      <c r="AQ430" s="845"/>
      <c r="AR430" s="845"/>
      <c r="AS430" s="845"/>
      <c r="AT430" s="845"/>
      <c r="AU430" s="845"/>
      <c r="AV430" s="845"/>
      <c r="AW430" s="845"/>
      <c r="AX430" s="845"/>
      <c r="AY430" s="845"/>
      <c r="AZ430" s="845"/>
      <c r="BA430" s="845"/>
      <c r="BB430" s="845"/>
      <c r="BC430" s="845"/>
      <c r="BD430" s="845"/>
      <c r="BE430" s="845"/>
      <c r="BF430" s="845"/>
      <c r="BG430" s="845"/>
      <c r="BH430" s="845"/>
      <c r="BI430" s="845"/>
      <c r="BJ430" s="845"/>
      <c r="BK430" s="845"/>
      <c r="BL430" s="845"/>
      <c r="BM430" s="845"/>
      <c r="BN430" s="845"/>
      <c r="BO430" s="845"/>
      <c r="BP430" s="845"/>
      <c r="BQ430" s="845"/>
      <c r="BR430" s="845"/>
      <c r="BS430" s="845"/>
      <c r="BT430" s="845"/>
      <c r="BU430" s="845"/>
      <c r="BV430" s="845"/>
      <c r="BW430" s="845"/>
      <c r="BX430" s="845"/>
      <c r="BY430" s="845"/>
      <c r="BZ430" s="845"/>
      <c r="CA430" s="845"/>
      <c r="CB430" s="845"/>
      <c r="CC430" s="845"/>
      <c r="CD430" s="845"/>
      <c r="CE430" s="845"/>
      <c r="CF430" s="845"/>
      <c r="CG430" s="845"/>
      <c r="CH430" s="845"/>
    </row>
    <row r="431" spans="1:86" s="127" customFormat="1" ht="21" customHeight="1" thickBot="1" x14ac:dyDescent="0.25">
      <c r="A431" s="503"/>
      <c r="B431" s="320"/>
      <c r="C431" s="350"/>
      <c r="D431" s="1153"/>
      <c r="E431" s="1154"/>
      <c r="F431" s="1257">
        <v>0</v>
      </c>
      <c r="G431" s="1258"/>
      <c r="H431" s="1258"/>
      <c r="I431" s="1258"/>
      <c r="J431" s="1258"/>
      <c r="K431" s="1258"/>
      <c r="L431" s="1258"/>
      <c r="M431" s="1258"/>
      <c r="N431" s="1258"/>
      <c r="O431" s="1258"/>
      <c r="P431" s="1258"/>
      <c r="Q431" s="1258"/>
      <c r="R431" s="1258"/>
      <c r="S431" s="1258"/>
      <c r="T431" s="1258"/>
      <c r="U431" s="1258"/>
      <c r="V431" s="1259"/>
      <c r="W431" s="83"/>
      <c r="X431" s="264"/>
      <c r="Y431" s="845"/>
      <c r="Z431" s="316"/>
      <c r="AA431" s="845"/>
      <c r="AB431" s="845"/>
      <c r="AC431" s="845"/>
      <c r="AD431" s="845"/>
      <c r="AE431" s="845"/>
      <c r="AF431" s="845"/>
      <c r="AG431" s="845"/>
      <c r="AH431" s="845"/>
      <c r="AI431" s="845"/>
      <c r="AJ431" s="845"/>
      <c r="AK431" s="845"/>
      <c r="AL431" s="845"/>
      <c r="AM431" s="845"/>
      <c r="AN431" s="845"/>
      <c r="AO431" s="845"/>
      <c r="AP431" s="845"/>
      <c r="AQ431" s="845"/>
      <c r="AR431" s="845"/>
      <c r="AS431" s="845"/>
      <c r="AT431" s="845"/>
      <c r="AU431" s="845"/>
      <c r="AV431" s="845"/>
      <c r="AW431" s="845"/>
      <c r="AX431" s="845"/>
      <c r="AY431" s="845"/>
      <c r="AZ431" s="845"/>
      <c r="BA431" s="845"/>
      <c r="BB431" s="845"/>
      <c r="BC431" s="845"/>
      <c r="BD431" s="845"/>
      <c r="BE431" s="845"/>
      <c r="BF431" s="845"/>
      <c r="BG431" s="845"/>
      <c r="BH431" s="845"/>
      <c r="BI431" s="845"/>
      <c r="BJ431" s="845"/>
      <c r="BK431" s="845"/>
      <c r="BL431" s="845"/>
      <c r="BM431" s="845"/>
      <c r="BN431" s="845"/>
      <c r="BO431" s="845"/>
      <c r="BP431" s="845"/>
      <c r="BQ431" s="845"/>
      <c r="BR431" s="845"/>
      <c r="BS431" s="845"/>
      <c r="BT431" s="845"/>
      <c r="BU431" s="845"/>
      <c r="BV431" s="845"/>
      <c r="BW431" s="845"/>
      <c r="BX431" s="845"/>
      <c r="BY431" s="845"/>
      <c r="BZ431" s="845"/>
      <c r="CA431" s="845"/>
      <c r="CB431" s="845"/>
      <c r="CC431" s="845"/>
      <c r="CD431" s="845"/>
      <c r="CE431" s="845"/>
      <c r="CF431" s="845"/>
      <c r="CG431" s="845"/>
      <c r="CH431" s="845"/>
    </row>
    <row r="432" spans="1:86" s="127" customFormat="1" ht="30" customHeight="1" thickBot="1" x14ac:dyDescent="0.25">
      <c r="A432" s="501"/>
      <c r="B432" s="834" t="s">
        <v>49</v>
      </c>
      <c r="C432" s="217" t="s">
        <v>2</v>
      </c>
      <c r="D432" s="131"/>
      <c r="E432" s="233"/>
      <c r="F432" s="131"/>
      <c r="G432" s="233"/>
      <c r="H432" s="131"/>
      <c r="I432" s="233"/>
      <c r="J432" s="131"/>
      <c r="K432" s="233"/>
      <c r="L432" s="131" t="s">
        <v>602</v>
      </c>
      <c r="M432" s="233"/>
      <c r="N432" s="131"/>
      <c r="O432" s="233"/>
      <c r="P432" s="131"/>
      <c r="Q432" s="233"/>
      <c r="R432" s="131"/>
      <c r="S432" s="132"/>
      <c r="T432" s="539"/>
      <c r="U432" s="591"/>
      <c r="V432" s="591"/>
      <c r="W432" s="83"/>
      <c r="X432" s="347"/>
      <c r="Y432" s="340"/>
      <c r="Z432" s="316"/>
      <c r="AA432" s="290"/>
      <c r="AB432" s="312"/>
      <c r="AC432" s="312"/>
      <c r="AD432" s="312"/>
      <c r="AE432" s="290"/>
      <c r="AF432" s="290"/>
      <c r="AG432" s="290"/>
      <c r="AH432" s="290"/>
      <c r="AI432" s="290"/>
      <c r="AJ432" s="290"/>
      <c r="AK432" s="290"/>
      <c r="AL432" s="290"/>
      <c r="AM432" s="290"/>
      <c r="AN432" s="290"/>
      <c r="AO432" s="282"/>
      <c r="AP432" s="282"/>
      <c r="AQ432" s="282"/>
      <c r="AR432" s="282"/>
      <c r="AS432" s="282"/>
      <c r="AT432" s="282"/>
      <c r="AU432" s="282"/>
      <c r="AV432" s="282"/>
      <c r="AW432" s="282"/>
      <c r="AX432" s="282"/>
      <c r="AY432" s="282"/>
      <c r="AZ432" s="282"/>
      <c r="BA432" s="282"/>
      <c r="BB432" s="282"/>
      <c r="BC432" s="282"/>
      <c r="BD432" s="282"/>
      <c r="BE432" s="282"/>
      <c r="BF432" s="282"/>
      <c r="BG432" s="282"/>
      <c r="BH432" s="282"/>
      <c r="BI432" s="282"/>
      <c r="BJ432" s="282"/>
      <c r="BK432" s="282"/>
      <c r="BL432" s="282"/>
      <c r="BM432" s="282"/>
      <c r="BN432" s="282"/>
      <c r="BO432" s="282"/>
      <c r="BP432" s="282"/>
      <c r="BQ432" s="282"/>
      <c r="BR432" s="282"/>
      <c r="BS432" s="282"/>
      <c r="BT432" s="282"/>
      <c r="BU432" s="282"/>
      <c r="BV432" s="282"/>
      <c r="BW432" s="282"/>
      <c r="BX432" s="282"/>
      <c r="BY432" s="282"/>
      <c r="BZ432" s="282"/>
      <c r="CA432" s="282"/>
    </row>
    <row r="433" spans="1:86" s="127" customFormat="1" ht="27.95" customHeight="1" x14ac:dyDescent="0.2">
      <c r="A433" s="529"/>
      <c r="B433" s="360" t="s">
        <v>189</v>
      </c>
      <c r="C433" s="222" t="s">
        <v>192</v>
      </c>
      <c r="D433" s="917"/>
      <c r="E433" s="918"/>
      <c r="F433" s="917"/>
      <c r="G433" s="918"/>
      <c r="H433" s="917"/>
      <c r="I433" s="918"/>
      <c r="J433" s="917"/>
      <c r="K433" s="918"/>
      <c r="L433" s="917"/>
      <c r="M433" s="918"/>
      <c r="N433" s="917"/>
      <c r="O433" s="918"/>
      <c r="P433" s="917"/>
      <c r="Q433" s="918"/>
      <c r="R433" s="917"/>
      <c r="S433" s="918"/>
      <c r="T433" s="628"/>
      <c r="U433" s="144">
        <f>IF(U434=V434,V433,IF(OR(D433="s",F433="s",H433="s",J433="s",L433="s",N433="s",P433="s",R433="s"), 0, IF(OR(D433="a",F433="a",H433="a",J433="a",L433="a",N433="a",P433="a",R433="a"),V433,0)))</f>
        <v>0</v>
      </c>
      <c r="V433" s="507">
        <v>20</v>
      </c>
      <c r="W433" s="83">
        <f>COUNTIF(D433:S433,"a")+COUNTIF(D433:S433,"s")</f>
        <v>0</v>
      </c>
      <c r="X433" s="339"/>
      <c r="Y433" s="340"/>
      <c r="Z433" s="316"/>
      <c r="AA433" s="290"/>
      <c r="AB433" s="634"/>
      <c r="AC433" s="634"/>
      <c r="AD433" s="634"/>
      <c r="AE433" s="290"/>
      <c r="AF433" s="290"/>
      <c r="AG433" s="290"/>
      <c r="AH433" s="290"/>
      <c r="AI433" s="290"/>
      <c r="AJ433" s="290"/>
      <c r="AK433" s="290"/>
      <c r="AL433" s="290"/>
      <c r="AM433" s="290"/>
      <c r="AN433" s="290"/>
      <c r="AO433" s="672"/>
      <c r="AP433" s="672"/>
      <c r="AQ433" s="672"/>
      <c r="AR433" s="672"/>
      <c r="AS433" s="672"/>
      <c r="AT433" s="672"/>
      <c r="AU433" s="672"/>
      <c r="AV433" s="672"/>
      <c r="AW433" s="672"/>
      <c r="AX433" s="672"/>
      <c r="AY433" s="672"/>
      <c r="AZ433" s="672"/>
      <c r="BA433" s="672"/>
      <c r="BB433" s="672"/>
      <c r="BC433" s="672"/>
      <c r="BD433" s="672"/>
      <c r="BE433" s="672"/>
      <c r="BF433" s="672"/>
      <c r="BG433" s="672"/>
      <c r="BH433" s="672"/>
      <c r="BI433" s="672"/>
      <c r="BJ433" s="672"/>
      <c r="BK433" s="672"/>
      <c r="BL433" s="672"/>
      <c r="BM433" s="672"/>
      <c r="BN433" s="672"/>
      <c r="BO433" s="672"/>
      <c r="BP433" s="672"/>
      <c r="BQ433" s="672"/>
      <c r="BR433" s="672"/>
      <c r="BS433" s="672"/>
      <c r="BT433" s="672"/>
      <c r="BU433" s="672"/>
      <c r="BV433" s="672"/>
      <c r="BW433" s="672"/>
      <c r="BX433" s="672"/>
      <c r="BY433" s="672"/>
      <c r="BZ433" s="672"/>
      <c r="CA433" s="672"/>
      <c r="CB433" s="672"/>
      <c r="CC433" s="672"/>
      <c r="CD433" s="672"/>
      <c r="CE433" s="672"/>
      <c r="CF433" s="672"/>
      <c r="CG433" s="672"/>
      <c r="CH433" s="672"/>
    </row>
    <row r="434" spans="1:86" s="127" customFormat="1" ht="27.95" customHeight="1" x14ac:dyDescent="0.2">
      <c r="A434" s="529"/>
      <c r="B434" s="322" t="s">
        <v>190</v>
      </c>
      <c r="C434" s="223" t="s">
        <v>778</v>
      </c>
      <c r="D434" s="900"/>
      <c r="E434" s="911"/>
      <c r="F434" s="900"/>
      <c r="G434" s="911"/>
      <c r="H434" s="900"/>
      <c r="I434" s="911"/>
      <c r="J434" s="900"/>
      <c r="K434" s="911"/>
      <c r="L434" s="900"/>
      <c r="M434" s="911"/>
      <c r="N434" s="900"/>
      <c r="O434" s="911"/>
      <c r="P434" s="900"/>
      <c r="Q434" s="911"/>
      <c r="R434" s="900"/>
      <c r="S434" s="911"/>
      <c r="T434" s="628"/>
      <c r="U434" s="140">
        <f>IF(U435=V435,V434,IF(OR(D434="s",F434="s",H434="s",J434="s",L434="s",N434="s",P434="s",R434="s"), 0, IF(OR(D434="a",F434="a",H434="a",J434="a",L434="a",N434="a",P434="a",R434="a"),V434,0)))</f>
        <v>0</v>
      </c>
      <c r="V434" s="507">
        <v>20</v>
      </c>
      <c r="W434" s="83">
        <f>COUNTIF(D434:S434,"a")+COUNTIF(D434:S434,"s")</f>
        <v>0</v>
      </c>
      <c r="X434" s="339"/>
      <c r="Y434" s="340"/>
      <c r="Z434" s="316"/>
      <c r="AA434" s="290"/>
      <c r="AB434" s="634"/>
      <c r="AC434" s="634"/>
      <c r="AD434" s="634"/>
      <c r="AE434" s="290"/>
      <c r="AF434" s="290"/>
      <c r="AG434" s="290"/>
      <c r="AH434" s="290"/>
      <c r="AI434" s="290"/>
      <c r="AJ434" s="290"/>
      <c r="AK434" s="290"/>
      <c r="AL434" s="290"/>
      <c r="AM434" s="290"/>
      <c r="AN434" s="290"/>
      <c r="AO434" s="672"/>
      <c r="AP434" s="672"/>
      <c r="AQ434" s="672"/>
      <c r="AR434" s="672"/>
      <c r="AS434" s="672"/>
      <c r="AT434" s="672"/>
      <c r="AU434" s="672"/>
      <c r="AV434" s="672"/>
      <c r="AW434" s="672"/>
      <c r="AX434" s="672"/>
      <c r="AY434" s="672"/>
      <c r="AZ434" s="672"/>
      <c r="BA434" s="672"/>
      <c r="BB434" s="672"/>
      <c r="BC434" s="672"/>
      <c r="BD434" s="672"/>
      <c r="BE434" s="672"/>
      <c r="BF434" s="672"/>
      <c r="BG434" s="672"/>
      <c r="BH434" s="672"/>
      <c r="BI434" s="672"/>
      <c r="BJ434" s="672"/>
      <c r="BK434" s="672"/>
      <c r="BL434" s="672"/>
      <c r="BM434" s="672"/>
      <c r="BN434" s="672"/>
      <c r="BO434" s="672"/>
      <c r="BP434" s="672"/>
      <c r="BQ434" s="672"/>
      <c r="BR434" s="672"/>
      <c r="BS434" s="672"/>
      <c r="BT434" s="672"/>
      <c r="BU434" s="672"/>
      <c r="BV434" s="672"/>
      <c r="BW434" s="672"/>
      <c r="BX434" s="672"/>
      <c r="BY434" s="672"/>
      <c r="BZ434" s="672"/>
      <c r="CA434" s="672"/>
      <c r="CB434" s="672"/>
      <c r="CC434" s="672"/>
      <c r="CD434" s="672"/>
      <c r="CE434" s="672"/>
      <c r="CF434" s="672"/>
      <c r="CG434" s="672"/>
      <c r="CH434" s="672"/>
    </row>
    <row r="435" spans="1:86" s="127" customFormat="1" ht="27.95" customHeight="1" thickBot="1" x14ac:dyDescent="0.25">
      <c r="A435" s="529"/>
      <c r="B435" s="322" t="s">
        <v>191</v>
      </c>
      <c r="C435" s="223" t="s">
        <v>779</v>
      </c>
      <c r="D435" s="900"/>
      <c r="E435" s="911"/>
      <c r="F435" s="900"/>
      <c r="G435" s="911"/>
      <c r="H435" s="900"/>
      <c r="I435" s="911"/>
      <c r="J435" s="900"/>
      <c r="K435" s="911"/>
      <c r="L435" s="900"/>
      <c r="M435" s="911"/>
      <c r="N435" s="900"/>
      <c r="O435" s="911"/>
      <c r="P435" s="900"/>
      <c r="Q435" s="911"/>
      <c r="R435" s="900"/>
      <c r="S435" s="911"/>
      <c r="T435" s="628"/>
      <c r="U435" s="140">
        <f>IF(OR(D435="s",F435="s",H435="s",J435="s",L435="s",N435="s",P435="s",R435="s"), 0, IF(OR(D435="a",F435="a",H435="a",J435="a",L435="a",N435="a",P435="a",R435="a"),V435,0))</f>
        <v>0</v>
      </c>
      <c r="V435" s="507">
        <v>20</v>
      </c>
      <c r="W435" s="83">
        <f>COUNTIF(D435:S435,"a")+COUNTIF(D435:S435,"s")</f>
        <v>0</v>
      </c>
      <c r="X435" s="339"/>
      <c r="Y435" s="340"/>
      <c r="Z435" s="316"/>
      <c r="AA435" s="290"/>
      <c r="AB435" s="634"/>
      <c r="AC435" s="634"/>
      <c r="AD435" s="634"/>
      <c r="AE435" s="290"/>
      <c r="AF435" s="290"/>
      <c r="AG435" s="290"/>
      <c r="AH435" s="290"/>
      <c r="AI435" s="290"/>
      <c r="AJ435" s="290"/>
      <c r="AK435" s="290"/>
      <c r="AL435" s="290"/>
      <c r="AM435" s="290"/>
      <c r="AN435" s="290"/>
      <c r="AO435" s="672"/>
      <c r="AP435" s="672"/>
      <c r="AQ435" s="672"/>
      <c r="AR435" s="672"/>
      <c r="AS435" s="672"/>
      <c r="AT435" s="672"/>
      <c r="AU435" s="672"/>
      <c r="AV435" s="672"/>
      <c r="AW435" s="672"/>
      <c r="AX435" s="672"/>
      <c r="AY435" s="672"/>
      <c r="AZ435" s="672"/>
      <c r="BA435" s="672"/>
      <c r="BB435" s="672"/>
      <c r="BC435" s="672"/>
      <c r="BD435" s="672"/>
      <c r="BE435" s="672"/>
      <c r="BF435" s="672"/>
      <c r="BG435" s="672"/>
      <c r="BH435" s="672"/>
      <c r="BI435" s="672"/>
      <c r="BJ435" s="672"/>
      <c r="BK435" s="672"/>
      <c r="BL435" s="672"/>
      <c r="BM435" s="672"/>
      <c r="BN435" s="672"/>
      <c r="BO435" s="672"/>
      <c r="BP435" s="672"/>
      <c r="BQ435" s="672"/>
      <c r="BR435" s="672"/>
      <c r="BS435" s="672"/>
      <c r="BT435" s="672"/>
      <c r="BU435" s="672"/>
      <c r="BV435" s="672"/>
      <c r="BW435" s="672"/>
      <c r="BX435" s="672"/>
      <c r="BY435" s="672"/>
      <c r="BZ435" s="672"/>
      <c r="CA435" s="672"/>
      <c r="CB435" s="672"/>
      <c r="CC435" s="672"/>
      <c r="CD435" s="672"/>
      <c r="CE435" s="672"/>
      <c r="CF435" s="672"/>
      <c r="CG435" s="672"/>
      <c r="CH435" s="672"/>
    </row>
    <row r="436" spans="1:86" s="127" customFormat="1" ht="21" customHeight="1" thickTop="1" thickBot="1" x14ac:dyDescent="0.25">
      <c r="A436" s="737"/>
      <c r="B436" s="356"/>
      <c r="C436" s="239"/>
      <c r="D436" s="912" t="s">
        <v>261</v>
      </c>
      <c r="E436" s="919"/>
      <c r="F436" s="919"/>
      <c r="G436" s="919"/>
      <c r="H436" s="919"/>
      <c r="I436" s="919"/>
      <c r="J436" s="919"/>
      <c r="K436" s="919"/>
      <c r="L436" s="919"/>
      <c r="M436" s="919"/>
      <c r="N436" s="919"/>
      <c r="O436" s="919"/>
      <c r="P436" s="919"/>
      <c r="Q436" s="919"/>
      <c r="R436" s="919"/>
      <c r="S436" s="919"/>
      <c r="T436" s="920"/>
      <c r="U436" s="709">
        <f>SUM(U433:U435)</f>
        <v>0</v>
      </c>
      <c r="V436" s="510">
        <f>SUM(V433:V435)</f>
        <v>60</v>
      </c>
      <c r="W436" s="83"/>
      <c r="X436" s="349"/>
      <c r="Y436" s="348"/>
      <c r="Z436" s="316"/>
      <c r="AA436" s="282"/>
      <c r="AB436" s="454"/>
      <c r="AC436" s="454"/>
      <c r="AD436" s="454"/>
      <c r="AE436" s="282"/>
      <c r="AF436" s="282"/>
      <c r="AG436" s="282"/>
      <c r="AH436" s="282"/>
      <c r="AI436" s="282"/>
      <c r="AJ436" s="282"/>
      <c r="AK436" s="282"/>
      <c r="AL436" s="282"/>
      <c r="AM436" s="282"/>
      <c r="AN436" s="282"/>
      <c r="AO436" s="282"/>
      <c r="AP436" s="282"/>
      <c r="AQ436" s="282"/>
      <c r="AR436" s="282"/>
      <c r="AS436" s="282"/>
      <c r="AT436" s="282"/>
      <c r="AU436" s="282"/>
      <c r="AV436" s="282"/>
      <c r="AW436" s="282"/>
      <c r="AX436" s="282"/>
      <c r="AY436" s="282"/>
      <c r="AZ436" s="282"/>
      <c r="BA436" s="282"/>
      <c r="BB436" s="282"/>
      <c r="BC436" s="282"/>
      <c r="BD436" s="282"/>
      <c r="BE436" s="282"/>
      <c r="BF436" s="282"/>
      <c r="BG436" s="282"/>
      <c r="BH436" s="282"/>
      <c r="BI436" s="282"/>
      <c r="BJ436" s="282"/>
      <c r="BK436" s="282"/>
      <c r="BL436" s="282"/>
      <c r="BM436" s="282"/>
      <c r="BN436" s="282"/>
      <c r="BO436" s="282"/>
      <c r="BP436" s="282"/>
      <c r="BQ436" s="282"/>
      <c r="BR436" s="282"/>
      <c r="BS436" s="282"/>
      <c r="BT436" s="282"/>
      <c r="BU436" s="282"/>
      <c r="BV436" s="282"/>
      <c r="BW436" s="282"/>
      <c r="BX436" s="282"/>
      <c r="BY436" s="282"/>
      <c r="BZ436" s="282"/>
      <c r="CA436" s="282"/>
    </row>
    <row r="437" spans="1:86" s="127" customFormat="1" ht="21" customHeight="1" thickBot="1" x14ac:dyDescent="0.25">
      <c r="A437" s="503"/>
      <c r="B437" s="359"/>
      <c r="C437" s="350"/>
      <c r="D437" s="1153"/>
      <c r="E437" s="1154"/>
      <c r="F437" s="1256">
        <v>0</v>
      </c>
      <c r="G437" s="1017"/>
      <c r="H437" s="1017"/>
      <c r="I437" s="1017"/>
      <c r="J437" s="1017"/>
      <c r="K437" s="1017"/>
      <c r="L437" s="1017"/>
      <c r="M437" s="1017"/>
      <c r="N437" s="1017"/>
      <c r="O437" s="1017"/>
      <c r="P437" s="1017"/>
      <c r="Q437" s="1017"/>
      <c r="R437" s="1017"/>
      <c r="S437" s="1017"/>
      <c r="T437" s="1017"/>
      <c r="U437" s="1017"/>
      <c r="V437" s="1018"/>
      <c r="W437" s="83"/>
      <c r="X437" s="347"/>
      <c r="Y437" s="348"/>
      <c r="Z437" s="316"/>
      <c r="AA437" s="282"/>
      <c r="AB437" s="454"/>
      <c r="AC437" s="454"/>
      <c r="AD437" s="454"/>
      <c r="AE437" s="282"/>
      <c r="AF437" s="282"/>
      <c r="AG437" s="282"/>
      <c r="AH437" s="282"/>
      <c r="AI437" s="282"/>
      <c r="AJ437" s="282"/>
      <c r="AK437" s="282"/>
      <c r="AL437" s="282"/>
      <c r="AM437" s="282"/>
      <c r="AN437" s="282"/>
      <c r="AO437" s="282"/>
      <c r="AP437" s="282"/>
      <c r="AQ437" s="282"/>
      <c r="AR437" s="282"/>
      <c r="AS437" s="282"/>
      <c r="AT437" s="282"/>
      <c r="AU437" s="282"/>
      <c r="AV437" s="282"/>
      <c r="AW437" s="282"/>
      <c r="AX437" s="282"/>
      <c r="AY437" s="282"/>
      <c r="AZ437" s="282"/>
      <c r="BA437" s="282"/>
      <c r="BB437" s="282"/>
      <c r="BC437" s="282"/>
      <c r="BD437" s="282"/>
      <c r="BE437" s="282"/>
      <c r="BF437" s="282"/>
      <c r="BG437" s="282"/>
      <c r="BH437" s="282"/>
      <c r="BI437" s="282"/>
      <c r="BJ437" s="282"/>
      <c r="BK437" s="282"/>
      <c r="BL437" s="282"/>
      <c r="BM437" s="282"/>
      <c r="BN437" s="282"/>
      <c r="BO437" s="282"/>
      <c r="BP437" s="282"/>
      <c r="BQ437" s="282"/>
      <c r="BR437" s="282"/>
      <c r="BS437" s="282"/>
      <c r="BT437" s="282"/>
      <c r="BU437" s="282"/>
      <c r="BV437" s="282"/>
      <c r="BW437" s="282"/>
      <c r="BX437" s="282"/>
      <c r="BY437" s="282"/>
      <c r="BZ437" s="282"/>
      <c r="CA437" s="282"/>
    </row>
    <row r="438" spans="1:86" s="127" customFormat="1" ht="30" customHeight="1" thickBot="1" x14ac:dyDescent="0.25">
      <c r="A438" s="501"/>
      <c r="B438" s="456" t="s">
        <v>762</v>
      </c>
      <c r="C438" s="429" t="s">
        <v>763</v>
      </c>
      <c r="D438" s="234"/>
      <c r="E438" s="231"/>
      <c r="F438" s="136"/>
      <c r="G438" s="430"/>
      <c r="H438" s="131"/>
      <c r="I438" s="132"/>
      <c r="J438" s="688"/>
      <c r="K438" s="232"/>
      <c r="L438" s="234"/>
      <c r="M438" s="231"/>
      <c r="N438" s="235"/>
      <c r="O438" s="232"/>
      <c r="P438" s="234"/>
      <c r="Q438" s="231"/>
      <c r="R438" s="235"/>
      <c r="S438" s="232"/>
      <c r="T438" s="441"/>
      <c r="U438" s="404"/>
      <c r="V438" s="256"/>
      <c r="W438" s="83"/>
      <c r="X438" s="264"/>
      <c r="Y438" s="735"/>
      <c r="Z438" s="316"/>
      <c r="AA438" s="735"/>
      <c r="AB438" s="735"/>
      <c r="AC438" s="735"/>
      <c r="AD438" s="735"/>
      <c r="AE438" s="735"/>
      <c r="AF438" s="735"/>
      <c r="AG438" s="735"/>
      <c r="AH438" s="735"/>
      <c r="AI438" s="735"/>
      <c r="AJ438" s="735"/>
      <c r="AK438" s="735"/>
      <c r="AL438" s="735"/>
      <c r="AM438" s="735"/>
      <c r="AN438" s="735"/>
      <c r="AO438" s="735"/>
      <c r="AP438" s="735"/>
      <c r="AQ438" s="735"/>
      <c r="AR438" s="735"/>
      <c r="AS438" s="735"/>
      <c r="AT438" s="735"/>
      <c r="AU438" s="735"/>
      <c r="AV438" s="735"/>
      <c r="AW438" s="735"/>
      <c r="AX438" s="735"/>
      <c r="AY438" s="735"/>
      <c r="AZ438" s="735"/>
      <c r="BA438" s="735"/>
      <c r="BB438" s="735"/>
      <c r="BC438" s="735"/>
      <c r="BD438" s="735"/>
      <c r="BE438" s="735"/>
      <c r="BF438" s="735"/>
      <c r="BG438" s="735"/>
      <c r="BH438" s="735"/>
      <c r="BI438" s="735"/>
      <c r="BJ438" s="735"/>
      <c r="BK438" s="735"/>
      <c r="BL438" s="735"/>
      <c r="BM438" s="735"/>
      <c r="BN438" s="735"/>
      <c r="BO438" s="735"/>
      <c r="BP438" s="735"/>
      <c r="BQ438" s="735"/>
      <c r="BR438" s="735"/>
      <c r="BS438" s="735"/>
      <c r="BT438" s="735"/>
      <c r="BU438" s="735"/>
      <c r="BV438" s="735"/>
      <c r="BW438" s="735"/>
      <c r="BX438" s="735"/>
      <c r="BY438" s="735"/>
      <c r="BZ438" s="735"/>
      <c r="CA438" s="735"/>
      <c r="CB438" s="735"/>
      <c r="CC438" s="735"/>
      <c r="CD438" s="735"/>
      <c r="CE438" s="735"/>
      <c r="CF438" s="735"/>
      <c r="CG438" s="735"/>
      <c r="CH438" s="735"/>
    </row>
    <row r="439" spans="1:86" s="127" customFormat="1" ht="27.95" customHeight="1" x14ac:dyDescent="0.2">
      <c r="A439" s="737"/>
      <c r="B439" s="360"/>
      <c r="C439" s="736" t="s">
        <v>1061</v>
      </c>
      <c r="D439" s="937"/>
      <c r="E439" s="938"/>
      <c r="F439" s="938"/>
      <c r="G439" s="938"/>
      <c r="H439" s="938"/>
      <c r="I439" s="938"/>
      <c r="J439" s="938"/>
      <c r="K439" s="938"/>
      <c r="L439" s="938"/>
      <c r="M439" s="938"/>
      <c r="N439" s="938"/>
      <c r="O439" s="938"/>
      <c r="P439" s="938"/>
      <c r="Q439" s="938"/>
      <c r="R439" s="938"/>
      <c r="S439" s="938"/>
      <c r="T439" s="938"/>
      <c r="U439" s="938"/>
      <c r="V439" s="1167"/>
      <c r="W439" s="83"/>
      <c r="X439" s="264"/>
      <c r="Y439" s="735"/>
      <c r="Z439" s="316"/>
      <c r="AA439" s="735"/>
      <c r="AB439" s="735"/>
      <c r="AC439" s="735"/>
      <c r="AD439" s="735"/>
      <c r="AE439" s="735"/>
      <c r="AF439" s="735"/>
      <c r="AG439" s="735"/>
      <c r="AH439" s="735"/>
      <c r="AI439" s="735"/>
      <c r="AJ439" s="735"/>
      <c r="AK439" s="735"/>
      <c r="AL439" s="735"/>
      <c r="AM439" s="735"/>
      <c r="AN439" s="735"/>
      <c r="AO439" s="735"/>
      <c r="AP439" s="735"/>
      <c r="AQ439" s="735"/>
      <c r="AR439" s="735"/>
      <c r="AS439" s="735"/>
      <c r="AT439" s="735"/>
      <c r="AU439" s="735"/>
      <c r="AV439" s="735"/>
      <c r="AW439" s="735"/>
      <c r="AX439" s="735"/>
      <c r="AY439" s="735"/>
      <c r="AZ439" s="735"/>
      <c r="BA439" s="735"/>
      <c r="BB439" s="735"/>
      <c r="BC439" s="735"/>
      <c r="BD439" s="735"/>
      <c r="BE439" s="735"/>
      <c r="BF439" s="735"/>
      <c r="BG439" s="735"/>
      <c r="BH439" s="735"/>
      <c r="BI439" s="735"/>
      <c r="BJ439" s="735"/>
      <c r="BK439" s="735"/>
      <c r="BL439" s="735"/>
      <c r="BM439" s="735"/>
      <c r="BN439" s="735"/>
      <c r="BO439" s="735"/>
      <c r="BP439" s="735"/>
      <c r="BQ439" s="735"/>
      <c r="BR439" s="735"/>
      <c r="BS439" s="735"/>
      <c r="BT439" s="735"/>
      <c r="BU439" s="735"/>
      <c r="BV439" s="735"/>
      <c r="BW439" s="735"/>
      <c r="BX439" s="735"/>
      <c r="BY439" s="735"/>
      <c r="BZ439" s="735"/>
      <c r="CA439" s="735"/>
      <c r="CB439" s="735"/>
      <c r="CC439" s="735"/>
      <c r="CD439" s="735"/>
      <c r="CE439" s="735"/>
      <c r="CF439" s="735"/>
      <c r="CG439" s="735"/>
      <c r="CH439" s="735"/>
    </row>
    <row r="440" spans="1:86" s="127" customFormat="1" ht="27.95" customHeight="1" x14ac:dyDescent="0.2">
      <c r="A440" s="737"/>
      <c r="B440" s="330" t="s">
        <v>764</v>
      </c>
      <c r="C440" s="412" t="s">
        <v>1138</v>
      </c>
      <c r="D440" s="917"/>
      <c r="E440" s="918"/>
      <c r="F440" s="917"/>
      <c r="G440" s="918"/>
      <c r="H440" s="917"/>
      <c r="I440" s="918"/>
      <c r="J440" s="917"/>
      <c r="K440" s="918"/>
      <c r="L440" s="917"/>
      <c r="M440" s="918"/>
      <c r="N440" s="917"/>
      <c r="O440" s="918"/>
      <c r="P440" s="917"/>
      <c r="Q440" s="918"/>
      <c r="R440" s="917"/>
      <c r="S440" s="918"/>
      <c r="T440" s="611"/>
      <c r="U440" s="144">
        <f>IF(OR(D440="s",F440="s",H440="s",J440="s",L440="s",N440="s",P440="s",R440="s"), 0, IF(OR(D440="a",F440="a",H440="a",J440="a",L440="a",N440="a",P440="a",R440="a"),V440,0))</f>
        <v>0</v>
      </c>
      <c r="V440" s="511">
        <f>IF(T440="na",0,10)</f>
        <v>10</v>
      </c>
      <c r="W440" s="83">
        <f>COUNTIF(D440:S440,"a")+COUNTIF(D440:S440,"s")+COUNTIF(T440,"na")</f>
        <v>0</v>
      </c>
      <c r="X440" s="707"/>
      <c r="Y440" s="735"/>
      <c r="Z440" s="316" t="s">
        <v>44</v>
      </c>
      <c r="AA440" s="735"/>
      <c r="AB440" s="735"/>
      <c r="AC440" s="735"/>
      <c r="AD440" s="735"/>
      <c r="AE440" s="735"/>
      <c r="AF440" s="735"/>
      <c r="AG440" s="735"/>
      <c r="AH440" s="735"/>
      <c r="AI440" s="735"/>
      <c r="AJ440" s="735"/>
      <c r="AK440" s="735"/>
      <c r="AL440" s="735"/>
      <c r="AM440" s="735"/>
      <c r="AN440" s="735"/>
      <c r="AO440" s="735"/>
      <c r="AP440" s="735"/>
      <c r="AQ440" s="735"/>
      <c r="AR440" s="735"/>
      <c r="AS440" s="735"/>
      <c r="AT440" s="735"/>
      <c r="AU440" s="735"/>
      <c r="AV440" s="735"/>
      <c r="AW440" s="735"/>
      <c r="AX440" s="735"/>
      <c r="AY440" s="735"/>
      <c r="AZ440" s="735"/>
      <c r="BA440" s="735"/>
      <c r="BB440" s="735"/>
      <c r="BC440" s="735"/>
      <c r="BD440" s="735"/>
      <c r="BE440" s="735"/>
      <c r="BF440" s="735"/>
      <c r="BG440" s="735"/>
      <c r="BH440" s="735"/>
      <c r="BI440" s="735"/>
      <c r="BJ440" s="735"/>
      <c r="BK440" s="735"/>
      <c r="BL440" s="735"/>
      <c r="BM440" s="735"/>
      <c r="BN440" s="735"/>
      <c r="BO440" s="735"/>
      <c r="BP440" s="735"/>
      <c r="BQ440" s="735"/>
      <c r="BR440" s="735"/>
      <c r="BS440" s="735"/>
      <c r="BT440" s="735"/>
      <c r="BU440" s="735"/>
      <c r="BV440" s="735"/>
      <c r="BW440" s="735"/>
      <c r="BX440" s="735"/>
      <c r="BY440" s="735"/>
      <c r="BZ440" s="735"/>
      <c r="CA440" s="735"/>
      <c r="CB440" s="735"/>
      <c r="CC440" s="735"/>
      <c r="CD440" s="735"/>
      <c r="CE440" s="735"/>
      <c r="CF440" s="735"/>
      <c r="CG440" s="735"/>
      <c r="CH440" s="735"/>
    </row>
    <row r="441" spans="1:86" s="127" customFormat="1" ht="45" customHeight="1" x14ac:dyDescent="0.2">
      <c r="A441" s="737"/>
      <c r="B441" s="331" t="s">
        <v>765</v>
      </c>
      <c r="C441" s="411" t="s">
        <v>1139</v>
      </c>
      <c r="D441" s="917"/>
      <c r="E441" s="918"/>
      <c r="F441" s="917"/>
      <c r="G441" s="918"/>
      <c r="H441" s="917"/>
      <c r="I441" s="918"/>
      <c r="J441" s="917"/>
      <c r="K441" s="918"/>
      <c r="L441" s="917"/>
      <c r="M441" s="918"/>
      <c r="N441" s="917"/>
      <c r="O441" s="918"/>
      <c r="P441" s="917"/>
      <c r="Q441" s="918"/>
      <c r="R441" s="917"/>
      <c r="S441" s="918"/>
      <c r="T441" s="706" t="str">
        <f>IF(T440="na","na","")</f>
        <v/>
      </c>
      <c r="U441" s="144">
        <f>IF(OR(D441="s",F441="s",H441="s",J441="s",L441="s",N441="s",P441="s",R441="s"), 0, IF(OR(D441="a",F441="a",H441="a",J441="a",L441="a",N441="a",P441="a",R441="a"),V441,0))</f>
        <v>0</v>
      </c>
      <c r="V441" s="511">
        <f t="shared" ref="V441:V442" si="41">IF(T441="na",0,10)</f>
        <v>10</v>
      </c>
      <c r="W441" s="83">
        <f>COUNTIF(D441:S441,"a")+COUNTIF(D441:S441,"s")+COUNTIF(T441,"na")</f>
        <v>0</v>
      </c>
      <c r="X441" s="707"/>
      <c r="Y441" s="735"/>
      <c r="Z441" s="316" t="s">
        <v>44</v>
      </c>
      <c r="AA441" s="735"/>
      <c r="AB441" s="735"/>
      <c r="AC441" s="735"/>
      <c r="AD441" s="735"/>
      <c r="AE441" s="735"/>
      <c r="AF441" s="735"/>
      <c r="AG441" s="735"/>
      <c r="AH441" s="735"/>
      <c r="AI441" s="735"/>
      <c r="AJ441" s="735"/>
      <c r="AK441" s="735"/>
      <c r="AL441" s="735"/>
      <c r="AM441" s="735"/>
      <c r="AN441" s="735"/>
      <c r="AO441" s="735"/>
      <c r="AP441" s="735"/>
      <c r="AQ441" s="735"/>
      <c r="AR441" s="735"/>
      <c r="AS441" s="735"/>
      <c r="AT441" s="735"/>
      <c r="AU441" s="735"/>
      <c r="AV441" s="735"/>
      <c r="AW441" s="735"/>
      <c r="AX441" s="735"/>
      <c r="AY441" s="735"/>
      <c r="AZ441" s="735"/>
      <c r="BA441" s="735"/>
      <c r="BB441" s="735"/>
      <c r="BC441" s="735"/>
      <c r="BD441" s="735"/>
      <c r="BE441" s="735"/>
      <c r="BF441" s="735"/>
      <c r="BG441" s="735"/>
      <c r="BH441" s="735"/>
      <c r="BI441" s="735"/>
      <c r="BJ441" s="735"/>
      <c r="BK441" s="735"/>
      <c r="BL441" s="735"/>
      <c r="BM441" s="735"/>
      <c r="BN441" s="735"/>
      <c r="BO441" s="735"/>
      <c r="BP441" s="735"/>
      <c r="BQ441" s="735"/>
      <c r="BR441" s="735"/>
      <c r="BS441" s="735"/>
      <c r="BT441" s="735"/>
      <c r="BU441" s="735"/>
      <c r="BV441" s="735"/>
      <c r="BW441" s="735"/>
      <c r="BX441" s="735"/>
      <c r="BY441" s="735"/>
      <c r="BZ441" s="735"/>
      <c r="CA441" s="735"/>
      <c r="CB441" s="735"/>
      <c r="CC441" s="735"/>
      <c r="CD441" s="735"/>
      <c r="CE441" s="735"/>
      <c r="CF441" s="735"/>
      <c r="CG441" s="735"/>
      <c r="CH441" s="735"/>
    </row>
    <row r="442" spans="1:86" s="127" customFormat="1" ht="45" customHeight="1" x14ac:dyDescent="0.2">
      <c r="A442" s="737"/>
      <c r="B442" s="331" t="s">
        <v>770</v>
      </c>
      <c r="C442" s="411" t="s">
        <v>1140</v>
      </c>
      <c r="D442" s="917"/>
      <c r="E442" s="918"/>
      <c r="F442" s="917"/>
      <c r="G442" s="918"/>
      <c r="H442" s="917"/>
      <c r="I442" s="918"/>
      <c r="J442" s="917"/>
      <c r="K442" s="918"/>
      <c r="L442" s="917"/>
      <c r="M442" s="918"/>
      <c r="N442" s="917"/>
      <c r="O442" s="918"/>
      <c r="P442" s="917"/>
      <c r="Q442" s="918"/>
      <c r="R442" s="917"/>
      <c r="S442" s="918"/>
      <c r="T442" s="706" t="str">
        <f>IF(T440="na","na","")</f>
        <v/>
      </c>
      <c r="U442" s="144">
        <f>IF(OR(D442="s",F442="s",H442="s",J442="s",L442="s",N442="s",P442="s",R442="s"), 0, IF(OR(D442="a",F442="a",H442="a",J442="a",L442="a",N442="a",P442="a",R442="a"),V442,0))</f>
        <v>0</v>
      </c>
      <c r="V442" s="511">
        <f t="shared" si="41"/>
        <v>10</v>
      </c>
      <c r="W442" s="83">
        <f>COUNTIF(D442:S442,"a")+COUNTIF(D442:S442,"s")+COUNTIF(T442,"na")</f>
        <v>0</v>
      </c>
      <c r="X442" s="707"/>
      <c r="Y442" s="735"/>
      <c r="Z442" s="316"/>
      <c r="AA442" s="735"/>
      <c r="AB442" s="735"/>
      <c r="AC442" s="735"/>
      <c r="AD442" s="735"/>
      <c r="AE442" s="735"/>
      <c r="AF442" s="735"/>
      <c r="AG442" s="735"/>
      <c r="AH442" s="735"/>
      <c r="AI442" s="735"/>
      <c r="AJ442" s="735"/>
      <c r="AK442" s="735"/>
      <c r="AL442" s="735"/>
      <c r="AM442" s="735"/>
      <c r="AN442" s="735"/>
      <c r="AO442" s="735"/>
      <c r="AP442" s="735"/>
      <c r="AQ442" s="735"/>
      <c r="AR442" s="735"/>
      <c r="AS442" s="735"/>
      <c r="AT442" s="735"/>
      <c r="AU442" s="735"/>
      <c r="AV442" s="735"/>
      <c r="AW442" s="735"/>
      <c r="AX442" s="735"/>
      <c r="AY442" s="735"/>
      <c r="AZ442" s="735"/>
      <c r="BA442" s="735"/>
      <c r="BB442" s="735"/>
      <c r="BC442" s="735"/>
      <c r="BD442" s="735"/>
      <c r="BE442" s="735"/>
      <c r="BF442" s="735"/>
      <c r="BG442" s="735"/>
      <c r="BH442" s="735"/>
      <c r="BI442" s="735"/>
      <c r="BJ442" s="735"/>
      <c r="BK442" s="735"/>
      <c r="BL442" s="735"/>
      <c r="BM442" s="735"/>
      <c r="BN442" s="735"/>
      <c r="BO442" s="735"/>
      <c r="BP442" s="735"/>
      <c r="BQ442" s="735"/>
      <c r="BR442" s="735"/>
      <c r="BS442" s="735"/>
      <c r="BT442" s="735"/>
      <c r="BU442" s="735"/>
      <c r="BV442" s="735"/>
      <c r="BW442" s="735"/>
      <c r="BX442" s="735"/>
      <c r="BY442" s="735"/>
      <c r="BZ442" s="735"/>
      <c r="CA442" s="735"/>
      <c r="CB442" s="735"/>
      <c r="CC442" s="735"/>
      <c r="CD442" s="735"/>
      <c r="CE442" s="735"/>
      <c r="CF442" s="735"/>
      <c r="CG442" s="735"/>
      <c r="CH442" s="735"/>
    </row>
    <row r="443" spans="1:86" s="127" customFormat="1" ht="27.75" customHeight="1" x14ac:dyDescent="0.2">
      <c r="A443" s="737"/>
      <c r="B443" s="331" t="s">
        <v>771</v>
      </c>
      <c r="C443" s="411" t="s">
        <v>772</v>
      </c>
      <c r="D443" s="917"/>
      <c r="E443" s="918"/>
      <c r="F443" s="917"/>
      <c r="G443" s="918"/>
      <c r="H443" s="917"/>
      <c r="I443" s="918"/>
      <c r="J443" s="917"/>
      <c r="K443" s="918"/>
      <c r="L443" s="917"/>
      <c r="M443" s="918"/>
      <c r="N443" s="917"/>
      <c r="O443" s="918"/>
      <c r="P443" s="917"/>
      <c r="Q443" s="918"/>
      <c r="R443" s="917"/>
      <c r="S443" s="918"/>
      <c r="T443" s="706" t="str">
        <f>IF(T440="na","na","")</f>
        <v/>
      </c>
      <c r="U443" s="144">
        <f>IF(OR(D443="s",F443="s",H443="s",J443="s",L443="s",N443="s",P443="s",R443="s"), 0, IF(OR(D443="a",F443="a",H443="a",J443="a",L443="a",N443="a",P443="a",R443="a"),V443,0))</f>
        <v>0</v>
      </c>
      <c r="V443" s="511">
        <f>IF(T443="na",0,5)</f>
        <v>5</v>
      </c>
      <c r="W443" s="83">
        <f>COUNTIF(D443:S443,"a")+COUNTIF(D443:S443,"s")+COUNTIF(T443,"na")</f>
        <v>0</v>
      </c>
      <c r="X443" s="707"/>
      <c r="Y443" s="735"/>
      <c r="Z443" s="316"/>
      <c r="AA443" s="735"/>
      <c r="AB443" s="735"/>
      <c r="AC443" s="735"/>
      <c r="AD443" s="735"/>
      <c r="AE443" s="735"/>
      <c r="AF443" s="735"/>
      <c r="AG443" s="735"/>
      <c r="AH443" s="735"/>
      <c r="AI443" s="735"/>
      <c r="AJ443" s="735"/>
      <c r="AK443" s="735"/>
      <c r="AL443" s="735"/>
      <c r="AM443" s="735"/>
      <c r="AN443" s="735"/>
      <c r="AO443" s="735"/>
      <c r="AP443" s="735"/>
      <c r="AQ443" s="735"/>
      <c r="AR443" s="735"/>
      <c r="AS443" s="735"/>
      <c r="AT443" s="735"/>
      <c r="AU443" s="735"/>
      <c r="AV443" s="735"/>
      <c r="AW443" s="735"/>
      <c r="AX443" s="735"/>
      <c r="AY443" s="735"/>
      <c r="AZ443" s="735"/>
      <c r="BA443" s="735"/>
      <c r="BB443" s="735"/>
      <c r="BC443" s="735"/>
      <c r="BD443" s="735"/>
      <c r="BE443" s="735"/>
      <c r="BF443" s="735"/>
      <c r="BG443" s="735"/>
      <c r="BH443" s="735"/>
      <c r="BI443" s="735"/>
      <c r="BJ443" s="735"/>
      <c r="BK443" s="735"/>
      <c r="BL443" s="735"/>
      <c r="BM443" s="735"/>
      <c r="BN443" s="735"/>
      <c r="BO443" s="735"/>
      <c r="BP443" s="735"/>
      <c r="BQ443" s="735"/>
      <c r="BR443" s="735"/>
      <c r="BS443" s="735"/>
      <c r="BT443" s="735"/>
      <c r="BU443" s="735"/>
      <c r="BV443" s="735"/>
      <c r="BW443" s="735"/>
      <c r="BX443" s="735"/>
      <c r="BY443" s="735"/>
      <c r="BZ443" s="735"/>
      <c r="CA443" s="735"/>
      <c r="CB443" s="735"/>
      <c r="CC443" s="735"/>
      <c r="CD443" s="735"/>
      <c r="CE443" s="735"/>
      <c r="CF443" s="735"/>
      <c r="CG443" s="735"/>
      <c r="CH443" s="735"/>
    </row>
    <row r="444" spans="1:86" s="127" customFormat="1" ht="27.95" customHeight="1" x14ac:dyDescent="0.2">
      <c r="A444" s="737"/>
      <c r="B444" s="333"/>
      <c r="C444" s="248" t="s">
        <v>773</v>
      </c>
      <c r="D444" s="932"/>
      <c r="E444" s="933"/>
      <c r="F444" s="933"/>
      <c r="G444" s="933"/>
      <c r="H444" s="933"/>
      <c r="I444" s="933"/>
      <c r="J444" s="933"/>
      <c r="K444" s="933"/>
      <c r="L444" s="933"/>
      <c r="M444" s="933"/>
      <c r="N444" s="933"/>
      <c r="O444" s="933"/>
      <c r="P444" s="933"/>
      <c r="Q444" s="933"/>
      <c r="R444" s="933"/>
      <c r="S444" s="933"/>
      <c r="T444" s="933"/>
      <c r="U444" s="933"/>
      <c r="V444" s="1163"/>
      <c r="W444" s="83"/>
      <c r="X444" s="264"/>
      <c r="Y444" s="735"/>
      <c r="Z444" s="316"/>
      <c r="AA444" s="735"/>
      <c r="AB444" s="735"/>
      <c r="AC444" s="735"/>
      <c r="AD444" s="735"/>
      <c r="AE444" s="735"/>
      <c r="AF444" s="735"/>
      <c r="AG444" s="735"/>
      <c r="AH444" s="735"/>
      <c r="AI444" s="735"/>
      <c r="AJ444" s="735"/>
      <c r="AK444" s="735"/>
      <c r="AL444" s="735"/>
      <c r="AM444" s="735"/>
      <c r="AN444" s="735"/>
      <c r="AO444" s="735"/>
      <c r="AP444" s="735"/>
      <c r="AQ444" s="735"/>
      <c r="AR444" s="735"/>
      <c r="AS444" s="735"/>
      <c r="AT444" s="735"/>
      <c r="AU444" s="735"/>
      <c r="AV444" s="735"/>
      <c r="AW444" s="735"/>
      <c r="AX444" s="735"/>
      <c r="AY444" s="735"/>
      <c r="AZ444" s="735"/>
      <c r="BA444" s="735"/>
      <c r="BB444" s="735"/>
      <c r="BC444" s="735"/>
      <c r="BD444" s="735"/>
      <c r="BE444" s="735"/>
      <c r="BF444" s="735"/>
      <c r="BG444" s="735"/>
      <c r="BH444" s="735"/>
      <c r="BI444" s="735"/>
      <c r="BJ444" s="735"/>
      <c r="BK444" s="735"/>
      <c r="BL444" s="735"/>
      <c r="BM444" s="735"/>
      <c r="BN444" s="735"/>
      <c r="BO444" s="735"/>
      <c r="BP444" s="735"/>
      <c r="BQ444" s="735"/>
      <c r="BR444" s="735"/>
      <c r="BS444" s="735"/>
      <c r="BT444" s="735"/>
      <c r="BU444" s="735"/>
      <c r="BV444" s="735"/>
      <c r="BW444" s="735"/>
      <c r="BX444" s="735"/>
      <c r="BY444" s="735"/>
      <c r="BZ444" s="735"/>
      <c r="CA444" s="735"/>
      <c r="CB444" s="735"/>
      <c r="CC444" s="735"/>
      <c r="CD444" s="735"/>
      <c r="CE444" s="735"/>
      <c r="CF444" s="735"/>
      <c r="CG444" s="735"/>
      <c r="CH444" s="735"/>
    </row>
    <row r="445" spans="1:86" s="127" customFormat="1" ht="27.95" customHeight="1" thickBot="1" x14ac:dyDescent="0.25">
      <c r="A445" s="737"/>
      <c r="B445" s="330" t="s">
        <v>774</v>
      </c>
      <c r="C445" s="412" t="s">
        <v>775</v>
      </c>
      <c r="D445" s="917"/>
      <c r="E445" s="918"/>
      <c r="F445" s="917"/>
      <c r="G445" s="918"/>
      <c r="H445" s="917"/>
      <c r="I445" s="918"/>
      <c r="J445" s="917"/>
      <c r="K445" s="918"/>
      <c r="L445" s="917"/>
      <c r="M445" s="918"/>
      <c r="N445" s="917"/>
      <c r="O445" s="918"/>
      <c r="P445" s="917"/>
      <c r="Q445" s="918"/>
      <c r="R445" s="917"/>
      <c r="S445" s="918"/>
      <c r="T445" s="249"/>
      <c r="U445" s="144">
        <f>IF(OR(D445="s",F445="s",H445="s",J445="s",L445="s",N445="s",P445="s",R445="s"), 0, IF(OR(D445="a",F445="a",H445="a",J445="a",L445="a",N445="a",P445="a",R445="a"),V445,0))</f>
        <v>0</v>
      </c>
      <c r="V445" s="511">
        <v>20</v>
      </c>
      <c r="W445" s="83">
        <f>COUNTIF(D445:S445,"a")+COUNTIF(D445:S445,"s")</f>
        <v>0</v>
      </c>
      <c r="X445" s="707"/>
      <c r="Y445" s="735"/>
      <c r="Z445" s="316" t="s">
        <v>44</v>
      </c>
      <c r="AA445" s="735"/>
      <c r="AB445" s="735"/>
      <c r="AC445" s="735"/>
      <c r="AD445" s="735"/>
      <c r="AE445" s="735"/>
      <c r="AF445" s="735"/>
      <c r="AG445" s="735"/>
      <c r="AH445" s="735"/>
      <c r="AI445" s="735"/>
      <c r="AJ445" s="735"/>
      <c r="AK445" s="735"/>
      <c r="AL445" s="735"/>
      <c r="AM445" s="735"/>
      <c r="AN445" s="735"/>
      <c r="AO445" s="735"/>
      <c r="AP445" s="735"/>
      <c r="AQ445" s="735"/>
      <c r="AR445" s="735"/>
      <c r="AS445" s="735"/>
      <c r="AT445" s="735"/>
      <c r="AU445" s="735"/>
      <c r="AV445" s="735"/>
      <c r="AW445" s="735"/>
      <c r="AX445" s="735"/>
      <c r="AY445" s="735"/>
      <c r="AZ445" s="735"/>
      <c r="BA445" s="735"/>
      <c r="BB445" s="735"/>
      <c r="BC445" s="735"/>
      <c r="BD445" s="735"/>
      <c r="BE445" s="735"/>
      <c r="BF445" s="735"/>
      <c r="BG445" s="735"/>
      <c r="BH445" s="735"/>
      <c r="BI445" s="735"/>
      <c r="BJ445" s="735"/>
      <c r="BK445" s="735"/>
      <c r="BL445" s="735"/>
      <c r="BM445" s="735"/>
      <c r="BN445" s="735"/>
      <c r="BO445" s="735"/>
      <c r="BP445" s="735"/>
      <c r="BQ445" s="735"/>
      <c r="BR445" s="735"/>
      <c r="BS445" s="735"/>
      <c r="BT445" s="735"/>
      <c r="BU445" s="735"/>
      <c r="BV445" s="735"/>
      <c r="BW445" s="735"/>
      <c r="BX445" s="735"/>
      <c r="BY445" s="735"/>
      <c r="BZ445" s="735"/>
      <c r="CA445" s="735"/>
      <c r="CB445" s="735"/>
      <c r="CC445" s="735"/>
      <c r="CD445" s="735"/>
      <c r="CE445" s="735"/>
      <c r="CF445" s="735"/>
      <c r="CG445" s="735"/>
      <c r="CH445" s="735"/>
    </row>
    <row r="446" spans="1:86" s="127" customFormat="1" ht="21" customHeight="1" thickTop="1" thickBot="1" x14ac:dyDescent="0.25">
      <c r="A446" s="737"/>
      <c r="B446" s="670"/>
      <c r="C446" s="362"/>
      <c r="D446" s="912" t="s">
        <v>261</v>
      </c>
      <c r="E446" s="919"/>
      <c r="F446" s="919"/>
      <c r="G446" s="919"/>
      <c r="H446" s="919"/>
      <c r="I446" s="919"/>
      <c r="J446" s="919"/>
      <c r="K446" s="919"/>
      <c r="L446" s="919"/>
      <c r="M446" s="919"/>
      <c r="N446" s="919"/>
      <c r="O446" s="919"/>
      <c r="P446" s="919"/>
      <c r="Q446" s="919"/>
      <c r="R446" s="919"/>
      <c r="S446" s="919"/>
      <c r="T446" s="920"/>
      <c r="U446" s="717">
        <f>SUM(U440:U445)</f>
        <v>0</v>
      </c>
      <c r="V446" s="510">
        <f>SUM(V440:V443)+SUM(V445)</f>
        <v>55</v>
      </c>
      <c r="W446" s="83"/>
      <c r="X446" s="264"/>
      <c r="Y446" s="735"/>
      <c r="Z446" s="316"/>
      <c r="AA446" s="735"/>
      <c r="AB446" s="735"/>
      <c r="AC446" s="735"/>
      <c r="AD446" s="735"/>
      <c r="AE446" s="735"/>
      <c r="AF446" s="735"/>
      <c r="AG446" s="735"/>
      <c r="AH446" s="735"/>
      <c r="AI446" s="735"/>
      <c r="AJ446" s="735"/>
      <c r="AK446" s="735"/>
      <c r="AL446" s="735"/>
      <c r="AM446" s="735"/>
      <c r="AN446" s="735"/>
      <c r="AO446" s="735"/>
      <c r="AP446" s="735"/>
      <c r="AQ446" s="735"/>
      <c r="AR446" s="735"/>
      <c r="AS446" s="735"/>
      <c r="AT446" s="735"/>
      <c r="AU446" s="735"/>
      <c r="AV446" s="735"/>
      <c r="AW446" s="735"/>
      <c r="AX446" s="735"/>
      <c r="AY446" s="735"/>
      <c r="AZ446" s="735"/>
      <c r="BA446" s="735"/>
      <c r="BB446" s="735"/>
      <c r="BC446" s="735"/>
      <c r="BD446" s="735"/>
      <c r="BE446" s="735"/>
      <c r="BF446" s="735"/>
      <c r="BG446" s="735"/>
      <c r="BH446" s="735"/>
      <c r="BI446" s="735"/>
      <c r="BJ446" s="735"/>
      <c r="BK446" s="735"/>
      <c r="BL446" s="735"/>
      <c r="BM446" s="735"/>
      <c r="BN446" s="735"/>
      <c r="BO446" s="735"/>
      <c r="BP446" s="735"/>
      <c r="BQ446" s="735"/>
      <c r="BR446" s="735"/>
      <c r="BS446" s="735"/>
      <c r="BT446" s="735"/>
      <c r="BU446" s="735"/>
      <c r="BV446" s="735"/>
      <c r="BW446" s="735"/>
      <c r="BX446" s="735"/>
      <c r="BY446" s="735"/>
      <c r="BZ446" s="735"/>
      <c r="CA446" s="735"/>
      <c r="CB446" s="735"/>
      <c r="CC446" s="735"/>
      <c r="CD446" s="735"/>
      <c r="CE446" s="735"/>
      <c r="CF446" s="735"/>
      <c r="CG446" s="735"/>
      <c r="CH446" s="735"/>
    </row>
    <row r="447" spans="1:86" s="127" customFormat="1" ht="21" customHeight="1" thickBot="1" x14ac:dyDescent="0.25">
      <c r="A447" s="737"/>
      <c r="B447" s="320"/>
      <c r="C447" s="671"/>
      <c r="D447" s="1153"/>
      <c r="E447" s="1154"/>
      <c r="F447" s="941">
        <v>20</v>
      </c>
      <c r="G447" s="942"/>
      <c r="H447" s="942"/>
      <c r="I447" s="942"/>
      <c r="J447" s="942"/>
      <c r="K447" s="942"/>
      <c r="L447" s="942"/>
      <c r="M447" s="942"/>
      <c r="N447" s="942"/>
      <c r="O447" s="942"/>
      <c r="P447" s="942"/>
      <c r="Q447" s="942"/>
      <c r="R447" s="942"/>
      <c r="S447" s="942"/>
      <c r="T447" s="942"/>
      <c r="U447" s="942"/>
      <c r="V447" s="943"/>
      <c r="W447" s="83"/>
      <c r="X447" s="264"/>
      <c r="Y447" s="735"/>
      <c r="Z447" s="316"/>
      <c r="AA447" s="735"/>
      <c r="AB447" s="735"/>
      <c r="AC447" s="735"/>
      <c r="AD447" s="735"/>
      <c r="AE447" s="735"/>
      <c r="AF447" s="735"/>
      <c r="AG447" s="735"/>
      <c r="AH447" s="735"/>
      <c r="AI447" s="735"/>
      <c r="AJ447" s="735"/>
      <c r="AK447" s="735"/>
      <c r="AL447" s="735"/>
      <c r="AM447" s="735"/>
      <c r="AN447" s="735"/>
      <c r="AO447" s="735"/>
      <c r="AP447" s="735"/>
      <c r="AQ447" s="735"/>
      <c r="AR447" s="735"/>
      <c r="AS447" s="735"/>
      <c r="AT447" s="735"/>
      <c r="AU447" s="735"/>
      <c r="AV447" s="735"/>
      <c r="AW447" s="735"/>
      <c r="AX447" s="735"/>
      <c r="AY447" s="735"/>
      <c r="AZ447" s="735"/>
      <c r="BA447" s="735"/>
      <c r="BB447" s="735"/>
      <c r="BC447" s="735"/>
      <c r="BD447" s="735"/>
      <c r="BE447" s="735"/>
      <c r="BF447" s="735"/>
      <c r="BG447" s="735"/>
      <c r="BH447" s="735"/>
      <c r="BI447" s="735"/>
      <c r="BJ447" s="735"/>
      <c r="BK447" s="735"/>
      <c r="BL447" s="735"/>
      <c r="BM447" s="735"/>
      <c r="BN447" s="735"/>
      <c r="BO447" s="735"/>
      <c r="BP447" s="735"/>
      <c r="BQ447" s="735"/>
      <c r="BR447" s="735"/>
      <c r="BS447" s="735"/>
      <c r="BT447" s="735"/>
      <c r="BU447" s="735"/>
      <c r="BV447" s="735"/>
      <c r="BW447" s="735"/>
      <c r="BX447" s="735"/>
      <c r="BY447" s="735"/>
      <c r="BZ447" s="735"/>
      <c r="CA447" s="735"/>
      <c r="CB447" s="735"/>
      <c r="CC447" s="735"/>
      <c r="CD447" s="735"/>
      <c r="CE447" s="735"/>
      <c r="CF447" s="735"/>
      <c r="CG447" s="735"/>
      <c r="CH447" s="735"/>
    </row>
    <row r="448" spans="1:86" s="127" customFormat="1" ht="30" customHeight="1" thickBot="1" x14ac:dyDescent="0.25">
      <c r="A448" s="737"/>
      <c r="B448" s="325" t="s">
        <v>766</v>
      </c>
      <c r="C448" s="201" t="s">
        <v>767</v>
      </c>
      <c r="D448" s="89"/>
      <c r="E448" s="87"/>
      <c r="F448" s="77"/>
      <c r="G448" s="78"/>
      <c r="H448" s="75"/>
      <c r="I448" s="76"/>
      <c r="J448" s="668"/>
      <c r="K448" s="88"/>
      <c r="L448" s="89"/>
      <c r="M448" s="87"/>
      <c r="N448" s="227"/>
      <c r="O448" s="88"/>
      <c r="P448" s="89"/>
      <c r="Q448" s="87"/>
      <c r="R448" s="227"/>
      <c r="S448" s="88"/>
      <c r="T448" s="91"/>
      <c r="U448" s="47"/>
      <c r="V448" s="70"/>
      <c r="W448" s="83"/>
      <c r="X448" s="264"/>
      <c r="Y448" s="667"/>
      <c r="Z448" s="316"/>
      <c r="AA448" s="667"/>
      <c r="AB448" s="667"/>
      <c r="AC448" s="667"/>
      <c r="AD448" s="667"/>
      <c r="AE448" s="667"/>
      <c r="AF448" s="667"/>
      <c r="AG448" s="667"/>
      <c r="AH448" s="667"/>
      <c r="AI448" s="667"/>
      <c r="AJ448" s="667"/>
      <c r="AK448" s="667"/>
      <c r="AL448" s="667"/>
      <c r="AM448" s="667"/>
      <c r="AN448" s="667"/>
      <c r="AO448" s="667"/>
      <c r="AP448" s="667"/>
      <c r="AQ448" s="667"/>
      <c r="AR448" s="667"/>
      <c r="AS448" s="667"/>
      <c r="AT448" s="667"/>
      <c r="AU448" s="667"/>
      <c r="AV448" s="667"/>
      <c r="AW448" s="667"/>
      <c r="AX448" s="667"/>
      <c r="AY448" s="667"/>
      <c r="AZ448" s="667"/>
      <c r="BA448" s="667"/>
      <c r="BB448" s="667"/>
      <c r="BC448" s="667"/>
      <c r="BD448" s="667"/>
      <c r="BE448" s="667"/>
      <c r="BF448" s="667"/>
      <c r="BG448" s="667"/>
      <c r="BH448" s="667"/>
      <c r="BI448" s="667"/>
      <c r="BJ448" s="667"/>
      <c r="BK448" s="667"/>
      <c r="BL448" s="667"/>
      <c r="BM448" s="667"/>
      <c r="BN448" s="667"/>
      <c r="BO448" s="667"/>
      <c r="BP448" s="667"/>
      <c r="BQ448" s="667"/>
      <c r="BR448" s="667"/>
      <c r="BS448" s="667"/>
      <c r="BT448" s="667"/>
      <c r="BU448" s="667"/>
      <c r="BV448" s="667"/>
      <c r="BW448" s="667"/>
      <c r="BX448" s="667"/>
      <c r="BY448" s="667"/>
      <c r="BZ448" s="667"/>
      <c r="CA448" s="667"/>
      <c r="CB448" s="667"/>
      <c r="CC448" s="667"/>
      <c r="CD448" s="667"/>
      <c r="CE448" s="667"/>
      <c r="CF448" s="667"/>
      <c r="CG448" s="667"/>
      <c r="CH448" s="667"/>
    </row>
    <row r="449" spans="1:86" s="127" customFormat="1" ht="27.95" customHeight="1" x14ac:dyDescent="0.2">
      <c r="A449" s="737"/>
      <c r="B449" s="648" t="s">
        <v>768</v>
      </c>
      <c r="C449" s="669" t="s">
        <v>776</v>
      </c>
      <c r="D449" s="899"/>
      <c r="E449" s="925"/>
      <c r="F449" s="899"/>
      <c r="G449" s="925"/>
      <c r="H449" s="899"/>
      <c r="I449" s="925"/>
      <c r="J449" s="899"/>
      <c r="K449" s="925"/>
      <c r="L449" s="899"/>
      <c r="M449" s="925"/>
      <c r="N449" s="899"/>
      <c r="O449" s="925"/>
      <c r="P449" s="899"/>
      <c r="Q449" s="925"/>
      <c r="R449" s="899"/>
      <c r="S449" s="925"/>
      <c r="T449" s="611"/>
      <c r="U449" s="139">
        <f>IF(OR(D449="s",F449="s",H449="s",J449="s",L449="s",N449="s",P449="s",R449="s"), 0, IF(OR(D449="a",F449="a",H449="a",J449="a",L449="a",N449="a",P449="a",R449="a"),V449,0))</f>
        <v>0</v>
      </c>
      <c r="V449" s="578">
        <v>15</v>
      </c>
      <c r="W449" s="83">
        <f>COUNTIF(D449:S449,"a")+COUNTIF(D449:S449,"s")+COUNTIF(T449,"na")</f>
        <v>0</v>
      </c>
      <c r="X449" s="324"/>
      <c r="Y449" s="667"/>
      <c r="Z449" s="316"/>
      <c r="AA449" s="667"/>
      <c r="AB449" s="667"/>
      <c r="AC449" s="667"/>
      <c r="AD449" s="667"/>
      <c r="AE449" s="667"/>
      <c r="AF449" s="667"/>
      <c r="AG449" s="667"/>
      <c r="AH449" s="667"/>
      <c r="AI449" s="667"/>
      <c r="AJ449" s="667"/>
      <c r="AK449" s="667"/>
      <c r="AL449" s="667"/>
      <c r="AM449" s="667"/>
      <c r="AN449" s="667"/>
      <c r="AO449" s="667"/>
      <c r="AP449" s="667"/>
      <c r="AQ449" s="667"/>
      <c r="AR449" s="667"/>
      <c r="AS449" s="667"/>
      <c r="AT449" s="667"/>
      <c r="AU449" s="667"/>
      <c r="AV449" s="667"/>
      <c r="AW449" s="667"/>
      <c r="AX449" s="667"/>
      <c r="AY449" s="667"/>
      <c r="AZ449" s="667"/>
      <c r="BA449" s="667"/>
      <c r="BB449" s="667"/>
      <c r="BC449" s="667"/>
      <c r="BD449" s="667"/>
      <c r="BE449" s="667"/>
      <c r="BF449" s="667"/>
      <c r="BG449" s="667"/>
      <c r="BH449" s="667"/>
      <c r="BI449" s="667"/>
      <c r="BJ449" s="667"/>
      <c r="BK449" s="667"/>
      <c r="BL449" s="667"/>
      <c r="BM449" s="667"/>
      <c r="BN449" s="667"/>
      <c r="BO449" s="667"/>
      <c r="BP449" s="667"/>
      <c r="BQ449" s="667"/>
      <c r="BR449" s="667"/>
      <c r="BS449" s="667"/>
      <c r="BT449" s="667"/>
      <c r="BU449" s="667"/>
      <c r="BV449" s="667"/>
      <c r="BW449" s="667"/>
      <c r="BX449" s="667"/>
      <c r="BY449" s="667"/>
      <c r="BZ449" s="667"/>
      <c r="CA449" s="667"/>
      <c r="CB449" s="667"/>
      <c r="CC449" s="667"/>
      <c r="CD449" s="667"/>
      <c r="CE449" s="667"/>
      <c r="CF449" s="667"/>
      <c r="CG449" s="667"/>
      <c r="CH449" s="667"/>
    </row>
    <row r="450" spans="1:86" s="127" customFormat="1" ht="27.75" customHeight="1" thickBot="1" x14ac:dyDescent="0.25">
      <c r="A450" s="737"/>
      <c r="B450" s="330" t="s">
        <v>769</v>
      </c>
      <c r="C450" s="412" t="s">
        <v>777</v>
      </c>
      <c r="D450" s="917"/>
      <c r="E450" s="918"/>
      <c r="F450" s="917"/>
      <c r="G450" s="918"/>
      <c r="H450" s="917"/>
      <c r="I450" s="918"/>
      <c r="J450" s="917"/>
      <c r="K450" s="918"/>
      <c r="L450" s="917"/>
      <c r="M450" s="918"/>
      <c r="N450" s="917"/>
      <c r="O450" s="918"/>
      <c r="P450" s="917"/>
      <c r="Q450" s="918"/>
      <c r="R450" s="917"/>
      <c r="S450" s="918"/>
      <c r="T450" s="249"/>
      <c r="U450" s="144">
        <f>IF(OR(D450="s",F450="s",H450="s",J450="s",L450="s",N450="s",P450="s",R450="s"), 0, IF(OR(D450="a",F450="a",H450="a",J450="a",L450="a",N450="a",P450="a",R450="a"),V450,0))</f>
        <v>0</v>
      </c>
      <c r="V450" s="511">
        <v>10</v>
      </c>
      <c r="W450" s="83">
        <f>COUNTIF(D450:S450,"a")+COUNTIF(D450:S450,"s")</f>
        <v>0</v>
      </c>
      <c r="X450" s="324"/>
      <c r="Y450" s="667"/>
      <c r="Z450" s="316"/>
      <c r="AA450" s="667"/>
      <c r="AB450" s="667"/>
      <c r="AC450" s="667"/>
      <c r="AD450" s="667"/>
      <c r="AE450" s="667"/>
      <c r="AF450" s="667"/>
      <c r="AG450" s="667"/>
      <c r="AH450" s="667"/>
      <c r="AI450" s="667"/>
      <c r="AJ450" s="667"/>
      <c r="AK450" s="667"/>
      <c r="AL450" s="667"/>
      <c r="AM450" s="667"/>
      <c r="AN450" s="667"/>
      <c r="AO450" s="667"/>
      <c r="AP450" s="667"/>
      <c r="AQ450" s="667"/>
      <c r="AR450" s="667"/>
      <c r="AS450" s="667"/>
      <c r="AT450" s="667"/>
      <c r="AU450" s="667"/>
      <c r="AV450" s="667"/>
      <c r="AW450" s="667"/>
      <c r="AX450" s="667"/>
      <c r="AY450" s="667"/>
      <c r="AZ450" s="667"/>
      <c r="BA450" s="667"/>
      <c r="BB450" s="667"/>
      <c r="BC450" s="667"/>
      <c r="BD450" s="667"/>
      <c r="BE450" s="667"/>
      <c r="BF450" s="667"/>
      <c r="BG450" s="667"/>
      <c r="BH450" s="667"/>
      <c r="BI450" s="667"/>
      <c r="BJ450" s="667"/>
      <c r="BK450" s="667"/>
      <c r="BL450" s="667"/>
      <c r="BM450" s="667"/>
      <c r="BN450" s="667"/>
      <c r="BO450" s="667"/>
      <c r="BP450" s="667"/>
      <c r="BQ450" s="667"/>
      <c r="BR450" s="667"/>
      <c r="BS450" s="667"/>
      <c r="BT450" s="667"/>
      <c r="BU450" s="667"/>
      <c r="BV450" s="667"/>
      <c r="BW450" s="667"/>
      <c r="BX450" s="667"/>
      <c r="BY450" s="667"/>
      <c r="BZ450" s="667"/>
      <c r="CA450" s="667"/>
      <c r="CB450" s="667"/>
      <c r="CC450" s="667"/>
      <c r="CD450" s="667"/>
      <c r="CE450" s="667"/>
      <c r="CF450" s="667"/>
      <c r="CG450" s="667"/>
      <c r="CH450" s="667"/>
    </row>
    <row r="451" spans="1:86" s="127" customFormat="1" ht="21" customHeight="1" thickTop="1" thickBot="1" x14ac:dyDescent="0.25">
      <c r="A451" s="737"/>
      <c r="B451" s="670"/>
      <c r="C451" s="362"/>
      <c r="D451" s="912" t="s">
        <v>261</v>
      </c>
      <c r="E451" s="919"/>
      <c r="F451" s="919"/>
      <c r="G451" s="919"/>
      <c r="H451" s="919"/>
      <c r="I451" s="919"/>
      <c r="J451" s="919"/>
      <c r="K451" s="919"/>
      <c r="L451" s="919"/>
      <c r="M451" s="919"/>
      <c r="N451" s="919"/>
      <c r="O451" s="919"/>
      <c r="P451" s="919"/>
      <c r="Q451" s="919"/>
      <c r="R451" s="919"/>
      <c r="S451" s="919"/>
      <c r="T451" s="920"/>
      <c r="U451" s="29">
        <f>SUM(U449:U450)</f>
        <v>0</v>
      </c>
      <c r="V451" s="510">
        <f>SUM(V449:V450)</f>
        <v>25</v>
      </c>
      <c r="W451" s="83"/>
      <c r="X451" s="264"/>
      <c r="Y451" s="667"/>
      <c r="Z451" s="316"/>
      <c r="AA451" s="667"/>
      <c r="AB451" s="667"/>
      <c r="AC451" s="667"/>
      <c r="AD451" s="667"/>
      <c r="AE451" s="667"/>
      <c r="AF451" s="667"/>
      <c r="AG451" s="667"/>
      <c r="AH451" s="667"/>
      <c r="AI451" s="667"/>
      <c r="AJ451" s="667"/>
      <c r="AK451" s="667"/>
      <c r="AL451" s="667"/>
      <c r="AM451" s="667"/>
      <c r="AN451" s="667"/>
      <c r="AO451" s="667"/>
      <c r="AP451" s="667"/>
      <c r="AQ451" s="667"/>
      <c r="AR451" s="667"/>
      <c r="AS451" s="667"/>
      <c r="AT451" s="667"/>
      <c r="AU451" s="667"/>
      <c r="AV451" s="667"/>
      <c r="AW451" s="667"/>
      <c r="AX451" s="667"/>
      <c r="AY451" s="667"/>
      <c r="AZ451" s="667"/>
      <c r="BA451" s="667"/>
      <c r="BB451" s="667"/>
      <c r="BC451" s="667"/>
      <c r="BD451" s="667"/>
      <c r="BE451" s="667"/>
      <c r="BF451" s="667"/>
      <c r="BG451" s="667"/>
      <c r="BH451" s="667"/>
      <c r="BI451" s="667"/>
      <c r="BJ451" s="667"/>
      <c r="BK451" s="667"/>
      <c r="BL451" s="667"/>
      <c r="BM451" s="667"/>
      <c r="BN451" s="667"/>
      <c r="BO451" s="667"/>
      <c r="BP451" s="667"/>
      <c r="BQ451" s="667"/>
      <c r="BR451" s="667"/>
      <c r="BS451" s="667"/>
      <c r="BT451" s="667"/>
      <c r="BU451" s="667"/>
      <c r="BV451" s="667"/>
      <c r="BW451" s="667"/>
      <c r="BX451" s="667"/>
      <c r="BY451" s="667"/>
      <c r="BZ451" s="667"/>
      <c r="CA451" s="667"/>
      <c r="CB451" s="667"/>
      <c r="CC451" s="667"/>
      <c r="CD451" s="667"/>
      <c r="CE451" s="667"/>
      <c r="CF451" s="667"/>
      <c r="CG451" s="667"/>
      <c r="CH451" s="667"/>
    </row>
    <row r="452" spans="1:86" s="127" customFormat="1" ht="21" customHeight="1" thickBot="1" x14ac:dyDescent="0.25">
      <c r="A452" s="737"/>
      <c r="B452" s="320"/>
      <c r="C452" s="671"/>
      <c r="D452" s="1153"/>
      <c r="E452" s="1154"/>
      <c r="F452" s="999">
        <v>0</v>
      </c>
      <c r="G452" s="1000"/>
      <c r="H452" s="1000"/>
      <c r="I452" s="1000"/>
      <c r="J452" s="1000"/>
      <c r="K452" s="1000"/>
      <c r="L452" s="1000"/>
      <c r="M452" s="1000"/>
      <c r="N452" s="1000"/>
      <c r="O452" s="1000"/>
      <c r="P452" s="1000"/>
      <c r="Q452" s="1000"/>
      <c r="R452" s="1000"/>
      <c r="S452" s="1000"/>
      <c r="T452" s="1000"/>
      <c r="U452" s="1000"/>
      <c r="V452" s="1001"/>
      <c r="W452" s="83"/>
      <c r="X452" s="264"/>
      <c r="Y452" s="667"/>
      <c r="Z452" s="316"/>
      <c r="AA452" s="667"/>
      <c r="AB452" s="667"/>
      <c r="AC452" s="667"/>
      <c r="AD452" s="667"/>
      <c r="AE452" s="667"/>
      <c r="AF452" s="667"/>
      <c r="AG452" s="667"/>
      <c r="AH452" s="667"/>
      <c r="AI452" s="667"/>
      <c r="AJ452" s="667"/>
      <c r="AK452" s="667"/>
      <c r="AL452" s="667"/>
      <c r="AM452" s="667"/>
      <c r="AN452" s="667"/>
      <c r="AO452" s="667"/>
      <c r="AP452" s="667"/>
      <c r="AQ452" s="667"/>
      <c r="AR452" s="667"/>
      <c r="AS452" s="667"/>
      <c r="AT452" s="667"/>
      <c r="AU452" s="667"/>
      <c r="AV452" s="667"/>
      <c r="AW452" s="667"/>
      <c r="AX452" s="667"/>
      <c r="AY452" s="667"/>
      <c r="AZ452" s="667"/>
      <c r="BA452" s="667"/>
      <c r="BB452" s="667"/>
      <c r="BC452" s="667"/>
      <c r="BD452" s="667"/>
      <c r="BE452" s="667"/>
      <c r="BF452" s="667"/>
      <c r="BG452" s="667"/>
      <c r="BH452" s="667"/>
      <c r="BI452" s="667"/>
      <c r="BJ452" s="667"/>
      <c r="BK452" s="667"/>
      <c r="BL452" s="667"/>
      <c r="BM452" s="667"/>
      <c r="BN452" s="667"/>
      <c r="BO452" s="667"/>
      <c r="BP452" s="667"/>
      <c r="BQ452" s="667"/>
      <c r="BR452" s="667"/>
      <c r="BS452" s="667"/>
      <c r="BT452" s="667"/>
      <c r="BU452" s="667"/>
      <c r="BV452" s="667"/>
      <c r="BW452" s="667"/>
      <c r="BX452" s="667"/>
      <c r="BY452" s="667"/>
      <c r="BZ452" s="667"/>
      <c r="CA452" s="667"/>
      <c r="CB452" s="667"/>
      <c r="CC452" s="667"/>
      <c r="CD452" s="667"/>
      <c r="CE452" s="667"/>
      <c r="CF452" s="667"/>
      <c r="CG452" s="667"/>
      <c r="CH452" s="667"/>
    </row>
    <row r="453" spans="1:86" ht="30" customHeight="1" thickBot="1" x14ac:dyDescent="0.25">
      <c r="A453" s="512"/>
      <c r="B453" s="389" t="s">
        <v>476</v>
      </c>
      <c r="C453" s="253" t="s">
        <v>447</v>
      </c>
      <c r="D453" s="37" t="s">
        <v>602</v>
      </c>
      <c r="E453" s="52"/>
      <c r="F453" s="37" t="s">
        <v>602</v>
      </c>
      <c r="G453" s="254"/>
      <c r="H453" s="37" t="s">
        <v>602</v>
      </c>
      <c r="I453" s="52"/>
      <c r="J453" s="254"/>
      <c r="K453" s="254"/>
      <c r="L453" s="37"/>
      <c r="M453" s="52"/>
      <c r="N453" s="254"/>
      <c r="O453" s="66"/>
      <c r="P453" s="37"/>
      <c r="Q453" s="52"/>
      <c r="R453" s="97"/>
      <c r="S453" s="99"/>
      <c r="T453" s="255"/>
      <c r="U453" s="256"/>
      <c r="V453" s="574"/>
      <c r="W453" s="82"/>
      <c r="X453" s="82"/>
      <c r="Y453" s="284"/>
      <c r="Z453" s="289"/>
      <c r="AA453" s="284"/>
      <c r="AB453" s="284"/>
      <c r="AC453" s="284"/>
      <c r="AD453" s="284"/>
      <c r="AE453" s="284"/>
      <c r="AF453" s="284"/>
      <c r="AG453" s="284"/>
      <c r="AH453" s="284"/>
      <c r="AI453" s="284"/>
      <c r="AJ453" s="284"/>
      <c r="AK453" s="284"/>
      <c r="AL453" s="284"/>
      <c r="AM453" s="284"/>
      <c r="AN453" s="284"/>
      <c r="AO453" s="284"/>
      <c r="AP453" s="284"/>
      <c r="AQ453" s="284"/>
      <c r="AR453" s="284"/>
      <c r="AS453" s="284"/>
      <c r="AT453" s="284"/>
      <c r="AU453" s="284"/>
      <c r="AV453" s="284"/>
      <c r="AW453" s="284"/>
      <c r="AX453" s="284"/>
    </row>
    <row r="454" spans="1:86" s="127" customFormat="1" ht="48" customHeight="1" thickBot="1" x14ac:dyDescent="0.25">
      <c r="A454" s="501"/>
      <c r="B454" s="325"/>
      <c r="C454" s="862" t="s">
        <v>1289</v>
      </c>
      <c r="D454" s="1164"/>
      <c r="E454" s="1165"/>
      <c r="F454" s="1165"/>
      <c r="G454" s="1165"/>
      <c r="H454" s="1165"/>
      <c r="I454" s="1165"/>
      <c r="J454" s="1165"/>
      <c r="K454" s="1165"/>
      <c r="L454" s="1165"/>
      <c r="M454" s="1165"/>
      <c r="N454" s="1165"/>
      <c r="O454" s="1165"/>
      <c r="P454" s="1165"/>
      <c r="Q454" s="1165"/>
      <c r="R454" s="1165"/>
      <c r="S454" s="1165"/>
      <c r="T454" s="1165"/>
      <c r="U454" s="1165"/>
      <c r="V454" s="1166"/>
      <c r="W454" s="83"/>
      <c r="X454" s="264"/>
      <c r="Y454" s="855"/>
      <c r="Z454" s="316"/>
      <c r="AA454" s="855"/>
      <c r="AB454" s="855"/>
      <c r="AC454" s="855"/>
      <c r="AD454" s="855"/>
      <c r="AE454" s="855"/>
      <c r="AF454" s="855"/>
      <c r="AG454" s="855"/>
      <c r="AH454" s="855"/>
      <c r="AI454" s="855"/>
      <c r="AJ454" s="855"/>
      <c r="AK454" s="855"/>
      <c r="AL454" s="855"/>
      <c r="AM454" s="855"/>
      <c r="AN454" s="855"/>
      <c r="AO454" s="855"/>
      <c r="AP454" s="855"/>
      <c r="AQ454" s="855"/>
      <c r="AR454" s="855"/>
      <c r="AS454" s="855"/>
      <c r="AT454" s="855"/>
      <c r="AU454" s="855"/>
      <c r="AV454" s="855"/>
      <c r="AW454" s="855"/>
      <c r="AX454" s="855"/>
      <c r="AY454" s="855"/>
      <c r="AZ454" s="855"/>
      <c r="BA454" s="855"/>
      <c r="BB454" s="855"/>
      <c r="BC454" s="855"/>
      <c r="BD454" s="855"/>
      <c r="BE454" s="855"/>
      <c r="BF454" s="855"/>
      <c r="BG454" s="855"/>
      <c r="BH454" s="855"/>
      <c r="BI454" s="855"/>
      <c r="BJ454" s="855"/>
      <c r="BK454" s="855"/>
      <c r="BL454" s="855"/>
      <c r="BM454" s="855"/>
      <c r="BN454" s="855"/>
      <c r="BO454" s="855"/>
      <c r="BP454" s="855"/>
      <c r="BQ454" s="855"/>
      <c r="BR454" s="855"/>
      <c r="BS454" s="855"/>
      <c r="BT454" s="855"/>
      <c r="BU454" s="855"/>
      <c r="BV454" s="855"/>
      <c r="BW454" s="855"/>
      <c r="BX454" s="855"/>
      <c r="BY454" s="855"/>
      <c r="BZ454" s="855"/>
      <c r="CA454" s="855"/>
      <c r="CB454" s="855"/>
      <c r="CC454" s="855"/>
      <c r="CD454" s="855"/>
      <c r="CE454" s="855"/>
      <c r="CF454" s="855"/>
      <c r="CG454" s="855"/>
      <c r="CH454" s="855"/>
    </row>
    <row r="455" spans="1:86" s="127" customFormat="1" ht="45" customHeight="1" x14ac:dyDescent="0.2">
      <c r="A455" s="737" t="s">
        <v>107</v>
      </c>
      <c r="B455" s="315" t="s">
        <v>475</v>
      </c>
      <c r="C455" s="174" t="s">
        <v>464</v>
      </c>
      <c r="D455" s="917"/>
      <c r="E455" s="918"/>
      <c r="F455" s="917"/>
      <c r="G455" s="918"/>
      <c r="H455" s="917"/>
      <c r="I455" s="918"/>
      <c r="J455" s="917"/>
      <c r="K455" s="918"/>
      <c r="L455" s="917"/>
      <c r="M455" s="918"/>
      <c r="N455" s="917"/>
      <c r="O455" s="918"/>
      <c r="P455" s="917"/>
      <c r="Q455" s="918"/>
      <c r="R455" s="917"/>
      <c r="S455" s="918"/>
      <c r="T455" s="611"/>
      <c r="U455" s="144">
        <f t="shared" ref="U455:U466" si="42">IF(OR(D455="s",F455="s",H455="s",J455="s",L455="s",N455="s",P455="s",R455="s"), 0, IF(OR(D455="a",F455="a",H455="a",J455="a",L455="a",N455="a",P455="a",R455="a"),V455,0))</f>
        <v>0</v>
      </c>
      <c r="V455" s="511">
        <f>IF(T455="na",0,5)</f>
        <v>5</v>
      </c>
      <c r="W455" s="83">
        <f>IF((COUNTIF(D455:S455,"a")+COUNTIF(D455:S455,"s"))&gt;0,IF((COUNTIF(D459:S463,"a")+COUNTIF(D459:S463,"s"))&gt;0,0,COUNTIF(D455:S455,"a")+COUNTIF(D455:S455,"s")+COUNTIF(T455,"na")),COUNTIF(D455:S455,"a")+COUNTIF(D455:S455,"s")+COUNTIF(T455,"na"))</f>
        <v>0</v>
      </c>
      <c r="X455" s="707"/>
      <c r="Y455" s="855"/>
      <c r="Z455" s="316" t="s">
        <v>44</v>
      </c>
      <c r="AA455" s="855"/>
      <c r="AB455" s="855"/>
      <c r="AC455" s="855"/>
      <c r="AD455" s="855"/>
      <c r="AE455" s="855"/>
      <c r="AF455" s="855"/>
      <c r="AG455" s="855"/>
      <c r="AH455" s="855"/>
      <c r="AI455" s="855"/>
      <c r="AJ455" s="855"/>
      <c r="AK455" s="855"/>
      <c r="AL455" s="855"/>
      <c r="AM455" s="855"/>
      <c r="AN455" s="855"/>
      <c r="AO455" s="855"/>
      <c r="AP455" s="855"/>
      <c r="AQ455" s="855"/>
      <c r="AR455" s="855"/>
      <c r="AS455" s="855"/>
      <c r="AT455" s="855"/>
      <c r="AU455" s="855"/>
      <c r="AV455" s="855"/>
      <c r="AW455" s="855"/>
      <c r="AX455" s="855"/>
      <c r="AY455" s="855"/>
      <c r="AZ455" s="855"/>
      <c r="BA455" s="855"/>
      <c r="BB455" s="855"/>
      <c r="BC455" s="855"/>
      <c r="BD455" s="855"/>
      <c r="BE455" s="855"/>
      <c r="BF455" s="855"/>
      <c r="BG455" s="855"/>
      <c r="BH455" s="855"/>
      <c r="BI455" s="855"/>
      <c r="BJ455" s="855"/>
      <c r="BK455" s="855"/>
      <c r="BL455" s="855"/>
      <c r="BM455" s="855"/>
      <c r="BN455" s="855"/>
      <c r="BO455" s="855"/>
      <c r="BP455" s="855"/>
      <c r="BQ455" s="855"/>
      <c r="BR455" s="855"/>
      <c r="BS455" s="855"/>
      <c r="BT455" s="855"/>
      <c r="BU455" s="855"/>
      <c r="BV455" s="855"/>
      <c r="BW455" s="855"/>
      <c r="BX455" s="855"/>
      <c r="BY455" s="855"/>
      <c r="BZ455" s="855"/>
      <c r="CA455" s="855"/>
      <c r="CB455" s="855"/>
      <c r="CC455" s="855"/>
      <c r="CD455" s="855"/>
      <c r="CE455" s="855"/>
      <c r="CF455" s="855"/>
      <c r="CG455" s="855"/>
      <c r="CH455" s="855"/>
    </row>
    <row r="456" spans="1:86" s="856" customFormat="1" ht="27.95" customHeight="1" x14ac:dyDescent="0.2">
      <c r="A456" s="535"/>
      <c r="B456" s="319" t="s">
        <v>474</v>
      </c>
      <c r="C456" s="658" t="s">
        <v>603</v>
      </c>
      <c r="D456" s="1160"/>
      <c r="E456" s="1161"/>
      <c r="F456" s="1160"/>
      <c r="G456" s="1161"/>
      <c r="H456" s="1160"/>
      <c r="I456" s="1161"/>
      <c r="J456" s="1160"/>
      <c r="K456" s="1161"/>
      <c r="L456" s="1160"/>
      <c r="M456" s="1161"/>
      <c r="N456" s="1160"/>
      <c r="O456" s="1161"/>
      <c r="P456" s="1160"/>
      <c r="Q456" s="1161"/>
      <c r="R456" s="1160"/>
      <c r="S456" s="1161"/>
      <c r="T456" s="706" t="str">
        <f>IF(T455="na","na","")</f>
        <v/>
      </c>
      <c r="U456" s="140">
        <f t="shared" si="42"/>
        <v>0</v>
      </c>
      <c r="V456" s="526">
        <f>IF(T456="na",0,5)</f>
        <v>5</v>
      </c>
      <c r="W456" s="83">
        <f>IF((COUNTIF(D456:S456,"a")+COUNTIF(D456:S456,"s"))&gt;0,IF((COUNTIF(D459:S463,"a")+COUNTIF(D459:S463,"s"))&gt;0,0,COUNTIF(D456:S456,"a")+COUNTIF(D456:S456,"s")+COUNTIF(T456,"na")),COUNTIF(D456:S456,"a")+COUNTIF(D456:S456,"s")+COUNTIF(T456,"na"))</f>
        <v>0</v>
      </c>
      <c r="X456" s="707"/>
      <c r="Y456" s="855"/>
      <c r="Z456" s="316" t="s">
        <v>44</v>
      </c>
      <c r="AA456" s="855"/>
      <c r="AB456" s="855"/>
      <c r="AC456" s="855"/>
      <c r="AD456" s="855"/>
      <c r="AE456" s="855"/>
      <c r="AF456" s="855"/>
      <c r="AG456" s="855"/>
      <c r="AH456" s="855"/>
      <c r="AI456" s="855"/>
      <c r="AJ456" s="855"/>
      <c r="AK456" s="855"/>
      <c r="AL456" s="855"/>
      <c r="AM456" s="855"/>
      <c r="AN456" s="855"/>
      <c r="AO456" s="855"/>
      <c r="AP456" s="855"/>
      <c r="AQ456" s="855"/>
      <c r="AR456" s="855"/>
      <c r="AS456" s="855"/>
      <c r="AT456" s="855"/>
      <c r="AU456" s="855"/>
      <c r="AV456" s="855"/>
      <c r="AW456" s="855"/>
      <c r="AX456" s="855"/>
      <c r="AY456" s="855"/>
      <c r="AZ456" s="855"/>
      <c r="BA456" s="855"/>
      <c r="BB456" s="855"/>
      <c r="BC456" s="855"/>
      <c r="BD456" s="855"/>
      <c r="BE456" s="855"/>
      <c r="BF456" s="855"/>
      <c r="BG456" s="855"/>
      <c r="BH456" s="855"/>
      <c r="BI456" s="855"/>
      <c r="BJ456" s="855"/>
      <c r="BK456" s="855"/>
      <c r="BL456" s="855"/>
      <c r="BM456" s="855"/>
      <c r="BN456" s="855"/>
      <c r="BO456" s="855"/>
      <c r="BP456" s="855"/>
      <c r="BQ456" s="855"/>
      <c r="BR456" s="855"/>
      <c r="BS456" s="855"/>
      <c r="BT456" s="855"/>
      <c r="BU456" s="855"/>
      <c r="BV456" s="855"/>
      <c r="BW456" s="855"/>
      <c r="BX456" s="855"/>
      <c r="BY456" s="855"/>
      <c r="BZ456" s="855"/>
      <c r="CA456" s="855"/>
      <c r="CB456" s="855"/>
      <c r="CC456" s="855"/>
      <c r="CD456" s="855"/>
      <c r="CE456" s="855"/>
      <c r="CF456" s="855"/>
      <c r="CG456" s="855"/>
      <c r="CH456" s="855"/>
    </row>
    <row r="457" spans="1:86" s="856" customFormat="1" ht="45" customHeight="1" x14ac:dyDescent="0.2">
      <c r="A457" s="535" t="s">
        <v>488</v>
      </c>
      <c r="B457" s="319" t="s">
        <v>1290</v>
      </c>
      <c r="C457" s="658" t="s">
        <v>1296</v>
      </c>
      <c r="D457" s="1160"/>
      <c r="E457" s="1161"/>
      <c r="F457" s="1160"/>
      <c r="G457" s="1161"/>
      <c r="H457" s="1160"/>
      <c r="I457" s="1161"/>
      <c r="J457" s="1160"/>
      <c r="K457" s="1161"/>
      <c r="L457" s="1160"/>
      <c r="M457" s="1161"/>
      <c r="N457" s="1160"/>
      <c r="O457" s="1161"/>
      <c r="P457" s="1160"/>
      <c r="Q457" s="1161"/>
      <c r="R457" s="1160"/>
      <c r="S457" s="1161"/>
      <c r="T457" s="706" t="str">
        <f>IF(T455="na","na","")</f>
        <v/>
      </c>
      <c r="U457" s="140">
        <f t="shared" si="42"/>
        <v>0</v>
      </c>
      <c r="V457" s="526">
        <f>IF(T457="na",0,10)</f>
        <v>10</v>
      </c>
      <c r="W457" s="83">
        <f>IF((COUNTIF(D457:S457,"a")+COUNTIF(D457:S457,"s"))&gt;0,IF((COUNTIF(D459:S463,"a")+COUNTIF(D459:S463,"s"))&gt;0,0,COUNTIF(D457:S457,"a")+COUNTIF(D457:S457,"s")+COUNTIF(T457,"na")),COUNTIF(D457:S457,"a")+COUNTIF(D457:S457,"s")+COUNTIF(T457,"na"))</f>
        <v>0</v>
      </c>
      <c r="X457" s="707"/>
      <c r="Y457" s="855"/>
      <c r="Z457" s="316"/>
      <c r="AA457" s="855"/>
      <c r="AB457" s="855"/>
      <c r="AC457" s="855"/>
      <c r="AD457" s="855"/>
      <c r="AE457" s="855"/>
      <c r="AF457" s="855"/>
      <c r="AG457" s="855"/>
      <c r="AH457" s="855"/>
      <c r="AI457" s="855"/>
      <c r="AJ457" s="855"/>
      <c r="AK457" s="855"/>
      <c r="AL457" s="855"/>
      <c r="AM457" s="855"/>
      <c r="AN457" s="855"/>
      <c r="AO457" s="855"/>
      <c r="AP457" s="855"/>
      <c r="AQ457" s="855"/>
      <c r="AR457" s="855"/>
      <c r="AS457" s="855"/>
      <c r="AT457" s="855"/>
      <c r="AU457" s="855"/>
      <c r="AV457" s="855"/>
      <c r="AW457" s="855"/>
      <c r="AX457" s="855"/>
      <c r="AY457" s="855"/>
      <c r="AZ457" s="855"/>
      <c r="BA457" s="855"/>
      <c r="BB457" s="855"/>
      <c r="BC457" s="855"/>
      <c r="BD457" s="855"/>
      <c r="BE457" s="855"/>
      <c r="BF457" s="855"/>
      <c r="BG457" s="855"/>
      <c r="BH457" s="855"/>
      <c r="BI457" s="855"/>
      <c r="BJ457" s="855"/>
      <c r="BK457" s="855"/>
      <c r="BL457" s="855"/>
      <c r="BM457" s="855"/>
      <c r="BN457" s="855"/>
      <c r="BO457" s="855"/>
      <c r="BP457" s="855"/>
      <c r="BQ457" s="855"/>
      <c r="BR457" s="855"/>
      <c r="BS457" s="855"/>
      <c r="BT457" s="855"/>
      <c r="BU457" s="855"/>
      <c r="BV457" s="855"/>
      <c r="BW457" s="855"/>
      <c r="BX457" s="855"/>
      <c r="BY457" s="855"/>
      <c r="BZ457" s="855"/>
      <c r="CA457" s="855"/>
      <c r="CB457" s="855"/>
      <c r="CC457" s="855"/>
      <c r="CD457" s="855"/>
      <c r="CE457" s="855"/>
      <c r="CF457" s="855"/>
      <c r="CG457" s="855"/>
      <c r="CH457" s="855"/>
    </row>
    <row r="458" spans="1:86" s="856" customFormat="1" ht="48" customHeight="1" x14ac:dyDescent="0.2">
      <c r="A458" s="535"/>
      <c r="B458" s="319"/>
      <c r="C458" s="469" t="s">
        <v>1291</v>
      </c>
      <c r="D458" s="1160"/>
      <c r="E458" s="1266"/>
      <c r="F458" s="1266"/>
      <c r="G458" s="1266"/>
      <c r="H458" s="1266"/>
      <c r="I458" s="1266"/>
      <c r="J458" s="1266"/>
      <c r="K458" s="1266"/>
      <c r="L458" s="1266"/>
      <c r="M458" s="1266"/>
      <c r="N458" s="1266"/>
      <c r="O458" s="1266"/>
      <c r="P458" s="1266"/>
      <c r="Q458" s="1266"/>
      <c r="R458" s="1266"/>
      <c r="S458" s="1266"/>
      <c r="T458" s="1266"/>
      <c r="U458" s="1266"/>
      <c r="V458" s="1161"/>
      <c r="W458" s="83"/>
      <c r="X458" s="264"/>
      <c r="Y458" s="855"/>
      <c r="Z458" s="316"/>
      <c r="AA458" s="855"/>
      <c r="AB458" s="855"/>
      <c r="AC458" s="855"/>
      <c r="AD458" s="855"/>
      <c r="AE458" s="855"/>
      <c r="AF458" s="855"/>
      <c r="AG458" s="855"/>
      <c r="AH458" s="855"/>
      <c r="AI458" s="855"/>
      <c r="AJ458" s="855"/>
      <c r="AK458" s="855"/>
      <c r="AL458" s="855"/>
      <c r="AM458" s="855"/>
      <c r="AN458" s="855"/>
      <c r="AO458" s="855"/>
      <c r="AP458" s="855"/>
      <c r="AQ458" s="855"/>
      <c r="AR458" s="855"/>
      <c r="AS458" s="855"/>
      <c r="AT458" s="855"/>
      <c r="AU458" s="855"/>
      <c r="AV458" s="855"/>
      <c r="AW458" s="855"/>
      <c r="AX458" s="855"/>
      <c r="AY458" s="855"/>
      <c r="AZ458" s="855"/>
      <c r="BA458" s="855"/>
      <c r="BB458" s="855"/>
      <c r="BC458" s="855"/>
      <c r="BD458" s="855"/>
      <c r="BE458" s="855"/>
      <c r="BF458" s="855"/>
      <c r="BG458" s="855"/>
      <c r="BH458" s="855"/>
      <c r="BI458" s="855"/>
      <c r="BJ458" s="855"/>
      <c r="BK458" s="855"/>
      <c r="BL458" s="855"/>
      <c r="BM458" s="855"/>
      <c r="BN458" s="855"/>
      <c r="BO458" s="855"/>
      <c r="BP458" s="855"/>
      <c r="BQ458" s="855"/>
      <c r="BR458" s="855"/>
      <c r="BS458" s="855"/>
      <c r="BT458" s="855"/>
      <c r="BU458" s="855"/>
      <c r="BV458" s="855"/>
      <c r="BW458" s="855"/>
      <c r="BX458" s="855"/>
      <c r="BY458" s="855"/>
      <c r="BZ458" s="855"/>
      <c r="CA458" s="855"/>
      <c r="CB458" s="855"/>
      <c r="CC458" s="855"/>
      <c r="CD458" s="855"/>
      <c r="CE458" s="855"/>
      <c r="CF458" s="855"/>
      <c r="CG458" s="855"/>
      <c r="CH458" s="855"/>
    </row>
    <row r="459" spans="1:86" s="856" customFormat="1" ht="106.5" customHeight="1" x14ac:dyDescent="0.2">
      <c r="A459" s="535" t="s">
        <v>488</v>
      </c>
      <c r="B459" s="319" t="s">
        <v>1292</v>
      </c>
      <c r="C459" s="658" t="s">
        <v>1297</v>
      </c>
      <c r="D459" s="1160"/>
      <c r="E459" s="1161"/>
      <c r="F459" s="1160"/>
      <c r="G459" s="1161"/>
      <c r="H459" s="1160"/>
      <c r="I459" s="1161"/>
      <c r="J459" s="1160"/>
      <c r="K459" s="1161"/>
      <c r="L459" s="1160"/>
      <c r="M459" s="1161"/>
      <c r="N459" s="1160"/>
      <c r="O459" s="1161"/>
      <c r="P459" s="1160"/>
      <c r="Q459" s="1161"/>
      <c r="R459" s="1160"/>
      <c r="S459" s="1161"/>
      <c r="T459" s="611"/>
      <c r="U459" s="140">
        <f t="shared" ref="U459:U463" si="43">IF(OR(D459="s",F459="s",H459="s",J459="s",L459="s",N459="s",P459="s",R459="s"), 0, IF(OR(D459="a",F459="a",H459="a",J459="a",L459="a",N459="a",P459="a",R459="a"),V459,0))</f>
        <v>0</v>
      </c>
      <c r="V459" s="526">
        <f>IF(T459="na",0,10)</f>
        <v>10</v>
      </c>
      <c r="W459" s="83">
        <f>IF((COUNTIF(D459:S459,"a")+COUNTIF(D459:S459,"s"))&gt;0,IF((COUNTIF(D455:S457,"a")+COUNTIF(D455:S457,"s"))&gt;0,0,COUNTIF(D459:S459,"a")+COUNTIF(D459:S459,"s")+COUNTIF(T459,"na")),COUNTIF(D459:S459,"a")+COUNTIF(D459:S459,"s")+COUNTIF(T459,"na"))</f>
        <v>0</v>
      </c>
      <c r="X459" s="707"/>
      <c r="Y459" s="855"/>
      <c r="Z459" s="316"/>
      <c r="AA459" s="855"/>
      <c r="AB459" s="855"/>
      <c r="AC459" s="855"/>
      <c r="AD459" s="855"/>
      <c r="AE459" s="855"/>
      <c r="AF459" s="855"/>
      <c r="AG459" s="855"/>
      <c r="AH459" s="855"/>
      <c r="AI459" s="855"/>
      <c r="AJ459" s="855"/>
      <c r="AK459" s="855"/>
      <c r="AL459" s="855"/>
      <c r="AM459" s="855"/>
      <c r="AN459" s="855"/>
      <c r="AO459" s="855"/>
      <c r="AP459" s="855"/>
      <c r="AQ459" s="855"/>
      <c r="AR459" s="855"/>
      <c r="AS459" s="855"/>
      <c r="AT459" s="855"/>
      <c r="AU459" s="855"/>
      <c r="AV459" s="855"/>
      <c r="AW459" s="855"/>
      <c r="AX459" s="855"/>
      <c r="AY459" s="855"/>
      <c r="AZ459" s="855"/>
      <c r="BA459" s="855"/>
      <c r="BB459" s="855"/>
      <c r="BC459" s="855"/>
      <c r="BD459" s="855"/>
      <c r="BE459" s="855"/>
      <c r="BF459" s="855"/>
      <c r="BG459" s="855"/>
      <c r="BH459" s="855"/>
      <c r="BI459" s="855"/>
      <c r="BJ459" s="855"/>
      <c r="BK459" s="855"/>
      <c r="BL459" s="855"/>
      <c r="BM459" s="855"/>
      <c r="BN459" s="855"/>
      <c r="BO459" s="855"/>
      <c r="BP459" s="855"/>
      <c r="BQ459" s="855"/>
      <c r="BR459" s="855"/>
      <c r="BS459" s="855"/>
      <c r="BT459" s="855"/>
      <c r="BU459" s="855"/>
      <c r="BV459" s="855"/>
      <c r="BW459" s="855"/>
      <c r="BX459" s="855"/>
      <c r="BY459" s="855"/>
      <c r="BZ459" s="855"/>
      <c r="CA459" s="855"/>
      <c r="CB459" s="855"/>
      <c r="CC459" s="855"/>
      <c r="CD459" s="855"/>
      <c r="CE459" s="855"/>
      <c r="CF459" s="855"/>
      <c r="CG459" s="855"/>
      <c r="CH459" s="855"/>
    </row>
    <row r="460" spans="1:86" s="856" customFormat="1" ht="88.5" customHeight="1" x14ac:dyDescent="0.2">
      <c r="A460" s="535" t="s">
        <v>488</v>
      </c>
      <c r="B460" s="319" t="s">
        <v>1293</v>
      </c>
      <c r="C460" s="658" t="s">
        <v>1298</v>
      </c>
      <c r="D460" s="1160"/>
      <c r="E460" s="1161"/>
      <c r="F460" s="1160"/>
      <c r="G460" s="1161"/>
      <c r="H460" s="1160"/>
      <c r="I460" s="1161"/>
      <c r="J460" s="1160"/>
      <c r="K460" s="1161"/>
      <c r="L460" s="1160"/>
      <c r="M460" s="1161"/>
      <c r="N460" s="1160"/>
      <c r="O460" s="1161"/>
      <c r="P460" s="1160"/>
      <c r="Q460" s="1161"/>
      <c r="R460" s="1160"/>
      <c r="S460" s="1161"/>
      <c r="T460" s="628"/>
      <c r="U460" s="140">
        <f t="shared" si="43"/>
        <v>0</v>
      </c>
      <c r="V460" s="526">
        <f>IF(T459="na",0,5)</f>
        <v>5</v>
      </c>
      <c r="W460" s="83">
        <f>IF((COUNTIF(D460:S460,"a")+COUNTIF(D460:S460,"s"))&gt;0,IF((COUNTIF(D455:S457,"a")+COUNTIF(D455:S457,"s"))&gt;0,0,COUNTIF(D460:S460,"a")+COUNTIF(D460:S460,"s")+COUNTIF(T459,"na")),COUNTIF(D460:S460,"a")+COUNTIF(D460:S460,"s")+COUNTIF(T459,"na"))</f>
        <v>0</v>
      </c>
      <c r="X460" s="707"/>
      <c r="Y460" s="855"/>
      <c r="Z460" s="316"/>
      <c r="AA460" s="855"/>
      <c r="AB460" s="855"/>
      <c r="AC460" s="855"/>
      <c r="AD460" s="855"/>
      <c r="AE460" s="855"/>
      <c r="AF460" s="855"/>
      <c r="AG460" s="855"/>
      <c r="AH460" s="855"/>
      <c r="AI460" s="855"/>
      <c r="AJ460" s="855"/>
      <c r="AK460" s="855"/>
      <c r="AL460" s="855"/>
      <c r="AM460" s="855"/>
      <c r="AN460" s="855"/>
      <c r="AO460" s="855"/>
      <c r="AP460" s="855"/>
      <c r="AQ460" s="855"/>
      <c r="AR460" s="855"/>
      <c r="AS460" s="855"/>
      <c r="AT460" s="855"/>
      <c r="AU460" s="855"/>
      <c r="AV460" s="855"/>
      <c r="AW460" s="855"/>
      <c r="AX460" s="855"/>
      <c r="AY460" s="855"/>
      <c r="AZ460" s="855"/>
      <c r="BA460" s="855"/>
      <c r="BB460" s="855"/>
      <c r="BC460" s="855"/>
      <c r="BD460" s="855"/>
      <c r="BE460" s="855"/>
      <c r="BF460" s="855"/>
      <c r="BG460" s="855"/>
      <c r="BH460" s="855"/>
      <c r="BI460" s="855"/>
      <c r="BJ460" s="855"/>
      <c r="BK460" s="855"/>
      <c r="BL460" s="855"/>
      <c r="BM460" s="855"/>
      <c r="BN460" s="855"/>
      <c r="BO460" s="855"/>
      <c r="BP460" s="855"/>
      <c r="BQ460" s="855"/>
      <c r="BR460" s="855"/>
      <c r="BS460" s="855"/>
      <c r="BT460" s="855"/>
      <c r="BU460" s="855"/>
      <c r="BV460" s="855"/>
      <c r="BW460" s="855"/>
      <c r="BX460" s="855"/>
      <c r="BY460" s="855"/>
      <c r="BZ460" s="855"/>
      <c r="CA460" s="855"/>
      <c r="CB460" s="855"/>
      <c r="CC460" s="855"/>
      <c r="CD460" s="855"/>
      <c r="CE460" s="855"/>
      <c r="CF460" s="855"/>
      <c r="CG460" s="855"/>
      <c r="CH460" s="855"/>
    </row>
    <row r="461" spans="1:86" s="856" customFormat="1" ht="45" customHeight="1" x14ac:dyDescent="0.2">
      <c r="A461" s="535" t="s">
        <v>488</v>
      </c>
      <c r="B461" s="319" t="s">
        <v>1299</v>
      </c>
      <c r="C461" s="658" t="s">
        <v>1300</v>
      </c>
      <c r="D461" s="1160"/>
      <c r="E461" s="1161"/>
      <c r="F461" s="1160"/>
      <c r="G461" s="1161"/>
      <c r="H461" s="1160"/>
      <c r="I461" s="1161"/>
      <c r="J461" s="1160"/>
      <c r="K461" s="1161"/>
      <c r="L461" s="1160"/>
      <c r="M461" s="1161"/>
      <c r="N461" s="1160"/>
      <c r="O461" s="1161"/>
      <c r="P461" s="1160"/>
      <c r="Q461" s="1161"/>
      <c r="R461" s="1160"/>
      <c r="S461" s="1161"/>
      <c r="T461" s="611"/>
      <c r="U461" s="140">
        <f t="shared" si="43"/>
        <v>0</v>
      </c>
      <c r="V461" s="526">
        <f>IF(OR(T459="na",T461="na"),0,10)</f>
        <v>10</v>
      </c>
      <c r="W461" s="83">
        <f>IF((COUNTIF(D461:S461,"a")+COUNTIF(D461:S461,"s"))&gt;0,IF((COUNTIF(D455:S457,"a")+COUNTIF(D455:S457,"s"))&gt;0,0,COUNTIF(D461:S461,"a")+COUNTIF(D461:S461,"s")+COUNTIF(T461,"na")+COUNTIF(T459,"na")),COUNTIF(D461:S461,"a")+COUNTIF(D461:S461,"s")+COUNTIF(T461,"na")+COUNTIF(T459,"na"))</f>
        <v>0</v>
      </c>
      <c r="X461" s="707"/>
      <c r="Y461" s="855"/>
      <c r="Z461" s="316" t="s">
        <v>44</v>
      </c>
      <c r="AA461" s="855"/>
      <c r="AB461" s="855"/>
      <c r="AC461" s="855"/>
      <c r="AD461" s="855"/>
      <c r="AE461" s="855"/>
      <c r="AF461" s="855"/>
      <c r="AG461" s="855"/>
      <c r="AH461" s="855"/>
      <c r="AI461" s="855"/>
      <c r="AJ461" s="855"/>
      <c r="AK461" s="855"/>
      <c r="AL461" s="855"/>
      <c r="AM461" s="855"/>
      <c r="AN461" s="855"/>
      <c r="AO461" s="855"/>
      <c r="AP461" s="855"/>
      <c r="AQ461" s="855"/>
      <c r="AR461" s="855"/>
      <c r="AS461" s="855"/>
      <c r="AT461" s="855"/>
      <c r="AU461" s="855"/>
      <c r="AV461" s="855"/>
      <c r="AW461" s="855"/>
      <c r="AX461" s="855"/>
      <c r="AY461" s="855"/>
      <c r="AZ461" s="855"/>
      <c r="BA461" s="855"/>
      <c r="BB461" s="855"/>
      <c r="BC461" s="855"/>
      <c r="BD461" s="855"/>
      <c r="BE461" s="855"/>
      <c r="BF461" s="855"/>
      <c r="BG461" s="855"/>
      <c r="BH461" s="855"/>
      <c r="BI461" s="855"/>
      <c r="BJ461" s="855"/>
      <c r="BK461" s="855"/>
      <c r="BL461" s="855"/>
      <c r="BM461" s="855"/>
      <c r="BN461" s="855"/>
      <c r="BO461" s="855"/>
      <c r="BP461" s="855"/>
      <c r="BQ461" s="855"/>
      <c r="BR461" s="855"/>
      <c r="BS461" s="855"/>
      <c r="BT461" s="855"/>
      <c r="BU461" s="855"/>
      <c r="BV461" s="855"/>
      <c r="BW461" s="855"/>
      <c r="BX461" s="855"/>
      <c r="BY461" s="855"/>
      <c r="BZ461" s="855"/>
      <c r="CA461" s="855"/>
      <c r="CB461" s="855"/>
      <c r="CC461" s="855"/>
      <c r="CD461" s="855"/>
      <c r="CE461" s="855"/>
      <c r="CF461" s="855"/>
      <c r="CG461" s="855"/>
      <c r="CH461" s="855"/>
    </row>
    <row r="462" spans="1:86" s="856" customFormat="1" ht="45" customHeight="1" x14ac:dyDescent="0.2">
      <c r="A462" s="535" t="s">
        <v>488</v>
      </c>
      <c r="B462" s="319" t="s">
        <v>1294</v>
      </c>
      <c r="C462" s="658" t="s">
        <v>1301</v>
      </c>
      <c r="D462" s="1160"/>
      <c r="E462" s="1161"/>
      <c r="F462" s="1160"/>
      <c r="G462" s="1161"/>
      <c r="H462" s="1160"/>
      <c r="I462" s="1161"/>
      <c r="J462" s="1160"/>
      <c r="K462" s="1161"/>
      <c r="L462" s="1160"/>
      <c r="M462" s="1161"/>
      <c r="N462" s="1160"/>
      <c r="O462" s="1161"/>
      <c r="P462" s="1160"/>
      <c r="Q462" s="1161"/>
      <c r="R462" s="1160"/>
      <c r="S462" s="1161"/>
      <c r="T462" s="628"/>
      <c r="U462" s="140">
        <f t="shared" si="43"/>
        <v>0</v>
      </c>
      <c r="V462" s="526">
        <f>IF(T459="na",0,10)</f>
        <v>10</v>
      </c>
      <c r="W462" s="83">
        <f>IF((COUNTIF(D462:S462,"a")+COUNTIF(D462:S462,"s"))&gt;0,IF((COUNTIF(D455:S457,"a")+COUNTIF(D455:S457,"s"))&gt;0,0,COUNTIF(D462:S462,"a")+COUNTIF(D462:S462,"s")+COUNTIF(T459,"na")),COUNTIF(D462:S462,"a")+COUNTIF(D462:S462,"s")+COUNTIF(T459,"na"))</f>
        <v>0</v>
      </c>
      <c r="X462" s="707"/>
      <c r="Y462" s="855"/>
      <c r="Z462" s="316" t="s">
        <v>44</v>
      </c>
      <c r="AA462" s="855"/>
      <c r="AB462" s="855"/>
      <c r="AC462" s="855"/>
      <c r="AD462" s="855"/>
      <c r="AE462" s="855"/>
      <c r="AF462" s="855"/>
      <c r="AG462" s="855"/>
      <c r="AH462" s="855"/>
      <c r="AI462" s="855"/>
      <c r="AJ462" s="855"/>
      <c r="AK462" s="855"/>
      <c r="AL462" s="855"/>
      <c r="AM462" s="855"/>
      <c r="AN462" s="855"/>
      <c r="AO462" s="855"/>
      <c r="AP462" s="855"/>
      <c r="AQ462" s="855"/>
      <c r="AR462" s="855"/>
      <c r="AS462" s="855"/>
      <c r="AT462" s="855"/>
      <c r="AU462" s="855"/>
      <c r="AV462" s="855"/>
      <c r="AW462" s="855"/>
      <c r="AX462" s="855"/>
      <c r="AY462" s="855"/>
      <c r="AZ462" s="855"/>
      <c r="BA462" s="855"/>
      <c r="BB462" s="855"/>
      <c r="BC462" s="855"/>
      <c r="BD462" s="855"/>
      <c r="BE462" s="855"/>
      <c r="BF462" s="855"/>
      <c r="BG462" s="855"/>
      <c r="BH462" s="855"/>
      <c r="BI462" s="855"/>
      <c r="BJ462" s="855"/>
      <c r="BK462" s="855"/>
      <c r="BL462" s="855"/>
      <c r="BM462" s="855"/>
      <c r="BN462" s="855"/>
      <c r="BO462" s="855"/>
      <c r="BP462" s="855"/>
      <c r="BQ462" s="855"/>
      <c r="BR462" s="855"/>
      <c r="BS462" s="855"/>
      <c r="BT462" s="855"/>
      <c r="BU462" s="855"/>
      <c r="BV462" s="855"/>
      <c r="BW462" s="855"/>
      <c r="BX462" s="855"/>
      <c r="BY462" s="855"/>
      <c r="BZ462" s="855"/>
      <c r="CA462" s="855"/>
      <c r="CB462" s="855"/>
      <c r="CC462" s="855"/>
      <c r="CD462" s="855"/>
      <c r="CE462" s="855"/>
      <c r="CF462" s="855"/>
      <c r="CG462" s="855"/>
      <c r="CH462" s="855"/>
    </row>
    <row r="463" spans="1:86" s="856" customFormat="1" ht="27.95" customHeight="1" x14ac:dyDescent="0.2">
      <c r="A463" s="535" t="s">
        <v>488</v>
      </c>
      <c r="B463" s="319" t="s">
        <v>1295</v>
      </c>
      <c r="C463" s="658" t="s">
        <v>1302</v>
      </c>
      <c r="D463" s="1160"/>
      <c r="E463" s="1161"/>
      <c r="F463" s="1160"/>
      <c r="G463" s="1161"/>
      <c r="H463" s="1160"/>
      <c r="I463" s="1161"/>
      <c r="J463" s="1160"/>
      <c r="K463" s="1161"/>
      <c r="L463" s="1160"/>
      <c r="M463" s="1161"/>
      <c r="N463" s="1160"/>
      <c r="O463" s="1161"/>
      <c r="P463" s="1160"/>
      <c r="Q463" s="1161"/>
      <c r="R463" s="1160"/>
      <c r="S463" s="1161"/>
      <c r="T463" s="628"/>
      <c r="U463" s="140">
        <f t="shared" si="43"/>
        <v>0</v>
      </c>
      <c r="V463" s="526">
        <f>IF(T459="na",0,10)</f>
        <v>10</v>
      </c>
      <c r="W463" s="83">
        <f>IF((COUNTIF(D463:S463,"a")+COUNTIF(D463:S463,"s"))&gt;0,IF((COUNTIF(D455:S457,"a")+COUNTIF(D455:S457,"s"))&gt;0,0,COUNTIF(D463:S463,"a")+COUNTIF(D463:S463,"s")+COUNTIF(T459,"na")),COUNTIF(D463:S463,"a")+COUNTIF(D463:S463,"s")+COUNTIF(T459,"na"))</f>
        <v>0</v>
      </c>
      <c r="X463" s="707"/>
      <c r="Y463" s="855"/>
      <c r="Z463" s="316" t="s">
        <v>44</v>
      </c>
      <c r="AA463" s="855"/>
      <c r="AB463" s="855"/>
      <c r="AC463" s="855"/>
      <c r="AD463" s="855"/>
      <c r="AE463" s="855"/>
      <c r="AF463" s="855"/>
      <c r="AG463" s="855"/>
      <c r="AH463" s="855"/>
      <c r="AI463" s="855"/>
      <c r="AJ463" s="855"/>
      <c r="AK463" s="855"/>
      <c r="AL463" s="855"/>
      <c r="AM463" s="855"/>
      <c r="AN463" s="855"/>
      <c r="AO463" s="855"/>
      <c r="AP463" s="855"/>
      <c r="AQ463" s="855"/>
      <c r="AR463" s="855"/>
      <c r="AS463" s="855"/>
      <c r="AT463" s="855"/>
      <c r="AU463" s="855"/>
      <c r="AV463" s="855"/>
      <c r="AW463" s="855"/>
      <c r="AX463" s="855"/>
      <c r="AY463" s="855"/>
      <c r="AZ463" s="855"/>
      <c r="BA463" s="855"/>
      <c r="BB463" s="855"/>
      <c r="BC463" s="855"/>
      <c r="BD463" s="855"/>
      <c r="BE463" s="855"/>
      <c r="BF463" s="855"/>
      <c r="BG463" s="855"/>
      <c r="BH463" s="855"/>
      <c r="BI463" s="855"/>
      <c r="BJ463" s="855"/>
      <c r="BK463" s="855"/>
      <c r="BL463" s="855"/>
      <c r="BM463" s="855"/>
      <c r="BN463" s="855"/>
      <c r="BO463" s="855"/>
      <c r="BP463" s="855"/>
      <c r="BQ463" s="855"/>
      <c r="BR463" s="855"/>
      <c r="BS463" s="855"/>
      <c r="BT463" s="855"/>
      <c r="BU463" s="855"/>
      <c r="BV463" s="855"/>
      <c r="BW463" s="855"/>
      <c r="BX463" s="855"/>
      <c r="BY463" s="855"/>
      <c r="BZ463" s="855"/>
      <c r="CA463" s="855"/>
      <c r="CB463" s="855"/>
      <c r="CC463" s="855"/>
      <c r="CD463" s="855"/>
      <c r="CE463" s="855"/>
      <c r="CF463" s="855"/>
      <c r="CG463" s="855"/>
      <c r="CH463" s="855"/>
    </row>
    <row r="464" spans="1:86" s="856" customFormat="1" ht="30" customHeight="1" x14ac:dyDescent="0.2">
      <c r="A464" s="535"/>
      <c r="B464" s="319"/>
      <c r="C464" s="469" t="s">
        <v>1303</v>
      </c>
      <c r="D464" s="1160"/>
      <c r="E464" s="1266"/>
      <c r="F464" s="1266"/>
      <c r="G464" s="1266"/>
      <c r="H464" s="1266"/>
      <c r="I464" s="1266"/>
      <c r="J464" s="1266"/>
      <c r="K464" s="1266"/>
      <c r="L464" s="1266"/>
      <c r="M464" s="1266"/>
      <c r="N464" s="1266"/>
      <c r="O464" s="1266"/>
      <c r="P464" s="1266"/>
      <c r="Q464" s="1266"/>
      <c r="R464" s="1266"/>
      <c r="S464" s="1266"/>
      <c r="T464" s="1266"/>
      <c r="U464" s="1266"/>
      <c r="V464" s="1161"/>
      <c r="W464" s="83"/>
      <c r="X464" s="264"/>
      <c r="Y464" s="855"/>
      <c r="Z464" s="316"/>
      <c r="AA464" s="855"/>
      <c r="AB464" s="855"/>
      <c r="AC464" s="855"/>
      <c r="AD464" s="855"/>
      <c r="AE464" s="855"/>
      <c r="AF464" s="855"/>
      <c r="AG464" s="855"/>
      <c r="AH464" s="855"/>
      <c r="AI464" s="855"/>
      <c r="AJ464" s="855"/>
      <c r="AK464" s="855"/>
      <c r="AL464" s="855"/>
      <c r="AM464" s="855"/>
      <c r="AN464" s="855"/>
      <c r="AO464" s="855"/>
      <c r="AP464" s="855"/>
      <c r="AQ464" s="855"/>
      <c r="AR464" s="855"/>
      <c r="AS464" s="855"/>
      <c r="AT464" s="855"/>
      <c r="AU464" s="855"/>
      <c r="AV464" s="855"/>
      <c r="AW464" s="855"/>
      <c r="AX464" s="855"/>
      <c r="AY464" s="855"/>
      <c r="AZ464" s="855"/>
      <c r="BA464" s="855"/>
      <c r="BB464" s="855"/>
      <c r="BC464" s="855"/>
      <c r="BD464" s="855"/>
      <c r="BE464" s="855"/>
      <c r="BF464" s="855"/>
      <c r="BG464" s="855"/>
      <c r="BH464" s="855"/>
      <c r="BI464" s="855"/>
      <c r="BJ464" s="855"/>
      <c r="BK464" s="855"/>
      <c r="BL464" s="855"/>
      <c r="BM464" s="855"/>
      <c r="BN464" s="855"/>
      <c r="BO464" s="855"/>
      <c r="BP464" s="855"/>
      <c r="BQ464" s="855"/>
      <c r="BR464" s="855"/>
      <c r="BS464" s="855"/>
      <c r="BT464" s="855"/>
      <c r="BU464" s="855"/>
      <c r="BV464" s="855"/>
      <c r="BW464" s="855"/>
      <c r="BX464" s="855"/>
      <c r="BY464" s="855"/>
      <c r="BZ464" s="855"/>
      <c r="CA464" s="855"/>
      <c r="CB464" s="855"/>
      <c r="CC464" s="855"/>
      <c r="CD464" s="855"/>
      <c r="CE464" s="855"/>
      <c r="CF464" s="855"/>
      <c r="CG464" s="855"/>
      <c r="CH464" s="855"/>
    </row>
    <row r="465" spans="1:86" s="856" customFormat="1" ht="27.95" customHeight="1" x14ac:dyDescent="0.2">
      <c r="A465" s="535"/>
      <c r="B465" s="319" t="s">
        <v>234</v>
      </c>
      <c r="C465" s="658" t="s">
        <v>196</v>
      </c>
      <c r="D465" s="1160"/>
      <c r="E465" s="1161"/>
      <c r="F465" s="1160"/>
      <c r="G465" s="1161"/>
      <c r="H465" s="1160"/>
      <c r="I465" s="1161"/>
      <c r="J465" s="1160"/>
      <c r="K465" s="1161"/>
      <c r="L465" s="1160"/>
      <c r="M465" s="1161"/>
      <c r="N465" s="1160"/>
      <c r="O465" s="1161"/>
      <c r="P465" s="1160"/>
      <c r="Q465" s="1161"/>
      <c r="R465" s="1160"/>
      <c r="S465" s="1161"/>
      <c r="T465" s="611"/>
      <c r="U465" s="140">
        <f t="shared" si="42"/>
        <v>0</v>
      </c>
      <c r="V465" s="526">
        <f>IF(T465="na",0,10)</f>
        <v>10</v>
      </c>
      <c r="W465" s="83">
        <f>COUNTIF(D465:S465,"a")+COUNTIF(D465:S465,"s")+COUNTIF(T465,"na")</f>
        <v>0</v>
      </c>
      <c r="X465" s="707"/>
      <c r="Y465" s="855"/>
      <c r="Z465" s="316" t="s">
        <v>44</v>
      </c>
      <c r="AA465" s="855"/>
      <c r="AB465" s="855"/>
      <c r="AC465" s="855"/>
      <c r="AD465" s="855"/>
      <c r="AE465" s="855"/>
      <c r="AF465" s="855"/>
      <c r="AG465" s="855"/>
      <c r="AH465" s="855"/>
      <c r="AI465" s="855"/>
      <c r="AJ465" s="855"/>
      <c r="AK465" s="855"/>
      <c r="AL465" s="855"/>
      <c r="AM465" s="855"/>
      <c r="AN465" s="855"/>
      <c r="AO465" s="855"/>
      <c r="AP465" s="855"/>
      <c r="AQ465" s="855"/>
      <c r="AR465" s="855"/>
      <c r="AS465" s="855"/>
      <c r="AT465" s="855"/>
      <c r="AU465" s="855"/>
      <c r="AV465" s="855"/>
      <c r="AW465" s="855"/>
      <c r="AX465" s="855"/>
      <c r="AY465" s="855"/>
      <c r="AZ465" s="855"/>
      <c r="BA465" s="855"/>
      <c r="BB465" s="855"/>
      <c r="BC465" s="855"/>
      <c r="BD465" s="855"/>
      <c r="BE465" s="855"/>
      <c r="BF465" s="855"/>
      <c r="BG465" s="855"/>
      <c r="BH465" s="855"/>
      <c r="BI465" s="855"/>
      <c r="BJ465" s="855"/>
      <c r="BK465" s="855"/>
      <c r="BL465" s="855"/>
      <c r="BM465" s="855"/>
      <c r="BN465" s="855"/>
      <c r="BO465" s="855"/>
      <c r="BP465" s="855"/>
      <c r="BQ465" s="855"/>
      <c r="BR465" s="855"/>
      <c r="BS465" s="855"/>
      <c r="BT465" s="855"/>
      <c r="BU465" s="855"/>
      <c r="BV465" s="855"/>
      <c r="BW465" s="855"/>
      <c r="BX465" s="855"/>
      <c r="BY465" s="855"/>
      <c r="BZ465" s="855"/>
      <c r="CA465" s="855"/>
      <c r="CB465" s="855"/>
      <c r="CC465" s="855"/>
      <c r="CD465" s="855"/>
      <c r="CE465" s="855"/>
      <c r="CF465" s="855"/>
      <c r="CG465" s="855"/>
      <c r="CH465" s="855"/>
    </row>
    <row r="466" spans="1:86" s="127" customFormat="1" ht="45" customHeight="1" thickBot="1" x14ac:dyDescent="0.25">
      <c r="A466" s="737" t="s">
        <v>107</v>
      </c>
      <c r="B466" s="323" t="s">
        <v>233</v>
      </c>
      <c r="C466" s="218" t="s">
        <v>626</v>
      </c>
      <c r="D466" s="900"/>
      <c r="E466" s="911"/>
      <c r="F466" s="900"/>
      <c r="G466" s="911"/>
      <c r="H466" s="900"/>
      <c r="I466" s="911"/>
      <c r="J466" s="900"/>
      <c r="K466" s="911"/>
      <c r="L466" s="900"/>
      <c r="M466" s="911"/>
      <c r="N466" s="900"/>
      <c r="O466" s="911"/>
      <c r="P466" s="900"/>
      <c r="Q466" s="911"/>
      <c r="R466" s="900"/>
      <c r="S466" s="911"/>
      <c r="T466" s="706" t="str">
        <f>IF(T465="na", "na", "")</f>
        <v/>
      </c>
      <c r="U466" s="140">
        <f t="shared" si="42"/>
        <v>0</v>
      </c>
      <c r="V466" s="509">
        <f>IF(T466="na",0,10)</f>
        <v>10</v>
      </c>
      <c r="W466" s="83">
        <f>COUNTIF(D466:S466,"a")+COUNTIF(D466:S466,"s")+COUNTIF(T466,"na")</f>
        <v>0</v>
      </c>
      <c r="X466" s="707"/>
      <c r="Y466" s="855"/>
      <c r="Z466" s="316" t="s">
        <v>44</v>
      </c>
      <c r="AA466" s="855"/>
      <c r="AB466" s="855"/>
      <c r="AC466" s="855"/>
      <c r="AD466" s="855"/>
      <c r="AE466" s="855"/>
      <c r="AF466" s="855"/>
      <c r="AG466" s="855"/>
      <c r="AH466" s="855"/>
      <c r="AI466" s="855"/>
      <c r="AJ466" s="855"/>
      <c r="AK466" s="855"/>
      <c r="AL466" s="855"/>
      <c r="AM466" s="855"/>
      <c r="AN466" s="855"/>
      <c r="AO466" s="855"/>
      <c r="AP466" s="855"/>
      <c r="AQ466" s="855"/>
      <c r="AR466" s="855"/>
      <c r="AS466" s="855"/>
      <c r="AT466" s="855"/>
      <c r="AU466" s="855"/>
      <c r="AV466" s="855"/>
      <c r="AW466" s="855"/>
      <c r="AX466" s="855"/>
      <c r="AY466" s="855"/>
      <c r="AZ466" s="855"/>
      <c r="BA466" s="855"/>
      <c r="BB466" s="855"/>
      <c r="BC466" s="855"/>
      <c r="BD466" s="855"/>
      <c r="BE466" s="855"/>
      <c r="BF466" s="855"/>
      <c r="BG466" s="855"/>
      <c r="BH466" s="855"/>
      <c r="BI466" s="855"/>
      <c r="BJ466" s="855"/>
      <c r="BK466" s="855"/>
      <c r="BL466" s="855"/>
      <c r="BM466" s="855"/>
      <c r="BN466" s="855"/>
      <c r="BO466" s="855"/>
      <c r="BP466" s="855"/>
      <c r="BQ466" s="855"/>
      <c r="BR466" s="855"/>
      <c r="BS466" s="855"/>
      <c r="BT466" s="855"/>
      <c r="BU466" s="855"/>
      <c r="BV466" s="855"/>
      <c r="BW466" s="855"/>
      <c r="BX466" s="855"/>
      <c r="BY466" s="855"/>
      <c r="BZ466" s="855"/>
      <c r="CA466" s="855"/>
      <c r="CB466" s="855"/>
      <c r="CC466" s="855"/>
      <c r="CD466" s="855"/>
      <c r="CE466" s="855"/>
      <c r="CF466" s="855"/>
      <c r="CG466" s="855"/>
      <c r="CH466" s="855"/>
    </row>
    <row r="467" spans="1:86" ht="21" customHeight="1" thickTop="1" thickBot="1" x14ac:dyDescent="0.25">
      <c r="A467" s="512"/>
      <c r="B467" s="371"/>
      <c r="C467" s="14"/>
      <c r="D467" s="972" t="s">
        <v>261</v>
      </c>
      <c r="E467" s="973"/>
      <c r="F467" s="973"/>
      <c r="G467" s="973"/>
      <c r="H467" s="973"/>
      <c r="I467" s="973"/>
      <c r="J467" s="973"/>
      <c r="K467" s="973"/>
      <c r="L467" s="973"/>
      <c r="M467" s="973"/>
      <c r="N467" s="973"/>
      <c r="O467" s="973"/>
      <c r="P467" s="973"/>
      <c r="Q467" s="973"/>
      <c r="R467" s="973"/>
      <c r="S467" s="973"/>
      <c r="T467" s="1211"/>
      <c r="U467" s="29">
        <f>SUM(U455:U466)</f>
        <v>0</v>
      </c>
      <c r="V467" s="525">
        <f>SUM(V455:V466)</f>
        <v>85</v>
      </c>
      <c r="W467" s="266"/>
      <c r="X467" s="82"/>
      <c r="Y467" s="284"/>
      <c r="Z467" s="289"/>
      <c r="AA467" s="284"/>
      <c r="AB467" s="284"/>
      <c r="AC467" s="284"/>
      <c r="AD467" s="284"/>
      <c r="AE467" s="284"/>
      <c r="AF467" s="284"/>
      <c r="AG467" s="284"/>
      <c r="AH467" s="284"/>
      <c r="AI467" s="284"/>
      <c r="AJ467" s="284"/>
      <c r="AK467" s="284"/>
      <c r="AL467" s="284"/>
      <c r="AM467" s="284"/>
      <c r="AN467" s="284"/>
      <c r="AO467" s="284"/>
      <c r="AP467" s="284"/>
      <c r="AQ467" s="284"/>
      <c r="AR467" s="284"/>
      <c r="AS467" s="284"/>
      <c r="AT467" s="284"/>
      <c r="AU467" s="284"/>
      <c r="AV467" s="284"/>
      <c r="AW467" s="284"/>
      <c r="AX467" s="284"/>
    </row>
    <row r="468" spans="1:86" ht="21" customHeight="1" thickBot="1" x14ac:dyDescent="0.25">
      <c r="A468" s="540"/>
      <c r="B468" s="599"/>
      <c r="C468" s="687"/>
      <c r="D468" s="913"/>
      <c r="E468" s="1162"/>
      <c r="F468" s="998">
        <f>IF(AND(T455="na",T459="na",T465="na"),0,IF(AND(T455="na",T461="na"),30,IF(T455="na",40,IF(T459="na",30,50))))</f>
        <v>50</v>
      </c>
      <c r="G468" s="923"/>
      <c r="H468" s="923"/>
      <c r="I468" s="923"/>
      <c r="J468" s="923"/>
      <c r="K468" s="923"/>
      <c r="L468" s="923"/>
      <c r="M468" s="923"/>
      <c r="N468" s="923"/>
      <c r="O468" s="923"/>
      <c r="P468" s="923"/>
      <c r="Q468" s="923"/>
      <c r="R468" s="923"/>
      <c r="S468" s="923"/>
      <c r="T468" s="923"/>
      <c r="U468" s="923"/>
      <c r="V468" s="924"/>
      <c r="W468" s="82"/>
      <c r="X468" s="82"/>
      <c r="Y468" s="284"/>
      <c r="Z468" s="289"/>
      <c r="AA468" s="284"/>
      <c r="AB468" s="284"/>
      <c r="AC468" s="284"/>
      <c r="AD468" s="284"/>
      <c r="AE468" s="284"/>
      <c r="AF468" s="284"/>
      <c r="AG468" s="284"/>
      <c r="AH468" s="284"/>
      <c r="AI468" s="284"/>
      <c r="AJ468" s="284"/>
      <c r="AK468" s="284"/>
      <c r="AL468" s="284"/>
      <c r="AM468" s="284"/>
      <c r="AN468" s="284"/>
      <c r="AO468" s="284"/>
      <c r="AP468" s="284"/>
      <c r="AQ468" s="284"/>
      <c r="AR468" s="284"/>
      <c r="AS468" s="284"/>
      <c r="AT468" s="284"/>
      <c r="AU468" s="284"/>
      <c r="AV468" s="284"/>
      <c r="AW468" s="284"/>
      <c r="AX468" s="284"/>
    </row>
    <row r="469" spans="1:86" s="127" customFormat="1" ht="30" customHeight="1" thickBot="1" x14ac:dyDescent="0.25">
      <c r="A469" s="501"/>
      <c r="B469" s="389" t="s">
        <v>235</v>
      </c>
      <c r="C469" s="253" t="s">
        <v>55</v>
      </c>
      <c r="D469" s="234"/>
      <c r="E469" s="231"/>
      <c r="F469" s="235"/>
      <c r="G469" s="232"/>
      <c r="H469" s="234"/>
      <c r="I469" s="231"/>
      <c r="J469" s="235"/>
      <c r="K469" s="430"/>
      <c r="L469" s="131" t="s">
        <v>602</v>
      </c>
      <c r="M469" s="231"/>
      <c r="N469" s="235"/>
      <c r="O469" s="232"/>
      <c r="P469" s="234"/>
      <c r="Q469" s="231"/>
      <c r="R469" s="235"/>
      <c r="S469" s="232"/>
      <c r="T469" s="441"/>
      <c r="U469" s="404"/>
      <c r="V469" s="256"/>
      <c r="W469" s="83"/>
      <c r="X469" s="264"/>
      <c r="Y469" s="735"/>
      <c r="Z469" s="316"/>
      <c r="AA469" s="735"/>
      <c r="AB469" s="613"/>
      <c r="AC469" s="613"/>
      <c r="AD469" s="613"/>
      <c r="AE469" s="735"/>
      <c r="AF469" s="735"/>
      <c r="AG469" s="735"/>
      <c r="AH469" s="735"/>
      <c r="AI469" s="735"/>
      <c r="AJ469" s="735"/>
      <c r="AK469" s="735"/>
      <c r="AL469" s="735"/>
      <c r="AM469" s="735"/>
      <c r="AN469" s="735"/>
      <c r="AO469" s="735"/>
      <c r="AP469" s="735"/>
      <c r="AQ469" s="735"/>
      <c r="AR469" s="735"/>
      <c r="AS469" s="735"/>
      <c r="AT469" s="735"/>
      <c r="AU469" s="735"/>
      <c r="AV469" s="735"/>
      <c r="AW469" s="735"/>
      <c r="AX469" s="735"/>
      <c r="AY469" s="735"/>
      <c r="AZ469" s="735"/>
      <c r="BA469" s="735"/>
      <c r="BB469" s="735"/>
      <c r="BC469" s="735"/>
      <c r="BD469" s="735"/>
      <c r="BE469" s="735"/>
      <c r="BF469" s="735"/>
      <c r="BG469" s="735"/>
      <c r="BH469" s="735"/>
      <c r="BI469" s="735"/>
      <c r="BJ469" s="735"/>
      <c r="BK469" s="735"/>
      <c r="BL469" s="735"/>
      <c r="BM469" s="735"/>
      <c r="BN469" s="735"/>
      <c r="BO469" s="735"/>
      <c r="BP469" s="735"/>
      <c r="BQ469" s="735"/>
      <c r="BR469" s="735"/>
      <c r="BS469" s="735"/>
      <c r="BT469" s="735"/>
      <c r="BU469" s="735"/>
      <c r="BV469" s="735"/>
      <c r="BW469" s="735"/>
      <c r="BX469" s="735"/>
      <c r="BY469" s="735"/>
      <c r="BZ469" s="735"/>
      <c r="CA469" s="735"/>
      <c r="CB469" s="735"/>
      <c r="CC469" s="735"/>
      <c r="CD469" s="735"/>
      <c r="CE469" s="735"/>
      <c r="CF469" s="735"/>
      <c r="CG469" s="735"/>
      <c r="CH469" s="735"/>
    </row>
    <row r="470" spans="1:86" s="127" customFormat="1" ht="27.95" customHeight="1" x14ac:dyDescent="0.2">
      <c r="A470" s="737"/>
      <c r="B470" s="331" t="s">
        <v>56</v>
      </c>
      <c r="C470" s="346" t="s">
        <v>1141</v>
      </c>
      <c r="D470" s="900"/>
      <c r="E470" s="911"/>
      <c r="F470" s="900"/>
      <c r="G470" s="911"/>
      <c r="H470" s="900"/>
      <c r="I470" s="911"/>
      <c r="J470" s="900"/>
      <c r="K470" s="911"/>
      <c r="L470" s="900"/>
      <c r="M470" s="911"/>
      <c r="N470" s="900"/>
      <c r="O470" s="911"/>
      <c r="P470" s="900"/>
      <c r="Q470" s="911"/>
      <c r="R470" s="900"/>
      <c r="S470" s="911"/>
      <c r="T470" s="249"/>
      <c r="U470" s="140">
        <f>IF(OR(D470="s",F470="s",H470="s",J470="s",L470="s",N470="s",P470="s",R470="s"), 0, IF(OR(D470="a",F470="a",H470="a",J470="a",L470="a",N470="a",P470="a",R470="a"),V470,0))</f>
        <v>0</v>
      </c>
      <c r="V470" s="509">
        <v>15</v>
      </c>
      <c r="W470" s="83">
        <f>COUNTIF(D470:S470,"a")+COUNTIF(D470:S470,"s")</f>
        <v>0</v>
      </c>
      <c r="X470" s="707"/>
      <c r="Y470" s="735"/>
      <c r="Z470" s="316"/>
      <c r="AA470" s="735"/>
      <c r="AB470" s="613"/>
      <c r="AC470" s="613"/>
      <c r="AD470" s="613"/>
      <c r="AE470" s="735"/>
      <c r="AF470" s="735"/>
      <c r="AG470" s="735"/>
      <c r="AH470" s="735"/>
      <c r="AI470" s="735"/>
      <c r="AJ470" s="735"/>
      <c r="AK470" s="735"/>
      <c r="AL470" s="735"/>
      <c r="AM470" s="735"/>
      <c r="AN470" s="735"/>
      <c r="AO470" s="735"/>
      <c r="AP470" s="735"/>
      <c r="AQ470" s="735"/>
      <c r="AR470" s="735"/>
      <c r="AS470" s="735"/>
      <c r="AT470" s="735"/>
      <c r="AU470" s="735"/>
      <c r="AV470" s="735"/>
      <c r="AW470" s="735"/>
      <c r="AX470" s="735"/>
      <c r="AY470" s="735"/>
      <c r="AZ470" s="735"/>
      <c r="BA470" s="735"/>
      <c r="BB470" s="735"/>
      <c r="BC470" s="735"/>
      <c r="BD470" s="735"/>
      <c r="BE470" s="735"/>
      <c r="BF470" s="735"/>
      <c r="BG470" s="735"/>
      <c r="BH470" s="735"/>
      <c r="BI470" s="735"/>
      <c r="BJ470" s="735"/>
      <c r="BK470" s="735"/>
      <c r="BL470" s="735"/>
      <c r="BM470" s="735"/>
      <c r="BN470" s="735"/>
      <c r="BO470" s="735"/>
      <c r="BP470" s="735"/>
      <c r="BQ470" s="735"/>
      <c r="BR470" s="735"/>
      <c r="BS470" s="735"/>
      <c r="BT470" s="735"/>
      <c r="BU470" s="735"/>
      <c r="BV470" s="735"/>
      <c r="BW470" s="735"/>
      <c r="BX470" s="735"/>
      <c r="BY470" s="735"/>
      <c r="BZ470" s="735"/>
      <c r="CA470" s="735"/>
      <c r="CB470" s="735"/>
      <c r="CC470" s="735"/>
      <c r="CD470" s="735"/>
      <c r="CE470" s="735"/>
      <c r="CF470" s="735"/>
      <c r="CG470" s="735"/>
      <c r="CH470" s="735"/>
    </row>
    <row r="471" spans="1:86" s="127" customFormat="1" ht="27.95" customHeight="1" x14ac:dyDescent="0.2">
      <c r="A471" s="737"/>
      <c r="B471" s="464" t="s">
        <v>57</v>
      </c>
      <c r="C471" s="465" t="s">
        <v>1162</v>
      </c>
      <c r="D471" s="902"/>
      <c r="E471" s="944"/>
      <c r="F471" s="902"/>
      <c r="G471" s="944"/>
      <c r="H471" s="902"/>
      <c r="I471" s="944"/>
      <c r="J471" s="902"/>
      <c r="K471" s="944"/>
      <c r="L471" s="902"/>
      <c r="M471" s="944"/>
      <c r="N471" s="902"/>
      <c r="O471" s="944"/>
      <c r="P471" s="902"/>
      <c r="Q471" s="944"/>
      <c r="R471" s="902"/>
      <c r="S471" s="944"/>
      <c r="T471" s="249"/>
      <c r="U471" s="140">
        <f>IF(OR(D471="s",F471="s",H471="s",J471="s",L471="s",N471="s",P471="s",R471="s"), 0, IF(OR(D471="a",F471="a",H471="a",J471="a",L471="a",N471="a",P471="a",R471="a"),V471,0))</f>
        <v>0</v>
      </c>
      <c r="V471" s="514">
        <v>5</v>
      </c>
      <c r="W471" s="83">
        <f>COUNTIF(D471:S471,"a")+COUNTIF(D471:S471,"s")</f>
        <v>0</v>
      </c>
      <c r="X471" s="707"/>
      <c r="Y471" s="735"/>
      <c r="Z471" s="316"/>
      <c r="AA471" s="735"/>
      <c r="AB471" s="613"/>
      <c r="AC471" s="613"/>
      <c r="AD471" s="613"/>
      <c r="AE471" s="735"/>
      <c r="AF471" s="735"/>
      <c r="AG471" s="735"/>
      <c r="AH471" s="735"/>
      <c r="AI471" s="735"/>
      <c r="AJ471" s="735"/>
      <c r="AK471" s="735"/>
      <c r="AL471" s="735"/>
      <c r="AM471" s="735"/>
      <c r="AN471" s="735"/>
      <c r="AO471" s="735"/>
      <c r="AP471" s="735"/>
      <c r="AQ471" s="735"/>
      <c r="AR471" s="735"/>
      <c r="AS471" s="735"/>
      <c r="AT471" s="735"/>
      <c r="AU471" s="735"/>
      <c r="AV471" s="735"/>
      <c r="AW471" s="735"/>
      <c r="AX471" s="735"/>
      <c r="AY471" s="735"/>
      <c r="AZ471" s="735"/>
      <c r="BA471" s="735"/>
      <c r="BB471" s="735"/>
      <c r="BC471" s="735"/>
      <c r="BD471" s="735"/>
      <c r="BE471" s="735"/>
      <c r="BF471" s="735"/>
      <c r="BG471" s="735"/>
      <c r="BH471" s="735"/>
      <c r="BI471" s="735"/>
      <c r="BJ471" s="735"/>
      <c r="BK471" s="735"/>
      <c r="BL471" s="735"/>
      <c r="BM471" s="735"/>
      <c r="BN471" s="735"/>
      <c r="BO471" s="735"/>
      <c r="BP471" s="735"/>
      <c r="BQ471" s="735"/>
      <c r="BR471" s="735"/>
      <c r="BS471" s="735"/>
      <c r="BT471" s="735"/>
      <c r="BU471" s="735"/>
      <c r="BV471" s="735"/>
      <c r="BW471" s="735"/>
      <c r="BX471" s="735"/>
      <c r="BY471" s="735"/>
      <c r="BZ471" s="735"/>
      <c r="CA471" s="735"/>
      <c r="CB471" s="735"/>
      <c r="CC471" s="735"/>
      <c r="CD471" s="735"/>
      <c r="CE471" s="735"/>
      <c r="CF471" s="735"/>
      <c r="CG471" s="735"/>
      <c r="CH471" s="735"/>
    </row>
    <row r="472" spans="1:86" s="127" customFormat="1" ht="27.95" customHeight="1" x14ac:dyDescent="0.2">
      <c r="A472" s="737"/>
      <c r="B472" s="331" t="s">
        <v>396</v>
      </c>
      <c r="C472" s="465" t="s">
        <v>1142</v>
      </c>
      <c r="D472" s="900"/>
      <c r="E472" s="911"/>
      <c r="F472" s="900"/>
      <c r="G472" s="911"/>
      <c r="H472" s="900"/>
      <c r="I472" s="911"/>
      <c r="J472" s="900"/>
      <c r="K472" s="911"/>
      <c r="L472" s="900"/>
      <c r="M472" s="911"/>
      <c r="N472" s="900"/>
      <c r="O472" s="911"/>
      <c r="P472" s="900"/>
      <c r="Q472" s="911"/>
      <c r="R472" s="900"/>
      <c r="S472" s="911"/>
      <c r="T472" s="249"/>
      <c r="U472" s="140">
        <f>IF(OR(D472="s",F472="s",H472="s",J472="s",L472="s",N472="s",P472="s",R472="s"), 0, IF(OR(D472="a",F472="a",H472="a",J472="a",L472="a",N472="a",P472="a",R472="a"),V472,0))</f>
        <v>0</v>
      </c>
      <c r="V472" s="509">
        <v>5</v>
      </c>
      <c r="W472" s="83">
        <f>COUNTIF(D472:S472,"a")+COUNTIF(D472:S472,"s")</f>
        <v>0</v>
      </c>
      <c r="X472" s="707"/>
      <c r="Y472" s="735"/>
      <c r="Z472" s="316"/>
      <c r="AA472" s="735"/>
      <c r="AB472" s="613"/>
      <c r="AC472" s="613"/>
      <c r="AD472" s="613"/>
      <c r="AE472" s="735"/>
      <c r="AF472" s="735"/>
      <c r="AG472" s="735"/>
      <c r="AH472" s="735"/>
      <c r="AI472" s="735"/>
      <c r="AJ472" s="735"/>
      <c r="AK472" s="735"/>
      <c r="AL472" s="735"/>
      <c r="AM472" s="735"/>
      <c r="AN472" s="735"/>
      <c r="AO472" s="735"/>
      <c r="AP472" s="735"/>
      <c r="AQ472" s="735"/>
      <c r="AR472" s="735"/>
      <c r="AS472" s="735"/>
      <c r="AT472" s="735"/>
      <c r="AU472" s="735"/>
      <c r="AV472" s="735"/>
      <c r="AW472" s="735"/>
      <c r="AX472" s="735"/>
      <c r="AY472" s="735"/>
      <c r="AZ472" s="735"/>
      <c r="BA472" s="735"/>
      <c r="BB472" s="735"/>
      <c r="BC472" s="735"/>
      <c r="BD472" s="735"/>
      <c r="BE472" s="735"/>
      <c r="BF472" s="735"/>
      <c r="BG472" s="735"/>
      <c r="BH472" s="735"/>
      <c r="BI472" s="735"/>
      <c r="BJ472" s="735"/>
      <c r="BK472" s="735"/>
      <c r="BL472" s="735"/>
      <c r="BM472" s="735"/>
      <c r="BN472" s="735"/>
      <c r="BO472" s="735"/>
      <c r="BP472" s="735"/>
      <c r="BQ472" s="735"/>
      <c r="BR472" s="735"/>
      <c r="BS472" s="735"/>
      <c r="BT472" s="735"/>
      <c r="BU472" s="735"/>
      <c r="BV472" s="735"/>
      <c r="BW472" s="735"/>
      <c r="BX472" s="735"/>
      <c r="BY472" s="735"/>
      <c r="BZ472" s="735"/>
      <c r="CA472" s="735"/>
      <c r="CB472" s="735"/>
      <c r="CC472" s="735"/>
      <c r="CD472" s="735"/>
      <c r="CE472" s="735"/>
      <c r="CF472" s="735"/>
      <c r="CG472" s="735"/>
      <c r="CH472" s="735"/>
    </row>
    <row r="473" spans="1:86" s="127" customFormat="1" ht="41.25" thickBot="1" x14ac:dyDescent="0.25">
      <c r="A473" s="737"/>
      <c r="B473" s="331" t="s">
        <v>156</v>
      </c>
      <c r="C473" s="346" t="s">
        <v>157</v>
      </c>
      <c r="D473" s="902"/>
      <c r="E473" s="944"/>
      <c r="F473" s="902"/>
      <c r="G473" s="944"/>
      <c r="H473" s="902"/>
      <c r="I473" s="944"/>
      <c r="J473" s="902"/>
      <c r="K473" s="944"/>
      <c r="L473" s="902"/>
      <c r="M473" s="944"/>
      <c r="N473" s="902"/>
      <c r="O473" s="944"/>
      <c r="P473" s="902"/>
      <c r="Q473" s="944"/>
      <c r="R473" s="902"/>
      <c r="S473" s="944"/>
      <c r="T473" s="249"/>
      <c r="U473" s="140">
        <f>IF(OR(D473="s",F473="s",H473="s",J473="s",L473="s",N473="s",P473="s",R473="s"), 0, IF(OR(D473="a",F473="a",H473="a",J473="a",L473="a",N473="a",P473="a",R473="a"),V473,0))</f>
        <v>0</v>
      </c>
      <c r="V473" s="514">
        <v>5</v>
      </c>
      <c r="W473" s="83">
        <f>COUNTIF(D473:S473,"a")+COUNTIF(D473:S473,"s")</f>
        <v>0</v>
      </c>
      <c r="X473" s="707"/>
      <c r="Y473" s="735"/>
      <c r="Z473" s="316" t="s">
        <v>44</v>
      </c>
      <c r="AA473" s="735"/>
      <c r="AB473" s="613"/>
      <c r="AC473" s="613"/>
      <c r="AD473" s="613"/>
      <c r="AE473" s="735"/>
      <c r="AF473" s="735"/>
      <c r="AG473" s="735"/>
      <c r="AH473" s="735"/>
      <c r="AI473" s="735"/>
      <c r="AJ473" s="735"/>
      <c r="AK473" s="735"/>
      <c r="AL473" s="735"/>
      <c r="AM473" s="735"/>
      <c r="AN473" s="735"/>
      <c r="AO473" s="735"/>
      <c r="AP473" s="735"/>
      <c r="AQ473" s="735"/>
      <c r="AR473" s="735"/>
      <c r="AS473" s="735"/>
      <c r="AT473" s="735"/>
      <c r="AU473" s="735"/>
      <c r="AV473" s="735"/>
      <c r="AW473" s="735"/>
      <c r="AX473" s="735"/>
      <c r="AY473" s="735"/>
      <c r="AZ473" s="735"/>
      <c r="BA473" s="735"/>
      <c r="BB473" s="735"/>
      <c r="BC473" s="735"/>
      <c r="BD473" s="735"/>
      <c r="BE473" s="735"/>
      <c r="BF473" s="735"/>
      <c r="BG473" s="735"/>
      <c r="BH473" s="735"/>
      <c r="BI473" s="735"/>
      <c r="BJ473" s="735"/>
      <c r="BK473" s="735"/>
      <c r="BL473" s="735"/>
      <c r="BM473" s="735"/>
      <c r="BN473" s="735"/>
      <c r="BO473" s="735"/>
      <c r="BP473" s="735"/>
      <c r="BQ473" s="735"/>
      <c r="BR473" s="735"/>
      <c r="BS473" s="735"/>
      <c r="BT473" s="735"/>
      <c r="BU473" s="735"/>
      <c r="BV473" s="735"/>
      <c r="BW473" s="735"/>
      <c r="BX473" s="735"/>
      <c r="BY473" s="735"/>
      <c r="BZ473" s="735"/>
      <c r="CA473" s="735"/>
      <c r="CB473" s="735"/>
      <c r="CC473" s="735"/>
      <c r="CD473" s="735"/>
      <c r="CE473" s="735"/>
      <c r="CF473" s="735"/>
      <c r="CG473" s="735"/>
      <c r="CH473" s="735"/>
    </row>
    <row r="474" spans="1:86" s="127" customFormat="1" ht="21" customHeight="1" thickTop="1" thickBot="1" x14ac:dyDescent="0.25">
      <c r="A474" s="737"/>
      <c r="B474" s="25"/>
      <c r="C474" s="209"/>
      <c r="D474" s="912" t="s">
        <v>261</v>
      </c>
      <c r="E474" s="919"/>
      <c r="F474" s="919"/>
      <c r="G474" s="919"/>
      <c r="H474" s="919"/>
      <c r="I474" s="919"/>
      <c r="J474" s="919"/>
      <c r="K474" s="919"/>
      <c r="L474" s="919"/>
      <c r="M474" s="919"/>
      <c r="N474" s="919"/>
      <c r="O474" s="919"/>
      <c r="P474" s="919"/>
      <c r="Q474" s="919"/>
      <c r="R474" s="919"/>
      <c r="S474" s="919"/>
      <c r="T474" s="920"/>
      <c r="U474" s="717">
        <f>SUM(U470:U473)</f>
        <v>0</v>
      </c>
      <c r="V474" s="510">
        <f>SUM(V470:V473)</f>
        <v>30</v>
      </c>
      <c r="W474" s="83"/>
      <c r="X474" s="265"/>
      <c r="Y474" s="735"/>
      <c r="Z474" s="316"/>
      <c r="AA474" s="735"/>
      <c r="AB474" s="613"/>
      <c r="AC474" s="613"/>
      <c r="AD474" s="613"/>
      <c r="AE474" s="735"/>
      <c r="AF474" s="735"/>
      <c r="AG474" s="735"/>
      <c r="AH474" s="735"/>
      <c r="AI474" s="735"/>
      <c r="AJ474" s="735"/>
      <c r="AK474" s="735"/>
      <c r="AL474" s="735"/>
      <c r="AM474" s="735"/>
      <c r="AN474" s="735"/>
      <c r="AO474" s="735"/>
      <c r="AP474" s="735"/>
      <c r="AQ474" s="735"/>
      <c r="AR474" s="735"/>
      <c r="AS474" s="735"/>
      <c r="AT474" s="735"/>
      <c r="AU474" s="735"/>
      <c r="AV474" s="735"/>
      <c r="AW474" s="735"/>
      <c r="AX474" s="735"/>
      <c r="AY474" s="735"/>
      <c r="AZ474" s="735"/>
      <c r="BA474" s="735"/>
      <c r="BB474" s="735"/>
      <c r="BC474" s="735"/>
      <c r="BD474" s="735"/>
      <c r="BE474" s="735"/>
      <c r="BF474" s="735"/>
      <c r="BG474" s="735"/>
      <c r="BH474" s="735"/>
      <c r="BI474" s="735"/>
      <c r="BJ474" s="735"/>
      <c r="BK474" s="735"/>
      <c r="BL474" s="735"/>
      <c r="BM474" s="735"/>
      <c r="BN474" s="735"/>
      <c r="BO474" s="735"/>
      <c r="BP474" s="735"/>
      <c r="BQ474" s="735"/>
      <c r="BR474" s="735"/>
      <c r="BS474" s="735"/>
      <c r="BT474" s="735"/>
      <c r="BU474" s="735"/>
      <c r="BV474" s="735"/>
      <c r="BW474" s="735"/>
      <c r="BX474" s="735"/>
      <c r="BY474" s="735"/>
      <c r="BZ474" s="735"/>
      <c r="CA474" s="735"/>
      <c r="CB474" s="735"/>
      <c r="CC474" s="735"/>
      <c r="CD474" s="735"/>
      <c r="CE474" s="735"/>
      <c r="CF474" s="735"/>
      <c r="CG474" s="735"/>
      <c r="CH474" s="735"/>
    </row>
    <row r="475" spans="1:86" s="127" customFormat="1" ht="21" customHeight="1" thickBot="1" x14ac:dyDescent="0.25">
      <c r="A475" s="737"/>
      <c r="B475" s="466"/>
      <c r="C475" s="467"/>
      <c r="D475" s="1153"/>
      <c r="E475" s="1154"/>
      <c r="F475" s="1239">
        <v>5</v>
      </c>
      <c r="G475" s="923"/>
      <c r="H475" s="923"/>
      <c r="I475" s="923"/>
      <c r="J475" s="923"/>
      <c r="K475" s="923"/>
      <c r="L475" s="923"/>
      <c r="M475" s="923"/>
      <c r="N475" s="923"/>
      <c r="O475" s="923"/>
      <c r="P475" s="923"/>
      <c r="Q475" s="923"/>
      <c r="R475" s="923"/>
      <c r="S475" s="923"/>
      <c r="T475" s="923"/>
      <c r="U475" s="923"/>
      <c r="V475" s="924"/>
      <c r="W475" s="83"/>
      <c r="X475" s="264"/>
      <c r="Y475" s="735"/>
      <c r="Z475" s="316"/>
      <c r="AA475" s="735"/>
      <c r="AB475" s="613"/>
      <c r="AC475" s="613"/>
      <c r="AD475" s="613"/>
      <c r="AE475" s="735"/>
      <c r="AF475" s="735"/>
      <c r="AG475" s="735"/>
      <c r="AH475" s="735"/>
      <c r="AI475" s="735"/>
      <c r="AJ475" s="735"/>
      <c r="AK475" s="735"/>
      <c r="AL475" s="735"/>
      <c r="AM475" s="735"/>
      <c r="AN475" s="735"/>
      <c r="AO475" s="735"/>
      <c r="AP475" s="735"/>
      <c r="AQ475" s="735"/>
      <c r="AR475" s="735"/>
      <c r="AS475" s="735"/>
      <c r="AT475" s="735"/>
      <c r="AU475" s="735"/>
      <c r="AV475" s="735"/>
      <c r="AW475" s="735"/>
      <c r="AX475" s="735"/>
      <c r="AY475" s="735"/>
      <c r="AZ475" s="735"/>
      <c r="BA475" s="735"/>
      <c r="BB475" s="735"/>
      <c r="BC475" s="735"/>
      <c r="BD475" s="735"/>
      <c r="BE475" s="735"/>
      <c r="BF475" s="735"/>
      <c r="BG475" s="735"/>
      <c r="BH475" s="735"/>
      <c r="BI475" s="735"/>
      <c r="BJ475" s="735"/>
      <c r="BK475" s="735"/>
      <c r="BL475" s="735"/>
      <c r="BM475" s="735"/>
      <c r="BN475" s="735"/>
      <c r="BO475" s="735"/>
      <c r="BP475" s="735"/>
      <c r="BQ475" s="735"/>
      <c r="BR475" s="735"/>
      <c r="BS475" s="735"/>
      <c r="BT475" s="735"/>
      <c r="BU475" s="735"/>
      <c r="BV475" s="735"/>
      <c r="BW475" s="735"/>
      <c r="BX475" s="735"/>
      <c r="BY475" s="735"/>
      <c r="BZ475" s="735"/>
      <c r="CA475" s="735"/>
      <c r="CB475" s="735"/>
      <c r="CC475" s="735"/>
      <c r="CD475" s="735"/>
      <c r="CE475" s="735"/>
      <c r="CF475" s="735"/>
      <c r="CG475" s="735"/>
      <c r="CH475" s="735"/>
    </row>
    <row r="476" spans="1:86" s="127" customFormat="1" ht="30" customHeight="1" thickBot="1" x14ac:dyDescent="0.25">
      <c r="A476" s="737"/>
      <c r="B476" s="317" t="s">
        <v>158</v>
      </c>
      <c r="C476" s="862" t="s">
        <v>1253</v>
      </c>
      <c r="D476" s="89"/>
      <c r="E476" s="87"/>
      <c r="F476" s="227"/>
      <c r="G476" s="88"/>
      <c r="H476" s="89"/>
      <c r="I476" s="87"/>
      <c r="J476" s="227"/>
      <c r="K476" s="78"/>
      <c r="L476" s="75" t="s">
        <v>602</v>
      </c>
      <c r="M476" s="87"/>
      <c r="N476" s="227"/>
      <c r="O476" s="88"/>
      <c r="P476" s="89"/>
      <c r="Q476" s="87"/>
      <c r="R476" s="227"/>
      <c r="S476" s="88"/>
      <c r="T476" s="91"/>
      <c r="U476" s="47"/>
      <c r="V476" s="70"/>
      <c r="W476" s="83"/>
      <c r="X476" s="264"/>
      <c r="Y476" s="282"/>
      <c r="Z476" s="316"/>
      <c r="AA476" s="282"/>
      <c r="AB476" s="454"/>
      <c r="AC476" s="454"/>
      <c r="AD476" s="454"/>
      <c r="AE476" s="282"/>
      <c r="AF476" s="282"/>
      <c r="AG476" s="282"/>
      <c r="AH476" s="282"/>
      <c r="AI476" s="282"/>
      <c r="AJ476" s="282"/>
      <c r="AK476" s="282"/>
      <c r="AL476" s="282"/>
      <c r="AM476" s="282"/>
      <c r="AN476" s="282"/>
      <c r="AO476" s="282"/>
      <c r="AP476" s="282"/>
      <c r="AQ476" s="282"/>
      <c r="AR476" s="282"/>
      <c r="AS476" s="282"/>
      <c r="AT476" s="282"/>
      <c r="AU476" s="282"/>
      <c r="AV476" s="282"/>
      <c r="AW476" s="282"/>
      <c r="AX476" s="282"/>
      <c r="AY476" s="282"/>
      <c r="AZ476" s="282"/>
      <c r="BA476" s="282"/>
      <c r="BB476" s="282"/>
      <c r="BC476" s="282"/>
      <c r="BD476" s="282"/>
      <c r="BE476" s="282"/>
      <c r="BF476" s="282"/>
      <c r="BG476" s="282"/>
      <c r="BH476" s="282"/>
      <c r="BI476" s="282"/>
      <c r="BJ476" s="282"/>
      <c r="BK476" s="282"/>
      <c r="BL476" s="282"/>
      <c r="BM476" s="282"/>
      <c r="BN476" s="282"/>
      <c r="BO476" s="282"/>
      <c r="BP476" s="282"/>
      <c r="BQ476" s="282"/>
      <c r="BR476" s="282"/>
      <c r="BS476" s="282"/>
      <c r="BT476" s="282"/>
      <c r="BU476" s="282"/>
      <c r="BV476" s="282"/>
      <c r="BW476" s="282"/>
      <c r="BX476" s="282"/>
      <c r="BY476" s="282"/>
      <c r="BZ476" s="282"/>
      <c r="CA476" s="282"/>
      <c r="CB476" s="282"/>
      <c r="CC476" s="282"/>
      <c r="CD476" s="282"/>
      <c r="CE476" s="282"/>
      <c r="CF476" s="282"/>
      <c r="CG476" s="282"/>
      <c r="CH476" s="282"/>
    </row>
    <row r="477" spans="1:86" s="244" customFormat="1" ht="40.5" x14ac:dyDescent="0.2">
      <c r="A477" s="737"/>
      <c r="B477" s="330" t="s">
        <v>159</v>
      </c>
      <c r="C477" s="178" t="s">
        <v>568</v>
      </c>
      <c r="D477" s="899"/>
      <c r="E477" s="925"/>
      <c r="F477" s="899"/>
      <c r="G477" s="925"/>
      <c r="H477" s="899"/>
      <c r="I477" s="925"/>
      <c r="J477" s="899"/>
      <c r="K477" s="925"/>
      <c r="L477" s="899"/>
      <c r="M477" s="925"/>
      <c r="N477" s="899"/>
      <c r="O477" s="925"/>
      <c r="P477" s="899"/>
      <c r="Q477" s="925"/>
      <c r="R477" s="899"/>
      <c r="S477" s="925"/>
      <c r="T477" s="249"/>
      <c r="U477" s="139">
        <f>IF(OR(D477="s",F477="s",H477="s",J477="s",L477="s",N477="s",P477="s",R477="s"), 0, IF(OR(D477="a",F477="a",H477="a",J477="a",L477="a",N477="a",P477="a",R477="a"),V477,0))</f>
        <v>0</v>
      </c>
      <c r="V477" s="511">
        <v>10</v>
      </c>
      <c r="W477" s="83">
        <f>COUNTIF(D477:S477,"a")+COUNTIF(D477:S477,"s")</f>
        <v>0</v>
      </c>
      <c r="X477" s="707"/>
      <c r="Y477" s="845"/>
      <c r="Z477" s="316" t="s">
        <v>44</v>
      </c>
      <c r="AA477" s="845"/>
      <c r="AB477" s="613"/>
      <c r="AC477" s="613"/>
      <c r="AD477" s="613"/>
      <c r="AE477" s="845"/>
      <c r="AF477" s="845"/>
      <c r="AG477" s="845"/>
      <c r="AH477" s="845"/>
      <c r="AI477" s="845"/>
      <c r="AJ477" s="845"/>
      <c r="AK477" s="845"/>
      <c r="AL477" s="845"/>
      <c r="AM477" s="845"/>
      <c r="AN477" s="845"/>
      <c r="AO477" s="845"/>
      <c r="AP477" s="845"/>
      <c r="AQ477" s="845"/>
      <c r="AR477" s="845"/>
      <c r="AS477" s="845"/>
      <c r="AT477" s="845"/>
      <c r="AU477" s="295"/>
      <c r="AV477" s="295"/>
      <c r="AW477" s="295"/>
      <c r="AX477" s="295"/>
      <c r="AY477" s="295"/>
      <c r="AZ477" s="295"/>
      <c r="BA477" s="295"/>
      <c r="BB477" s="295"/>
      <c r="BC477" s="295"/>
      <c r="BD477" s="295"/>
      <c r="BE477" s="295"/>
      <c r="BF477" s="295"/>
      <c r="BG477" s="295"/>
      <c r="BH477" s="295"/>
      <c r="BI477" s="295"/>
      <c r="BJ477" s="295"/>
      <c r="BK477" s="295"/>
      <c r="BL477" s="295"/>
      <c r="BM477" s="295"/>
      <c r="BN477" s="295"/>
      <c r="BO477" s="295"/>
      <c r="BP477" s="295"/>
      <c r="BQ477" s="295"/>
      <c r="BR477" s="295"/>
      <c r="BS477" s="295"/>
      <c r="BT477" s="295"/>
      <c r="BU477" s="295"/>
      <c r="BV477" s="295"/>
      <c r="BW477" s="295"/>
      <c r="BX477" s="295"/>
      <c r="BY477" s="295"/>
      <c r="BZ477" s="295"/>
      <c r="CA477" s="295"/>
      <c r="CB477" s="295"/>
      <c r="CC477" s="295"/>
      <c r="CD477" s="295"/>
      <c r="CE477" s="295"/>
      <c r="CF477" s="295"/>
      <c r="CG477" s="295"/>
      <c r="CH477" s="295"/>
    </row>
    <row r="478" spans="1:86" s="127" customFormat="1" ht="40.5" x14ac:dyDescent="0.2">
      <c r="A478" s="737"/>
      <c r="B478" s="331" t="s">
        <v>160</v>
      </c>
      <c r="C478" s="417" t="s">
        <v>569</v>
      </c>
      <c r="D478" s="900"/>
      <c r="E478" s="911"/>
      <c r="F478" s="900"/>
      <c r="G478" s="911"/>
      <c r="H478" s="900"/>
      <c r="I478" s="911"/>
      <c r="J478" s="900"/>
      <c r="K478" s="911"/>
      <c r="L478" s="900"/>
      <c r="M478" s="911"/>
      <c r="N478" s="900"/>
      <c r="O478" s="911"/>
      <c r="P478" s="900"/>
      <c r="Q478" s="911"/>
      <c r="R478" s="900"/>
      <c r="S478" s="911"/>
      <c r="T478" s="249"/>
      <c r="U478" s="140">
        <f>IF(OR(D478="s",F478="s",H478="s",J478="s",L478="s",N478="s",P478="s",R478="s"), 0, IF(OR(D478="a",F478="a",H478="a",J478="a",L478="a",N478="a",P478="a",R478="a"),V478,0))</f>
        <v>0</v>
      </c>
      <c r="V478" s="509">
        <v>40</v>
      </c>
      <c r="W478" s="83">
        <f>COUNTIF(D478:S478,"a")+COUNTIF(D478:S478,"s")</f>
        <v>0</v>
      </c>
      <c r="X478" s="707"/>
      <c r="Y478" s="845"/>
      <c r="Z478" s="316"/>
      <c r="AA478" s="845"/>
      <c r="AB478" s="613"/>
      <c r="AC478" s="613"/>
      <c r="AD478" s="613"/>
      <c r="AE478" s="845"/>
      <c r="AF478" s="845"/>
      <c r="AG478" s="845"/>
      <c r="AH478" s="845"/>
      <c r="AI478" s="845"/>
      <c r="AJ478" s="845"/>
      <c r="AK478" s="845"/>
      <c r="AL478" s="845"/>
      <c r="AM478" s="845"/>
      <c r="AN478" s="845"/>
      <c r="AO478" s="845"/>
      <c r="AP478" s="845"/>
      <c r="AQ478" s="845"/>
      <c r="AR478" s="845"/>
      <c r="AS478" s="845"/>
      <c r="AT478" s="845"/>
      <c r="AU478" s="845"/>
      <c r="AV478" s="845"/>
      <c r="AW478" s="845"/>
      <c r="AX478" s="845"/>
      <c r="AY478" s="845"/>
      <c r="AZ478" s="845"/>
      <c r="BA478" s="845"/>
      <c r="BB478" s="845"/>
      <c r="BC478" s="845"/>
      <c r="BD478" s="845"/>
      <c r="BE478" s="845"/>
      <c r="BF478" s="845"/>
      <c r="BG478" s="845"/>
      <c r="BH478" s="845"/>
      <c r="BI478" s="845"/>
      <c r="BJ478" s="845"/>
      <c r="BK478" s="845"/>
      <c r="BL478" s="845"/>
      <c r="BM478" s="845"/>
      <c r="BN478" s="845"/>
      <c r="BO478" s="845"/>
      <c r="BP478" s="845"/>
      <c r="BQ478" s="845"/>
      <c r="BR478" s="845"/>
      <c r="BS478" s="845"/>
      <c r="BT478" s="845"/>
      <c r="BU478" s="845"/>
      <c r="BV478" s="845"/>
      <c r="BW478" s="845"/>
      <c r="BX478" s="845"/>
      <c r="BY478" s="845"/>
      <c r="BZ478" s="845"/>
      <c r="CA478" s="845"/>
      <c r="CB478" s="845"/>
      <c r="CC478" s="845"/>
      <c r="CD478" s="845"/>
      <c r="CE478" s="845"/>
      <c r="CF478" s="845"/>
      <c r="CG478" s="845"/>
      <c r="CH478" s="845"/>
    </row>
    <row r="479" spans="1:86" s="127" customFormat="1" ht="22.5" x14ac:dyDescent="0.2">
      <c r="A479" s="737"/>
      <c r="B479" s="331" t="s">
        <v>161</v>
      </c>
      <c r="C479" s="346" t="s">
        <v>200</v>
      </c>
      <c r="D479" s="902"/>
      <c r="E479" s="944"/>
      <c r="F479" s="902"/>
      <c r="G479" s="944"/>
      <c r="H479" s="902"/>
      <c r="I479" s="944"/>
      <c r="J479" s="902"/>
      <c r="K479" s="944"/>
      <c r="L479" s="902"/>
      <c r="M479" s="944"/>
      <c r="N479" s="902"/>
      <c r="O479" s="944"/>
      <c r="P479" s="902"/>
      <c r="Q479" s="944"/>
      <c r="R479" s="902"/>
      <c r="S479" s="944"/>
      <c r="T479" s="249"/>
      <c r="U479" s="140">
        <f>IF(OR(D479="s",F479="s",H479="s",J479="s",L479="s",N479="s",P479="s",R479="s"), 0, IF(OR(D479="a",F479="a",H479="a",J479="a",L479="a",N479="a",P479="a",R479="a"),V479,0))</f>
        <v>0</v>
      </c>
      <c r="V479" s="514">
        <v>20</v>
      </c>
      <c r="W479" s="83">
        <f>COUNTIF(D479:S479,"a")+COUNTIF(D479:S479,"s")</f>
        <v>0</v>
      </c>
      <c r="X479" s="707"/>
      <c r="Y479" s="845"/>
      <c r="Z479" s="316" t="s">
        <v>44</v>
      </c>
      <c r="AA479" s="845"/>
      <c r="AB479" s="613"/>
      <c r="AC479" s="613"/>
      <c r="AD479" s="613"/>
      <c r="AE479" s="845"/>
      <c r="AF479" s="845"/>
      <c r="AG479" s="845"/>
      <c r="AH479" s="845"/>
      <c r="AI479" s="845"/>
      <c r="AJ479" s="845"/>
      <c r="AK479" s="845"/>
      <c r="AL479" s="845"/>
      <c r="AM479" s="845"/>
      <c r="AN479" s="845"/>
      <c r="AO479" s="845"/>
      <c r="AP479" s="845"/>
      <c r="AQ479" s="845"/>
      <c r="AR479" s="845"/>
      <c r="AS479" s="845"/>
      <c r="AT479" s="845"/>
      <c r="AU479" s="845"/>
      <c r="AV479" s="845"/>
      <c r="AW479" s="845"/>
      <c r="AX479" s="845"/>
      <c r="AY479" s="845"/>
      <c r="AZ479" s="845"/>
      <c r="BA479" s="845"/>
      <c r="BB479" s="845"/>
      <c r="BC479" s="845"/>
      <c r="BD479" s="845"/>
      <c r="BE479" s="845"/>
      <c r="BF479" s="845"/>
      <c r="BG479" s="845"/>
      <c r="BH479" s="845"/>
      <c r="BI479" s="845"/>
      <c r="BJ479" s="845"/>
      <c r="BK479" s="845"/>
      <c r="BL479" s="845"/>
      <c r="BM479" s="845"/>
      <c r="BN479" s="845"/>
      <c r="BO479" s="845"/>
      <c r="BP479" s="845"/>
      <c r="BQ479" s="845"/>
      <c r="BR479" s="845"/>
      <c r="BS479" s="845"/>
      <c r="BT479" s="845"/>
      <c r="BU479" s="845"/>
      <c r="BV479" s="845"/>
      <c r="BW479" s="845"/>
      <c r="BX479" s="845"/>
      <c r="BY479" s="845"/>
      <c r="BZ479" s="845"/>
      <c r="CA479" s="845"/>
      <c r="CB479" s="845"/>
      <c r="CC479" s="845"/>
      <c r="CD479" s="845"/>
      <c r="CE479" s="845"/>
      <c r="CF479" s="845"/>
      <c r="CG479" s="845"/>
      <c r="CH479" s="845"/>
    </row>
    <row r="480" spans="1:86" s="127" customFormat="1" ht="45" customHeight="1" thickBot="1" x14ac:dyDescent="0.25">
      <c r="A480" s="737"/>
      <c r="B480" s="331" t="s">
        <v>1254</v>
      </c>
      <c r="C480" s="346" t="s">
        <v>1255</v>
      </c>
      <c r="D480" s="902"/>
      <c r="E480" s="944"/>
      <c r="F480" s="902"/>
      <c r="G480" s="944"/>
      <c r="H480" s="902"/>
      <c r="I480" s="944"/>
      <c r="J480" s="902"/>
      <c r="K480" s="944"/>
      <c r="L480" s="902"/>
      <c r="M480" s="944"/>
      <c r="N480" s="902"/>
      <c r="O480" s="944"/>
      <c r="P480" s="902"/>
      <c r="Q480" s="944"/>
      <c r="R480" s="902"/>
      <c r="S480" s="944"/>
      <c r="T480" s="249"/>
      <c r="U480" s="140">
        <f>IF(OR(D480="s",F480="s",H480="s",J480="s",L480="s",N480="s",P480="s",R480="s"), 0, IF(OR(D480="a",F480="a",H480="a",J480="a",L480="a",N480="a",P480="a",R480="a"),V480,0))</f>
        <v>0</v>
      </c>
      <c r="V480" s="514">
        <v>30</v>
      </c>
      <c r="W480" s="83">
        <f>COUNTIF(D480:S480,"a")+COUNTIF(D480:S480,"s")</f>
        <v>0</v>
      </c>
      <c r="X480" s="707"/>
      <c r="Y480" s="845"/>
      <c r="Z480" s="316"/>
      <c r="AA480" s="845"/>
      <c r="AB480" s="613"/>
      <c r="AC480" s="613"/>
      <c r="AD480" s="613"/>
      <c r="AE480" s="845"/>
      <c r="AF480" s="845"/>
      <c r="AG480" s="845"/>
      <c r="AH480" s="845"/>
      <c r="AI480" s="845"/>
      <c r="AJ480" s="845"/>
      <c r="AK480" s="845"/>
      <c r="AL480" s="845"/>
      <c r="AM480" s="845"/>
      <c r="AN480" s="845"/>
      <c r="AO480" s="845"/>
      <c r="AP480" s="845"/>
      <c r="AQ480" s="845"/>
      <c r="AR480" s="845"/>
      <c r="AS480" s="845"/>
      <c r="AT480" s="845"/>
      <c r="AU480" s="845"/>
      <c r="AV480" s="845"/>
      <c r="AW480" s="845"/>
      <c r="AX480" s="845"/>
      <c r="AY480" s="845"/>
      <c r="AZ480" s="845"/>
      <c r="BA480" s="845"/>
      <c r="BB480" s="845"/>
      <c r="BC480" s="845"/>
      <c r="BD480" s="845"/>
      <c r="BE480" s="845"/>
      <c r="BF480" s="845"/>
      <c r="BG480" s="845"/>
      <c r="BH480" s="845"/>
      <c r="BI480" s="845"/>
      <c r="BJ480" s="845"/>
      <c r="BK480" s="845"/>
      <c r="BL480" s="845"/>
      <c r="BM480" s="845"/>
      <c r="BN480" s="845"/>
      <c r="BO480" s="845"/>
      <c r="BP480" s="845"/>
      <c r="BQ480" s="845"/>
      <c r="BR480" s="845"/>
      <c r="BS480" s="845"/>
      <c r="BT480" s="845"/>
      <c r="BU480" s="845"/>
      <c r="BV480" s="845"/>
      <c r="BW480" s="845"/>
      <c r="BX480" s="845"/>
      <c r="BY480" s="845"/>
      <c r="BZ480" s="845"/>
      <c r="CA480" s="845"/>
      <c r="CB480" s="845"/>
      <c r="CC480" s="845"/>
      <c r="CD480" s="845"/>
      <c r="CE480" s="845"/>
      <c r="CF480" s="845"/>
      <c r="CG480" s="845"/>
      <c r="CH480" s="845"/>
    </row>
    <row r="481" spans="1:86" s="127" customFormat="1" ht="21" customHeight="1" thickTop="1" thickBot="1" x14ac:dyDescent="0.25">
      <c r="A481" s="737"/>
      <c r="B481" s="25"/>
      <c r="C481" s="209"/>
      <c r="D481" s="912" t="s">
        <v>261</v>
      </c>
      <c r="E481" s="919"/>
      <c r="F481" s="919"/>
      <c r="G481" s="919"/>
      <c r="H481" s="919"/>
      <c r="I481" s="919"/>
      <c r="J481" s="919"/>
      <c r="K481" s="919"/>
      <c r="L481" s="919"/>
      <c r="M481" s="919"/>
      <c r="N481" s="919"/>
      <c r="O481" s="919"/>
      <c r="P481" s="919"/>
      <c r="Q481" s="919"/>
      <c r="R481" s="919"/>
      <c r="S481" s="919"/>
      <c r="T481" s="920"/>
      <c r="U481" s="29">
        <f>SUM(U477:U480)</f>
        <v>0</v>
      </c>
      <c r="V481" s="510">
        <f>SUM(V477:V480)</f>
        <v>100</v>
      </c>
      <c r="W481" s="83"/>
      <c r="X481" s="265"/>
      <c r="Y481" s="282"/>
      <c r="Z481" s="316"/>
      <c r="AA481" s="282"/>
      <c r="AB481" s="454"/>
      <c r="AC481" s="454"/>
      <c r="AD481" s="454"/>
      <c r="AE481" s="282"/>
      <c r="AF481" s="282"/>
      <c r="AG481" s="282"/>
      <c r="AH481" s="282"/>
      <c r="AI481" s="282"/>
      <c r="AJ481" s="282"/>
      <c r="AK481" s="282"/>
      <c r="AL481" s="282"/>
      <c r="AM481" s="282"/>
      <c r="AN481" s="282"/>
      <c r="AO481" s="282"/>
      <c r="AP481" s="282"/>
      <c r="AQ481" s="282"/>
      <c r="AR481" s="282"/>
      <c r="AS481" s="282"/>
      <c r="AT481" s="282"/>
      <c r="AU481" s="282"/>
      <c r="AV481" s="282"/>
      <c r="AW481" s="282"/>
      <c r="AX481" s="282"/>
      <c r="AY481" s="282"/>
      <c r="AZ481" s="282"/>
      <c r="BA481" s="282"/>
      <c r="BB481" s="282"/>
      <c r="BC481" s="282"/>
      <c r="BD481" s="282"/>
      <c r="BE481" s="282"/>
      <c r="BF481" s="282"/>
      <c r="BG481" s="282"/>
      <c r="BH481" s="282"/>
      <c r="BI481" s="282"/>
      <c r="BJ481" s="282"/>
      <c r="BK481" s="282"/>
      <c r="BL481" s="282"/>
      <c r="BM481" s="282"/>
      <c r="BN481" s="282"/>
      <c r="BO481" s="282"/>
      <c r="BP481" s="282"/>
      <c r="BQ481" s="282"/>
      <c r="BR481" s="282"/>
      <c r="BS481" s="282"/>
      <c r="BT481" s="282"/>
      <c r="BU481" s="282"/>
      <c r="BV481" s="282"/>
      <c r="BW481" s="282"/>
      <c r="BX481" s="282"/>
      <c r="BY481" s="282"/>
      <c r="BZ481" s="282"/>
      <c r="CA481" s="282"/>
      <c r="CB481" s="282"/>
      <c r="CC481" s="282"/>
      <c r="CD481" s="282"/>
      <c r="CE481" s="282"/>
      <c r="CF481" s="282"/>
      <c r="CG481" s="282"/>
      <c r="CH481" s="282"/>
    </row>
    <row r="482" spans="1:86" s="127" customFormat="1" ht="21" customHeight="1" thickBot="1" x14ac:dyDescent="0.25">
      <c r="A482" s="503"/>
      <c r="B482" s="596"/>
      <c r="C482" s="440"/>
      <c r="D482" s="1153"/>
      <c r="E482" s="1154"/>
      <c r="F482" s="1035">
        <v>20</v>
      </c>
      <c r="G482" s="1036"/>
      <c r="H482" s="1036"/>
      <c r="I482" s="1036"/>
      <c r="J482" s="1036"/>
      <c r="K482" s="1036"/>
      <c r="L482" s="1036"/>
      <c r="M482" s="1036"/>
      <c r="N482" s="1036"/>
      <c r="O482" s="1036"/>
      <c r="P482" s="1036"/>
      <c r="Q482" s="1036"/>
      <c r="R482" s="1036"/>
      <c r="S482" s="1036"/>
      <c r="T482" s="1036"/>
      <c r="U482" s="1036"/>
      <c r="V482" s="1037"/>
      <c r="W482" s="83"/>
      <c r="X482" s="264"/>
      <c r="Y482" s="282"/>
      <c r="Z482" s="316"/>
      <c r="AA482" s="282"/>
      <c r="AB482" s="454"/>
      <c r="AC482" s="454"/>
      <c r="AD482" s="454"/>
      <c r="AE482" s="282"/>
      <c r="AF482" s="282"/>
      <c r="AG482" s="282"/>
      <c r="AH482" s="282"/>
      <c r="AI482" s="282"/>
      <c r="AJ482" s="282"/>
      <c r="AK482" s="282"/>
      <c r="AL482" s="282"/>
      <c r="AM482" s="282"/>
      <c r="AN482" s="282"/>
      <c r="AO482" s="282"/>
      <c r="AP482" s="282"/>
      <c r="AQ482" s="282"/>
      <c r="AR482" s="282"/>
      <c r="AS482" s="282"/>
      <c r="AT482" s="282"/>
      <c r="AU482" s="282"/>
      <c r="AV482" s="282"/>
      <c r="AW482" s="282"/>
      <c r="AX482" s="282"/>
      <c r="AY482" s="282"/>
      <c r="AZ482" s="282"/>
      <c r="BA482" s="282"/>
      <c r="BB482" s="282"/>
      <c r="BC482" s="282"/>
      <c r="BD482" s="282"/>
      <c r="BE482" s="282"/>
      <c r="BF482" s="282"/>
      <c r="BG482" s="282"/>
      <c r="BH482" s="282"/>
      <c r="BI482" s="282"/>
      <c r="BJ482" s="282"/>
      <c r="BK482" s="282"/>
      <c r="BL482" s="282"/>
      <c r="BM482" s="282"/>
      <c r="BN482" s="282"/>
      <c r="BO482" s="282"/>
      <c r="BP482" s="282"/>
      <c r="BQ482" s="282"/>
      <c r="BR482" s="282"/>
      <c r="BS482" s="282"/>
      <c r="BT482" s="282"/>
      <c r="BU482" s="282"/>
      <c r="BV482" s="282"/>
      <c r="BW482" s="282"/>
      <c r="BX482" s="282"/>
      <c r="BY482" s="282"/>
      <c r="BZ482" s="282"/>
      <c r="CA482" s="282"/>
      <c r="CB482" s="282"/>
      <c r="CC482" s="282"/>
      <c r="CD482" s="282"/>
      <c r="CE482" s="282"/>
      <c r="CF482" s="282"/>
      <c r="CG482" s="282"/>
      <c r="CH482" s="282"/>
    </row>
    <row r="483" spans="1:86" s="15" customFormat="1" ht="30" customHeight="1" thickBot="1" x14ac:dyDescent="0.25">
      <c r="A483" s="501"/>
      <c r="B483" s="590"/>
      <c r="C483" s="1249" t="s">
        <v>417</v>
      </c>
      <c r="D483" s="1250"/>
      <c r="E483" s="1250"/>
      <c r="F483" s="1250"/>
      <c r="G483" s="1250"/>
      <c r="H483" s="1250"/>
      <c r="I483" s="1250"/>
      <c r="J483" s="1250"/>
      <c r="K483" s="1250"/>
      <c r="L483" s="1250"/>
      <c r="M483" s="1250"/>
      <c r="N483" s="1250"/>
      <c r="O483" s="1250"/>
      <c r="P483" s="1250"/>
      <c r="Q483" s="1250"/>
      <c r="R483" s="1250"/>
      <c r="S483" s="1250"/>
      <c r="T483" s="1250"/>
      <c r="U483" s="1250"/>
      <c r="V483" s="1251"/>
      <c r="W483" s="83"/>
      <c r="X483" s="347"/>
      <c r="Y483" s="348"/>
      <c r="Z483" s="316"/>
      <c r="AA483" s="282"/>
      <c r="AB483" s="282"/>
      <c r="AC483" s="282"/>
      <c r="AD483" s="282"/>
      <c r="AE483" s="282"/>
      <c r="AF483" s="282"/>
      <c r="AG483" s="282"/>
      <c r="AH483" s="282"/>
      <c r="AI483" s="282"/>
      <c r="AJ483" s="282"/>
      <c r="AK483" s="282"/>
      <c r="AL483" s="282"/>
      <c r="AM483" s="282"/>
      <c r="AN483" s="282"/>
      <c r="AO483" s="282"/>
      <c r="AP483" s="282"/>
      <c r="AQ483" s="282"/>
      <c r="AR483" s="282"/>
      <c r="AS483" s="282"/>
      <c r="AT483" s="282"/>
      <c r="AU483" s="290"/>
      <c r="AV483" s="290"/>
      <c r="AW483" s="290"/>
      <c r="AX483" s="290"/>
      <c r="AY483" s="290"/>
      <c r="AZ483" s="290"/>
      <c r="BA483" s="290"/>
      <c r="BB483" s="290"/>
      <c r="BC483" s="290"/>
      <c r="BD483" s="290"/>
      <c r="BE483" s="290"/>
      <c r="BF483" s="290"/>
      <c r="BG483" s="290"/>
      <c r="BH483" s="290"/>
      <c r="BI483" s="290"/>
      <c r="BJ483" s="290"/>
      <c r="BK483" s="290"/>
      <c r="BL483" s="290"/>
      <c r="BM483" s="290"/>
      <c r="BN483" s="290"/>
      <c r="BO483" s="290"/>
      <c r="BP483" s="290"/>
      <c r="BQ483" s="290"/>
      <c r="BR483" s="290"/>
      <c r="BS483" s="290"/>
      <c r="BT483" s="290"/>
      <c r="BU483" s="290"/>
      <c r="BV483" s="290"/>
      <c r="BW483" s="290"/>
      <c r="BX483" s="290"/>
      <c r="BY483" s="290"/>
      <c r="BZ483" s="290"/>
      <c r="CA483" s="290"/>
    </row>
    <row r="484" spans="1:86" s="15" customFormat="1" ht="30" customHeight="1" thickBot="1" x14ac:dyDescent="0.25">
      <c r="A484" s="737"/>
      <c r="B484" s="329" t="s">
        <v>477</v>
      </c>
      <c r="C484" s="201" t="s">
        <v>418</v>
      </c>
      <c r="D484" s="75"/>
      <c r="E484" s="86"/>
      <c r="F484" s="75" t="s">
        <v>602</v>
      </c>
      <c r="G484" s="86"/>
      <c r="H484" s="75"/>
      <c r="I484" s="86"/>
      <c r="J484" s="75"/>
      <c r="K484" s="86"/>
      <c r="L484" s="75" t="s">
        <v>602</v>
      </c>
      <c r="M484" s="86"/>
      <c r="N484" s="75" t="s">
        <v>602</v>
      </c>
      <c r="O484" s="86"/>
      <c r="P484" s="75"/>
      <c r="Q484" s="86"/>
      <c r="R484" s="75"/>
      <c r="S484" s="86"/>
      <c r="T484" s="79"/>
      <c r="U484" s="80"/>
      <c r="V484" s="80"/>
      <c r="W484" s="83"/>
      <c r="X484" s="347"/>
      <c r="Y484" s="348"/>
      <c r="Z484" s="316"/>
      <c r="AA484" s="282"/>
      <c r="AB484" s="282"/>
      <c r="AC484" s="282"/>
      <c r="AD484" s="282"/>
      <c r="AE484" s="282"/>
      <c r="AF484" s="282"/>
      <c r="AG484" s="282"/>
      <c r="AH484" s="282"/>
      <c r="AI484" s="282"/>
      <c r="AJ484" s="282"/>
      <c r="AK484" s="282"/>
      <c r="AL484" s="282"/>
      <c r="AM484" s="282"/>
      <c r="AN484" s="282"/>
      <c r="AO484" s="282"/>
      <c r="AP484" s="282"/>
      <c r="AQ484" s="282"/>
      <c r="AR484" s="282"/>
      <c r="AS484" s="282"/>
      <c r="AT484" s="282"/>
      <c r="AU484" s="290"/>
      <c r="AV484" s="290"/>
      <c r="AW484" s="290"/>
      <c r="AX484" s="290"/>
      <c r="AY484" s="290"/>
      <c r="AZ484" s="290"/>
      <c r="BA484" s="290"/>
      <c r="BB484" s="290"/>
      <c r="BC484" s="290"/>
      <c r="BD484" s="290"/>
      <c r="BE484" s="290"/>
      <c r="BF484" s="290"/>
      <c r="BG484" s="290"/>
      <c r="BH484" s="290"/>
      <c r="BI484" s="290"/>
      <c r="BJ484" s="290"/>
      <c r="BK484" s="290"/>
      <c r="BL484" s="290"/>
      <c r="BM484" s="290"/>
      <c r="BN484" s="290"/>
      <c r="BO484" s="290"/>
      <c r="BP484" s="290"/>
      <c r="BQ484" s="290"/>
      <c r="BR484" s="290"/>
      <c r="BS484" s="290"/>
      <c r="BT484" s="290"/>
      <c r="BU484" s="290"/>
      <c r="BV484" s="290"/>
      <c r="BW484" s="290"/>
      <c r="BX484" s="290"/>
      <c r="BY484" s="290"/>
      <c r="BZ484" s="290"/>
      <c r="CA484" s="290"/>
    </row>
    <row r="485" spans="1:86" s="127" customFormat="1" ht="45" customHeight="1" x14ac:dyDescent="0.2">
      <c r="A485" s="737"/>
      <c r="B485" s="330" t="s">
        <v>419</v>
      </c>
      <c r="C485" s="152" t="s">
        <v>838</v>
      </c>
      <c r="D485" s="899"/>
      <c r="E485" s="925"/>
      <c r="F485" s="899"/>
      <c r="G485" s="925"/>
      <c r="H485" s="899"/>
      <c r="I485" s="925"/>
      <c r="J485" s="899"/>
      <c r="K485" s="925"/>
      <c r="L485" s="899"/>
      <c r="M485" s="925"/>
      <c r="N485" s="899"/>
      <c r="O485" s="925"/>
      <c r="P485" s="899"/>
      <c r="Q485" s="925"/>
      <c r="R485" s="899"/>
      <c r="S485" s="925"/>
      <c r="T485" s="628"/>
      <c r="U485" s="139">
        <f>IF(OR(D485="s",F485="s",H485="s",J485="s",L485="s",N485="s",P485="s",R485="s"), 0, IF(OR(D485="a",F485="a",H485="a",J485="a",L485="a",N485="a",P485="a",R485="a"),V485,0))</f>
        <v>0</v>
      </c>
      <c r="V485" s="511">
        <v>60</v>
      </c>
      <c r="W485" s="83">
        <f>IF((COUNTIF(D485:S485,"a")+COUNTIF(D485:S485,"s"))&gt;0,IF(OR((COUNTIF(D486:S489,"a")+COUNTIF(D486:S489,"s"))),0,COUNTIF(D485:S485,"a")+COUNTIF(D485:S485,"s")),COUNTIF(D485:S485,"a")+COUNTIF(D485:S485,"s"))</f>
        <v>0</v>
      </c>
      <c r="X485" s="705"/>
      <c r="Y485" s="340"/>
      <c r="Z485" s="316"/>
      <c r="AA485" s="290"/>
      <c r="AB485" s="290"/>
      <c r="AC485" s="290"/>
      <c r="AD485" s="290"/>
      <c r="AE485" s="290"/>
      <c r="AF485" s="290"/>
      <c r="AG485" s="290"/>
      <c r="AH485" s="290"/>
      <c r="AI485" s="290"/>
      <c r="AJ485" s="290"/>
      <c r="AK485" s="290"/>
      <c r="AL485" s="290"/>
      <c r="AM485" s="290"/>
      <c r="AN485" s="290"/>
      <c r="AO485" s="697"/>
      <c r="AP485" s="697"/>
      <c r="AQ485" s="697"/>
      <c r="AR485" s="697"/>
      <c r="AS485" s="697"/>
      <c r="AT485" s="697"/>
      <c r="AU485" s="697"/>
      <c r="AV485" s="697"/>
      <c r="AW485" s="697"/>
      <c r="AX485" s="697"/>
      <c r="AY485" s="697"/>
      <c r="AZ485" s="697"/>
      <c r="BA485" s="697"/>
      <c r="BB485" s="697"/>
      <c r="BC485" s="697"/>
      <c r="BD485" s="697"/>
      <c r="BE485" s="697"/>
      <c r="BF485" s="697"/>
      <c r="BG485" s="697"/>
      <c r="BH485" s="697"/>
      <c r="BI485" s="697"/>
      <c r="BJ485" s="697"/>
      <c r="BK485" s="697"/>
      <c r="BL485" s="697"/>
      <c r="BM485" s="697"/>
      <c r="BN485" s="697"/>
      <c r="BO485" s="697"/>
      <c r="BP485" s="697"/>
      <c r="BQ485" s="697"/>
      <c r="BR485" s="697"/>
      <c r="BS485" s="697"/>
      <c r="BT485" s="697"/>
      <c r="BU485" s="697"/>
      <c r="BV485" s="697"/>
      <c r="BW485" s="697"/>
      <c r="BX485" s="697"/>
      <c r="BY485" s="697"/>
      <c r="BZ485" s="697"/>
      <c r="CA485" s="697"/>
      <c r="CB485" s="697"/>
      <c r="CC485" s="697"/>
      <c r="CD485" s="697"/>
      <c r="CE485" s="697"/>
      <c r="CF485" s="697"/>
      <c r="CG485" s="697"/>
      <c r="CH485" s="697"/>
    </row>
    <row r="486" spans="1:86" s="127" customFormat="1" ht="88.5" customHeight="1" x14ac:dyDescent="0.2">
      <c r="A486" s="737"/>
      <c r="B486" s="332" t="s">
        <v>836</v>
      </c>
      <c r="C486" s="229" t="s">
        <v>844</v>
      </c>
      <c r="D486" s="900"/>
      <c r="E486" s="911"/>
      <c r="F486" s="900"/>
      <c r="G486" s="911"/>
      <c r="H486" s="900"/>
      <c r="I486" s="911"/>
      <c r="J486" s="900"/>
      <c r="K486" s="911"/>
      <c r="L486" s="900"/>
      <c r="M486" s="911"/>
      <c r="N486" s="900"/>
      <c r="O486" s="911"/>
      <c r="P486" s="900"/>
      <c r="Q486" s="911"/>
      <c r="R486" s="900"/>
      <c r="S486" s="911"/>
      <c r="T486" s="628"/>
      <c r="U486" s="137">
        <f>IF(OR(D486="s",F486="s",H486="s",J486="s",L486="s",N486="s",P486="s",R486="s"), 0, IF(OR(D486="a",F486="a",H486="a",J486="a",L486="a",N486="a",P486="a",R486="a"),V486,0))</f>
        <v>0</v>
      </c>
      <c r="V486" s="509">
        <v>50</v>
      </c>
      <c r="W486" s="83">
        <f>IF((COUNTIF(D486:S486,"a")+COUNTIF(D486:S486,"s"))&gt;0,IF(OR((COUNTIF(D485:S485,"a")+COUNTIF(D485:S485,"s")+COUNTIF(D487:S489,"a")+COUNTIF(D487:S487,"s"))),0,COUNTIF(D486:S486,"a")+COUNTIF(D486:S486,"s")),COUNTIF(D486:S486,"a")+COUNTIF(D486:S486,"s"))</f>
        <v>0</v>
      </c>
      <c r="X486" s="705"/>
      <c r="Y486" s="348"/>
      <c r="Z486" s="316"/>
      <c r="AA486" s="348"/>
      <c r="AB486" s="697"/>
      <c r="AC486" s="697"/>
      <c r="AD486" s="697"/>
      <c r="AE486" s="697"/>
      <c r="AF486" s="697"/>
      <c r="AG486" s="697"/>
      <c r="AH486" s="697"/>
      <c r="AI486" s="697"/>
      <c r="AJ486" s="697"/>
      <c r="AK486" s="697"/>
      <c r="AL486" s="697"/>
      <c r="AM486" s="697"/>
      <c r="AN486" s="697"/>
      <c r="AO486" s="697"/>
      <c r="AP486" s="697"/>
      <c r="AQ486" s="697"/>
      <c r="AR486" s="697"/>
      <c r="AS486" s="697"/>
      <c r="AT486" s="697"/>
      <c r="AU486" s="697"/>
      <c r="AV486" s="697"/>
      <c r="AW486" s="697"/>
      <c r="AX486" s="697"/>
      <c r="AY486" s="697"/>
      <c r="AZ486" s="697"/>
      <c r="BA486" s="697"/>
      <c r="BB486" s="697"/>
      <c r="BC486" s="697"/>
      <c r="BD486" s="697"/>
      <c r="BE486" s="697"/>
      <c r="BF486" s="697"/>
      <c r="BG486" s="697"/>
      <c r="BH486" s="697"/>
      <c r="BI486" s="697"/>
      <c r="BJ486" s="697"/>
      <c r="BK486" s="697"/>
      <c r="BL486" s="697"/>
      <c r="BM486" s="697"/>
      <c r="BN486" s="697"/>
      <c r="BO486" s="697"/>
      <c r="BP486" s="697"/>
      <c r="BQ486" s="697"/>
      <c r="BR486" s="697"/>
      <c r="BS486" s="697"/>
      <c r="BT486" s="697"/>
      <c r="BU486" s="697"/>
      <c r="BV486" s="697"/>
      <c r="BW486" s="697"/>
      <c r="BX486" s="697"/>
      <c r="BY486" s="697"/>
      <c r="BZ486" s="697"/>
      <c r="CA486" s="697"/>
      <c r="CB486" s="697"/>
      <c r="CC486" s="697"/>
      <c r="CD486" s="697"/>
      <c r="CE486" s="697"/>
      <c r="CF486" s="697"/>
      <c r="CG486" s="697"/>
      <c r="CH486" s="697"/>
    </row>
    <row r="487" spans="1:86" s="127" customFormat="1" ht="45" customHeight="1" x14ac:dyDescent="0.2">
      <c r="A487" s="737"/>
      <c r="B487" s="332" t="s">
        <v>455</v>
      </c>
      <c r="C487" s="229" t="s">
        <v>846</v>
      </c>
      <c r="D487" s="900"/>
      <c r="E487" s="911"/>
      <c r="F487" s="900"/>
      <c r="G487" s="911"/>
      <c r="H487" s="900"/>
      <c r="I487" s="911"/>
      <c r="J487" s="900"/>
      <c r="K487" s="911"/>
      <c r="L487" s="900"/>
      <c r="M487" s="911"/>
      <c r="N487" s="900"/>
      <c r="O487" s="911"/>
      <c r="P487" s="900"/>
      <c r="Q487" s="911"/>
      <c r="R487" s="900"/>
      <c r="S487" s="911"/>
      <c r="T487" s="628"/>
      <c r="U487" s="137">
        <f>IF(OR(D487="s",F487="s",H487="s",J487="s",L487="s",N487="s",P487="s",R487="s"), 0, IF(OR(D487="a",F487="a",H487="a",J487="a",L487="a",N487="a",P487="a",R487="a"),V487,0))</f>
        <v>0</v>
      </c>
      <c r="V487" s="509">
        <v>25</v>
      </c>
      <c r="W487" s="83">
        <f>IF((COUNTIF(D487:S487,"a")+COUNTIF(D487:S487,"s"))&gt;0,IF(OR((COUNTIF(D485:S486,"a")+COUNTIF(D485:S486,"s"))),0,COUNTIF(D487:S487,"a")+COUNTIF(D487:S487,"s")),COUNTIF(D487:S487,"a")+COUNTIF(D487:S487,"s"))</f>
        <v>0</v>
      </c>
      <c r="X487" s="705"/>
      <c r="Y487" s="348"/>
      <c r="Z487" s="316"/>
      <c r="AA487" s="348"/>
      <c r="AB487" s="697"/>
      <c r="AC487" s="697"/>
      <c r="AD487" s="697"/>
      <c r="AE487" s="697"/>
      <c r="AF487" s="697"/>
      <c r="AG487" s="697"/>
      <c r="AH487" s="697"/>
      <c r="AI487" s="697"/>
      <c r="AJ487" s="697"/>
      <c r="AK487" s="697"/>
      <c r="AL487" s="697"/>
      <c r="AM487" s="697"/>
      <c r="AN487" s="697"/>
      <c r="AO487" s="697"/>
      <c r="AP487" s="697"/>
      <c r="AQ487" s="697"/>
      <c r="AR487" s="697"/>
      <c r="AS487" s="697"/>
      <c r="AT487" s="697"/>
      <c r="AU487" s="697"/>
      <c r="AV487" s="697"/>
      <c r="AW487" s="697"/>
      <c r="AX487" s="697"/>
      <c r="AY487" s="697"/>
      <c r="AZ487" s="697"/>
      <c r="BA487" s="697"/>
      <c r="BB487" s="697"/>
      <c r="BC487" s="697"/>
      <c r="BD487" s="697"/>
      <c r="BE487" s="697"/>
      <c r="BF487" s="697"/>
      <c r="BG487" s="697"/>
      <c r="BH487" s="697"/>
      <c r="BI487" s="697"/>
      <c r="BJ487" s="697"/>
      <c r="BK487" s="697"/>
      <c r="BL487" s="697"/>
      <c r="BM487" s="697"/>
      <c r="BN487" s="697"/>
      <c r="BO487" s="697"/>
      <c r="BP487" s="697"/>
      <c r="BQ487" s="697"/>
      <c r="BR487" s="697"/>
      <c r="BS487" s="697"/>
      <c r="BT487" s="697"/>
      <c r="BU487" s="697"/>
      <c r="BV487" s="697"/>
      <c r="BW487" s="697"/>
      <c r="BX487" s="697"/>
      <c r="BY487" s="697"/>
      <c r="BZ487" s="697"/>
      <c r="CA487" s="697"/>
      <c r="CB487" s="697"/>
      <c r="CC487" s="697"/>
      <c r="CD487" s="697"/>
      <c r="CE487" s="697"/>
      <c r="CF487" s="697"/>
      <c r="CG487" s="697"/>
      <c r="CH487" s="697"/>
    </row>
    <row r="488" spans="1:86" s="127" customFormat="1" ht="45" customHeight="1" x14ac:dyDescent="0.2">
      <c r="A488" s="737"/>
      <c r="B488" s="332" t="s">
        <v>47</v>
      </c>
      <c r="C488" s="229" t="s">
        <v>839</v>
      </c>
      <c r="D488" s="900"/>
      <c r="E488" s="911"/>
      <c r="F488" s="900"/>
      <c r="G488" s="911"/>
      <c r="H488" s="900"/>
      <c r="I488" s="911"/>
      <c r="J488" s="900"/>
      <c r="K488" s="911"/>
      <c r="L488" s="900"/>
      <c r="M488" s="911"/>
      <c r="N488" s="900"/>
      <c r="O488" s="911"/>
      <c r="P488" s="900"/>
      <c r="Q488" s="911"/>
      <c r="R488" s="900"/>
      <c r="S488" s="911"/>
      <c r="T488" s="628"/>
      <c r="U488" s="137">
        <f>IF(OR(D488="s",F488="s",H488="s",J488="s",L488="s",N488="s",P488="s",R488="s"), 0, IF(OR(D488="a",F488="a",H488="a",J488="a",L488="a",N488="a",P488="a",R488="a"),V488,0))</f>
        <v>0</v>
      </c>
      <c r="V488" s="509">
        <v>15</v>
      </c>
      <c r="W488" s="83">
        <f>IF((COUNTIF(D488:S488,"a")+COUNTIF(D488:S488,"s"))&gt;0,IF(OR((COUNTIF(D485:S486,"a")+COUNTIF(D485:S486,"s"))),0,COUNTIF(D488:S488,"a")+COUNTIF(D488:S488,"s")),COUNTIF(D488:S488,"a")+COUNTIF(D488:S488,"s"))</f>
        <v>0</v>
      </c>
      <c r="X488" s="705"/>
      <c r="Y488" s="340"/>
      <c r="Z488" s="316" t="s">
        <v>44</v>
      </c>
      <c r="AA488" s="340"/>
      <c r="AB488" s="290"/>
      <c r="AC488" s="290"/>
      <c r="AD488" s="290"/>
      <c r="AE488" s="290"/>
      <c r="AF488" s="290"/>
      <c r="AG488" s="290"/>
      <c r="AH488" s="290"/>
      <c r="AI488" s="290"/>
      <c r="AJ488" s="290"/>
      <c r="AK488" s="290"/>
      <c r="AL488" s="290"/>
      <c r="AM488" s="290"/>
      <c r="AN488" s="290"/>
      <c r="AO488" s="697"/>
      <c r="AP488" s="697"/>
      <c r="AQ488" s="697"/>
      <c r="AR488" s="697"/>
      <c r="AS488" s="697"/>
      <c r="AT488" s="697"/>
      <c r="AU488" s="697"/>
      <c r="AV488" s="697"/>
      <c r="AW488" s="697"/>
      <c r="AX488" s="697"/>
      <c r="AY488" s="697"/>
      <c r="AZ488" s="697"/>
      <c r="BA488" s="697"/>
      <c r="BB488" s="697"/>
      <c r="BC488" s="697"/>
      <c r="BD488" s="697"/>
      <c r="BE488" s="697"/>
      <c r="BF488" s="697"/>
      <c r="BG488" s="697"/>
      <c r="BH488" s="697"/>
      <c r="BI488" s="697"/>
      <c r="BJ488" s="697"/>
      <c r="BK488" s="697"/>
      <c r="BL488" s="697"/>
      <c r="BM488" s="697"/>
      <c r="BN488" s="697"/>
      <c r="BO488" s="697"/>
      <c r="BP488" s="697"/>
      <c r="BQ488" s="697"/>
      <c r="BR488" s="697"/>
      <c r="BS488" s="697"/>
      <c r="BT488" s="697"/>
      <c r="BU488" s="697"/>
      <c r="BV488" s="697"/>
      <c r="BW488" s="697"/>
      <c r="BX488" s="697"/>
      <c r="BY488" s="697"/>
      <c r="BZ488" s="697"/>
      <c r="CA488" s="697"/>
      <c r="CB488" s="697"/>
      <c r="CC488" s="697"/>
      <c r="CD488" s="697"/>
      <c r="CE488" s="697"/>
      <c r="CF488" s="697"/>
      <c r="CG488" s="697"/>
      <c r="CH488" s="697"/>
    </row>
    <row r="489" spans="1:86" s="127" customFormat="1" ht="88.5" customHeight="1" thickBot="1" x14ac:dyDescent="0.25">
      <c r="A489" s="737"/>
      <c r="B489" s="700" t="s">
        <v>117</v>
      </c>
      <c r="C489" s="704" t="s">
        <v>840</v>
      </c>
      <c r="D489" s="900"/>
      <c r="E489" s="911"/>
      <c r="F489" s="900"/>
      <c r="G489" s="911"/>
      <c r="H489" s="900"/>
      <c r="I489" s="911"/>
      <c r="J489" s="900"/>
      <c r="K489" s="911"/>
      <c r="L489" s="900"/>
      <c r="M489" s="911"/>
      <c r="N489" s="900"/>
      <c r="O489" s="911"/>
      <c r="P489" s="900"/>
      <c r="Q489" s="911"/>
      <c r="R489" s="900"/>
      <c r="S489" s="911"/>
      <c r="T489" s="628"/>
      <c r="U489" s="137">
        <f>IF(OR(D489="s",F489="s",H489="s",J489="s",L489="s",N489="s",P489="s",R489="s"), 0, IF(OR(D489="a",F489="a",H489="a",J489="a",L489="a",N489="a",P489="a",R489="a"),V489,0))</f>
        <v>0</v>
      </c>
      <c r="V489" s="509">
        <v>5</v>
      </c>
      <c r="W489" s="83">
        <f>IF((COUNTIF(D489:S489,"a")+COUNTIF(D489:S489,"s"))&gt;0,IF(OR((COUNTIF(D485:S486,"a")+COUNTIF(D485:S486,"s"))),0,COUNTIF(D489:S489,"a")+COUNTIF(D489:S489,"s")),COUNTIF(D489:S489,"a")+COUNTIF(D489:S489,"s"))</f>
        <v>0</v>
      </c>
      <c r="X489" s="705"/>
      <c r="Y489" s="348"/>
      <c r="Z489" s="316"/>
      <c r="AA489" s="348"/>
      <c r="AB489" s="697"/>
      <c r="AC489" s="697"/>
      <c r="AD489" s="697"/>
      <c r="AE489" s="697"/>
      <c r="AF489" s="697"/>
      <c r="AG489" s="697"/>
      <c r="AH489" s="697"/>
      <c r="AI489" s="697"/>
      <c r="AJ489" s="697"/>
      <c r="AK489" s="697"/>
      <c r="AL489" s="697"/>
      <c r="AM489" s="697"/>
      <c r="AN489" s="697"/>
      <c r="AO489" s="697"/>
      <c r="AP489" s="697"/>
      <c r="AQ489" s="697"/>
      <c r="AR489" s="697"/>
      <c r="AS489" s="697"/>
      <c r="AT489" s="697"/>
      <c r="AU489" s="697"/>
      <c r="AV489" s="697"/>
      <c r="AW489" s="697"/>
      <c r="AX489" s="697"/>
      <c r="AY489" s="697"/>
      <c r="AZ489" s="697"/>
      <c r="BA489" s="697"/>
      <c r="BB489" s="697"/>
      <c r="BC489" s="697"/>
      <c r="BD489" s="697"/>
      <c r="BE489" s="697"/>
      <c r="BF489" s="697"/>
      <c r="BG489" s="697"/>
      <c r="BH489" s="697"/>
      <c r="BI489" s="697"/>
      <c r="BJ489" s="697"/>
      <c r="BK489" s="697"/>
      <c r="BL489" s="697"/>
      <c r="BM489" s="697"/>
      <c r="BN489" s="697"/>
      <c r="BO489" s="697"/>
      <c r="BP489" s="697"/>
      <c r="BQ489" s="697"/>
      <c r="BR489" s="697"/>
      <c r="BS489" s="697"/>
      <c r="BT489" s="697"/>
      <c r="BU489" s="697"/>
      <c r="BV489" s="697"/>
      <c r="BW489" s="697"/>
      <c r="BX489" s="697"/>
      <c r="BY489" s="697"/>
      <c r="BZ489" s="697"/>
      <c r="CA489" s="697"/>
      <c r="CB489" s="697"/>
      <c r="CC489" s="697"/>
      <c r="CD489" s="697"/>
      <c r="CE489" s="697"/>
      <c r="CF489" s="697"/>
      <c r="CG489" s="697"/>
      <c r="CH489" s="697"/>
    </row>
    <row r="490" spans="1:86" s="15" customFormat="1" ht="21" customHeight="1" thickTop="1" thickBot="1" x14ac:dyDescent="0.25">
      <c r="A490" s="737"/>
      <c r="B490" s="356"/>
      <c r="C490" s="239"/>
      <c r="D490" s="912" t="s">
        <v>261</v>
      </c>
      <c r="E490" s="919"/>
      <c r="F490" s="919"/>
      <c r="G490" s="919"/>
      <c r="H490" s="919"/>
      <c r="I490" s="919"/>
      <c r="J490" s="919"/>
      <c r="K490" s="919"/>
      <c r="L490" s="919"/>
      <c r="M490" s="919"/>
      <c r="N490" s="919"/>
      <c r="O490" s="919"/>
      <c r="P490" s="919"/>
      <c r="Q490" s="919"/>
      <c r="R490" s="919"/>
      <c r="S490" s="919"/>
      <c r="T490" s="920"/>
      <c r="U490" s="29">
        <f>SUM(U485:U489)</f>
        <v>0</v>
      </c>
      <c r="V490" s="510">
        <f>SUM(V485)</f>
        <v>60</v>
      </c>
      <c r="W490" s="83"/>
      <c r="X490" s="349"/>
      <c r="Y490" s="348"/>
      <c r="Z490" s="316"/>
      <c r="AA490" s="282"/>
      <c r="AB490" s="282"/>
      <c r="AC490" s="282"/>
      <c r="AD490" s="282"/>
      <c r="AE490" s="282"/>
      <c r="AF490" s="282"/>
      <c r="AG490" s="282"/>
      <c r="AH490" s="282"/>
      <c r="AI490" s="282"/>
      <c r="AJ490" s="282"/>
      <c r="AK490" s="282"/>
      <c r="AL490" s="282"/>
      <c r="AM490" s="282"/>
      <c r="AN490" s="282"/>
      <c r="AO490" s="282"/>
      <c r="AP490" s="282"/>
      <c r="AQ490" s="282"/>
      <c r="AR490" s="282"/>
      <c r="AS490" s="282"/>
      <c r="AT490" s="282"/>
      <c r="AU490" s="290"/>
      <c r="AV490" s="290"/>
      <c r="AW490" s="290"/>
      <c r="AX490" s="290"/>
      <c r="AY490" s="290"/>
      <c r="AZ490" s="290"/>
      <c r="BA490" s="290"/>
      <c r="BB490" s="290"/>
      <c r="BC490" s="290"/>
      <c r="BD490" s="290"/>
      <c r="BE490" s="290"/>
      <c r="BF490" s="290"/>
      <c r="BG490" s="290"/>
      <c r="BH490" s="290"/>
      <c r="BI490" s="290"/>
      <c r="BJ490" s="290"/>
      <c r="BK490" s="290"/>
      <c r="BL490" s="290"/>
      <c r="BM490" s="290"/>
      <c r="BN490" s="290"/>
      <c r="BO490" s="290"/>
      <c r="BP490" s="290"/>
      <c r="BQ490" s="290"/>
      <c r="BR490" s="290"/>
      <c r="BS490" s="290"/>
      <c r="BT490" s="290"/>
      <c r="BU490" s="290"/>
      <c r="BV490" s="290"/>
      <c r="BW490" s="290"/>
      <c r="BX490" s="290"/>
      <c r="BY490" s="290"/>
      <c r="BZ490" s="290"/>
      <c r="CA490" s="290"/>
    </row>
    <row r="491" spans="1:86" s="15" customFormat="1" ht="21" customHeight="1" thickBot="1" x14ac:dyDescent="0.25">
      <c r="A491" s="503"/>
      <c r="B491" s="359"/>
      <c r="C491" s="240"/>
      <c r="D491" s="913"/>
      <c r="E491" s="1162"/>
      <c r="F491" s="1252">
        <v>15</v>
      </c>
      <c r="G491" s="1253"/>
      <c r="H491" s="1253"/>
      <c r="I491" s="1253"/>
      <c r="J491" s="1253"/>
      <c r="K491" s="1253"/>
      <c r="L491" s="1253"/>
      <c r="M491" s="1253"/>
      <c r="N491" s="1253"/>
      <c r="O491" s="1253"/>
      <c r="P491" s="1253"/>
      <c r="Q491" s="1253"/>
      <c r="R491" s="1253"/>
      <c r="S491" s="1253"/>
      <c r="T491" s="1253"/>
      <c r="U491" s="1253"/>
      <c r="V491" s="1254"/>
      <c r="W491" s="83"/>
      <c r="X491" s="347"/>
      <c r="Y491" s="348"/>
      <c r="Z491" s="316"/>
      <c r="AA491" s="282"/>
      <c r="AB491" s="282"/>
      <c r="AC491" s="282"/>
      <c r="AD491" s="282"/>
      <c r="AE491" s="282"/>
      <c r="AF491" s="282"/>
      <c r="AG491" s="282"/>
      <c r="AH491" s="282"/>
      <c r="AI491" s="282"/>
      <c r="AJ491" s="282"/>
      <c r="AK491" s="282"/>
      <c r="AL491" s="282"/>
      <c r="AM491" s="282"/>
      <c r="AN491" s="282"/>
      <c r="AO491" s="282"/>
      <c r="AP491" s="282"/>
      <c r="AQ491" s="282"/>
      <c r="AR491" s="282"/>
      <c r="AS491" s="282"/>
      <c r="AT491" s="282"/>
      <c r="AU491" s="290"/>
      <c r="AV491" s="290"/>
      <c r="AW491" s="290"/>
      <c r="AX491" s="290"/>
      <c r="AY491" s="290"/>
      <c r="AZ491" s="290"/>
      <c r="BA491" s="290"/>
      <c r="BB491" s="290"/>
      <c r="BC491" s="290"/>
      <c r="BD491" s="290"/>
      <c r="BE491" s="290"/>
      <c r="BF491" s="290"/>
      <c r="BG491" s="290"/>
      <c r="BH491" s="290"/>
      <c r="BI491" s="290"/>
      <c r="BJ491" s="290"/>
      <c r="BK491" s="290"/>
      <c r="BL491" s="290"/>
      <c r="BM491" s="290"/>
      <c r="BN491" s="290"/>
      <c r="BO491" s="290"/>
      <c r="BP491" s="290"/>
      <c r="BQ491" s="290"/>
      <c r="BR491" s="290"/>
      <c r="BS491" s="290"/>
      <c r="BT491" s="290"/>
      <c r="BU491" s="290"/>
      <c r="BV491" s="290"/>
      <c r="BW491" s="290"/>
      <c r="BX491" s="290"/>
      <c r="BY491" s="290"/>
      <c r="BZ491" s="290"/>
      <c r="CA491" s="290"/>
    </row>
    <row r="492" spans="1:86" s="15" customFormat="1" ht="30" customHeight="1" thickBot="1" x14ac:dyDescent="0.25">
      <c r="A492" s="501"/>
      <c r="B492" s="407" t="s">
        <v>478</v>
      </c>
      <c r="C492" s="429" t="s">
        <v>51</v>
      </c>
      <c r="D492" s="131"/>
      <c r="E492" s="233"/>
      <c r="F492" s="131"/>
      <c r="G492" s="233"/>
      <c r="H492" s="131"/>
      <c r="I492" s="233"/>
      <c r="J492" s="131"/>
      <c r="K492" s="233"/>
      <c r="L492" s="131" t="s">
        <v>602</v>
      </c>
      <c r="M492" s="233"/>
      <c r="N492" s="131" t="s">
        <v>602</v>
      </c>
      <c r="O492" s="233"/>
      <c r="P492" s="131"/>
      <c r="Q492" s="233"/>
      <c r="R492" s="131"/>
      <c r="S492" s="233"/>
      <c r="T492" s="539"/>
      <c r="U492" s="591"/>
      <c r="V492" s="591"/>
      <c r="W492" s="83"/>
      <c r="X492" s="347"/>
      <c r="Y492" s="348"/>
      <c r="Z492" s="316"/>
      <c r="AA492" s="282"/>
      <c r="AB492" s="282"/>
      <c r="AC492" s="282"/>
      <c r="AD492" s="282"/>
      <c r="AE492" s="282"/>
      <c r="AF492" s="282"/>
      <c r="AG492" s="282"/>
      <c r="AH492" s="282"/>
      <c r="AI492" s="282"/>
      <c r="AJ492" s="282"/>
      <c r="AK492" s="282"/>
      <c r="AL492" s="282"/>
      <c r="AM492" s="282"/>
      <c r="AN492" s="282"/>
      <c r="AO492" s="282"/>
      <c r="AP492" s="282"/>
      <c r="AQ492" s="282"/>
      <c r="AR492" s="282"/>
      <c r="AS492" s="282"/>
      <c r="AT492" s="282"/>
      <c r="AU492" s="290"/>
      <c r="AV492" s="290"/>
      <c r="AW492" s="290"/>
      <c r="AX492" s="290"/>
      <c r="AY492" s="290"/>
      <c r="AZ492" s="290"/>
      <c r="BA492" s="290"/>
      <c r="BB492" s="290"/>
      <c r="BC492" s="290"/>
      <c r="BD492" s="290"/>
      <c r="BE492" s="290"/>
      <c r="BF492" s="290"/>
      <c r="BG492" s="290"/>
      <c r="BH492" s="290"/>
      <c r="BI492" s="290"/>
      <c r="BJ492" s="290"/>
      <c r="BK492" s="290"/>
      <c r="BL492" s="290"/>
      <c r="BM492" s="290"/>
      <c r="BN492" s="290"/>
      <c r="BO492" s="290"/>
      <c r="BP492" s="290"/>
      <c r="BQ492" s="290"/>
      <c r="BR492" s="290"/>
      <c r="BS492" s="290"/>
      <c r="BT492" s="290"/>
      <c r="BU492" s="290"/>
      <c r="BV492" s="290"/>
      <c r="BW492" s="290"/>
      <c r="BX492" s="290"/>
      <c r="BY492" s="290"/>
      <c r="BZ492" s="290"/>
      <c r="CA492" s="290"/>
    </row>
    <row r="493" spans="1:86" s="15" customFormat="1" ht="27.95" customHeight="1" thickBot="1" x14ac:dyDescent="0.25">
      <c r="A493" s="737"/>
      <c r="B493" s="330" t="s">
        <v>479</v>
      </c>
      <c r="C493" s="152" t="s">
        <v>124</v>
      </c>
      <c r="D493" s="899"/>
      <c r="E493" s="925"/>
      <c r="F493" s="899"/>
      <c r="G493" s="925"/>
      <c r="H493" s="899"/>
      <c r="I493" s="925"/>
      <c r="J493" s="899"/>
      <c r="K493" s="925"/>
      <c r="L493" s="899"/>
      <c r="M493" s="925"/>
      <c r="N493" s="899"/>
      <c r="O493" s="925"/>
      <c r="P493" s="899"/>
      <c r="Q493" s="925"/>
      <c r="R493" s="899"/>
      <c r="S493" s="925"/>
      <c r="T493" s="236"/>
      <c r="U493" s="139">
        <f>IF(OR(D493="s",F493="s",H493="s",J493="s",L493="s",N493="s",P493="s",R493="s"), 0, IF(OR(D493="a",F493="a",H493="a",J493="a",L493="a",N493="a",P493="a",R493="a",T493="na"),V493,0))</f>
        <v>0</v>
      </c>
      <c r="V493" s="511">
        <v>20</v>
      </c>
      <c r="W493" s="83">
        <f>COUNTIF(D493:S493,"a")+COUNTIF(D493:S493,"s")+COUNTIF(T493,"na")</f>
        <v>0</v>
      </c>
      <c r="X493" s="339"/>
      <c r="Y493" s="340"/>
      <c r="Z493" s="316"/>
      <c r="AA493" s="290"/>
      <c r="AB493" s="290"/>
      <c r="AC493" s="290"/>
      <c r="AD493" s="290"/>
      <c r="AE493" s="290"/>
      <c r="AF493" s="290"/>
      <c r="AG493" s="290"/>
      <c r="AH493" s="290"/>
      <c r="AI493" s="290"/>
      <c r="AJ493" s="290"/>
      <c r="AK493" s="290"/>
      <c r="AL493" s="290"/>
      <c r="AM493" s="290"/>
      <c r="AN493" s="290"/>
      <c r="AO493" s="290"/>
      <c r="AP493" s="290"/>
      <c r="AQ493" s="290"/>
      <c r="AR493" s="290"/>
      <c r="AS493" s="290"/>
      <c r="AT493" s="290"/>
      <c r="AU493" s="290"/>
      <c r="AV493" s="290"/>
      <c r="AW493" s="290"/>
      <c r="AX493" s="290"/>
      <c r="AY493" s="290"/>
      <c r="AZ493" s="290"/>
      <c r="BA493" s="290"/>
      <c r="BB493" s="290"/>
      <c r="BC493" s="290"/>
      <c r="BD493" s="290"/>
      <c r="BE493" s="290"/>
      <c r="BF493" s="290"/>
      <c r="BG493" s="290"/>
      <c r="BH493" s="290"/>
      <c r="BI493" s="290"/>
      <c r="BJ493" s="290"/>
      <c r="BK493" s="290"/>
      <c r="BL493" s="290"/>
      <c r="BM493" s="290"/>
      <c r="BN493" s="290"/>
      <c r="BO493" s="290"/>
      <c r="BP493" s="290"/>
      <c r="BQ493" s="290"/>
      <c r="BR493" s="290"/>
      <c r="BS493" s="290"/>
      <c r="BT493" s="290"/>
      <c r="BU493" s="290"/>
      <c r="BV493" s="290"/>
      <c r="BW493" s="290"/>
      <c r="BX493" s="290"/>
      <c r="BY493" s="290"/>
      <c r="BZ493" s="290"/>
      <c r="CA493" s="290"/>
    </row>
    <row r="494" spans="1:86" s="15" customFormat="1" ht="21" customHeight="1" thickTop="1" thickBot="1" x14ac:dyDescent="0.25">
      <c r="A494" s="737"/>
      <c r="B494" s="356"/>
      <c r="C494" s="239"/>
      <c r="D494" s="912" t="s">
        <v>261</v>
      </c>
      <c r="E494" s="919"/>
      <c r="F494" s="919"/>
      <c r="G494" s="919"/>
      <c r="H494" s="919"/>
      <c r="I494" s="919"/>
      <c r="J494" s="919"/>
      <c r="K494" s="919"/>
      <c r="L494" s="919"/>
      <c r="M494" s="919"/>
      <c r="N494" s="919"/>
      <c r="O494" s="919"/>
      <c r="P494" s="919"/>
      <c r="Q494" s="919"/>
      <c r="R494" s="919"/>
      <c r="S494" s="919"/>
      <c r="T494" s="920"/>
      <c r="U494" s="29">
        <f>SUM(U493:U493)</f>
        <v>0</v>
      </c>
      <c r="V494" s="510">
        <f>SUM(V493:V493)</f>
        <v>20</v>
      </c>
      <c r="W494" s="83"/>
      <c r="X494" s="349"/>
      <c r="Y494" s="348"/>
      <c r="Z494" s="316"/>
      <c r="AA494" s="282"/>
      <c r="AB494" s="282"/>
      <c r="AC494" s="282"/>
      <c r="AD494" s="282"/>
      <c r="AE494" s="282"/>
      <c r="AF494" s="282"/>
      <c r="AG494" s="282"/>
      <c r="AH494" s="282"/>
      <c r="AI494" s="282"/>
      <c r="AJ494" s="282"/>
      <c r="AK494" s="282"/>
      <c r="AL494" s="282"/>
      <c r="AM494" s="282"/>
      <c r="AN494" s="282"/>
      <c r="AO494" s="282"/>
      <c r="AP494" s="282"/>
      <c r="AQ494" s="282"/>
      <c r="AR494" s="282"/>
      <c r="AS494" s="282"/>
      <c r="AT494" s="282"/>
      <c r="AU494" s="290"/>
      <c r="AV494" s="290"/>
      <c r="AW494" s="290"/>
      <c r="AX494" s="290"/>
      <c r="AY494" s="290"/>
      <c r="AZ494" s="290"/>
      <c r="BA494" s="290"/>
      <c r="BB494" s="290"/>
      <c r="BC494" s="290"/>
      <c r="BD494" s="290"/>
      <c r="BE494" s="290"/>
      <c r="BF494" s="290"/>
      <c r="BG494" s="290"/>
      <c r="BH494" s="290"/>
      <c r="BI494" s="290"/>
      <c r="BJ494" s="290"/>
      <c r="BK494" s="290"/>
      <c r="BL494" s="290"/>
      <c r="BM494" s="290"/>
      <c r="BN494" s="290"/>
      <c r="BO494" s="290"/>
      <c r="BP494" s="290"/>
      <c r="BQ494" s="290"/>
      <c r="BR494" s="290"/>
      <c r="BS494" s="290"/>
      <c r="BT494" s="290"/>
      <c r="BU494" s="290"/>
      <c r="BV494" s="290"/>
      <c r="BW494" s="290"/>
      <c r="BX494" s="290"/>
      <c r="BY494" s="290"/>
      <c r="BZ494" s="290"/>
      <c r="CA494" s="290"/>
    </row>
    <row r="495" spans="1:86" s="15" customFormat="1" ht="21" customHeight="1" thickBot="1" x14ac:dyDescent="0.25">
      <c r="A495" s="503"/>
      <c r="B495" s="359"/>
      <c r="C495" s="240"/>
      <c r="D495" s="913"/>
      <c r="E495" s="1162"/>
      <c r="F495" s="1263">
        <v>0</v>
      </c>
      <c r="G495" s="923"/>
      <c r="H495" s="923"/>
      <c r="I495" s="923"/>
      <c r="J495" s="923"/>
      <c r="K495" s="923"/>
      <c r="L495" s="923"/>
      <c r="M495" s="923"/>
      <c r="N495" s="923"/>
      <c r="O495" s="923"/>
      <c r="P495" s="923"/>
      <c r="Q495" s="923"/>
      <c r="R495" s="923"/>
      <c r="S495" s="923"/>
      <c r="T495" s="923"/>
      <c r="U495" s="923"/>
      <c r="V495" s="924"/>
      <c r="W495" s="83"/>
      <c r="X495" s="347"/>
      <c r="Y495" s="348"/>
      <c r="Z495" s="316"/>
      <c r="AA495" s="282"/>
      <c r="AB495" s="282"/>
      <c r="AC495" s="282"/>
      <c r="AD495" s="282"/>
      <c r="AE495" s="282"/>
      <c r="AF495" s="282"/>
      <c r="AG495" s="282"/>
      <c r="AH495" s="282"/>
      <c r="AI495" s="282"/>
      <c r="AJ495" s="282"/>
      <c r="AK495" s="282"/>
      <c r="AL495" s="282"/>
      <c r="AM495" s="282"/>
      <c r="AN495" s="282"/>
      <c r="AO495" s="282"/>
      <c r="AP495" s="282"/>
      <c r="AQ495" s="282"/>
      <c r="AR495" s="282"/>
      <c r="AS495" s="282"/>
      <c r="AT495" s="282"/>
      <c r="AU495" s="290"/>
      <c r="AV495" s="290"/>
      <c r="AW495" s="290"/>
      <c r="AX495" s="290"/>
      <c r="AY495" s="290"/>
      <c r="AZ495" s="290"/>
      <c r="BA495" s="290"/>
      <c r="BB495" s="290"/>
      <c r="BC495" s="290"/>
      <c r="BD495" s="290"/>
      <c r="BE495" s="290"/>
      <c r="BF495" s="290"/>
      <c r="BG495" s="290"/>
      <c r="BH495" s="290"/>
      <c r="BI495" s="290"/>
      <c r="BJ495" s="290"/>
      <c r="BK495" s="290"/>
      <c r="BL495" s="290"/>
      <c r="BM495" s="290"/>
      <c r="BN495" s="290"/>
      <c r="BO495" s="290"/>
      <c r="BP495" s="290"/>
      <c r="BQ495" s="290"/>
      <c r="BR495" s="290"/>
      <c r="BS495" s="290"/>
      <c r="BT495" s="290"/>
      <c r="BU495" s="290"/>
      <c r="BV495" s="290"/>
      <c r="BW495" s="290"/>
      <c r="BX495" s="290"/>
      <c r="BY495" s="290"/>
      <c r="BZ495" s="290"/>
      <c r="CA495" s="290"/>
    </row>
    <row r="496" spans="1:86" s="15" customFormat="1" ht="30" customHeight="1" thickBot="1" x14ac:dyDescent="0.25">
      <c r="A496" s="501"/>
      <c r="B496" s="407" t="s">
        <v>70</v>
      </c>
      <c r="C496" s="429" t="s">
        <v>52</v>
      </c>
      <c r="D496" s="131"/>
      <c r="E496" s="233"/>
      <c r="F496" s="131"/>
      <c r="G496" s="233"/>
      <c r="H496" s="131"/>
      <c r="I496" s="233"/>
      <c r="J496" s="131"/>
      <c r="K496" s="233"/>
      <c r="L496" s="131" t="s">
        <v>602</v>
      </c>
      <c r="M496" s="233"/>
      <c r="N496" s="131" t="s">
        <v>602</v>
      </c>
      <c r="O496" s="233"/>
      <c r="P496" s="131"/>
      <c r="Q496" s="233"/>
      <c r="R496" s="131"/>
      <c r="S496" s="233"/>
      <c r="T496" s="539"/>
      <c r="U496" s="591"/>
      <c r="V496" s="591"/>
      <c r="W496" s="83"/>
      <c r="X496" s="347"/>
      <c r="Y496" s="348"/>
      <c r="Z496" s="316"/>
      <c r="AA496" s="282"/>
      <c r="AB496" s="282"/>
      <c r="AC496" s="282"/>
      <c r="AD496" s="282"/>
      <c r="AE496" s="282"/>
      <c r="AF496" s="282"/>
      <c r="AG496" s="282"/>
      <c r="AH496" s="282"/>
      <c r="AI496" s="282"/>
      <c r="AJ496" s="282"/>
      <c r="AK496" s="282"/>
      <c r="AL496" s="282"/>
      <c r="AM496" s="282"/>
      <c r="AN496" s="282"/>
      <c r="AO496" s="282"/>
      <c r="AP496" s="282"/>
      <c r="AQ496" s="282"/>
      <c r="AR496" s="282"/>
      <c r="AS496" s="282"/>
      <c r="AT496" s="282"/>
      <c r="AU496" s="290"/>
      <c r="AV496" s="290"/>
      <c r="AW496" s="290"/>
      <c r="AX496" s="290"/>
      <c r="AY496" s="290"/>
      <c r="AZ496" s="290"/>
      <c r="BA496" s="290"/>
      <c r="BB496" s="290"/>
      <c r="BC496" s="290"/>
      <c r="BD496" s="290"/>
      <c r="BE496" s="290"/>
      <c r="BF496" s="290"/>
      <c r="BG496" s="290"/>
      <c r="BH496" s="290"/>
      <c r="BI496" s="290"/>
      <c r="BJ496" s="290"/>
      <c r="BK496" s="290"/>
      <c r="BL496" s="290"/>
      <c r="BM496" s="290"/>
      <c r="BN496" s="290"/>
      <c r="BO496" s="290"/>
      <c r="BP496" s="290"/>
      <c r="BQ496" s="290"/>
      <c r="BR496" s="290"/>
      <c r="BS496" s="290"/>
      <c r="BT496" s="290"/>
      <c r="BU496" s="290"/>
      <c r="BV496" s="290"/>
      <c r="BW496" s="290"/>
      <c r="BX496" s="290"/>
      <c r="BY496" s="290"/>
      <c r="BZ496" s="290"/>
      <c r="CA496" s="290"/>
    </row>
    <row r="497" spans="1:86" s="15" customFormat="1" ht="27.95" customHeight="1" x14ac:dyDescent="0.2">
      <c r="A497" s="737"/>
      <c r="B497" s="330" t="s">
        <v>276</v>
      </c>
      <c r="C497" s="152" t="s">
        <v>125</v>
      </c>
      <c r="D497" s="899"/>
      <c r="E497" s="925"/>
      <c r="F497" s="899"/>
      <c r="G497" s="925"/>
      <c r="H497" s="899"/>
      <c r="I497" s="925"/>
      <c r="J497" s="899"/>
      <c r="K497" s="925"/>
      <c r="L497" s="899"/>
      <c r="M497" s="925"/>
      <c r="N497" s="899"/>
      <c r="O497" s="925"/>
      <c r="P497" s="899"/>
      <c r="Q497" s="925"/>
      <c r="R497" s="899"/>
      <c r="S497" s="925"/>
      <c r="T497" s="228"/>
      <c r="U497" s="139">
        <f>IF(OR(D497="s",F497="s",H497="s",J497="s",L497="s",N497="s",P497="s",R497="s"), 0, IF(OR(D497="a",F497="a",H497="a",J497="a",L497="a",N497="a",P497="a",R497="a"),V497,0))</f>
        <v>0</v>
      </c>
      <c r="V497" s="511">
        <v>15</v>
      </c>
      <c r="W497" s="83">
        <f>COUNTIF(D497:S497,"a")+COUNTIF(D497:S497,"s")</f>
        <v>0</v>
      </c>
      <c r="X497" s="339"/>
      <c r="Y497" s="340"/>
      <c r="Z497" s="316"/>
      <c r="AA497" s="290"/>
      <c r="AB497" s="290"/>
      <c r="AC497" s="290"/>
      <c r="AD497" s="290"/>
      <c r="AE497" s="290"/>
      <c r="AF497" s="290"/>
      <c r="AG497" s="290"/>
      <c r="AH497" s="290"/>
      <c r="AI497" s="290"/>
      <c r="AJ497" s="290"/>
      <c r="AK497" s="290"/>
      <c r="AL497" s="290"/>
      <c r="AM497" s="290"/>
      <c r="AN497" s="290"/>
      <c r="AO497" s="290"/>
      <c r="AP497" s="290"/>
      <c r="AQ497" s="290"/>
      <c r="AR497" s="290"/>
      <c r="AS497" s="290"/>
      <c r="AT497" s="290"/>
      <c r="AU497" s="290"/>
      <c r="AV497" s="290"/>
      <c r="AW497" s="290"/>
      <c r="AX497" s="290"/>
      <c r="AY497" s="290"/>
      <c r="AZ497" s="290"/>
      <c r="BA497" s="290"/>
      <c r="BB497" s="290"/>
      <c r="BC497" s="290"/>
      <c r="BD497" s="290"/>
      <c r="BE497" s="290"/>
      <c r="BF497" s="290"/>
      <c r="BG497" s="290"/>
      <c r="BH497" s="290"/>
      <c r="BI497" s="290"/>
      <c r="BJ497" s="290"/>
      <c r="BK497" s="290"/>
      <c r="BL497" s="290"/>
      <c r="BM497" s="290"/>
      <c r="BN497" s="290"/>
      <c r="BO497" s="290"/>
      <c r="BP497" s="290"/>
      <c r="BQ497" s="290"/>
      <c r="BR497" s="290"/>
      <c r="BS497" s="290"/>
      <c r="BT497" s="290"/>
      <c r="BU497" s="290"/>
      <c r="BV497" s="290"/>
      <c r="BW497" s="290"/>
      <c r="BX497" s="290"/>
      <c r="BY497" s="290"/>
      <c r="BZ497" s="290"/>
      <c r="CA497" s="290"/>
    </row>
    <row r="498" spans="1:86" s="15" customFormat="1" ht="27.95" customHeight="1" x14ac:dyDescent="0.2">
      <c r="A498" s="737"/>
      <c r="B498" s="331" t="s">
        <v>277</v>
      </c>
      <c r="C498" s="218" t="s">
        <v>313</v>
      </c>
      <c r="D498" s="900"/>
      <c r="E498" s="911"/>
      <c r="F498" s="900"/>
      <c r="G498" s="911"/>
      <c r="H498" s="900"/>
      <c r="I498" s="911"/>
      <c r="J498" s="900"/>
      <c r="K498" s="911"/>
      <c r="L498" s="900"/>
      <c r="M498" s="911"/>
      <c r="N498" s="900"/>
      <c r="O498" s="911"/>
      <c r="P498" s="900"/>
      <c r="Q498" s="911"/>
      <c r="R498" s="900"/>
      <c r="S498" s="911"/>
      <c r="T498" s="228"/>
      <c r="U498" s="140">
        <f>IF(OR(D498="s",F498="s",H498="s",J498="s",L498="s",N498="s",P498="s",R498="s"), 0, IF(OR(D498="a",F498="a",H498="a",J498="a",L498="a",N498="a",P498="a",R498="a"),V498,0))</f>
        <v>0</v>
      </c>
      <c r="V498" s="509">
        <v>10</v>
      </c>
      <c r="W498" s="83">
        <f>COUNTIF(D498:S498,"a")+COUNTIF(D498:S498,"s")</f>
        <v>0</v>
      </c>
      <c r="X498" s="339"/>
      <c r="Y498" s="340"/>
      <c r="Z498" s="316"/>
      <c r="AA498" s="290"/>
      <c r="AB498" s="290"/>
      <c r="AC498" s="290"/>
      <c r="AD498" s="290"/>
      <c r="AE498" s="290"/>
      <c r="AF498" s="290"/>
      <c r="AG498" s="290"/>
      <c r="AH498" s="290"/>
      <c r="AI498" s="290"/>
      <c r="AJ498" s="290"/>
      <c r="AK498" s="290"/>
      <c r="AL498" s="290"/>
      <c r="AM498" s="290"/>
      <c r="AN498" s="290"/>
      <c r="AO498" s="290"/>
      <c r="AP498" s="290"/>
      <c r="AQ498" s="290"/>
      <c r="AR498" s="290"/>
      <c r="AS498" s="290"/>
      <c r="AT498" s="290"/>
      <c r="AU498" s="290"/>
      <c r="AV498" s="290"/>
      <c r="AW498" s="290"/>
      <c r="AX498" s="290"/>
      <c r="AY498" s="290"/>
      <c r="AZ498" s="290"/>
      <c r="BA498" s="290"/>
      <c r="BB498" s="290"/>
      <c r="BC498" s="290"/>
      <c r="BD498" s="290"/>
      <c r="BE498" s="290"/>
      <c r="BF498" s="290"/>
      <c r="BG498" s="290"/>
      <c r="BH498" s="290"/>
      <c r="BI498" s="290"/>
      <c r="BJ498" s="290"/>
      <c r="BK498" s="290"/>
      <c r="BL498" s="290"/>
      <c r="BM498" s="290"/>
      <c r="BN498" s="290"/>
      <c r="BO498" s="290"/>
      <c r="BP498" s="290"/>
      <c r="BQ498" s="290"/>
      <c r="BR498" s="290"/>
      <c r="BS498" s="290"/>
      <c r="BT498" s="290"/>
      <c r="BU498" s="290"/>
      <c r="BV498" s="290"/>
      <c r="BW498" s="290"/>
      <c r="BX498" s="290"/>
      <c r="BY498" s="290"/>
      <c r="BZ498" s="290"/>
      <c r="CA498" s="290"/>
    </row>
    <row r="499" spans="1:86" s="15" customFormat="1" ht="27.95" customHeight="1" x14ac:dyDescent="0.2">
      <c r="A499" s="737"/>
      <c r="B499" s="331" t="s">
        <v>69</v>
      </c>
      <c r="C499" s="218" t="s">
        <v>452</v>
      </c>
      <c r="D499" s="900"/>
      <c r="E499" s="911"/>
      <c r="F499" s="900"/>
      <c r="G499" s="911"/>
      <c r="H499" s="900"/>
      <c r="I499" s="911"/>
      <c r="J499" s="900"/>
      <c r="K499" s="911"/>
      <c r="L499" s="900"/>
      <c r="M499" s="911"/>
      <c r="N499" s="900"/>
      <c r="O499" s="911"/>
      <c r="P499" s="900"/>
      <c r="Q499" s="911"/>
      <c r="R499" s="900"/>
      <c r="S499" s="911"/>
      <c r="T499" s="228"/>
      <c r="U499" s="140">
        <f>IF(OR(D499="s",F499="s",H499="s",J499="s",L499="s",N499="s",P499="s",R499="s"), 0, IF(OR(D499="a",F499="a",H499="a",J499="a",L499="a",N499="a",P499="a",R499="a"),V499,0))</f>
        <v>0</v>
      </c>
      <c r="V499" s="509">
        <v>10</v>
      </c>
      <c r="W499" s="83">
        <f>COUNTIF(D499:S499,"a")+COUNTIF(D499:S499,"s")</f>
        <v>0</v>
      </c>
      <c r="X499" s="339"/>
      <c r="Y499" s="348"/>
      <c r="Z499" s="316"/>
      <c r="AA499" s="282"/>
      <c r="AB499" s="282"/>
      <c r="AC499" s="282"/>
      <c r="AD499" s="282"/>
      <c r="AE499" s="282"/>
      <c r="AF499" s="282"/>
      <c r="AG499" s="282"/>
      <c r="AH499" s="282"/>
      <c r="AI499" s="282"/>
      <c r="AJ499" s="282"/>
      <c r="AK499" s="282"/>
      <c r="AL499" s="282"/>
      <c r="AM499" s="282"/>
      <c r="AN499" s="282"/>
      <c r="AO499" s="282"/>
      <c r="AP499" s="282"/>
      <c r="AQ499" s="282"/>
      <c r="AR499" s="282"/>
      <c r="AS499" s="282"/>
      <c r="AT499" s="282"/>
      <c r="AU499" s="290"/>
      <c r="AV499" s="290"/>
      <c r="AW499" s="290"/>
      <c r="AX499" s="290"/>
      <c r="AY499" s="290"/>
      <c r="AZ499" s="290"/>
      <c r="BA499" s="290"/>
      <c r="BB499" s="290"/>
      <c r="BC499" s="290"/>
      <c r="BD499" s="290"/>
      <c r="BE499" s="290"/>
      <c r="BF499" s="290"/>
      <c r="BG499" s="290"/>
      <c r="BH499" s="290"/>
      <c r="BI499" s="290"/>
      <c r="BJ499" s="290"/>
      <c r="BK499" s="290"/>
      <c r="BL499" s="290"/>
      <c r="BM499" s="290"/>
      <c r="BN499" s="290"/>
      <c r="BO499" s="290"/>
      <c r="BP499" s="290"/>
      <c r="BQ499" s="290"/>
      <c r="BR499" s="290"/>
      <c r="BS499" s="290"/>
      <c r="BT499" s="290"/>
      <c r="BU499" s="290"/>
      <c r="BV499" s="290"/>
      <c r="BW499" s="290"/>
      <c r="BX499" s="290"/>
      <c r="BY499" s="290"/>
      <c r="BZ499" s="290"/>
      <c r="CA499" s="290"/>
    </row>
    <row r="500" spans="1:86" s="15" customFormat="1" ht="27.95" customHeight="1" x14ac:dyDescent="0.2">
      <c r="A500" s="737"/>
      <c r="B500" s="331" t="s">
        <v>68</v>
      </c>
      <c r="C500" s="218" t="s">
        <v>453</v>
      </c>
      <c r="D500" s="900"/>
      <c r="E500" s="911"/>
      <c r="F500" s="900"/>
      <c r="G500" s="911"/>
      <c r="H500" s="900"/>
      <c r="I500" s="911"/>
      <c r="J500" s="900"/>
      <c r="K500" s="911"/>
      <c r="L500" s="900"/>
      <c r="M500" s="911"/>
      <c r="N500" s="900"/>
      <c r="O500" s="911"/>
      <c r="P500" s="900"/>
      <c r="Q500" s="911"/>
      <c r="R500" s="900"/>
      <c r="S500" s="911"/>
      <c r="T500" s="228"/>
      <c r="U500" s="140">
        <f>IF(OR(D500="s",F500="s",H500="s",J500="s",L500="s",N500="s",P500="s",R500="s"), 0, IF(OR(D500="a",F500="a",H500="a",J500="a",L500="a",N500="a",P500="a",R500="a"),V500,0))</f>
        <v>0</v>
      </c>
      <c r="V500" s="509">
        <v>10</v>
      </c>
      <c r="W500" s="83">
        <f>COUNTIF(D500:S500,"a")+COUNTIF(D500:S500,"s")</f>
        <v>0</v>
      </c>
      <c r="X500" s="339"/>
      <c r="Y500" s="340"/>
      <c r="Z500" s="316"/>
      <c r="AA500" s="290"/>
      <c r="AB500" s="290"/>
      <c r="AC500" s="290"/>
      <c r="AD500" s="290"/>
      <c r="AE500" s="290"/>
      <c r="AF500" s="290"/>
      <c r="AG500" s="290"/>
      <c r="AH500" s="290"/>
      <c r="AI500" s="290"/>
      <c r="AJ500" s="290"/>
      <c r="AK500" s="290"/>
      <c r="AL500" s="290"/>
      <c r="AM500" s="290"/>
      <c r="AN500" s="290"/>
      <c r="AO500" s="290"/>
      <c r="AP500" s="290"/>
      <c r="AQ500" s="290"/>
      <c r="AR500" s="290"/>
      <c r="AS500" s="290"/>
      <c r="AT500" s="290"/>
      <c r="AU500" s="290"/>
      <c r="AV500" s="290"/>
      <c r="AW500" s="290"/>
      <c r="AX500" s="290"/>
      <c r="AY500" s="290"/>
      <c r="AZ500" s="290"/>
      <c r="BA500" s="290"/>
      <c r="BB500" s="290"/>
      <c r="BC500" s="290"/>
      <c r="BD500" s="290"/>
      <c r="BE500" s="290"/>
      <c r="BF500" s="290"/>
      <c r="BG500" s="290"/>
      <c r="BH500" s="290"/>
      <c r="BI500" s="290"/>
      <c r="BJ500" s="290"/>
      <c r="BK500" s="290"/>
      <c r="BL500" s="290"/>
      <c r="BM500" s="290"/>
      <c r="BN500" s="290"/>
      <c r="BO500" s="290"/>
      <c r="BP500" s="290"/>
      <c r="BQ500" s="290"/>
      <c r="BR500" s="290"/>
      <c r="BS500" s="290"/>
      <c r="BT500" s="290"/>
      <c r="BU500" s="290"/>
      <c r="BV500" s="290"/>
      <c r="BW500" s="290"/>
      <c r="BX500" s="290"/>
      <c r="BY500" s="290"/>
      <c r="BZ500" s="290"/>
      <c r="CA500" s="290"/>
    </row>
    <row r="501" spans="1:86" s="15" customFormat="1" ht="27.95" customHeight="1" x14ac:dyDescent="0.2">
      <c r="A501" s="737"/>
      <c r="B501" s="331" t="s">
        <v>67</v>
      </c>
      <c r="C501" s="218" t="s">
        <v>454</v>
      </c>
      <c r="D501" s="900"/>
      <c r="E501" s="911"/>
      <c r="F501" s="900"/>
      <c r="G501" s="911"/>
      <c r="H501" s="900"/>
      <c r="I501" s="911"/>
      <c r="J501" s="900"/>
      <c r="K501" s="911"/>
      <c r="L501" s="900"/>
      <c r="M501" s="911"/>
      <c r="N501" s="900"/>
      <c r="O501" s="911"/>
      <c r="P501" s="900"/>
      <c r="Q501" s="911"/>
      <c r="R501" s="900"/>
      <c r="S501" s="911"/>
      <c r="T501" s="236"/>
      <c r="U501" s="140">
        <f>IF(OR(D501="s",F501="s",H501="s",J501="s",L501="s",N501="s",P501="s",R501="s"), 0, IF(OR(D501="a",F501="a",H501="a",J501="a",L501="a",N501="a",P501="a",R501="a",T501="na"),V501,0))</f>
        <v>0</v>
      </c>
      <c r="V501" s="509">
        <v>10</v>
      </c>
      <c r="W501" s="83">
        <f>COUNTIF(D501:S501,"a")+COUNTIF(D501:S501,"s")+COUNTIF(T501,"na")</f>
        <v>0</v>
      </c>
      <c r="X501" s="339"/>
      <c r="Y501" s="342"/>
      <c r="Z501" s="316"/>
      <c r="AA501" s="282"/>
      <c r="AB501" s="282"/>
      <c r="AC501" s="282"/>
      <c r="AD501" s="282"/>
      <c r="AE501" s="282"/>
      <c r="AF501" s="282"/>
      <c r="AG501" s="282"/>
      <c r="AH501" s="282"/>
      <c r="AI501" s="282"/>
      <c r="AJ501" s="282"/>
      <c r="AK501" s="282"/>
      <c r="AL501" s="282"/>
      <c r="AM501" s="282"/>
      <c r="AN501" s="282"/>
      <c r="AO501" s="282"/>
      <c r="AP501" s="282"/>
      <c r="AQ501" s="282"/>
      <c r="AR501" s="282"/>
      <c r="AS501" s="282"/>
      <c r="AT501" s="282"/>
      <c r="AU501" s="290"/>
      <c r="AV501" s="290"/>
      <c r="AW501" s="290"/>
      <c r="AX501" s="290"/>
      <c r="AY501" s="290"/>
      <c r="AZ501" s="290"/>
      <c r="BA501" s="290"/>
      <c r="BB501" s="290"/>
      <c r="BC501" s="290"/>
      <c r="BD501" s="290"/>
      <c r="BE501" s="290"/>
      <c r="BF501" s="290"/>
      <c r="BG501" s="290"/>
      <c r="BH501" s="290"/>
      <c r="BI501" s="290"/>
      <c r="BJ501" s="290"/>
      <c r="BK501" s="290"/>
      <c r="BL501" s="290"/>
      <c r="BM501" s="290"/>
      <c r="BN501" s="290"/>
      <c r="BO501" s="290"/>
      <c r="BP501" s="290"/>
      <c r="BQ501" s="290"/>
      <c r="BR501" s="290"/>
      <c r="BS501" s="290"/>
      <c r="BT501" s="290"/>
      <c r="BU501" s="290"/>
      <c r="BV501" s="290"/>
      <c r="BW501" s="290"/>
      <c r="BX501" s="290"/>
      <c r="BY501" s="290"/>
      <c r="BZ501" s="290"/>
      <c r="CA501" s="290"/>
    </row>
    <row r="502" spans="1:86" s="15" customFormat="1" ht="67.7" customHeight="1" thickBot="1" x14ac:dyDescent="0.25">
      <c r="A502" s="737"/>
      <c r="B502" s="331" t="s">
        <v>480</v>
      </c>
      <c r="C502" s="218" t="s">
        <v>0</v>
      </c>
      <c r="D502" s="900"/>
      <c r="E502" s="911"/>
      <c r="F502" s="900"/>
      <c r="G502" s="911"/>
      <c r="H502" s="900"/>
      <c r="I502" s="911"/>
      <c r="J502" s="900"/>
      <c r="K502" s="911"/>
      <c r="L502" s="900"/>
      <c r="M502" s="911"/>
      <c r="N502" s="900"/>
      <c r="O502" s="911"/>
      <c r="P502" s="900"/>
      <c r="Q502" s="911"/>
      <c r="R502" s="900"/>
      <c r="S502" s="911"/>
      <c r="T502" s="236"/>
      <c r="U502" s="140">
        <f>IF(OR(D502="s",F502="s",H502="s",J502="s",L502="s",N502="s",P502="s",R502="s"), 0, IF(OR(D502="a",F502="a",H502="a",J502="a",L502="a",N502="a",P502="a",R502="a"),V502,0))</f>
        <v>0</v>
      </c>
      <c r="V502" s="509">
        <v>10</v>
      </c>
      <c r="W502" s="83">
        <f>COUNTIF(D502:S502,"a")+COUNTIF(D502:S502,"s")+COUNTIF(T502,"na")</f>
        <v>0</v>
      </c>
      <c r="X502" s="339"/>
      <c r="Y502" s="348"/>
      <c r="Z502" s="316"/>
      <c r="AA502" s="282"/>
      <c r="AB502" s="282"/>
      <c r="AC502" s="282"/>
      <c r="AD502" s="282"/>
      <c r="AE502" s="282"/>
      <c r="AF502" s="282"/>
      <c r="AG502" s="282"/>
      <c r="AH502" s="282"/>
      <c r="AI502" s="282"/>
      <c r="AJ502" s="282"/>
      <c r="AK502" s="282"/>
      <c r="AL502" s="282"/>
      <c r="AM502" s="282"/>
      <c r="AN502" s="282"/>
      <c r="AO502" s="282"/>
      <c r="AP502" s="282"/>
      <c r="AQ502" s="282"/>
      <c r="AR502" s="282"/>
      <c r="AS502" s="282"/>
      <c r="AT502" s="282"/>
      <c r="AU502" s="290"/>
      <c r="AV502" s="290"/>
      <c r="AW502" s="290"/>
      <c r="AX502" s="290"/>
      <c r="AY502" s="290"/>
      <c r="AZ502" s="290"/>
      <c r="BA502" s="290"/>
      <c r="BB502" s="290"/>
      <c r="BC502" s="290"/>
      <c r="BD502" s="290"/>
      <c r="BE502" s="290"/>
      <c r="BF502" s="290"/>
      <c r="BG502" s="290"/>
      <c r="BH502" s="290"/>
      <c r="BI502" s="290"/>
      <c r="BJ502" s="290"/>
      <c r="BK502" s="290"/>
      <c r="BL502" s="290"/>
      <c r="BM502" s="290"/>
      <c r="BN502" s="290"/>
      <c r="BO502" s="290"/>
      <c r="BP502" s="290"/>
      <c r="BQ502" s="290"/>
      <c r="BR502" s="290"/>
      <c r="BS502" s="290"/>
      <c r="BT502" s="290"/>
      <c r="BU502" s="290"/>
      <c r="BV502" s="290"/>
      <c r="BW502" s="290"/>
      <c r="BX502" s="290"/>
      <c r="BY502" s="290"/>
      <c r="BZ502" s="290"/>
      <c r="CA502" s="290"/>
    </row>
    <row r="503" spans="1:86" s="15" customFormat="1" ht="21" customHeight="1" thickTop="1" thickBot="1" x14ac:dyDescent="0.25">
      <c r="A503" s="737"/>
      <c r="B503" s="356"/>
      <c r="C503" s="239"/>
      <c r="D503" s="912" t="s">
        <v>261</v>
      </c>
      <c r="E503" s="919"/>
      <c r="F503" s="919"/>
      <c r="G503" s="919"/>
      <c r="H503" s="919"/>
      <c r="I503" s="919"/>
      <c r="J503" s="919"/>
      <c r="K503" s="919"/>
      <c r="L503" s="919"/>
      <c r="M503" s="919"/>
      <c r="N503" s="919"/>
      <c r="O503" s="919"/>
      <c r="P503" s="919"/>
      <c r="Q503" s="919"/>
      <c r="R503" s="919"/>
      <c r="S503" s="919"/>
      <c r="T503" s="920"/>
      <c r="U503" s="29">
        <f>SUM(U497:U502)</f>
        <v>0</v>
      </c>
      <c r="V503" s="510">
        <f>SUM(V497:V502)</f>
        <v>65</v>
      </c>
      <c r="W503" s="83"/>
      <c r="X503" s="349"/>
      <c r="Y503" s="348"/>
      <c r="Z503" s="316"/>
      <c r="AA503" s="282"/>
      <c r="AB503" s="282"/>
      <c r="AC503" s="282"/>
      <c r="AD503" s="282"/>
      <c r="AE503" s="282"/>
      <c r="AF503" s="282"/>
      <c r="AG503" s="282"/>
      <c r="AH503" s="282"/>
      <c r="AI503" s="282"/>
      <c r="AJ503" s="282"/>
      <c r="AK503" s="282"/>
      <c r="AL503" s="282"/>
      <c r="AM503" s="282"/>
      <c r="AN503" s="282"/>
      <c r="AO503" s="282"/>
      <c r="AP503" s="282"/>
      <c r="AQ503" s="282"/>
      <c r="AR503" s="282"/>
      <c r="AS503" s="282"/>
      <c r="AT503" s="282"/>
      <c r="AU503" s="290"/>
      <c r="AV503" s="290"/>
      <c r="AW503" s="290"/>
      <c r="AX503" s="290"/>
      <c r="AY503" s="290"/>
      <c r="AZ503" s="290"/>
      <c r="BA503" s="290"/>
      <c r="BB503" s="290"/>
      <c r="BC503" s="290"/>
      <c r="BD503" s="290"/>
      <c r="BE503" s="290"/>
      <c r="BF503" s="290"/>
      <c r="BG503" s="290"/>
      <c r="BH503" s="290"/>
      <c r="BI503" s="290"/>
      <c r="BJ503" s="290"/>
      <c r="BK503" s="290"/>
      <c r="BL503" s="290"/>
      <c r="BM503" s="290"/>
      <c r="BN503" s="290"/>
      <c r="BO503" s="290"/>
      <c r="BP503" s="290"/>
      <c r="BQ503" s="290"/>
      <c r="BR503" s="290"/>
      <c r="BS503" s="290"/>
      <c r="BT503" s="290"/>
      <c r="BU503" s="290"/>
      <c r="BV503" s="290"/>
      <c r="BW503" s="290"/>
      <c r="BX503" s="290"/>
      <c r="BY503" s="290"/>
      <c r="BZ503" s="290"/>
      <c r="CA503" s="290"/>
    </row>
    <row r="504" spans="1:86" s="15" customFormat="1" ht="21" customHeight="1" thickBot="1" x14ac:dyDescent="0.25">
      <c r="A504" s="737"/>
      <c r="B504" s="357"/>
      <c r="C504" s="243"/>
      <c r="D504" s="913"/>
      <c r="E504" s="1162"/>
      <c r="F504" s="1159">
        <v>0</v>
      </c>
      <c r="G504" s="923"/>
      <c r="H504" s="923"/>
      <c r="I504" s="923"/>
      <c r="J504" s="923"/>
      <c r="K504" s="923"/>
      <c r="L504" s="923"/>
      <c r="M504" s="923"/>
      <c r="N504" s="923"/>
      <c r="O504" s="923"/>
      <c r="P504" s="923"/>
      <c r="Q504" s="923"/>
      <c r="R504" s="923"/>
      <c r="S504" s="923"/>
      <c r="T504" s="923"/>
      <c r="U504" s="923"/>
      <c r="V504" s="924"/>
      <c r="W504" s="83"/>
      <c r="X504" s="347"/>
      <c r="Y504" s="348"/>
      <c r="Z504" s="316"/>
      <c r="AA504" s="282"/>
      <c r="AB504" s="282"/>
      <c r="AC504" s="282"/>
      <c r="AD504" s="282"/>
      <c r="AE504" s="282"/>
      <c r="AF504" s="282"/>
      <c r="AG504" s="282"/>
      <c r="AH504" s="282"/>
      <c r="AI504" s="282"/>
      <c r="AJ504" s="282"/>
      <c r="AK504" s="282"/>
      <c r="AL504" s="282"/>
      <c r="AM504" s="282"/>
      <c r="AN504" s="282"/>
      <c r="AO504" s="282"/>
      <c r="AP504" s="282"/>
      <c r="AQ504" s="282"/>
      <c r="AR504" s="282"/>
      <c r="AS504" s="282"/>
      <c r="AT504" s="282"/>
      <c r="AU504" s="290"/>
      <c r="AV504" s="290"/>
      <c r="AW504" s="290"/>
      <c r="AX504" s="290"/>
      <c r="AY504" s="290"/>
      <c r="AZ504" s="290"/>
      <c r="BA504" s="290"/>
      <c r="BB504" s="290"/>
      <c r="BC504" s="290"/>
      <c r="BD504" s="290"/>
      <c r="BE504" s="290"/>
      <c r="BF504" s="290"/>
      <c r="BG504" s="290"/>
      <c r="BH504" s="290"/>
      <c r="BI504" s="290"/>
      <c r="BJ504" s="290"/>
      <c r="BK504" s="290"/>
      <c r="BL504" s="290"/>
      <c r="BM504" s="290"/>
      <c r="BN504" s="290"/>
      <c r="BO504" s="290"/>
      <c r="BP504" s="290"/>
      <c r="BQ504" s="290"/>
      <c r="BR504" s="290"/>
      <c r="BS504" s="290"/>
      <c r="BT504" s="290"/>
      <c r="BU504" s="290"/>
      <c r="BV504" s="290"/>
      <c r="BW504" s="290"/>
      <c r="BX504" s="290"/>
      <c r="BY504" s="290"/>
      <c r="BZ504" s="290"/>
      <c r="CA504" s="290"/>
    </row>
    <row r="505" spans="1:86" s="127" customFormat="1" ht="30" customHeight="1" thickBot="1" x14ac:dyDescent="0.25">
      <c r="A505" s="501"/>
      <c r="B505" s="375" t="s">
        <v>459</v>
      </c>
      <c r="C505" s="827" t="s">
        <v>522</v>
      </c>
      <c r="D505" s="131"/>
      <c r="E505" s="132"/>
      <c r="F505" s="136" t="s">
        <v>602</v>
      </c>
      <c r="G505" s="430"/>
      <c r="H505" s="131" t="s">
        <v>602</v>
      </c>
      <c r="I505" s="132"/>
      <c r="J505" s="233" t="s">
        <v>602</v>
      </c>
      <c r="K505" s="430"/>
      <c r="L505" s="131" t="s">
        <v>602</v>
      </c>
      <c r="M505" s="231"/>
      <c r="N505" s="131" t="s">
        <v>602</v>
      </c>
      <c r="O505" s="233"/>
      <c r="P505" s="131"/>
      <c r="Q505" s="233"/>
      <c r="R505" s="131"/>
      <c r="S505" s="233"/>
      <c r="T505" s="539"/>
      <c r="U505" s="591"/>
      <c r="V505" s="591"/>
      <c r="W505" s="83"/>
      <c r="X505" s="347"/>
      <c r="Y505" s="348"/>
      <c r="Z505" s="316"/>
      <c r="AA505" s="735"/>
      <c r="AB505" s="613"/>
      <c r="AC505" s="613"/>
      <c r="AD505" s="613"/>
      <c r="AE505" s="735"/>
      <c r="AF505" s="735"/>
      <c r="AG505" s="735"/>
      <c r="AH505" s="735"/>
      <c r="AI505" s="735"/>
      <c r="AJ505" s="735"/>
      <c r="AK505" s="735"/>
      <c r="AL505" s="735"/>
      <c r="AM505" s="735"/>
      <c r="AN505" s="735"/>
      <c r="AO505" s="735"/>
      <c r="AP505" s="735"/>
      <c r="AQ505" s="735"/>
      <c r="AR505" s="735"/>
      <c r="AS505" s="735"/>
      <c r="AT505" s="735"/>
      <c r="AU505" s="735"/>
      <c r="AV505" s="735"/>
      <c r="AW505" s="735"/>
      <c r="AX505" s="735"/>
      <c r="AY505" s="735"/>
      <c r="AZ505" s="735"/>
      <c r="BA505" s="735"/>
      <c r="BB505" s="735"/>
      <c r="BC505" s="735"/>
      <c r="BD505" s="735"/>
      <c r="BE505" s="735"/>
      <c r="BF505" s="735"/>
      <c r="BG505" s="735"/>
      <c r="BH505" s="735"/>
      <c r="BI505" s="735"/>
      <c r="BJ505" s="735"/>
      <c r="BK505" s="735"/>
      <c r="BL505" s="735"/>
      <c r="BM505" s="735"/>
      <c r="BN505" s="735"/>
      <c r="BO505" s="735"/>
      <c r="BP505" s="735"/>
      <c r="BQ505" s="735"/>
      <c r="BR505" s="735"/>
      <c r="BS505" s="735"/>
      <c r="BT505" s="735"/>
      <c r="BU505" s="735"/>
      <c r="BV505" s="735"/>
      <c r="BW505" s="735"/>
      <c r="BX505" s="735"/>
      <c r="BY505" s="735"/>
      <c r="BZ505" s="735"/>
      <c r="CA505" s="735"/>
      <c r="CB505" s="735"/>
      <c r="CC505" s="735"/>
      <c r="CD505" s="735"/>
      <c r="CE505" s="735"/>
      <c r="CF505" s="735"/>
      <c r="CG505" s="735"/>
      <c r="CH505" s="735"/>
    </row>
    <row r="506" spans="1:86" s="127" customFormat="1" ht="27.95" customHeight="1" x14ac:dyDescent="0.2">
      <c r="A506" s="737"/>
      <c r="B506" s="322" t="s">
        <v>131</v>
      </c>
      <c r="C506" s="828" t="s">
        <v>1143</v>
      </c>
      <c r="D506" s="900"/>
      <c r="E506" s="911"/>
      <c r="F506" s="900"/>
      <c r="G506" s="911"/>
      <c r="H506" s="900"/>
      <c r="I506" s="911"/>
      <c r="J506" s="900"/>
      <c r="K506" s="911"/>
      <c r="L506" s="900"/>
      <c r="M506" s="911"/>
      <c r="N506" s="900"/>
      <c r="O506" s="911"/>
      <c r="P506" s="900"/>
      <c r="Q506" s="911"/>
      <c r="R506" s="900"/>
      <c r="S506" s="911"/>
      <c r="T506" s="628"/>
      <c r="U506" s="140">
        <f>IF(OR(D506="s",F506="s",H506="s",J506="s",L506="s",N506="s",P506="s",R506="s"), 0, IF(OR(D506="a",F506="a",H506="a",J506="a",L506="a",N506="a",P506="a",R506="a"),V506,0))</f>
        <v>0</v>
      </c>
      <c r="V506" s="509">
        <v>10</v>
      </c>
      <c r="W506" s="83">
        <f>COUNTIF(D506:S506,"a")+COUNTIF(D506:S506,"s")</f>
        <v>0</v>
      </c>
      <c r="X506" s="339"/>
      <c r="Y506" s="348"/>
      <c r="Z506" s="316" t="s">
        <v>44</v>
      </c>
      <c r="AA506" s="735"/>
      <c r="AB506" s="613"/>
      <c r="AC506" s="613"/>
      <c r="AD506" s="613"/>
      <c r="AE506" s="735"/>
      <c r="AF506" s="735"/>
      <c r="AG506" s="735"/>
      <c r="AH506" s="735"/>
      <c r="AI506" s="735"/>
      <c r="AJ506" s="735"/>
      <c r="AK506" s="735"/>
      <c r="AL506" s="735"/>
      <c r="AM506" s="735"/>
      <c r="AN506" s="735"/>
      <c r="AO506" s="735"/>
      <c r="AP506" s="735"/>
      <c r="AQ506" s="735"/>
      <c r="AR506" s="735"/>
      <c r="AS506" s="735"/>
      <c r="AT506" s="735"/>
      <c r="AU506" s="735"/>
      <c r="AV506" s="735"/>
      <c r="AW506" s="735"/>
      <c r="AX506" s="735"/>
      <c r="AY506" s="735"/>
      <c r="AZ506" s="735"/>
      <c r="BA506" s="735"/>
      <c r="BB506" s="735"/>
      <c r="BC506" s="735"/>
      <c r="BD506" s="735"/>
      <c r="BE506" s="735"/>
      <c r="BF506" s="735"/>
      <c r="BG506" s="735"/>
      <c r="BH506" s="735"/>
      <c r="BI506" s="735"/>
      <c r="BJ506" s="735"/>
      <c r="BK506" s="735"/>
      <c r="BL506" s="735"/>
      <c r="BM506" s="735"/>
      <c r="BN506" s="735"/>
      <c r="BO506" s="735"/>
      <c r="BP506" s="735"/>
      <c r="BQ506" s="735"/>
      <c r="BR506" s="735"/>
      <c r="BS506" s="735"/>
      <c r="BT506" s="735"/>
      <c r="BU506" s="735"/>
      <c r="BV506" s="735"/>
      <c r="BW506" s="735"/>
      <c r="BX506" s="735"/>
      <c r="BY506" s="735"/>
      <c r="BZ506" s="735"/>
      <c r="CA506" s="735"/>
      <c r="CB506" s="735"/>
      <c r="CC506" s="735"/>
      <c r="CD506" s="735"/>
      <c r="CE506" s="735"/>
      <c r="CF506" s="735"/>
      <c r="CG506" s="735"/>
      <c r="CH506" s="735"/>
    </row>
    <row r="507" spans="1:86" s="127" customFormat="1" ht="27.95" customHeight="1" thickBot="1" x14ac:dyDescent="0.25">
      <c r="A507" s="737"/>
      <c r="B507" s="463" t="s">
        <v>155</v>
      </c>
      <c r="C507" s="828" t="s">
        <v>1144</v>
      </c>
      <c r="D507" s="900"/>
      <c r="E507" s="911"/>
      <c r="F507" s="900"/>
      <c r="G507" s="911"/>
      <c r="H507" s="900"/>
      <c r="I507" s="911"/>
      <c r="J507" s="900"/>
      <c r="K507" s="911"/>
      <c r="L507" s="900"/>
      <c r="M507" s="911"/>
      <c r="N507" s="900"/>
      <c r="O507" s="911"/>
      <c r="P507" s="900"/>
      <c r="Q507" s="911"/>
      <c r="R507" s="900"/>
      <c r="S507" s="911"/>
      <c r="T507" s="628"/>
      <c r="U507" s="140">
        <f>IF(OR(D507="s",F507="s",H507="s",J507="s",L507="s",N507="s",P507="s",R507="s"), 0, IF(OR(D507="a",F507="a",H507="a",J507="a",L507="a",N507="a",P507="a",R507="a"),V507,0))</f>
        <v>0</v>
      </c>
      <c r="V507" s="509">
        <v>5</v>
      </c>
      <c r="W507" s="83">
        <f>COUNTIF(D507:S507,"a")+COUNTIF(D507:S507,"s")</f>
        <v>0</v>
      </c>
      <c r="X507" s="339"/>
      <c r="Y507" s="340"/>
      <c r="Z507" s="316" t="s">
        <v>44</v>
      </c>
      <c r="AA507" s="290"/>
      <c r="AB507" s="634"/>
      <c r="AC507" s="634"/>
      <c r="AD507" s="634"/>
      <c r="AE507" s="290"/>
      <c r="AF507" s="290"/>
      <c r="AG507" s="290"/>
      <c r="AH507" s="290"/>
      <c r="AI507" s="290"/>
      <c r="AJ507" s="290"/>
      <c r="AK507" s="290"/>
      <c r="AL507" s="290"/>
      <c r="AM507" s="290"/>
      <c r="AN507" s="290"/>
      <c r="AO507" s="735"/>
      <c r="AP507" s="735"/>
      <c r="AQ507" s="735"/>
      <c r="AR507" s="735"/>
      <c r="AS507" s="735"/>
      <c r="AT507" s="735"/>
      <c r="AU507" s="735"/>
      <c r="AV507" s="735"/>
      <c r="AW507" s="735"/>
      <c r="AX507" s="735"/>
      <c r="AY507" s="735"/>
      <c r="AZ507" s="735"/>
      <c r="BA507" s="735"/>
      <c r="BB507" s="735"/>
      <c r="BC507" s="735"/>
      <c r="BD507" s="735"/>
      <c r="BE507" s="735"/>
      <c r="BF507" s="735"/>
      <c r="BG507" s="735"/>
      <c r="BH507" s="735"/>
      <c r="BI507" s="735"/>
      <c r="BJ507" s="735"/>
      <c r="BK507" s="735"/>
      <c r="BL507" s="735"/>
      <c r="BM507" s="735"/>
      <c r="BN507" s="735"/>
      <c r="BO507" s="735"/>
      <c r="BP507" s="735"/>
      <c r="BQ507" s="735"/>
      <c r="BR507" s="735"/>
      <c r="BS507" s="735"/>
      <c r="BT507" s="735"/>
      <c r="BU507" s="735"/>
      <c r="BV507" s="735"/>
      <c r="BW507" s="735"/>
      <c r="BX507" s="735"/>
      <c r="BY507" s="735"/>
      <c r="BZ507" s="735"/>
      <c r="CA507" s="735"/>
      <c r="CB507" s="735"/>
      <c r="CC507" s="735"/>
      <c r="CD507" s="735"/>
      <c r="CE507" s="735"/>
      <c r="CF507" s="735"/>
      <c r="CG507" s="735"/>
      <c r="CH507" s="735"/>
    </row>
    <row r="508" spans="1:86" s="127" customFormat="1" ht="21" customHeight="1" thickTop="1" thickBot="1" x14ac:dyDescent="0.25">
      <c r="A508" s="737"/>
      <c r="B508" s="473"/>
      <c r="C508" s="239"/>
      <c r="D508" s="912" t="s">
        <v>261</v>
      </c>
      <c r="E508" s="919"/>
      <c r="F508" s="919"/>
      <c r="G508" s="919"/>
      <c r="H508" s="919"/>
      <c r="I508" s="919"/>
      <c r="J508" s="919"/>
      <c r="K508" s="919"/>
      <c r="L508" s="919"/>
      <c r="M508" s="919"/>
      <c r="N508" s="919"/>
      <c r="O508" s="919"/>
      <c r="P508" s="919"/>
      <c r="Q508" s="919"/>
      <c r="R508" s="919"/>
      <c r="S508" s="919"/>
      <c r="T508" s="920"/>
      <c r="U508" s="717">
        <f>SUM(U506:U507)</f>
        <v>0</v>
      </c>
      <c r="V508" s="510">
        <f>SUM(V506:V507)</f>
        <v>15</v>
      </c>
      <c r="W508" s="83"/>
      <c r="X508" s="349"/>
      <c r="Y508" s="348"/>
      <c r="Z508" s="316"/>
      <c r="AA508" s="735"/>
      <c r="AB508" s="613"/>
      <c r="AC508" s="613"/>
      <c r="AD508" s="613"/>
      <c r="AE508" s="735"/>
      <c r="AF508" s="735"/>
      <c r="AG508" s="735"/>
      <c r="AH508" s="735"/>
      <c r="AI508" s="735"/>
      <c r="AJ508" s="735"/>
      <c r="AK508" s="735"/>
      <c r="AL508" s="735"/>
      <c r="AM508" s="735"/>
      <c r="AN508" s="735"/>
      <c r="AO508" s="735"/>
      <c r="AP508" s="735"/>
      <c r="AQ508" s="735"/>
      <c r="AR508" s="735"/>
      <c r="AS508" s="735"/>
      <c r="AT508" s="735"/>
      <c r="AU508" s="735"/>
      <c r="AV508" s="735"/>
      <c r="AW508" s="735"/>
      <c r="AX508" s="735"/>
      <c r="AY508" s="735"/>
      <c r="AZ508" s="735"/>
      <c r="BA508" s="735"/>
      <c r="BB508" s="735"/>
      <c r="BC508" s="735"/>
      <c r="BD508" s="735"/>
      <c r="BE508" s="735"/>
      <c r="BF508" s="735"/>
      <c r="BG508" s="735"/>
      <c r="BH508" s="735"/>
      <c r="BI508" s="735"/>
      <c r="BJ508" s="735"/>
      <c r="BK508" s="735"/>
      <c r="BL508" s="735"/>
      <c r="BM508" s="735"/>
      <c r="BN508" s="735"/>
      <c r="BO508" s="735"/>
      <c r="BP508" s="735"/>
      <c r="BQ508" s="735"/>
      <c r="BR508" s="735"/>
      <c r="BS508" s="735"/>
      <c r="BT508" s="735"/>
      <c r="BU508" s="735"/>
      <c r="BV508" s="735"/>
      <c r="BW508" s="735"/>
      <c r="BX508" s="735"/>
      <c r="BY508" s="735"/>
      <c r="BZ508" s="735"/>
      <c r="CA508" s="735"/>
      <c r="CB508" s="735"/>
      <c r="CC508" s="735"/>
      <c r="CD508" s="735"/>
      <c r="CE508" s="735"/>
      <c r="CF508" s="735"/>
      <c r="CG508" s="735"/>
      <c r="CH508" s="735"/>
    </row>
    <row r="509" spans="1:86" s="127" customFormat="1" ht="21" customHeight="1" thickBot="1" x14ac:dyDescent="0.25">
      <c r="A509" s="503"/>
      <c r="B509" s="597"/>
      <c r="C509" s="350"/>
      <c r="D509" s="1153"/>
      <c r="E509" s="1154"/>
      <c r="F509" s="995">
        <v>15</v>
      </c>
      <c r="G509" s="996"/>
      <c r="H509" s="996"/>
      <c r="I509" s="996"/>
      <c r="J509" s="996"/>
      <c r="K509" s="996"/>
      <c r="L509" s="996"/>
      <c r="M509" s="996"/>
      <c r="N509" s="996"/>
      <c r="O509" s="996"/>
      <c r="P509" s="996"/>
      <c r="Q509" s="996"/>
      <c r="R509" s="996"/>
      <c r="S509" s="996"/>
      <c r="T509" s="996"/>
      <c r="U509" s="996"/>
      <c r="V509" s="997"/>
      <c r="W509" s="83"/>
      <c r="X509" s="347"/>
      <c r="Y509" s="348"/>
      <c r="Z509" s="316"/>
      <c r="AA509" s="735"/>
      <c r="AB509" s="613"/>
      <c r="AC509" s="613"/>
      <c r="AD509" s="613"/>
      <c r="AE509" s="735"/>
      <c r="AF509" s="735"/>
      <c r="AG509" s="735"/>
      <c r="AH509" s="735"/>
      <c r="AI509" s="735"/>
      <c r="AJ509" s="735"/>
      <c r="AK509" s="735"/>
      <c r="AL509" s="735"/>
      <c r="AM509" s="735"/>
      <c r="AN509" s="735"/>
      <c r="AO509" s="735"/>
      <c r="AP509" s="735"/>
      <c r="AQ509" s="735"/>
      <c r="AR509" s="735"/>
      <c r="AS509" s="735"/>
      <c r="AT509" s="735"/>
      <c r="AU509" s="735"/>
      <c r="AV509" s="735"/>
      <c r="AW509" s="735"/>
      <c r="AX509" s="735"/>
      <c r="AY509" s="735"/>
      <c r="AZ509" s="735"/>
      <c r="BA509" s="735"/>
      <c r="BB509" s="735"/>
      <c r="BC509" s="735"/>
      <c r="BD509" s="735"/>
      <c r="BE509" s="735"/>
      <c r="BF509" s="735"/>
      <c r="BG509" s="735"/>
      <c r="BH509" s="735"/>
      <c r="BI509" s="735"/>
      <c r="BJ509" s="735"/>
      <c r="BK509" s="735"/>
      <c r="BL509" s="735"/>
      <c r="BM509" s="735"/>
      <c r="BN509" s="735"/>
      <c r="BO509" s="735"/>
      <c r="BP509" s="735"/>
      <c r="BQ509" s="735"/>
      <c r="BR509" s="735"/>
      <c r="BS509" s="735"/>
      <c r="BT509" s="735"/>
      <c r="BU509" s="735"/>
      <c r="BV509" s="735"/>
      <c r="BW509" s="735"/>
      <c r="BX509" s="735"/>
      <c r="BY509" s="735"/>
      <c r="BZ509" s="735"/>
      <c r="CA509" s="735"/>
      <c r="CB509" s="735"/>
      <c r="CC509" s="735"/>
      <c r="CD509" s="735"/>
      <c r="CE509" s="735"/>
      <c r="CF509" s="735"/>
      <c r="CG509" s="735"/>
      <c r="CH509" s="735"/>
    </row>
    <row r="510" spans="1:86" s="127" customFormat="1" ht="30" customHeight="1" thickBot="1" x14ac:dyDescent="0.25">
      <c r="A510" s="501"/>
      <c r="B510" s="476" t="s">
        <v>30</v>
      </c>
      <c r="C510" s="477" t="s">
        <v>31</v>
      </c>
      <c r="D510" s="131"/>
      <c r="E510" s="132"/>
      <c r="F510" s="136" t="s">
        <v>602</v>
      </c>
      <c r="G510" s="430"/>
      <c r="H510" s="131" t="s">
        <v>602</v>
      </c>
      <c r="I510" s="132"/>
      <c r="J510" s="233" t="s">
        <v>602</v>
      </c>
      <c r="K510" s="430"/>
      <c r="L510" s="131" t="s">
        <v>602</v>
      </c>
      <c r="M510" s="231"/>
      <c r="N510" s="131" t="s">
        <v>602</v>
      </c>
      <c r="O510" s="232"/>
      <c r="P510" s="234"/>
      <c r="Q510" s="231"/>
      <c r="R510" s="235"/>
      <c r="S510" s="232"/>
      <c r="T510" s="441"/>
      <c r="U510" s="404"/>
      <c r="V510" s="256"/>
      <c r="W510" s="83"/>
      <c r="X510" s="264"/>
      <c r="Y510" s="735"/>
      <c r="Z510" s="316"/>
      <c r="AA510" s="735"/>
      <c r="AB510" s="613"/>
      <c r="AC510" s="613"/>
      <c r="AD510" s="613"/>
      <c r="AE510" s="735"/>
      <c r="AF510" s="735"/>
      <c r="AG510" s="735"/>
      <c r="AH510" s="735"/>
      <c r="AI510" s="735"/>
      <c r="AJ510" s="735"/>
      <c r="AK510" s="735"/>
      <c r="AL510" s="735"/>
      <c r="AM510" s="735"/>
      <c r="AN510" s="735"/>
      <c r="AO510" s="735"/>
      <c r="AP510" s="735"/>
      <c r="AQ510" s="735"/>
      <c r="AR510" s="735"/>
      <c r="AS510" s="735"/>
      <c r="AT510" s="735"/>
      <c r="AU510" s="735"/>
      <c r="AV510" s="735"/>
      <c r="AW510" s="735"/>
      <c r="AX510" s="735"/>
      <c r="AY510" s="735"/>
      <c r="AZ510" s="735"/>
      <c r="BA510" s="735"/>
      <c r="BB510" s="735"/>
      <c r="BC510" s="735"/>
      <c r="BD510" s="735"/>
      <c r="BE510" s="735"/>
      <c r="BF510" s="735"/>
      <c r="BG510" s="735"/>
      <c r="BH510" s="735"/>
      <c r="BI510" s="735"/>
      <c r="BJ510" s="735"/>
      <c r="BK510" s="735"/>
      <c r="BL510" s="735"/>
      <c r="BM510" s="735"/>
      <c r="BN510" s="735"/>
      <c r="BO510" s="735"/>
      <c r="BP510" s="735"/>
      <c r="BQ510" s="735"/>
      <c r="BR510" s="735"/>
      <c r="BS510" s="735"/>
      <c r="BT510" s="735"/>
      <c r="BU510" s="735"/>
      <c r="BV510" s="735"/>
      <c r="BW510" s="735"/>
      <c r="BX510" s="735"/>
      <c r="BY510" s="735"/>
      <c r="BZ510" s="735"/>
      <c r="CA510" s="735"/>
      <c r="CB510" s="735"/>
      <c r="CC510" s="735"/>
      <c r="CD510" s="735"/>
      <c r="CE510" s="735"/>
      <c r="CF510" s="735"/>
      <c r="CG510" s="735"/>
      <c r="CH510" s="735"/>
    </row>
    <row r="511" spans="1:86" s="244" customFormat="1" ht="30" customHeight="1" x14ac:dyDescent="0.2">
      <c r="A511" s="737"/>
      <c r="B511" s="331"/>
      <c r="C511" s="468" t="s">
        <v>1145</v>
      </c>
      <c r="D511" s="1218"/>
      <c r="E511" s="1219"/>
      <c r="F511" s="1219"/>
      <c r="G511" s="1219"/>
      <c r="H511" s="1219"/>
      <c r="I511" s="1219"/>
      <c r="J511" s="1219"/>
      <c r="K511" s="1219"/>
      <c r="L511" s="1219"/>
      <c r="M511" s="1219"/>
      <c r="N511" s="1219"/>
      <c r="O511" s="1219"/>
      <c r="P511" s="1219"/>
      <c r="Q511" s="1219"/>
      <c r="R511" s="1219"/>
      <c r="S511" s="1219"/>
      <c r="T511" s="1219"/>
      <c r="U511" s="1219"/>
      <c r="V511" s="1220"/>
      <c r="W511" s="83"/>
      <c r="X511" s="264"/>
      <c r="Y511" s="735"/>
      <c r="Z511" s="316"/>
      <c r="AA511" s="735"/>
      <c r="AB511" s="613"/>
      <c r="AC511" s="613"/>
      <c r="AD511" s="613"/>
      <c r="AE511" s="735"/>
      <c r="AF511" s="735"/>
      <c r="AG511" s="735"/>
      <c r="AH511" s="735"/>
      <c r="AI511" s="735"/>
      <c r="AJ511" s="735"/>
      <c r="AK511" s="735"/>
      <c r="AL511" s="735"/>
      <c r="AM511" s="735"/>
      <c r="AN511" s="735"/>
      <c r="AO511" s="735"/>
      <c r="AP511" s="735"/>
      <c r="AQ511" s="735"/>
      <c r="AR511" s="735"/>
      <c r="AS511" s="735"/>
      <c r="AT511" s="735"/>
      <c r="AU511" s="295"/>
      <c r="AV511" s="295"/>
      <c r="AW511" s="295"/>
      <c r="AX511" s="295"/>
      <c r="AY511" s="295"/>
      <c r="AZ511" s="295"/>
      <c r="BA511" s="295"/>
      <c r="BB511" s="295"/>
      <c r="BC511" s="295"/>
      <c r="BD511" s="295"/>
      <c r="BE511" s="295"/>
      <c r="BF511" s="295"/>
      <c r="BG511" s="295"/>
      <c r="BH511" s="295"/>
      <c r="BI511" s="295"/>
      <c r="BJ511" s="295"/>
      <c r="BK511" s="295"/>
      <c r="BL511" s="295"/>
      <c r="BM511" s="295"/>
      <c r="BN511" s="295"/>
      <c r="BO511" s="295"/>
      <c r="BP511" s="295"/>
      <c r="BQ511" s="295"/>
      <c r="BR511" s="295"/>
      <c r="BS511" s="295"/>
      <c r="BT511" s="295"/>
      <c r="BU511" s="295"/>
      <c r="BV511" s="295"/>
      <c r="BW511" s="295"/>
      <c r="BX511" s="295"/>
      <c r="BY511" s="295"/>
      <c r="BZ511" s="295"/>
      <c r="CA511" s="295"/>
      <c r="CB511" s="295"/>
      <c r="CC511" s="295"/>
      <c r="CD511" s="295"/>
      <c r="CE511" s="295"/>
      <c r="CF511" s="295"/>
      <c r="CG511" s="295"/>
      <c r="CH511" s="295"/>
    </row>
    <row r="512" spans="1:86" s="127" customFormat="1" ht="45" customHeight="1" x14ac:dyDescent="0.2">
      <c r="A512" s="737"/>
      <c r="B512" s="322" t="s">
        <v>32</v>
      </c>
      <c r="C512" s="346" t="s">
        <v>1146</v>
      </c>
      <c r="D512" s="900"/>
      <c r="E512" s="911"/>
      <c r="F512" s="900"/>
      <c r="G512" s="911"/>
      <c r="H512" s="900"/>
      <c r="I512" s="911"/>
      <c r="J512" s="900"/>
      <c r="K512" s="911"/>
      <c r="L512" s="900"/>
      <c r="M512" s="911"/>
      <c r="N512" s="900"/>
      <c r="O512" s="911"/>
      <c r="P512" s="900"/>
      <c r="Q512" s="911"/>
      <c r="R512" s="900"/>
      <c r="S512" s="911"/>
      <c r="T512" s="147"/>
      <c r="U512" s="140">
        <f>IF(OR(D512="s",F512="s",H512="s",J512="s",L512="s",N512="s",P512="s",R512="s"), 0, IF(OR(D512="a",F512="a",H512="a",J512="a",L512="a",N512="a",P512="a",R512="a"),V512,0))</f>
        <v>0</v>
      </c>
      <c r="V512" s="509">
        <f>IF(AND(T512="na",OR(D529="a",F529="a",H529="a",J529="a",L529="a",N529="a",P529="a",R529="a")),5,IF(T512="na",0,5))</f>
        <v>5</v>
      </c>
      <c r="W512" s="83">
        <f>IF((COUNTIF(D512:S512,"a")+COUNTIF(D512:S512,"s")+COUNTIF(T512,"na"))&gt;0,IF(OR((COUNTIF(D529:S529,"a")+COUNTIF(D529:S529,"s"))),0,COUNTIF(D512:S512,"a")+COUNTIF(D512:S512,"s")+COUNTIF(T512:T512,"na")),COUNTIF(D512:S512,"a")+COUNTIF(D512:S512,"s")+COUNTIF(T512,"na"))</f>
        <v>0</v>
      </c>
      <c r="X512" s="707"/>
      <c r="Y512" s="735"/>
      <c r="Z512" s="316" t="s">
        <v>44</v>
      </c>
      <c r="AA512" s="735"/>
      <c r="AB512" s="613"/>
      <c r="AC512" s="613"/>
      <c r="AD512" s="613"/>
      <c r="AE512" s="735"/>
      <c r="AF512" s="735"/>
      <c r="AG512" s="735"/>
      <c r="AH512" s="735"/>
      <c r="AI512" s="735"/>
      <c r="AJ512" s="735"/>
      <c r="AK512" s="735"/>
      <c r="AL512" s="735"/>
      <c r="AM512" s="735"/>
      <c r="AN512" s="735"/>
      <c r="AO512" s="735"/>
      <c r="AP512" s="735"/>
      <c r="AQ512" s="735"/>
      <c r="AR512" s="735"/>
      <c r="AS512" s="735"/>
      <c r="AT512" s="735"/>
      <c r="AU512" s="735"/>
      <c r="AV512" s="735"/>
      <c r="AW512" s="735"/>
      <c r="AX512" s="735"/>
      <c r="AY512" s="735"/>
      <c r="AZ512" s="735"/>
      <c r="BA512" s="735"/>
      <c r="BB512" s="735"/>
      <c r="BC512" s="735"/>
      <c r="BD512" s="735"/>
      <c r="BE512" s="735"/>
      <c r="BF512" s="735"/>
      <c r="BG512" s="735"/>
      <c r="BH512" s="735"/>
      <c r="BI512" s="735"/>
      <c r="BJ512" s="735"/>
      <c r="BK512" s="735"/>
      <c r="BL512" s="735"/>
      <c r="BM512" s="735"/>
      <c r="BN512" s="735"/>
      <c r="BO512" s="735"/>
      <c r="BP512" s="735"/>
      <c r="BQ512" s="735"/>
      <c r="BR512" s="735"/>
      <c r="BS512" s="735"/>
      <c r="BT512" s="735"/>
      <c r="BU512" s="735"/>
      <c r="BV512" s="735"/>
      <c r="BW512" s="735"/>
      <c r="BX512" s="735"/>
      <c r="BY512" s="735"/>
      <c r="BZ512" s="735"/>
      <c r="CA512" s="735"/>
      <c r="CB512" s="735"/>
      <c r="CC512" s="735"/>
      <c r="CD512" s="735"/>
      <c r="CE512" s="735"/>
      <c r="CF512" s="735"/>
      <c r="CG512" s="735"/>
      <c r="CH512" s="735"/>
    </row>
    <row r="513" spans="1:86" s="127" customFormat="1" ht="45" customHeight="1" x14ac:dyDescent="0.2">
      <c r="A513" s="737"/>
      <c r="B513" s="322" t="s">
        <v>1062</v>
      </c>
      <c r="C513" s="346" t="s">
        <v>1147</v>
      </c>
      <c r="D513" s="900"/>
      <c r="E513" s="911"/>
      <c r="F513" s="900"/>
      <c r="G513" s="911"/>
      <c r="H513" s="900"/>
      <c r="I513" s="911"/>
      <c r="J513" s="900"/>
      <c r="K513" s="911"/>
      <c r="L513" s="900"/>
      <c r="M513" s="911"/>
      <c r="N513" s="900"/>
      <c r="O513" s="911"/>
      <c r="P513" s="900"/>
      <c r="Q513" s="911"/>
      <c r="R513" s="900"/>
      <c r="S513" s="911"/>
      <c r="T513" s="646" t="str">
        <f>IF(T512="na","na","")</f>
        <v/>
      </c>
      <c r="U513" s="140">
        <f>IF(OR(D513="s",F513="s",H513="s",J513="s",L513="s",N513="s",P513="s",R513="s"), 0, IF(OR(D513="a",F513="a",H513="a",J513="a",L513="a",N513="a",P513="a",R513="a"),V513,0))</f>
        <v>0</v>
      </c>
      <c r="V513" s="509">
        <f>IF(AND(T513="na",OR(D529="a",F529="a",H529="a",J529="a",L529="a",N529="a",P529="a",R529="a")),5,IF(T513="na",0,5))</f>
        <v>5</v>
      </c>
      <c r="W513" s="83">
        <f>IF((COUNTIF(D513:S513,"a")+COUNTIF(D513:S513,"s")+COUNTIF(T513,"na"))&gt;0,IF(OR((COUNTIF(D529:S529,"a")+COUNTIF(D529:S529,"s"))),0,COUNTIF(D513:S513,"a")+COUNTIF(D513:S513,"s")+COUNTIF(T513:T513,"na")),COUNTIF(D513:S513,"a")+COUNTIF(D513:S513,"s")+COUNTIF(T513,"na"))</f>
        <v>0</v>
      </c>
      <c r="X513" s="707"/>
      <c r="Y513" s="735"/>
      <c r="Z513" s="316"/>
      <c r="AA513" s="735"/>
      <c r="AB513" s="613"/>
      <c r="AC513" s="613"/>
      <c r="AD513" s="613"/>
      <c r="AE513" s="735"/>
      <c r="AF513" s="735"/>
      <c r="AG513" s="735"/>
      <c r="AH513" s="735"/>
      <c r="AI513" s="735"/>
      <c r="AJ513" s="735"/>
      <c r="AK513" s="735"/>
      <c r="AL513" s="735"/>
      <c r="AM513" s="735"/>
      <c r="AN513" s="735"/>
      <c r="AO513" s="735"/>
      <c r="AP513" s="735"/>
      <c r="AQ513" s="735"/>
      <c r="AR513" s="735"/>
      <c r="AS513" s="735"/>
      <c r="AT513" s="735"/>
      <c r="AU513" s="735"/>
      <c r="AV513" s="735"/>
      <c r="AW513" s="735"/>
      <c r="AX513" s="735"/>
      <c r="AY513" s="735"/>
      <c r="AZ513" s="735"/>
      <c r="BA513" s="735"/>
      <c r="BB513" s="735"/>
      <c r="BC513" s="735"/>
      <c r="BD513" s="735"/>
      <c r="BE513" s="735"/>
      <c r="BF513" s="735"/>
      <c r="BG513" s="735"/>
      <c r="BH513" s="735"/>
      <c r="BI513" s="735"/>
      <c r="BJ513" s="735"/>
      <c r="BK513" s="735"/>
      <c r="BL513" s="735"/>
      <c r="BM513" s="735"/>
      <c r="BN513" s="735"/>
      <c r="BO513" s="735"/>
      <c r="BP513" s="735"/>
      <c r="BQ513" s="735"/>
      <c r="BR513" s="735"/>
      <c r="BS513" s="735"/>
      <c r="BT513" s="735"/>
      <c r="BU513" s="735"/>
      <c r="BV513" s="735"/>
      <c r="BW513" s="735"/>
      <c r="BX513" s="735"/>
      <c r="BY513" s="735"/>
      <c r="BZ513" s="735"/>
      <c r="CA513" s="735"/>
      <c r="CB513" s="735"/>
      <c r="CC513" s="735"/>
      <c r="CD513" s="735"/>
      <c r="CE513" s="735"/>
      <c r="CF513" s="735"/>
      <c r="CG513" s="735"/>
      <c r="CH513" s="735"/>
    </row>
    <row r="514" spans="1:86" s="244" customFormat="1" ht="30" customHeight="1" x14ac:dyDescent="0.2">
      <c r="A514" s="737"/>
      <c r="B514" s="331"/>
      <c r="C514" s="469" t="s">
        <v>1063</v>
      </c>
      <c r="D514" s="1007"/>
      <c r="E514" s="1007"/>
      <c r="F514" s="1007"/>
      <c r="G514" s="1007"/>
      <c r="H514" s="1007"/>
      <c r="I514" s="1007"/>
      <c r="J514" s="1007"/>
      <c r="K514" s="1007"/>
      <c r="L514" s="1007"/>
      <c r="M514" s="1007"/>
      <c r="N514" s="1007"/>
      <c r="O514" s="1007"/>
      <c r="P514" s="1007"/>
      <c r="Q514" s="1007"/>
      <c r="R514" s="1007"/>
      <c r="S514" s="1007"/>
      <c r="T514" s="1007"/>
      <c r="U514" s="1007"/>
      <c r="V514" s="1008"/>
      <c r="W514" s="83"/>
      <c r="X514" s="264"/>
      <c r="Y514" s="735"/>
      <c r="Z514" s="290"/>
      <c r="AA514" s="735"/>
      <c r="AB514" s="613"/>
      <c r="AC514" s="613"/>
      <c r="AD514" s="613"/>
      <c r="AE514" s="735"/>
      <c r="AF514" s="735"/>
      <c r="AG514" s="735"/>
      <c r="AH514" s="735"/>
      <c r="AI514" s="735"/>
      <c r="AJ514" s="735"/>
      <c r="AK514" s="735"/>
      <c r="AL514" s="735"/>
      <c r="AM514" s="735"/>
      <c r="AN514" s="735"/>
      <c r="AO514" s="735"/>
      <c r="AP514" s="735"/>
      <c r="AQ514" s="735"/>
      <c r="AR514" s="735"/>
      <c r="AS514" s="735"/>
      <c r="AT514" s="735"/>
      <c r="AU514" s="295"/>
      <c r="AV514" s="295"/>
      <c r="AW514" s="295"/>
      <c r="AX514" s="295"/>
      <c r="AY514" s="295"/>
      <c r="AZ514" s="295"/>
      <c r="BA514" s="295"/>
      <c r="BB514" s="295"/>
      <c r="BC514" s="295"/>
      <c r="BD514" s="295"/>
      <c r="BE514" s="295"/>
      <c r="BF514" s="295"/>
      <c r="BG514" s="295"/>
      <c r="BH514" s="295"/>
      <c r="BI514" s="295"/>
      <c r="BJ514" s="295"/>
      <c r="BK514" s="295"/>
      <c r="BL514" s="295"/>
      <c r="BM514" s="295"/>
      <c r="BN514" s="295"/>
      <c r="BO514" s="295"/>
      <c r="BP514" s="295"/>
      <c r="BQ514" s="295"/>
      <c r="BR514" s="295"/>
      <c r="BS514" s="295"/>
      <c r="BT514" s="295"/>
      <c r="BU514" s="295"/>
      <c r="BV514" s="295"/>
      <c r="BW514" s="295"/>
      <c r="BX514" s="295"/>
      <c r="BY514" s="295"/>
      <c r="BZ514" s="295"/>
      <c r="CA514" s="295"/>
      <c r="CB514" s="295"/>
      <c r="CC514" s="295"/>
      <c r="CD514" s="295"/>
      <c r="CE514" s="295"/>
      <c r="CF514" s="295"/>
      <c r="CG514" s="295"/>
      <c r="CH514" s="295"/>
    </row>
    <row r="515" spans="1:86" s="127" customFormat="1" ht="27.95" customHeight="1" x14ac:dyDescent="0.2">
      <c r="A515" s="737"/>
      <c r="B515" s="322" t="s">
        <v>162</v>
      </c>
      <c r="C515" s="178" t="s">
        <v>460</v>
      </c>
      <c r="D515" s="917"/>
      <c r="E515" s="918"/>
      <c r="F515" s="917"/>
      <c r="G515" s="918"/>
      <c r="H515" s="917"/>
      <c r="I515" s="918"/>
      <c r="J515" s="917"/>
      <c r="K515" s="918"/>
      <c r="L515" s="917"/>
      <c r="M515" s="918"/>
      <c r="N515" s="917"/>
      <c r="O515" s="918"/>
      <c r="P515" s="917"/>
      <c r="Q515" s="918"/>
      <c r="R515" s="917"/>
      <c r="S515" s="918"/>
      <c r="T515" s="611"/>
      <c r="U515" s="144">
        <f>IF(OR(D515="s",F515="s",H515="s",J515="s",L515="s",N515="s",P515="s",R515="s"), 0, IF(OR(D515="a",F515="a",H515="a",J515="a",L515="a",N515="a",P515="a",R515="a"),V515,0))</f>
        <v>0</v>
      </c>
      <c r="V515" s="511">
        <f>IF(AND(T515="na",OR(D529="a",F529="a",H529="a",J529="a",L529="a",N529="a",P529="a",R529="a")),5,IF(T515="na",0,5))</f>
        <v>5</v>
      </c>
      <c r="W515" s="83">
        <f>IF((COUNTIF(D515:S515,"a")+COUNTIF(D515:S515,"s")+COUNTIF(T515,"na"))&gt;0,IF(OR((COUNTIF(D529:S529,"a")+COUNTIF(D529:S529,"s"))),0,COUNTIF(D515:S515,"a")+COUNTIF(D515:S515,"s")+COUNTIF(T515:T515,"na")),COUNTIF(D515:S515,"a")+COUNTIF(D515:S515,"s")+COUNTIF(T515,"na"))</f>
        <v>0</v>
      </c>
      <c r="X515" s="707"/>
      <c r="Y515" s="735"/>
      <c r="Z515" s="316"/>
      <c r="AA515" s="735"/>
      <c r="AB515" s="613"/>
      <c r="AC515" s="613"/>
      <c r="AD515" s="613"/>
      <c r="AE515" s="735"/>
      <c r="AF515" s="735"/>
      <c r="AG515" s="735"/>
      <c r="AH515" s="735"/>
      <c r="AI515" s="735"/>
      <c r="AJ515" s="735"/>
      <c r="AK515" s="735"/>
      <c r="AL515" s="735"/>
      <c r="AM515" s="735"/>
      <c r="AN515" s="735"/>
      <c r="AO515" s="735"/>
      <c r="AP515" s="735"/>
      <c r="AQ515" s="735"/>
      <c r="AR515" s="735"/>
      <c r="AS515" s="735"/>
      <c r="AT515" s="735"/>
      <c r="AU515" s="735"/>
      <c r="AV515" s="735"/>
      <c r="AW515" s="735"/>
      <c r="AX515" s="735"/>
      <c r="AY515" s="735"/>
      <c r="AZ515" s="735"/>
      <c r="BA515" s="735"/>
      <c r="BB515" s="735"/>
      <c r="BC515" s="735"/>
      <c r="BD515" s="735"/>
      <c r="BE515" s="735"/>
      <c r="BF515" s="735"/>
      <c r="BG515" s="735"/>
      <c r="BH515" s="735"/>
      <c r="BI515" s="735"/>
      <c r="BJ515" s="735"/>
      <c r="BK515" s="735"/>
      <c r="BL515" s="735"/>
      <c r="BM515" s="735"/>
      <c r="BN515" s="735"/>
      <c r="BO515" s="735"/>
      <c r="BP515" s="735"/>
      <c r="BQ515" s="735"/>
      <c r="BR515" s="735"/>
      <c r="BS515" s="735"/>
      <c r="BT515" s="735"/>
      <c r="BU515" s="735"/>
      <c r="BV515" s="735"/>
      <c r="BW515" s="735"/>
      <c r="BX515" s="735"/>
      <c r="BY515" s="735"/>
      <c r="BZ515" s="735"/>
      <c r="CA515" s="735"/>
      <c r="CB515" s="735"/>
      <c r="CC515" s="735"/>
      <c r="CD515" s="735"/>
      <c r="CE515" s="735"/>
      <c r="CF515" s="735"/>
      <c r="CG515" s="735"/>
      <c r="CH515" s="735"/>
    </row>
    <row r="516" spans="1:86" s="127" customFormat="1" ht="45" customHeight="1" x14ac:dyDescent="0.2">
      <c r="A516" s="737"/>
      <c r="B516" s="322" t="s">
        <v>1148</v>
      </c>
      <c r="C516" s="465" t="s">
        <v>1149</v>
      </c>
      <c r="D516" s="902"/>
      <c r="E516" s="944"/>
      <c r="F516" s="902"/>
      <c r="G516" s="944"/>
      <c r="H516" s="902"/>
      <c r="I516" s="944"/>
      <c r="J516" s="902"/>
      <c r="K516" s="944"/>
      <c r="L516" s="902"/>
      <c r="M516" s="944"/>
      <c r="N516" s="902"/>
      <c r="O516" s="944"/>
      <c r="P516" s="902"/>
      <c r="Q516" s="944"/>
      <c r="R516" s="902"/>
      <c r="S516" s="944"/>
      <c r="T516" s="706" t="str">
        <f>IF(T515="na","na","")</f>
        <v/>
      </c>
      <c r="U516" s="140">
        <f>IF(OR(D516="s",F516="s",H516="s",J516="s",L516="s",N516="s",P516="s",R516="s"), 0, IF(OR(D516="a",F516="a",H516="a",J516="a",L516="a",N516="a",P516="a",R516="a"),V516,0))</f>
        <v>0</v>
      </c>
      <c r="V516" s="514">
        <f>IF(AND(T516="na",OR(D529="a",F529="a",H529="a",J529="a",L529="a",N529="a",P529="a",R529="a")),10,IF(T516="na",0,10))</f>
        <v>10</v>
      </c>
      <c r="W516" s="83">
        <f>IF((COUNTIF(D516:S516,"a")+COUNTIF(D516:S516,"s")+COUNTIF(T516,"na"))&gt;0,IF(OR((COUNTIF(D529:S529,"a")+COUNTIF(D529:S529,"s"))),0,COUNTIF(D516:S516,"a")+COUNTIF(D516:S516,"s")+COUNTIF(T516:T516,"na")),COUNTIF(D516:S516,"a")+COUNTIF(D516:S516,"s")+COUNTIF(T516,"na"))</f>
        <v>0</v>
      </c>
      <c r="X516" s="707"/>
      <c r="Y516" s="735"/>
      <c r="Z516" s="316"/>
      <c r="AA516" s="735"/>
      <c r="AB516" s="613"/>
      <c r="AC516" s="613"/>
      <c r="AD516" s="613"/>
      <c r="AE516" s="735"/>
      <c r="AF516" s="735"/>
      <c r="AG516" s="735"/>
      <c r="AH516" s="735"/>
      <c r="AI516" s="735"/>
      <c r="AJ516" s="735"/>
      <c r="AK516" s="735"/>
      <c r="AL516" s="735"/>
      <c r="AM516" s="735"/>
      <c r="AN516" s="735"/>
      <c r="AO516" s="735"/>
      <c r="AP516" s="735"/>
      <c r="AQ516" s="735"/>
      <c r="AR516" s="735"/>
      <c r="AS516" s="735"/>
      <c r="AT516" s="735"/>
      <c r="AU516" s="735"/>
      <c r="AV516" s="735"/>
      <c r="AW516" s="735"/>
      <c r="AX516" s="735"/>
      <c r="AY516" s="735"/>
      <c r="AZ516" s="735"/>
      <c r="BA516" s="735"/>
      <c r="BB516" s="735"/>
      <c r="BC516" s="735"/>
      <c r="BD516" s="735"/>
      <c r="BE516" s="735"/>
      <c r="BF516" s="735"/>
      <c r="BG516" s="735"/>
      <c r="BH516" s="735"/>
      <c r="BI516" s="735"/>
      <c r="BJ516" s="735"/>
      <c r="BK516" s="735"/>
      <c r="BL516" s="735"/>
      <c r="BM516" s="735"/>
      <c r="BN516" s="735"/>
      <c r="BO516" s="735"/>
      <c r="BP516" s="735"/>
      <c r="BQ516" s="735"/>
      <c r="BR516" s="735"/>
      <c r="BS516" s="735"/>
      <c r="BT516" s="735"/>
      <c r="BU516" s="735"/>
      <c r="BV516" s="735"/>
      <c r="BW516" s="735"/>
      <c r="BX516" s="735"/>
      <c r="BY516" s="735"/>
      <c r="BZ516" s="735"/>
      <c r="CA516" s="735"/>
      <c r="CB516" s="735"/>
      <c r="CC516" s="735"/>
      <c r="CD516" s="735"/>
      <c r="CE516" s="735"/>
      <c r="CF516" s="735"/>
      <c r="CG516" s="735"/>
      <c r="CH516" s="735"/>
    </row>
    <row r="517" spans="1:86" s="127" customFormat="1" ht="45" customHeight="1" x14ac:dyDescent="0.2">
      <c r="A517" s="737"/>
      <c r="B517" s="322" t="s">
        <v>461</v>
      </c>
      <c r="C517" s="465" t="s">
        <v>1150</v>
      </c>
      <c r="D517" s="902"/>
      <c r="E517" s="944"/>
      <c r="F517" s="902"/>
      <c r="G517" s="944"/>
      <c r="H517" s="902"/>
      <c r="I517" s="944"/>
      <c r="J517" s="902"/>
      <c r="K517" s="944"/>
      <c r="L517" s="902"/>
      <c r="M517" s="944"/>
      <c r="N517" s="902"/>
      <c r="O517" s="944"/>
      <c r="P517" s="902"/>
      <c r="Q517" s="944"/>
      <c r="R517" s="902"/>
      <c r="S517" s="944"/>
      <c r="T517" s="706" t="str">
        <f>IF(T515="na","na","")</f>
        <v/>
      </c>
      <c r="U517" s="140">
        <f>IF(OR(D517="s",F517="s",H517="s",J517="s",L517="s",N517="s",P517="s",R517="s"), 0, IF(OR(D517="a",F517="a",H517="a",J517="a",L517="a",N517="a",P517="a",R517="a"),V517,0))</f>
        <v>0</v>
      </c>
      <c r="V517" s="514">
        <f>IF(AND(T517="na",OR(D529="a",F529="a",H529="a",J529="a",L529="a",N529="a",P529="a",R529="a")),5,IF(T517="na",0,5))</f>
        <v>5</v>
      </c>
      <c r="W517" s="83">
        <f>IF((COUNTIF(D517:S517,"a")+COUNTIF(D517:S517,"s")+COUNTIF(T517,"na"))&gt;0,IF(OR((COUNTIF(D529:S529,"a")+COUNTIF(D529:S529,"s"))),0,COUNTIF(D517:S517,"a")+COUNTIF(D517:S517,"s")+COUNTIF(T517:T517,"na")),COUNTIF(D517:S517,"a")+COUNTIF(D517:S517,"s")+COUNTIF(T517,"na"))</f>
        <v>0</v>
      </c>
      <c r="X517" s="707"/>
      <c r="Y517" s="735"/>
      <c r="Z517" s="316"/>
      <c r="AA517" s="735"/>
      <c r="AB517" s="613"/>
      <c r="AC517" s="613"/>
      <c r="AD517" s="613"/>
      <c r="AE517" s="735"/>
      <c r="AF517" s="735"/>
      <c r="AG517" s="735"/>
      <c r="AH517" s="735"/>
      <c r="AI517" s="735"/>
      <c r="AJ517" s="735"/>
      <c r="AK517" s="735"/>
      <c r="AL517" s="735"/>
      <c r="AM517" s="735"/>
      <c r="AN517" s="735"/>
      <c r="AO517" s="735"/>
      <c r="AP517" s="735"/>
      <c r="AQ517" s="735"/>
      <c r="AR517" s="735"/>
      <c r="AS517" s="735"/>
      <c r="AT517" s="735"/>
      <c r="AU517" s="735"/>
      <c r="AV517" s="735"/>
      <c r="AW517" s="735"/>
      <c r="AX517" s="735"/>
      <c r="AY517" s="735"/>
      <c r="AZ517" s="735"/>
      <c r="BA517" s="735"/>
      <c r="BB517" s="735"/>
      <c r="BC517" s="735"/>
      <c r="BD517" s="735"/>
      <c r="BE517" s="735"/>
      <c r="BF517" s="735"/>
      <c r="BG517" s="735"/>
      <c r="BH517" s="735"/>
      <c r="BI517" s="735"/>
      <c r="BJ517" s="735"/>
      <c r="BK517" s="735"/>
      <c r="BL517" s="735"/>
      <c r="BM517" s="735"/>
      <c r="BN517" s="735"/>
      <c r="BO517" s="735"/>
      <c r="BP517" s="735"/>
      <c r="BQ517" s="735"/>
      <c r="BR517" s="735"/>
      <c r="BS517" s="735"/>
      <c r="BT517" s="735"/>
      <c r="BU517" s="735"/>
      <c r="BV517" s="735"/>
      <c r="BW517" s="735"/>
      <c r="BX517" s="735"/>
      <c r="BY517" s="735"/>
      <c r="BZ517" s="735"/>
      <c r="CA517" s="735"/>
      <c r="CB517" s="735"/>
      <c r="CC517" s="735"/>
      <c r="CD517" s="735"/>
      <c r="CE517" s="735"/>
      <c r="CF517" s="735"/>
      <c r="CG517" s="735"/>
      <c r="CH517" s="735"/>
    </row>
    <row r="518" spans="1:86" s="127" customFormat="1" ht="27.95" customHeight="1" x14ac:dyDescent="0.2">
      <c r="A518" s="737"/>
      <c r="B518" s="322" t="s">
        <v>33</v>
      </c>
      <c r="C518" s="465" t="s">
        <v>462</v>
      </c>
      <c r="D518" s="900"/>
      <c r="E518" s="911"/>
      <c r="F518" s="900"/>
      <c r="G518" s="911"/>
      <c r="H518" s="900"/>
      <c r="I518" s="911"/>
      <c r="J518" s="900"/>
      <c r="K518" s="911"/>
      <c r="L518" s="900"/>
      <c r="M518" s="911"/>
      <c r="N518" s="900"/>
      <c r="O518" s="911"/>
      <c r="P518" s="900"/>
      <c r="Q518" s="911"/>
      <c r="R518" s="900"/>
      <c r="S518" s="911"/>
      <c r="T518" s="706" t="str">
        <f>IF(T515="na","na","")</f>
        <v/>
      </c>
      <c r="U518" s="140">
        <f>IF(OR(D518="s",F518="s",H518="s",J518="s",L518="s",N518="s",P518="s",R518="s"), 0, IF(OR(D518="a",F518="a",H518="a",J518="a",L518="a",N518="a",P518="a",R518="a"),V518,0))</f>
        <v>0</v>
      </c>
      <c r="V518" s="509">
        <f>IF(AND(T518="na",OR(D529="a",F529="a",H529="a",J529="a",L529="a",N529="a",P529="a",R529="a")),5,IF(T518="na",0,5))</f>
        <v>5</v>
      </c>
      <c r="W518" s="83">
        <f>IF((COUNTIF(D518:S518,"a")+COUNTIF(D518:S518,"s")+COUNTIF(T518,"na"))&gt;0,IF(OR((COUNTIF(D529:S529,"a")+COUNTIF(D529:S529,"s"))),0,COUNTIF(D518:S518,"a")+COUNTIF(D518:S518,"s")+COUNTIF(T518:T518,"na")),COUNTIF(D518:S518,"a")+COUNTIF(D518:S518,"s")+COUNTIF(T518,"na"))</f>
        <v>0</v>
      </c>
      <c r="X518" s="707"/>
      <c r="Y518" s="735"/>
      <c r="Z518" s="316" t="s">
        <v>44</v>
      </c>
      <c r="AA518" s="735"/>
      <c r="AB518" s="613"/>
      <c r="AC518" s="613"/>
      <c r="AD518" s="613"/>
      <c r="AE518" s="735"/>
      <c r="AF518" s="735"/>
      <c r="AG518" s="735"/>
      <c r="AH518" s="735"/>
      <c r="AI518" s="735"/>
      <c r="AJ518" s="735"/>
      <c r="AK518" s="735"/>
      <c r="AL518" s="735"/>
      <c r="AM518" s="735"/>
      <c r="AN518" s="735"/>
      <c r="AO518" s="735"/>
      <c r="AP518" s="735"/>
      <c r="AQ518" s="735"/>
      <c r="AR518" s="735"/>
      <c r="AS518" s="735"/>
      <c r="AT518" s="735"/>
      <c r="AU518" s="735"/>
      <c r="AV518" s="735"/>
      <c r="AW518" s="735"/>
      <c r="AX518" s="735"/>
      <c r="AY518" s="735"/>
      <c r="AZ518" s="735"/>
      <c r="BA518" s="735"/>
      <c r="BB518" s="735"/>
      <c r="BC518" s="735"/>
      <c r="BD518" s="735"/>
      <c r="BE518" s="735"/>
      <c r="BF518" s="735"/>
      <c r="BG518" s="735"/>
      <c r="BH518" s="735"/>
      <c r="BI518" s="735"/>
      <c r="BJ518" s="735"/>
      <c r="BK518" s="735"/>
      <c r="BL518" s="735"/>
      <c r="BM518" s="735"/>
      <c r="BN518" s="735"/>
      <c r="BO518" s="735"/>
      <c r="BP518" s="735"/>
      <c r="BQ518" s="735"/>
      <c r="BR518" s="735"/>
      <c r="BS518" s="735"/>
      <c r="BT518" s="735"/>
      <c r="BU518" s="735"/>
      <c r="BV518" s="735"/>
      <c r="BW518" s="735"/>
      <c r="BX518" s="735"/>
      <c r="BY518" s="735"/>
      <c r="BZ518" s="735"/>
      <c r="CA518" s="735"/>
      <c r="CB518" s="735"/>
      <c r="CC518" s="735"/>
      <c r="CD518" s="735"/>
      <c r="CE518" s="735"/>
      <c r="CF518" s="735"/>
      <c r="CG518" s="735"/>
      <c r="CH518" s="735"/>
    </row>
    <row r="519" spans="1:86" s="244" customFormat="1" ht="30" customHeight="1" x14ac:dyDescent="0.2">
      <c r="A519" s="737"/>
      <c r="B519" s="322"/>
      <c r="C519" s="469" t="s">
        <v>1064</v>
      </c>
      <c r="D519" s="1007"/>
      <c r="E519" s="1007"/>
      <c r="F519" s="1007"/>
      <c r="G519" s="1007"/>
      <c r="H519" s="1007"/>
      <c r="I519" s="1007"/>
      <c r="J519" s="1007"/>
      <c r="K519" s="1007"/>
      <c r="L519" s="1007"/>
      <c r="M519" s="1007"/>
      <c r="N519" s="1007"/>
      <c r="O519" s="1007"/>
      <c r="P519" s="1007"/>
      <c r="Q519" s="1007"/>
      <c r="R519" s="1007"/>
      <c r="S519" s="1007"/>
      <c r="T519" s="1007"/>
      <c r="U519" s="1007"/>
      <c r="V519" s="1008"/>
      <c r="W519" s="83"/>
      <c r="X519" s="264"/>
      <c r="Y519" s="735"/>
      <c r="Z519" s="290"/>
      <c r="AA519" s="735"/>
      <c r="AB519" s="613"/>
      <c r="AC519" s="613"/>
      <c r="AD519" s="613"/>
      <c r="AE519" s="735"/>
      <c r="AF519" s="735"/>
      <c r="AG519" s="735"/>
      <c r="AH519" s="735"/>
      <c r="AI519" s="735"/>
      <c r="AJ519" s="735"/>
      <c r="AK519" s="735"/>
      <c r="AL519" s="735"/>
      <c r="AM519" s="735"/>
      <c r="AN519" s="735"/>
      <c r="AO519" s="735"/>
      <c r="AP519" s="735"/>
      <c r="AQ519" s="735"/>
      <c r="AR519" s="735"/>
      <c r="AS519" s="735"/>
      <c r="AT519" s="735"/>
      <c r="AU519" s="295"/>
      <c r="AV519" s="295"/>
      <c r="AW519" s="295"/>
      <c r="AX519" s="295"/>
      <c r="AY519" s="295"/>
      <c r="AZ519" s="295"/>
      <c r="BA519" s="295"/>
      <c r="BB519" s="295"/>
      <c r="BC519" s="295"/>
      <c r="BD519" s="295"/>
      <c r="BE519" s="295"/>
      <c r="BF519" s="295"/>
      <c r="BG519" s="295"/>
      <c r="BH519" s="295"/>
      <c r="BI519" s="295"/>
      <c r="BJ519" s="295"/>
      <c r="BK519" s="295"/>
      <c r="BL519" s="295"/>
      <c r="BM519" s="295"/>
      <c r="BN519" s="295"/>
      <c r="BO519" s="295"/>
      <c r="BP519" s="295"/>
      <c r="BQ519" s="295"/>
      <c r="BR519" s="295"/>
      <c r="BS519" s="295"/>
      <c r="BT519" s="295"/>
      <c r="BU519" s="295"/>
      <c r="BV519" s="295"/>
      <c r="BW519" s="295"/>
      <c r="BX519" s="295"/>
      <c r="BY519" s="295"/>
      <c r="BZ519" s="295"/>
      <c r="CA519" s="295"/>
      <c r="CB519" s="295"/>
      <c r="CC519" s="295"/>
      <c r="CD519" s="295"/>
      <c r="CE519" s="295"/>
      <c r="CF519" s="295"/>
      <c r="CG519" s="295"/>
      <c r="CH519" s="295"/>
    </row>
    <row r="520" spans="1:86" s="127" customFormat="1" ht="45" customHeight="1" x14ac:dyDescent="0.2">
      <c r="A520" s="737"/>
      <c r="B520" s="322" t="s">
        <v>463</v>
      </c>
      <c r="C520" s="346" t="s">
        <v>88</v>
      </c>
      <c r="D520" s="902"/>
      <c r="E520" s="944"/>
      <c r="F520" s="902"/>
      <c r="G520" s="944"/>
      <c r="H520" s="902"/>
      <c r="I520" s="944"/>
      <c r="J520" s="902"/>
      <c r="K520" s="944"/>
      <c r="L520" s="902"/>
      <c r="M520" s="944"/>
      <c r="N520" s="902"/>
      <c r="O520" s="944"/>
      <c r="P520" s="902"/>
      <c r="Q520" s="944"/>
      <c r="R520" s="902"/>
      <c r="S520" s="944"/>
      <c r="T520" s="249"/>
      <c r="U520" s="140">
        <f>IF(OR(D520="s",F520="s",H520="s",J520="s",L520="s",N520="s",P520="s",R520="s"), 0, IF(OR(D520="a",F520="a",H520="a",J520="a",L520="a",N520="a",P520="a",R520="a"),V520,0))</f>
        <v>0</v>
      </c>
      <c r="V520" s="514">
        <v>5</v>
      </c>
      <c r="W520" s="83">
        <f>IF((COUNTIF(D520:S520,"a")+COUNTIF(D520:S520,"s"))&gt;0,IF(OR((COUNTIF(D529:S529,"a")+COUNTIF(D529:S529,"s"))),0,COUNTIF(D520:S520,"a")+COUNTIF(D520:S520,"s")),COUNTIF(D520:S520,"a")+COUNTIF(D520:S520,"s"))</f>
        <v>0</v>
      </c>
      <c r="X520" s="707"/>
      <c r="Y520" s="735"/>
      <c r="Z520" s="316"/>
      <c r="AA520" s="735"/>
      <c r="AB520" s="613"/>
      <c r="AC520" s="613"/>
      <c r="AD520" s="613"/>
      <c r="AE520" s="735"/>
      <c r="AF520" s="735"/>
      <c r="AG520" s="735"/>
      <c r="AH520" s="735"/>
      <c r="AI520" s="735"/>
      <c r="AJ520" s="735"/>
      <c r="AK520" s="735"/>
      <c r="AL520" s="735"/>
      <c r="AM520" s="735"/>
      <c r="AN520" s="735"/>
      <c r="AO520" s="735"/>
      <c r="AP520" s="735"/>
      <c r="AQ520" s="735"/>
      <c r="AR520" s="735"/>
      <c r="AS520" s="735"/>
      <c r="AT520" s="735"/>
      <c r="AU520" s="735"/>
      <c r="AV520" s="735"/>
      <c r="AW520" s="735"/>
      <c r="AX520" s="735"/>
      <c r="AY520" s="735"/>
      <c r="AZ520" s="735"/>
      <c r="BA520" s="735"/>
      <c r="BB520" s="735"/>
      <c r="BC520" s="735"/>
      <c r="BD520" s="735"/>
      <c r="BE520" s="735"/>
      <c r="BF520" s="735"/>
      <c r="BG520" s="735"/>
      <c r="BH520" s="735"/>
      <c r="BI520" s="735"/>
      <c r="BJ520" s="735"/>
      <c r="BK520" s="735"/>
      <c r="BL520" s="735"/>
      <c r="BM520" s="735"/>
      <c r="BN520" s="735"/>
      <c r="BO520" s="735"/>
      <c r="BP520" s="735"/>
      <c r="BQ520" s="735"/>
      <c r="BR520" s="735"/>
      <c r="BS520" s="735"/>
      <c r="BT520" s="735"/>
      <c r="BU520" s="735"/>
      <c r="BV520" s="735"/>
      <c r="BW520" s="735"/>
      <c r="BX520" s="735"/>
      <c r="BY520" s="735"/>
      <c r="BZ520" s="735"/>
      <c r="CA520" s="735"/>
      <c r="CB520" s="735"/>
      <c r="CC520" s="735"/>
      <c r="CD520" s="735"/>
      <c r="CE520" s="735"/>
      <c r="CF520" s="735"/>
      <c r="CG520" s="735"/>
      <c r="CH520" s="735"/>
    </row>
    <row r="521" spans="1:86" s="127" customFormat="1" ht="45" customHeight="1" x14ac:dyDescent="0.2">
      <c r="A521" s="737"/>
      <c r="B521" s="322" t="s">
        <v>34</v>
      </c>
      <c r="C521" s="346" t="s">
        <v>1151</v>
      </c>
      <c r="D521" s="900"/>
      <c r="E521" s="911"/>
      <c r="F521" s="900"/>
      <c r="G521" s="911"/>
      <c r="H521" s="900"/>
      <c r="I521" s="911"/>
      <c r="J521" s="900"/>
      <c r="K521" s="911"/>
      <c r="L521" s="900"/>
      <c r="M521" s="911"/>
      <c r="N521" s="900"/>
      <c r="O521" s="911"/>
      <c r="P521" s="900"/>
      <c r="Q521" s="911"/>
      <c r="R521" s="900"/>
      <c r="S521" s="911"/>
      <c r="T521" s="249"/>
      <c r="U521" s="140">
        <f>IF(OR(D521="s",F521="s",H521="s",J521="s",L521="s",N521="s",P521="s",R521="s"), 0, IF(OR(D521="a",F521="a",H521="a",J521="a",L521="a",N521="a",P521="a",R521="a"),V521,0))</f>
        <v>0</v>
      </c>
      <c r="V521" s="509">
        <v>5</v>
      </c>
      <c r="W521" s="83">
        <f>IF((COUNTIF(D521:S521,"a")+COUNTIF(D521:S521,"s"))&gt;0,IF(OR((COUNTIF(D529:S529,"a")+COUNTIF(D529:S529,"s"))),0,COUNTIF(D521:S521,"a")+COUNTIF(D521:S521,"s")),COUNTIF(D521:S521,"a")+COUNTIF(D521:S521,"s"))</f>
        <v>0</v>
      </c>
      <c r="X521" s="707"/>
      <c r="Y521" s="735"/>
      <c r="Z521" s="316"/>
      <c r="AA521" s="735"/>
      <c r="AB521" s="613"/>
      <c r="AC521" s="613"/>
      <c r="AD521" s="613"/>
      <c r="AE521" s="735"/>
      <c r="AF521" s="735"/>
      <c r="AG521" s="735"/>
      <c r="AH521" s="735"/>
      <c r="AI521" s="735"/>
      <c r="AJ521" s="735"/>
      <c r="AK521" s="735"/>
      <c r="AL521" s="735"/>
      <c r="AM521" s="735"/>
      <c r="AN521" s="735"/>
      <c r="AO521" s="735"/>
      <c r="AP521" s="735"/>
      <c r="AQ521" s="735"/>
      <c r="AR521" s="735"/>
      <c r="AS521" s="735"/>
      <c r="AT521" s="735"/>
      <c r="AU521" s="735"/>
      <c r="AV521" s="735"/>
      <c r="AW521" s="735"/>
      <c r="AX521" s="735"/>
      <c r="AY521" s="735"/>
      <c r="AZ521" s="735"/>
      <c r="BA521" s="735"/>
      <c r="BB521" s="735"/>
      <c r="BC521" s="735"/>
      <c r="BD521" s="735"/>
      <c r="BE521" s="735"/>
      <c r="BF521" s="735"/>
      <c r="BG521" s="735"/>
      <c r="BH521" s="735"/>
      <c r="BI521" s="735"/>
      <c r="BJ521" s="735"/>
      <c r="BK521" s="735"/>
      <c r="BL521" s="735"/>
      <c r="BM521" s="735"/>
      <c r="BN521" s="735"/>
      <c r="BO521" s="735"/>
      <c r="BP521" s="735"/>
      <c r="BQ521" s="735"/>
      <c r="BR521" s="735"/>
      <c r="BS521" s="735"/>
      <c r="BT521" s="735"/>
      <c r="BU521" s="735"/>
      <c r="BV521" s="735"/>
      <c r="BW521" s="735"/>
      <c r="BX521" s="735"/>
      <c r="BY521" s="735"/>
      <c r="BZ521" s="735"/>
      <c r="CA521" s="735"/>
      <c r="CB521" s="735"/>
      <c r="CC521" s="735"/>
      <c r="CD521" s="735"/>
      <c r="CE521" s="735"/>
      <c r="CF521" s="735"/>
      <c r="CG521" s="735"/>
      <c r="CH521" s="735"/>
    </row>
    <row r="522" spans="1:86" s="244" customFormat="1" ht="30" customHeight="1" x14ac:dyDescent="0.2">
      <c r="A522" s="737"/>
      <c r="B522" s="322"/>
      <c r="C522" s="469" t="s">
        <v>1065</v>
      </c>
      <c r="D522" s="1007"/>
      <c r="E522" s="1007"/>
      <c r="F522" s="1007"/>
      <c r="G522" s="1007"/>
      <c r="H522" s="1007"/>
      <c r="I522" s="1007"/>
      <c r="J522" s="1007"/>
      <c r="K522" s="1007"/>
      <c r="L522" s="1007"/>
      <c r="M522" s="1007"/>
      <c r="N522" s="1007"/>
      <c r="O522" s="1007"/>
      <c r="P522" s="1007"/>
      <c r="Q522" s="1007"/>
      <c r="R522" s="1007"/>
      <c r="S522" s="1007"/>
      <c r="T522" s="1007"/>
      <c r="U522" s="1007"/>
      <c r="V522" s="1008"/>
      <c r="W522" s="83"/>
      <c r="X522" s="264"/>
      <c r="Y522" s="735"/>
      <c r="Z522" s="290"/>
      <c r="AA522" s="735"/>
      <c r="AB522" s="613"/>
      <c r="AC522" s="613"/>
      <c r="AD522" s="613"/>
      <c r="AE522" s="735"/>
      <c r="AF522" s="735"/>
      <c r="AG522" s="735"/>
      <c r="AH522" s="735"/>
      <c r="AI522" s="735"/>
      <c r="AJ522" s="735"/>
      <c r="AK522" s="735"/>
      <c r="AL522" s="735"/>
      <c r="AM522" s="735"/>
      <c r="AN522" s="735"/>
      <c r="AO522" s="735"/>
      <c r="AP522" s="735"/>
      <c r="AQ522" s="735"/>
      <c r="AR522" s="735"/>
      <c r="AS522" s="735"/>
      <c r="AT522" s="735"/>
      <c r="AU522" s="295"/>
      <c r="AV522" s="295"/>
      <c r="AW522" s="295"/>
      <c r="AX522" s="295"/>
      <c r="AY522" s="295"/>
      <c r="AZ522" s="295"/>
      <c r="BA522" s="295"/>
      <c r="BB522" s="295"/>
      <c r="BC522" s="295"/>
      <c r="BD522" s="295"/>
      <c r="BE522" s="295"/>
      <c r="BF522" s="295"/>
      <c r="BG522" s="295"/>
      <c r="BH522" s="295"/>
      <c r="BI522" s="295"/>
      <c r="BJ522" s="295"/>
      <c r="BK522" s="295"/>
      <c r="BL522" s="295"/>
      <c r="BM522" s="295"/>
      <c r="BN522" s="295"/>
      <c r="BO522" s="295"/>
      <c r="BP522" s="295"/>
      <c r="BQ522" s="295"/>
      <c r="BR522" s="295"/>
      <c r="BS522" s="295"/>
      <c r="BT522" s="295"/>
      <c r="BU522" s="295"/>
      <c r="BV522" s="295"/>
      <c r="BW522" s="295"/>
      <c r="BX522" s="295"/>
      <c r="BY522" s="295"/>
      <c r="BZ522" s="295"/>
      <c r="CA522" s="295"/>
      <c r="CB522" s="295"/>
      <c r="CC522" s="295"/>
      <c r="CD522" s="295"/>
      <c r="CE522" s="295"/>
      <c r="CF522" s="295"/>
      <c r="CG522" s="295"/>
      <c r="CH522" s="295"/>
    </row>
    <row r="523" spans="1:86" s="127" customFormat="1" ht="67.7" customHeight="1" x14ac:dyDescent="0.2">
      <c r="A523" s="737"/>
      <c r="B523" s="399" t="s">
        <v>283</v>
      </c>
      <c r="C523" s="465" t="s">
        <v>1152</v>
      </c>
      <c r="D523" s="900"/>
      <c r="E523" s="911"/>
      <c r="F523" s="900"/>
      <c r="G523" s="911"/>
      <c r="H523" s="900"/>
      <c r="I523" s="911"/>
      <c r="J523" s="900"/>
      <c r="K523" s="911"/>
      <c r="L523" s="900"/>
      <c r="M523" s="911"/>
      <c r="N523" s="900"/>
      <c r="O523" s="911"/>
      <c r="P523" s="900"/>
      <c r="Q523" s="911"/>
      <c r="R523" s="900"/>
      <c r="S523" s="911"/>
      <c r="T523" s="831" t="str">
        <f>IF('NOx Data Sheet'!G6&gt;DATE(2004,12,31),"na","")</f>
        <v/>
      </c>
      <c r="U523" s="140">
        <f>IF(OR(D523="s",F523="s",H523="s",J523="s",L523="s",N523="s",P523="s",R523="s"), 0, IF(OR(D523="a",F523="a",H523="a",J523="a",L523="a",N523="a",P523="a",R523="a"),V523,0))</f>
        <v>0</v>
      </c>
      <c r="V523" s="509">
        <f>IF(AND(T523="na",OR(D529="a",F529="a",H529="a",J529="a",L529="a",N529="a",P529="a",R529="a")),5,IF(T523="na",0,5))</f>
        <v>5</v>
      </c>
      <c r="W523" s="83">
        <f>IF((COUNTIF(D523:S523,"a")+COUNTIF(D523:S523,"s")+COUNTIF(T523,"na"))&gt;0,IF(OR((COUNTIF(D529:S529,"a")+COUNTIF(D529:S529,"s"))),0,COUNTIF(D523:S523,"a")+COUNTIF(D523:S523,"s")+COUNTIF(T523:T523,"na")),COUNTIF(D523:S523,"a")+COUNTIF(D523:S523,"s")+COUNTIF(T523,"na"))</f>
        <v>0</v>
      </c>
      <c r="X523" s="707"/>
      <c r="Y523" s="735"/>
      <c r="Z523" s="316" t="s">
        <v>44</v>
      </c>
      <c r="AA523" s="735"/>
      <c r="AB523" s="613"/>
      <c r="AC523" s="613"/>
      <c r="AD523" s="613"/>
      <c r="AE523" s="735"/>
      <c r="AF523" s="735"/>
      <c r="AG523" s="735"/>
      <c r="AH523" s="735"/>
      <c r="AI523" s="735"/>
      <c r="AJ523" s="735"/>
      <c r="AK523" s="735"/>
      <c r="AL523" s="735"/>
      <c r="AM523" s="735"/>
      <c r="AN523" s="735"/>
      <c r="AO523" s="735"/>
      <c r="AP523" s="735"/>
      <c r="AQ523" s="735"/>
      <c r="AR523" s="735"/>
      <c r="AS523" s="735"/>
      <c r="AT523" s="735"/>
      <c r="AU523" s="735"/>
      <c r="AV523" s="735"/>
      <c r="AW523" s="735"/>
      <c r="AX523" s="735"/>
      <c r="AY523" s="735"/>
      <c r="AZ523" s="735"/>
      <c r="BA523" s="735"/>
      <c r="BB523" s="735"/>
      <c r="BC523" s="735"/>
      <c r="BD523" s="735"/>
      <c r="BE523" s="735"/>
      <c r="BF523" s="735"/>
      <c r="BG523" s="735"/>
      <c r="BH523" s="735"/>
      <c r="BI523" s="735"/>
      <c r="BJ523" s="735"/>
      <c r="BK523" s="735"/>
      <c r="BL523" s="735"/>
      <c r="BM523" s="735"/>
      <c r="BN523" s="735"/>
      <c r="BO523" s="735"/>
      <c r="BP523" s="735"/>
      <c r="BQ523" s="735"/>
      <c r="BR523" s="735"/>
      <c r="BS523" s="735"/>
      <c r="BT523" s="735"/>
      <c r="BU523" s="735"/>
      <c r="BV523" s="735"/>
      <c r="BW523" s="735"/>
      <c r="BX523" s="735"/>
      <c r="BY523" s="735"/>
      <c r="BZ523" s="735"/>
      <c r="CA523" s="735"/>
      <c r="CB523" s="735"/>
      <c r="CC523" s="735"/>
      <c r="CD523" s="735"/>
      <c r="CE523" s="735"/>
      <c r="CF523" s="735"/>
      <c r="CG523" s="735"/>
      <c r="CH523" s="735"/>
    </row>
    <row r="524" spans="1:86" s="127" customFormat="1" ht="67.7" customHeight="1" x14ac:dyDescent="0.2">
      <c r="A524" s="737"/>
      <c r="B524" s="399" t="s">
        <v>284</v>
      </c>
      <c r="C524" s="346" t="s">
        <v>1153</v>
      </c>
      <c r="D524" s="900"/>
      <c r="E524" s="911"/>
      <c r="F524" s="900"/>
      <c r="G524" s="911"/>
      <c r="H524" s="900"/>
      <c r="I524" s="911"/>
      <c r="J524" s="900"/>
      <c r="K524" s="911"/>
      <c r="L524" s="900"/>
      <c r="M524" s="911"/>
      <c r="N524" s="900"/>
      <c r="O524" s="911"/>
      <c r="P524" s="900"/>
      <c r="Q524" s="911"/>
      <c r="R524" s="900"/>
      <c r="S524" s="911"/>
      <c r="T524" s="249"/>
      <c r="U524" s="140">
        <f>IF(OR(D524="s",F524="s",H524="s",J524="s",L524="s",N524="s",P524="s",R524="s"), 0, IF(OR(D524="a",F524="a",H524="a",J524="a",L524="a",N524="a",P524="a",R524="a"),V524,0))</f>
        <v>0</v>
      </c>
      <c r="V524" s="509">
        <v>10</v>
      </c>
      <c r="W524" s="83">
        <f>IF((COUNTIF(D524:S524,"a")+COUNTIF(D524:S524,"s"))&gt;0,IF(OR((COUNTIF(D529:S529,"a")+COUNTIF(D529:S529,"s"))),0,COUNTIF(D524:S524,"a")+COUNTIF(D524:S524,"s")),COUNTIF(D524:S524,"a")+COUNTIF(D524:S524,"s"))</f>
        <v>0</v>
      </c>
      <c r="X524" s="707"/>
      <c r="Y524" s="735"/>
      <c r="Z524" s="316"/>
      <c r="AA524" s="735"/>
      <c r="AB524" s="613"/>
      <c r="AC524" s="613"/>
      <c r="AD524" s="613"/>
      <c r="AE524" s="735"/>
      <c r="AF524" s="735"/>
      <c r="AG524" s="735"/>
      <c r="AH524" s="735"/>
      <c r="AI524" s="735"/>
      <c r="AJ524" s="735"/>
      <c r="AK524" s="735"/>
      <c r="AL524" s="735"/>
      <c r="AM524" s="735"/>
      <c r="AN524" s="735"/>
      <c r="AO524" s="735"/>
      <c r="AP524" s="735"/>
      <c r="AQ524" s="735"/>
      <c r="AR524" s="735"/>
      <c r="AS524" s="735"/>
      <c r="AT524" s="735"/>
      <c r="AU524" s="735"/>
      <c r="AV524" s="735"/>
      <c r="AW524" s="735"/>
      <c r="AX524" s="735"/>
      <c r="AY524" s="735"/>
      <c r="AZ524" s="735"/>
      <c r="BA524" s="735"/>
      <c r="BB524" s="735"/>
      <c r="BC524" s="735"/>
      <c r="BD524" s="735"/>
      <c r="BE524" s="735"/>
      <c r="BF524" s="735"/>
      <c r="BG524" s="735"/>
      <c r="BH524" s="735"/>
      <c r="BI524" s="735"/>
      <c r="BJ524" s="735"/>
      <c r="BK524" s="735"/>
      <c r="BL524" s="735"/>
      <c r="BM524" s="735"/>
      <c r="BN524" s="735"/>
      <c r="BO524" s="735"/>
      <c r="BP524" s="735"/>
      <c r="BQ524" s="735"/>
      <c r="BR524" s="735"/>
      <c r="BS524" s="735"/>
      <c r="BT524" s="735"/>
      <c r="BU524" s="735"/>
      <c r="BV524" s="735"/>
      <c r="BW524" s="735"/>
      <c r="BX524" s="735"/>
      <c r="BY524" s="735"/>
      <c r="BZ524" s="735"/>
      <c r="CA524" s="735"/>
      <c r="CB524" s="735"/>
      <c r="CC524" s="735"/>
      <c r="CD524" s="735"/>
      <c r="CE524" s="735"/>
      <c r="CF524" s="735"/>
      <c r="CG524" s="735"/>
      <c r="CH524" s="735"/>
    </row>
    <row r="525" spans="1:86" s="127" customFormat="1" ht="45" customHeight="1" x14ac:dyDescent="0.2">
      <c r="A525" s="737"/>
      <c r="B525" s="399" t="s">
        <v>163</v>
      </c>
      <c r="C525" s="465" t="s">
        <v>164</v>
      </c>
      <c r="D525" s="902"/>
      <c r="E525" s="944"/>
      <c r="F525" s="902"/>
      <c r="G525" s="944"/>
      <c r="H525" s="902"/>
      <c r="I525" s="944"/>
      <c r="J525" s="902"/>
      <c r="K525" s="944"/>
      <c r="L525" s="902"/>
      <c r="M525" s="944"/>
      <c r="N525" s="902"/>
      <c r="O525" s="944"/>
      <c r="P525" s="902"/>
      <c r="Q525" s="944"/>
      <c r="R525" s="902"/>
      <c r="S525" s="944"/>
      <c r="T525" s="249"/>
      <c r="U525" s="140">
        <f>IF(OR(D525="s",F525="s",H525="s",J525="s",L525="s",N525="s",P525="s",R525="s"), 0, IF(OR(D525="a",F525="a",H525="a",J525="a",L525="a",N525="a",P525="a",R525="a"),V525,0))</f>
        <v>0</v>
      </c>
      <c r="V525" s="514">
        <v>5</v>
      </c>
      <c r="W525" s="83">
        <f>IF((COUNTIF(D525:S525,"a")+COUNTIF(D525:S525,"s"))&gt;0,IF(OR(COUNTIF(D529:S529,"a")+COUNTIF(D529:S529,"s")+COUNTIF(D526:S526, "a")+COUNTIF(D526:S526, "S")),0,COUNTIF(D525:S525,"a")+COUNTIF(D525:S525,"s")),COUNTIF(D525:S525,"a")+COUNTIF(D525:S525,"s"))</f>
        <v>0</v>
      </c>
      <c r="X525" s="707"/>
      <c r="Y525" s="735"/>
      <c r="Z525" s="316"/>
      <c r="AA525" s="735"/>
      <c r="AB525" s="613"/>
      <c r="AC525" s="613"/>
      <c r="AD525" s="613"/>
      <c r="AE525" s="735"/>
      <c r="AF525" s="735"/>
      <c r="AG525" s="735"/>
      <c r="AH525" s="735"/>
      <c r="AI525" s="735"/>
      <c r="AJ525" s="735"/>
      <c r="AK525" s="735"/>
      <c r="AL525" s="735"/>
      <c r="AM525" s="735"/>
      <c r="AN525" s="735"/>
      <c r="AO525" s="735"/>
      <c r="AP525" s="735"/>
      <c r="AQ525" s="735"/>
      <c r="AR525" s="735"/>
      <c r="AS525" s="735"/>
      <c r="AT525" s="735"/>
      <c r="AU525" s="735"/>
      <c r="AV525" s="735"/>
      <c r="AW525" s="735"/>
      <c r="AX525" s="735"/>
      <c r="AY525" s="735"/>
      <c r="AZ525" s="735"/>
      <c r="BA525" s="735"/>
      <c r="BB525" s="735"/>
      <c r="BC525" s="735"/>
      <c r="BD525" s="735"/>
      <c r="BE525" s="735"/>
      <c r="BF525" s="735"/>
      <c r="BG525" s="735"/>
      <c r="BH525" s="735"/>
      <c r="BI525" s="735"/>
      <c r="BJ525" s="735"/>
      <c r="BK525" s="735"/>
      <c r="BL525" s="735"/>
      <c r="BM525" s="735"/>
      <c r="BN525" s="735"/>
      <c r="BO525" s="735"/>
      <c r="BP525" s="735"/>
      <c r="BQ525" s="735"/>
      <c r="BR525" s="735"/>
      <c r="BS525" s="735"/>
      <c r="BT525" s="735"/>
      <c r="BU525" s="735"/>
      <c r="BV525" s="735"/>
      <c r="BW525" s="735"/>
      <c r="BX525" s="735"/>
      <c r="BY525" s="735"/>
      <c r="BZ525" s="735"/>
      <c r="CA525" s="735"/>
      <c r="CB525" s="735"/>
      <c r="CC525" s="735"/>
      <c r="CD525" s="735"/>
      <c r="CE525" s="735"/>
      <c r="CF525" s="735"/>
      <c r="CG525" s="735"/>
      <c r="CH525" s="735"/>
    </row>
    <row r="526" spans="1:86" s="127" customFormat="1" ht="67.7" customHeight="1" x14ac:dyDescent="0.2">
      <c r="A526" s="737"/>
      <c r="B526" s="829" t="s">
        <v>1154</v>
      </c>
      <c r="C526" s="830" t="s">
        <v>1155</v>
      </c>
      <c r="D526" s="902"/>
      <c r="E526" s="944"/>
      <c r="F526" s="902"/>
      <c r="G526" s="944"/>
      <c r="H526" s="902"/>
      <c r="I526" s="944"/>
      <c r="J526" s="902"/>
      <c r="K526" s="944"/>
      <c r="L526" s="902"/>
      <c r="M526" s="944"/>
      <c r="N526" s="902"/>
      <c r="O526" s="944"/>
      <c r="P526" s="902"/>
      <c r="Q526" s="944"/>
      <c r="R526" s="902"/>
      <c r="S526" s="944"/>
      <c r="T526" s="249"/>
      <c r="U526" s="813">
        <f>IF(OR(D526="s",F526="s",H526="s",J526="s",L526="s",N526="s",P526="s",R526="s"), 0, IF(OR(D526="a",F526="a",H526="a",J526="a",L526="a",N526="a",P526="a",R526="a"),V526,0))</f>
        <v>0</v>
      </c>
      <c r="V526" s="514">
        <v>5</v>
      </c>
      <c r="W526" s="83">
        <f>IF((COUNTIF(D526:S526,"a")+COUNTIF(D526:S526,"s"))&gt;0,IF(OR(COUNTIF(D529:S529,"a")+COUNTIF(D529:S529,"s")+COUNTIF(D525:S525, "a")+COUNTIF(D525:S525, "s")),0,COUNTIF(D526:S526,"a")+COUNTIF(D526:S526,"s")),COUNTIF(D526:S526,"a")+COUNTIF(D526:S526,"s"))</f>
        <v>0</v>
      </c>
      <c r="X526" s="707"/>
      <c r="Y526" s="735"/>
      <c r="Z526" s="316"/>
      <c r="AA526" s="735"/>
      <c r="AB526" s="613"/>
      <c r="AC526" s="613"/>
      <c r="AD526" s="613"/>
      <c r="AE526" s="735"/>
      <c r="AF526" s="735"/>
      <c r="AG526" s="735"/>
      <c r="AH526" s="735"/>
      <c r="AI526" s="735"/>
      <c r="AJ526" s="735"/>
      <c r="AK526" s="735"/>
      <c r="AL526" s="735"/>
      <c r="AM526" s="735"/>
      <c r="AN526" s="735"/>
      <c r="AO526" s="735"/>
      <c r="AP526" s="735"/>
      <c r="AQ526" s="735"/>
      <c r="AR526" s="735"/>
      <c r="AS526" s="735"/>
      <c r="AT526" s="735"/>
      <c r="AU526" s="735"/>
      <c r="AV526" s="735"/>
      <c r="AW526" s="735"/>
      <c r="AX526" s="735"/>
      <c r="AY526" s="735"/>
      <c r="AZ526" s="735"/>
      <c r="BA526" s="735"/>
      <c r="BB526" s="735"/>
      <c r="BC526" s="735"/>
      <c r="BD526" s="735"/>
      <c r="BE526" s="735"/>
      <c r="BF526" s="735"/>
      <c r="BG526" s="735"/>
      <c r="BH526" s="735"/>
      <c r="BI526" s="735"/>
      <c r="BJ526" s="735"/>
      <c r="BK526" s="735"/>
      <c r="BL526" s="735"/>
      <c r="BM526" s="735"/>
      <c r="BN526" s="735"/>
      <c r="BO526" s="735"/>
      <c r="BP526" s="735"/>
      <c r="BQ526" s="735"/>
      <c r="BR526" s="735"/>
      <c r="BS526" s="735"/>
      <c r="BT526" s="735"/>
      <c r="BU526" s="735"/>
      <c r="BV526" s="735"/>
      <c r="BW526" s="735"/>
      <c r="BX526" s="735"/>
      <c r="BY526" s="735"/>
      <c r="BZ526" s="735"/>
      <c r="CA526" s="735"/>
      <c r="CB526" s="735"/>
      <c r="CC526" s="735"/>
      <c r="CD526" s="735"/>
      <c r="CE526" s="735"/>
      <c r="CF526" s="735"/>
      <c r="CG526" s="735"/>
      <c r="CH526" s="735"/>
    </row>
    <row r="527" spans="1:86" s="127" customFormat="1" ht="67.7" customHeight="1" x14ac:dyDescent="0.2">
      <c r="A527" s="737"/>
      <c r="B527" s="399" t="s">
        <v>538</v>
      </c>
      <c r="C527" s="346" t="s">
        <v>1156</v>
      </c>
      <c r="D527" s="900"/>
      <c r="E527" s="911"/>
      <c r="F527" s="900"/>
      <c r="G527" s="911"/>
      <c r="H527" s="900"/>
      <c r="I527" s="911"/>
      <c r="J527" s="900"/>
      <c r="K527" s="911"/>
      <c r="L527" s="900"/>
      <c r="M527" s="911"/>
      <c r="N527" s="900"/>
      <c r="O527" s="911"/>
      <c r="P527" s="900"/>
      <c r="Q527" s="911"/>
      <c r="R527" s="900"/>
      <c r="S527" s="911"/>
      <c r="T527" s="831" t="str">
        <f>IF(T523="na","na","")</f>
        <v/>
      </c>
      <c r="U527" s="140">
        <f>IF(OR(D527="s",F527="s",H527="s",J527="s",L527="s",N527="s",P527="s",R527="s"), 0, IF(OR(D527="a",F527="a",H527="a",J527="a",L527="a",N527="a",P527="a",R527="a"),V527,0))</f>
        <v>0</v>
      </c>
      <c r="V527" s="509">
        <f>IF(AND(T527="na",OR(D529="a",F529="a",H529="a",J529="a",L529="a",N529="a",P529="a",R529="a")),5,IF(T527="na",0,5))</f>
        <v>5</v>
      </c>
      <c r="W527" s="83">
        <f>IF((COUNTIF(D527:S527,"a")+COUNTIF(D527:S527,"s")+COUNTIF(T527,"na"))&gt;0,IF(OR((COUNTIF(D529:S529,"a")+COUNTIF(D529:S529,"s"))),0,COUNTIF(D527:S527,"a")+COUNTIF(D527:S527,"s")+COUNTIF(T527,"na")),COUNTIF(D527:S527,"a")+COUNTIF(D527:S527,"s")+COUNTIF(T527,"na"))</f>
        <v>0</v>
      </c>
      <c r="X527" s="707"/>
      <c r="Y527" s="735"/>
      <c r="Z527" s="316" t="s">
        <v>44</v>
      </c>
      <c r="AA527" s="735"/>
      <c r="AB527" s="613"/>
      <c r="AC527" s="613"/>
      <c r="AD527" s="613"/>
      <c r="AE527" s="735"/>
      <c r="AF527" s="735"/>
      <c r="AG527" s="735"/>
      <c r="AH527" s="735"/>
      <c r="AI527" s="735"/>
      <c r="AJ527" s="735"/>
      <c r="AK527" s="735"/>
      <c r="AL527" s="735"/>
      <c r="AM527" s="735"/>
      <c r="AN527" s="735"/>
      <c r="AO527" s="735"/>
      <c r="AP527" s="735"/>
      <c r="AQ527" s="735"/>
      <c r="AR527" s="735"/>
      <c r="AS527" s="735"/>
      <c r="AT527" s="735"/>
      <c r="AU527" s="735"/>
      <c r="AV527" s="735"/>
      <c r="AW527" s="735"/>
      <c r="AX527" s="735"/>
      <c r="AY527" s="735"/>
      <c r="AZ527" s="735"/>
      <c r="BA527" s="735"/>
      <c r="BB527" s="735"/>
      <c r="BC527" s="735"/>
      <c r="BD527" s="735"/>
      <c r="BE527" s="735"/>
      <c r="BF527" s="735"/>
      <c r="BG527" s="735"/>
      <c r="BH527" s="735"/>
      <c r="BI527" s="735"/>
      <c r="BJ527" s="735"/>
      <c r="BK527" s="735"/>
      <c r="BL527" s="735"/>
      <c r="BM527" s="735"/>
      <c r="BN527" s="735"/>
      <c r="BO527" s="735"/>
      <c r="BP527" s="735"/>
      <c r="BQ527" s="735"/>
      <c r="BR527" s="735"/>
      <c r="BS527" s="735"/>
      <c r="BT527" s="735"/>
      <c r="BU527" s="735"/>
      <c r="BV527" s="735"/>
      <c r="BW527" s="735"/>
      <c r="BX527" s="735"/>
      <c r="BY527" s="735"/>
      <c r="BZ527" s="735"/>
      <c r="CA527" s="735"/>
      <c r="CB527" s="735"/>
      <c r="CC527" s="735"/>
      <c r="CD527" s="735"/>
      <c r="CE527" s="735"/>
      <c r="CF527" s="735"/>
      <c r="CG527" s="735"/>
      <c r="CH527" s="735"/>
    </row>
    <row r="528" spans="1:86" s="244" customFormat="1" ht="30" customHeight="1" x14ac:dyDescent="0.2">
      <c r="A528" s="737"/>
      <c r="B528" s="322"/>
      <c r="C528" s="470" t="s">
        <v>1157</v>
      </c>
      <c r="D528" s="1007"/>
      <c r="E528" s="1007"/>
      <c r="F528" s="1007"/>
      <c r="G528" s="1007"/>
      <c r="H528" s="1007"/>
      <c r="I528" s="1007"/>
      <c r="J528" s="1007"/>
      <c r="K528" s="1007"/>
      <c r="L528" s="1007"/>
      <c r="M528" s="1007"/>
      <c r="N528" s="1007"/>
      <c r="O528" s="1007"/>
      <c r="P528" s="1007"/>
      <c r="Q528" s="1007"/>
      <c r="R528" s="1007"/>
      <c r="S528" s="1007"/>
      <c r="T528" s="1007"/>
      <c r="U528" s="1007"/>
      <c r="V528" s="1008"/>
      <c r="W528" s="83"/>
      <c r="X528" s="264"/>
      <c r="Y528" s="735"/>
      <c r="Z528" s="316"/>
      <c r="AA528" s="735"/>
      <c r="AB528" s="613"/>
      <c r="AC528" s="613"/>
      <c r="AD528" s="613"/>
      <c r="AE528" s="735"/>
      <c r="AF528" s="735"/>
      <c r="AG528" s="735"/>
      <c r="AH528" s="735"/>
      <c r="AI528" s="735"/>
      <c r="AJ528" s="735"/>
      <c r="AK528" s="735"/>
      <c r="AL528" s="735"/>
      <c r="AM528" s="735"/>
      <c r="AN528" s="735"/>
      <c r="AO528" s="735"/>
      <c r="AP528" s="735"/>
      <c r="AQ528" s="735"/>
      <c r="AR528" s="735"/>
      <c r="AS528" s="735"/>
      <c r="AT528" s="735"/>
      <c r="AU528" s="295"/>
      <c r="AV528" s="295"/>
      <c r="AW528" s="295"/>
      <c r="AX528" s="295"/>
      <c r="AY528" s="295"/>
      <c r="AZ528" s="295"/>
      <c r="BA528" s="295"/>
      <c r="BB528" s="295"/>
      <c r="BC528" s="295"/>
      <c r="BD528" s="295"/>
      <c r="BE528" s="295"/>
      <c r="BF528" s="295"/>
      <c r="BG528" s="295"/>
      <c r="BH528" s="295"/>
      <c r="BI528" s="295"/>
      <c r="BJ528" s="295"/>
      <c r="BK528" s="295"/>
      <c r="BL528" s="295"/>
      <c r="BM528" s="295"/>
      <c r="BN528" s="295"/>
      <c r="BO528" s="295"/>
      <c r="BP528" s="295"/>
      <c r="BQ528" s="295"/>
      <c r="BR528" s="295"/>
      <c r="BS528" s="295"/>
      <c r="BT528" s="295"/>
      <c r="BU528" s="295"/>
      <c r="BV528" s="295"/>
      <c r="BW528" s="295"/>
      <c r="BX528" s="295"/>
      <c r="BY528" s="295"/>
      <c r="BZ528" s="295"/>
      <c r="CA528" s="295"/>
      <c r="CB528" s="295"/>
      <c r="CC528" s="295"/>
      <c r="CD528" s="295"/>
      <c r="CE528" s="295"/>
      <c r="CF528" s="295"/>
      <c r="CG528" s="295"/>
      <c r="CH528" s="295"/>
    </row>
    <row r="529" spans="1:86" s="127" customFormat="1" ht="27.95" customHeight="1" thickBot="1" x14ac:dyDescent="0.25">
      <c r="A529" s="737"/>
      <c r="B529" s="415" t="s">
        <v>539</v>
      </c>
      <c r="C529" s="471" t="s">
        <v>165</v>
      </c>
      <c r="D529" s="902"/>
      <c r="E529" s="944"/>
      <c r="F529" s="902"/>
      <c r="G529" s="944"/>
      <c r="H529" s="902"/>
      <c r="I529" s="944"/>
      <c r="J529" s="902"/>
      <c r="K529" s="944"/>
      <c r="L529" s="902"/>
      <c r="M529" s="944"/>
      <c r="N529" s="902"/>
      <c r="O529" s="944"/>
      <c r="P529" s="902"/>
      <c r="Q529" s="944"/>
      <c r="R529" s="902"/>
      <c r="S529" s="944"/>
      <c r="T529" s="249"/>
      <c r="U529" s="137">
        <f>IF(OR(D529="s",F529="s",H529="s",J529="s",L529="s",N529="s",P529="s",R529="s"), 0, IF(OR(D529="a",F529="a",H529="a",J529="a",L529="a",N529="a",P529="a",R529="a"),V529,0))</f>
        <v>0</v>
      </c>
      <c r="V529" s="514">
        <v>70</v>
      </c>
      <c r="W529" s="83">
        <f>IF((COUNTIF(D529:S529,"a")+COUNTIF(D529:S529,"s"))&gt;0,IF(OR((COUNTIF(D512:S527,"a")+COUNTIF(D512:S527,"s"))),0,COUNTIF(D529:S529,"a")+COUNTIF(D529:S529,"s")),COUNTIF(D529:S529,"a")+COUNTIF(D529:S529,"s"))</f>
        <v>0</v>
      </c>
      <c r="X529" s="707"/>
      <c r="Y529" s="735"/>
      <c r="Z529" s="316"/>
      <c r="AA529" s="735"/>
      <c r="AB529" s="613"/>
      <c r="AC529" s="613"/>
      <c r="AD529" s="613"/>
      <c r="AE529" s="735"/>
      <c r="AF529" s="735"/>
      <c r="AG529" s="735"/>
      <c r="AH529" s="735"/>
      <c r="AI529" s="735"/>
      <c r="AJ529" s="735"/>
      <c r="AK529" s="735"/>
      <c r="AL529" s="735"/>
      <c r="AM529" s="735"/>
      <c r="AN529" s="735"/>
      <c r="AO529" s="735"/>
      <c r="AP529" s="735"/>
      <c r="AQ529" s="735"/>
      <c r="AR529" s="735"/>
      <c r="AS529" s="735"/>
      <c r="AT529" s="735"/>
      <c r="AU529" s="735"/>
      <c r="AV529" s="735"/>
      <c r="AW529" s="735"/>
      <c r="AX529" s="735"/>
      <c r="AY529" s="735"/>
      <c r="AZ529" s="735"/>
      <c r="BA529" s="735"/>
      <c r="BB529" s="735"/>
      <c r="BC529" s="735"/>
      <c r="BD529" s="735"/>
      <c r="BE529" s="735"/>
      <c r="BF529" s="735"/>
      <c r="BG529" s="735"/>
      <c r="BH529" s="735"/>
      <c r="BI529" s="735"/>
      <c r="BJ529" s="735"/>
      <c r="BK529" s="735"/>
      <c r="BL529" s="735"/>
      <c r="BM529" s="735"/>
      <c r="BN529" s="735"/>
      <c r="BO529" s="735"/>
      <c r="BP529" s="735"/>
      <c r="BQ529" s="735"/>
      <c r="BR529" s="735"/>
      <c r="BS529" s="735"/>
      <c r="BT529" s="735"/>
      <c r="BU529" s="735"/>
      <c r="BV529" s="735"/>
      <c r="BW529" s="735"/>
      <c r="BX529" s="735"/>
      <c r="BY529" s="735"/>
      <c r="BZ529" s="735"/>
      <c r="CA529" s="735"/>
      <c r="CB529" s="735"/>
      <c r="CC529" s="735"/>
      <c r="CD529" s="735"/>
      <c r="CE529" s="735"/>
      <c r="CF529" s="735"/>
      <c r="CG529" s="735"/>
      <c r="CH529" s="735"/>
    </row>
    <row r="530" spans="1:86" s="127" customFormat="1" ht="21" customHeight="1" thickTop="1" thickBot="1" x14ac:dyDescent="0.25">
      <c r="A530" s="737"/>
      <c r="B530" s="25"/>
      <c r="C530" s="209"/>
      <c r="D530" s="912" t="s">
        <v>261</v>
      </c>
      <c r="E530" s="919"/>
      <c r="F530" s="919"/>
      <c r="G530" s="919"/>
      <c r="H530" s="919"/>
      <c r="I530" s="919"/>
      <c r="J530" s="919"/>
      <c r="K530" s="919"/>
      <c r="L530" s="919"/>
      <c r="M530" s="919"/>
      <c r="N530" s="919"/>
      <c r="O530" s="919"/>
      <c r="P530" s="919"/>
      <c r="Q530" s="919"/>
      <c r="R530" s="919"/>
      <c r="S530" s="919"/>
      <c r="T530" s="920"/>
      <c r="U530" s="717">
        <f>SUM(U511:U529)</f>
        <v>0</v>
      </c>
      <c r="V530" s="510">
        <f>SUM(V511:V525)+V527</f>
        <v>70</v>
      </c>
      <c r="W530" s="83"/>
      <c r="X530" s="265"/>
      <c r="Y530" s="735"/>
      <c r="Z530" s="316"/>
      <c r="AA530" s="735"/>
      <c r="AB530" s="613"/>
      <c r="AC530" s="613"/>
      <c r="AD530" s="613"/>
      <c r="AE530" s="735"/>
      <c r="AF530" s="735"/>
      <c r="AG530" s="735"/>
      <c r="AH530" s="735"/>
      <c r="AI530" s="735"/>
      <c r="AJ530" s="735"/>
      <c r="AK530" s="735"/>
      <c r="AL530" s="735"/>
      <c r="AM530" s="735"/>
      <c r="AN530" s="735"/>
      <c r="AO530" s="735"/>
      <c r="AP530" s="735"/>
      <c r="AQ530" s="735"/>
      <c r="AR530" s="735"/>
      <c r="AS530" s="735"/>
      <c r="AT530" s="735"/>
      <c r="AU530" s="735"/>
      <c r="AV530" s="735"/>
      <c r="AW530" s="735"/>
      <c r="AX530" s="735"/>
      <c r="AY530" s="735"/>
      <c r="AZ530" s="735"/>
      <c r="BA530" s="735"/>
      <c r="BB530" s="735"/>
      <c r="BC530" s="735"/>
      <c r="BD530" s="735"/>
      <c r="BE530" s="735"/>
      <c r="BF530" s="735"/>
      <c r="BG530" s="735"/>
      <c r="BH530" s="735"/>
      <c r="BI530" s="735"/>
      <c r="BJ530" s="735"/>
      <c r="BK530" s="735"/>
      <c r="BL530" s="735"/>
      <c r="BM530" s="735"/>
      <c r="BN530" s="735"/>
      <c r="BO530" s="735"/>
      <c r="BP530" s="735"/>
      <c r="BQ530" s="735"/>
      <c r="BR530" s="735"/>
      <c r="BS530" s="735"/>
      <c r="BT530" s="735"/>
      <c r="BU530" s="735"/>
      <c r="BV530" s="735"/>
      <c r="BW530" s="735"/>
      <c r="BX530" s="735"/>
      <c r="BY530" s="735"/>
      <c r="BZ530" s="735"/>
      <c r="CA530" s="735"/>
      <c r="CB530" s="735"/>
      <c r="CC530" s="735"/>
      <c r="CD530" s="735"/>
      <c r="CE530" s="735"/>
      <c r="CF530" s="735"/>
      <c r="CG530" s="735"/>
      <c r="CH530" s="735"/>
    </row>
    <row r="531" spans="1:86" s="127" customFormat="1" ht="21" customHeight="1" thickBot="1" x14ac:dyDescent="0.25">
      <c r="A531" s="503"/>
      <c r="B531" s="596"/>
      <c r="C531" s="440"/>
      <c r="D531" s="1153"/>
      <c r="E531" s="1154"/>
      <c r="F531" s="929">
        <f>IF(AND(T512="na",T518="na",T523="na"),0,IF(AND(T512="na",T518="na"),10,IF(AND(T512="na",T523="na"),5,IF(AND(T518="na",T523="na"),5,IF(T512="na",15, IF(T518="na",15, IF(T523="na",10,20)))))))</f>
        <v>20</v>
      </c>
      <c r="G531" s="930"/>
      <c r="H531" s="930"/>
      <c r="I531" s="930"/>
      <c r="J531" s="930"/>
      <c r="K531" s="930"/>
      <c r="L531" s="930"/>
      <c r="M531" s="930"/>
      <c r="N531" s="930"/>
      <c r="O531" s="930"/>
      <c r="P531" s="930"/>
      <c r="Q531" s="930"/>
      <c r="R531" s="930"/>
      <c r="S531" s="930"/>
      <c r="T531" s="930"/>
      <c r="U531" s="930"/>
      <c r="V531" s="931"/>
      <c r="W531" s="83"/>
      <c r="X531" s="264"/>
      <c r="Y531" s="735"/>
      <c r="Z531" s="316"/>
      <c r="AA531" s="735"/>
      <c r="AB531" s="613"/>
      <c r="AC531" s="613"/>
      <c r="AD531" s="613"/>
      <c r="AE531" s="735"/>
      <c r="AF531" s="735"/>
      <c r="AG531" s="735"/>
      <c r="AH531" s="735"/>
      <c r="AI531" s="735"/>
      <c r="AJ531" s="735"/>
      <c r="AK531" s="735"/>
      <c r="AL531" s="735"/>
      <c r="AM531" s="735"/>
      <c r="AN531" s="735"/>
      <c r="AO531" s="735"/>
      <c r="AP531" s="735"/>
      <c r="AQ531" s="735"/>
      <c r="AR531" s="735"/>
      <c r="AS531" s="735"/>
      <c r="AT531" s="735"/>
      <c r="AU531" s="735"/>
      <c r="AV531" s="735"/>
      <c r="AW531" s="735"/>
      <c r="AX531" s="735"/>
      <c r="AY531" s="735"/>
      <c r="AZ531" s="735"/>
      <c r="BA531" s="735"/>
      <c r="BB531" s="735"/>
      <c r="BC531" s="735"/>
      <c r="BD531" s="735"/>
      <c r="BE531" s="735"/>
      <c r="BF531" s="735"/>
      <c r="BG531" s="735"/>
      <c r="BH531" s="735"/>
      <c r="BI531" s="735"/>
      <c r="BJ531" s="735"/>
      <c r="BK531" s="735"/>
      <c r="BL531" s="735"/>
      <c r="BM531" s="735"/>
      <c r="BN531" s="735"/>
      <c r="BO531" s="735"/>
      <c r="BP531" s="735"/>
      <c r="BQ531" s="735"/>
      <c r="BR531" s="735"/>
      <c r="BS531" s="735"/>
      <c r="BT531" s="735"/>
      <c r="BU531" s="735"/>
      <c r="BV531" s="735"/>
      <c r="BW531" s="735"/>
      <c r="BX531" s="735"/>
      <c r="BY531" s="735"/>
      <c r="BZ531" s="735"/>
      <c r="CA531" s="735"/>
      <c r="CB531" s="735"/>
      <c r="CC531" s="735"/>
      <c r="CD531" s="735"/>
      <c r="CE531" s="735"/>
      <c r="CF531" s="735"/>
      <c r="CG531" s="735"/>
      <c r="CH531" s="735"/>
    </row>
    <row r="532" spans="1:86" s="127" customFormat="1" ht="30" customHeight="1" thickBot="1" x14ac:dyDescent="0.25">
      <c r="A532" s="501"/>
      <c r="B532" s="476" t="s">
        <v>540</v>
      </c>
      <c r="C532" s="477" t="s">
        <v>541</v>
      </c>
      <c r="D532" s="131"/>
      <c r="E532" s="132"/>
      <c r="F532" s="136" t="s">
        <v>602</v>
      </c>
      <c r="G532" s="430"/>
      <c r="H532" s="131" t="s">
        <v>602</v>
      </c>
      <c r="I532" s="132"/>
      <c r="J532" s="233" t="s">
        <v>602</v>
      </c>
      <c r="K532" s="430"/>
      <c r="L532" s="131" t="s">
        <v>602</v>
      </c>
      <c r="M532" s="231"/>
      <c r="N532" s="131" t="s">
        <v>602</v>
      </c>
      <c r="O532" s="232"/>
      <c r="P532" s="234"/>
      <c r="Q532" s="231"/>
      <c r="R532" s="235"/>
      <c r="S532" s="232"/>
      <c r="T532" s="441"/>
      <c r="U532" s="404"/>
      <c r="V532" s="256"/>
      <c r="W532" s="83"/>
      <c r="X532" s="264"/>
      <c r="Y532" s="735"/>
      <c r="Z532" s="316"/>
      <c r="AA532" s="735"/>
      <c r="AB532" s="613"/>
      <c r="AC532" s="613"/>
      <c r="AD532" s="613"/>
      <c r="AE532" s="735"/>
      <c r="AF532" s="735"/>
      <c r="AG532" s="735"/>
      <c r="AH532" s="735"/>
      <c r="AI532" s="735"/>
      <c r="AJ532" s="735"/>
      <c r="AK532" s="735"/>
      <c r="AL532" s="735"/>
      <c r="AM532" s="735"/>
      <c r="AN532" s="735"/>
      <c r="AO532" s="735"/>
      <c r="AP532" s="735"/>
      <c r="AQ532" s="735"/>
      <c r="AR532" s="735"/>
      <c r="AS532" s="735"/>
      <c r="AT532" s="735"/>
      <c r="AU532" s="735"/>
      <c r="AV532" s="735"/>
      <c r="AW532" s="735"/>
      <c r="AX532" s="735"/>
      <c r="AY532" s="735"/>
      <c r="AZ532" s="735"/>
      <c r="BA532" s="735"/>
      <c r="BB532" s="735"/>
      <c r="BC532" s="735"/>
      <c r="BD532" s="735"/>
      <c r="BE532" s="735"/>
      <c r="BF532" s="735"/>
      <c r="BG532" s="735"/>
      <c r="BH532" s="735"/>
      <c r="BI532" s="735"/>
      <c r="BJ532" s="735"/>
      <c r="BK532" s="735"/>
      <c r="BL532" s="735"/>
      <c r="BM532" s="735"/>
      <c r="BN532" s="735"/>
      <c r="BO532" s="735"/>
      <c r="BP532" s="735"/>
      <c r="BQ532" s="735"/>
      <c r="BR532" s="735"/>
      <c r="BS532" s="735"/>
      <c r="BT532" s="735"/>
      <c r="BU532" s="735"/>
      <c r="BV532" s="735"/>
      <c r="BW532" s="735"/>
      <c r="BX532" s="735"/>
      <c r="BY532" s="735"/>
      <c r="BZ532" s="735"/>
      <c r="CA532" s="735"/>
      <c r="CB532" s="735"/>
      <c r="CC532" s="735"/>
      <c r="CD532" s="735"/>
      <c r="CE532" s="735"/>
      <c r="CF532" s="735"/>
      <c r="CG532" s="735"/>
      <c r="CH532" s="735"/>
    </row>
    <row r="533" spans="1:86" s="244" customFormat="1" ht="45" customHeight="1" x14ac:dyDescent="0.2">
      <c r="A533" s="737"/>
      <c r="B533" s="322" t="s">
        <v>542</v>
      </c>
      <c r="C533" s="346" t="s">
        <v>166</v>
      </c>
      <c r="D533" s="899"/>
      <c r="E533" s="925"/>
      <c r="F533" s="899"/>
      <c r="G533" s="925"/>
      <c r="H533" s="899"/>
      <c r="I533" s="925"/>
      <c r="J533" s="899"/>
      <c r="K533" s="925"/>
      <c r="L533" s="899"/>
      <c r="M533" s="925"/>
      <c r="N533" s="899"/>
      <c r="O533" s="925"/>
      <c r="P533" s="899"/>
      <c r="Q533" s="925"/>
      <c r="R533" s="899"/>
      <c r="S533" s="925"/>
      <c r="T533" s="249"/>
      <c r="U533" s="139">
        <f t="shared" ref="U533:U538" si="44">IF(OR(D533="s",F533="s",H533="s",J533="s",L533="s",N533="s",P533="s",R533="s"), 0, IF(OR(D533="a",F533="a",H533="a",J533="a",L533="a",N533="a",P533="a",R533="a"),V533,0))</f>
        <v>0</v>
      </c>
      <c r="V533" s="511">
        <v>5</v>
      </c>
      <c r="W533" s="83">
        <f>COUNTIF(D533:S533,"a")+COUNTIF(D533:S533,"s")</f>
        <v>0</v>
      </c>
      <c r="X533" s="707"/>
      <c r="Y533" s="735"/>
      <c r="Z533" s="316"/>
      <c r="AA533" s="735"/>
      <c r="AB533" s="613"/>
      <c r="AC533" s="613"/>
      <c r="AD533" s="613"/>
      <c r="AE533" s="735"/>
      <c r="AF533" s="735"/>
      <c r="AG533" s="735"/>
      <c r="AH533" s="735"/>
      <c r="AI533" s="735"/>
      <c r="AJ533" s="735"/>
      <c r="AK533" s="735"/>
      <c r="AL533" s="735"/>
      <c r="AM533" s="735"/>
      <c r="AN533" s="735"/>
      <c r="AO533" s="735"/>
      <c r="AP533" s="735"/>
      <c r="AQ533" s="735"/>
      <c r="AR533" s="735"/>
      <c r="AS533" s="735"/>
      <c r="AT533" s="735"/>
      <c r="AU533" s="295"/>
      <c r="AV533" s="295"/>
      <c r="AW533" s="295"/>
      <c r="AX533" s="295"/>
      <c r="AY533" s="295"/>
      <c r="AZ533" s="295"/>
      <c r="BA533" s="295"/>
      <c r="BB533" s="295"/>
      <c r="BC533" s="295"/>
      <c r="BD533" s="295"/>
      <c r="BE533" s="295"/>
      <c r="BF533" s="295"/>
      <c r="BG533" s="295"/>
      <c r="BH533" s="295"/>
      <c r="BI533" s="295"/>
      <c r="BJ533" s="295"/>
      <c r="BK533" s="295"/>
      <c r="BL533" s="295"/>
      <c r="BM533" s="295"/>
      <c r="BN533" s="295"/>
      <c r="BO533" s="295"/>
      <c r="BP533" s="295"/>
      <c r="BQ533" s="295"/>
      <c r="BR533" s="295"/>
      <c r="BS533" s="295"/>
      <c r="BT533" s="295"/>
      <c r="BU533" s="295"/>
      <c r="BV533" s="295"/>
      <c r="BW533" s="295"/>
      <c r="BX533" s="295"/>
      <c r="BY533" s="295"/>
      <c r="BZ533" s="295"/>
      <c r="CA533" s="295"/>
      <c r="CB533" s="295"/>
      <c r="CC533" s="295"/>
      <c r="CD533" s="295"/>
      <c r="CE533" s="295"/>
      <c r="CF533" s="295"/>
      <c r="CG533" s="295"/>
      <c r="CH533" s="295"/>
    </row>
    <row r="534" spans="1:86" s="127" customFormat="1" ht="45" customHeight="1" x14ac:dyDescent="0.2">
      <c r="A534" s="737"/>
      <c r="B534" s="322" t="s">
        <v>543</v>
      </c>
      <c r="C534" s="346" t="s">
        <v>167</v>
      </c>
      <c r="D534" s="900"/>
      <c r="E534" s="911"/>
      <c r="F534" s="900"/>
      <c r="G534" s="911"/>
      <c r="H534" s="900"/>
      <c r="I534" s="911"/>
      <c r="J534" s="900"/>
      <c r="K534" s="911"/>
      <c r="L534" s="900"/>
      <c r="M534" s="911"/>
      <c r="N534" s="900"/>
      <c r="O534" s="911"/>
      <c r="P534" s="900"/>
      <c r="Q534" s="911"/>
      <c r="R534" s="900"/>
      <c r="S534" s="911"/>
      <c r="T534" s="249"/>
      <c r="U534" s="140">
        <f t="shared" si="44"/>
        <v>0</v>
      </c>
      <c r="V534" s="509">
        <v>5</v>
      </c>
      <c r="W534" s="83">
        <f>COUNTIF(D534:S534,"a")+COUNTIF(D534:S534,"s")</f>
        <v>0</v>
      </c>
      <c r="X534" s="707"/>
      <c r="Y534" s="735"/>
      <c r="Z534" s="316" t="s">
        <v>44</v>
      </c>
      <c r="AA534" s="735"/>
      <c r="AB534" s="613"/>
      <c r="AC534" s="613"/>
      <c r="AD534" s="613"/>
      <c r="AE534" s="735"/>
      <c r="AF534" s="735"/>
      <c r="AG534" s="735"/>
      <c r="AH534" s="735"/>
      <c r="AI534" s="735"/>
      <c r="AJ534" s="735"/>
      <c r="AK534" s="735"/>
      <c r="AL534" s="735"/>
      <c r="AM534" s="735"/>
      <c r="AN534" s="735"/>
      <c r="AO534" s="735"/>
      <c r="AP534" s="735"/>
      <c r="AQ534" s="735"/>
      <c r="AR534" s="735"/>
      <c r="AS534" s="735"/>
      <c r="AT534" s="735"/>
      <c r="AU534" s="735"/>
      <c r="AV534" s="735"/>
      <c r="AW534" s="735"/>
      <c r="AX534" s="735"/>
      <c r="AY534" s="735"/>
      <c r="AZ534" s="735"/>
      <c r="BA534" s="735"/>
      <c r="BB534" s="735"/>
      <c r="BC534" s="735"/>
      <c r="BD534" s="735"/>
      <c r="BE534" s="735"/>
      <c r="BF534" s="735"/>
      <c r="BG534" s="735"/>
      <c r="BH534" s="735"/>
      <c r="BI534" s="735"/>
      <c r="BJ534" s="735"/>
      <c r="BK534" s="735"/>
      <c r="BL534" s="735"/>
      <c r="BM534" s="735"/>
      <c r="BN534" s="735"/>
      <c r="BO534" s="735"/>
      <c r="BP534" s="735"/>
      <c r="BQ534" s="735"/>
      <c r="BR534" s="735"/>
      <c r="BS534" s="735"/>
      <c r="BT534" s="735"/>
      <c r="BU534" s="735"/>
      <c r="BV534" s="735"/>
      <c r="BW534" s="735"/>
      <c r="BX534" s="735"/>
      <c r="BY534" s="735"/>
      <c r="BZ534" s="735"/>
      <c r="CA534" s="735"/>
      <c r="CB534" s="735"/>
      <c r="CC534" s="735"/>
      <c r="CD534" s="735"/>
      <c r="CE534" s="735"/>
      <c r="CF534" s="735"/>
      <c r="CG534" s="735"/>
      <c r="CH534" s="735"/>
    </row>
    <row r="535" spans="1:86" s="127" customFormat="1" ht="27.95" customHeight="1" x14ac:dyDescent="0.2">
      <c r="A535" s="737"/>
      <c r="B535" s="322" t="s">
        <v>168</v>
      </c>
      <c r="C535" s="465" t="s">
        <v>169</v>
      </c>
      <c r="D535" s="902"/>
      <c r="E535" s="944"/>
      <c r="F535" s="902"/>
      <c r="G535" s="944"/>
      <c r="H535" s="902"/>
      <c r="I535" s="944"/>
      <c r="J535" s="902"/>
      <c r="K535" s="944"/>
      <c r="L535" s="902"/>
      <c r="M535" s="944"/>
      <c r="N535" s="902"/>
      <c r="O535" s="944"/>
      <c r="P535" s="902"/>
      <c r="Q535" s="944"/>
      <c r="R535" s="902"/>
      <c r="S535" s="944"/>
      <c r="T535" s="249"/>
      <c r="U535" s="140">
        <f t="shared" si="44"/>
        <v>0</v>
      </c>
      <c r="V535" s="514">
        <v>5</v>
      </c>
      <c r="W535" s="83">
        <f>IF((COUNTIF(D535:S535,"a")+COUNTIF(D535:S535,"s"))&gt;0,IF(OR((COUNTIF(D538:S538,"a")+COUNTIF(D538:S538,"s"))),0,COUNTIF(D535:S535,"a")+COUNTIF(D535:S535,"s")),COUNTIF(D535:S535,"a")+COUNTIF(D535:S535,"s"))</f>
        <v>0</v>
      </c>
      <c r="X535" s="707"/>
      <c r="Y535" s="735"/>
      <c r="Z535" s="316" t="s">
        <v>44</v>
      </c>
      <c r="AA535" s="735"/>
      <c r="AB535" s="613"/>
      <c r="AC535" s="613"/>
      <c r="AD535" s="613"/>
      <c r="AE535" s="735"/>
      <c r="AF535" s="735"/>
      <c r="AG535" s="735"/>
      <c r="AH535" s="735"/>
      <c r="AI535" s="735"/>
      <c r="AJ535" s="735"/>
      <c r="AK535" s="735"/>
      <c r="AL535" s="735"/>
      <c r="AM535" s="735"/>
      <c r="AN535" s="735"/>
      <c r="AO535" s="735"/>
      <c r="AP535" s="735"/>
      <c r="AQ535" s="735"/>
      <c r="AR535" s="735"/>
      <c r="AS535" s="735"/>
      <c r="AT535" s="735"/>
      <c r="AU535" s="735"/>
      <c r="AV535" s="735"/>
      <c r="AW535" s="735"/>
      <c r="AX535" s="735"/>
      <c r="AY535" s="735"/>
      <c r="AZ535" s="735"/>
      <c r="BA535" s="735"/>
      <c r="BB535" s="735"/>
      <c r="BC535" s="735"/>
      <c r="BD535" s="735"/>
      <c r="BE535" s="735"/>
      <c r="BF535" s="735"/>
      <c r="BG535" s="735"/>
      <c r="BH535" s="735"/>
      <c r="BI535" s="735"/>
      <c r="BJ535" s="735"/>
      <c r="BK535" s="735"/>
      <c r="BL535" s="735"/>
      <c r="BM535" s="735"/>
      <c r="BN535" s="735"/>
      <c r="BO535" s="735"/>
      <c r="BP535" s="735"/>
      <c r="BQ535" s="735"/>
      <c r="BR535" s="735"/>
      <c r="BS535" s="735"/>
      <c r="BT535" s="735"/>
      <c r="BU535" s="735"/>
      <c r="BV535" s="735"/>
      <c r="BW535" s="735"/>
      <c r="BX535" s="735"/>
      <c r="BY535" s="735"/>
      <c r="BZ535" s="735"/>
      <c r="CA535" s="735"/>
      <c r="CB535" s="735"/>
      <c r="CC535" s="735"/>
      <c r="CD535" s="735"/>
      <c r="CE535" s="735"/>
      <c r="CF535" s="735"/>
      <c r="CG535" s="735"/>
      <c r="CH535" s="735"/>
    </row>
    <row r="536" spans="1:86" s="127" customFormat="1" ht="27.95" customHeight="1" x14ac:dyDescent="0.2">
      <c r="A536" s="737"/>
      <c r="B536" s="322" t="s">
        <v>170</v>
      </c>
      <c r="C536" s="465" t="s">
        <v>171</v>
      </c>
      <c r="D536" s="900"/>
      <c r="E536" s="911"/>
      <c r="F536" s="900"/>
      <c r="G536" s="911"/>
      <c r="H536" s="900"/>
      <c r="I536" s="911"/>
      <c r="J536" s="900"/>
      <c r="K536" s="911"/>
      <c r="L536" s="900"/>
      <c r="M536" s="911"/>
      <c r="N536" s="900"/>
      <c r="O536" s="911"/>
      <c r="P536" s="900"/>
      <c r="Q536" s="911"/>
      <c r="R536" s="900"/>
      <c r="S536" s="911"/>
      <c r="T536" s="249"/>
      <c r="U536" s="140">
        <f t="shared" si="44"/>
        <v>0</v>
      </c>
      <c r="V536" s="509">
        <v>5</v>
      </c>
      <c r="W536" s="83">
        <f>IF((COUNTIF(D536:S536,"a")+COUNTIF(D536:S536,"s"))&gt;0,IF(OR((COUNTIF(D538:S538,"a")+COUNTIF(D538:S538,"s"))),0,COUNTIF(D536:S536,"a")+COUNTIF(D536:S536,"s")),COUNTIF(D536:S536,"a")+COUNTIF(D536:S536,"s"))</f>
        <v>0</v>
      </c>
      <c r="X536" s="707"/>
      <c r="Y536" s="735"/>
      <c r="Z536" s="316"/>
      <c r="AA536" s="735"/>
      <c r="AB536" s="613"/>
      <c r="AC536" s="613"/>
      <c r="AD536" s="613"/>
      <c r="AE536" s="735"/>
      <c r="AF536" s="735"/>
      <c r="AG536" s="735"/>
      <c r="AH536" s="735"/>
      <c r="AI536" s="735"/>
      <c r="AJ536" s="735"/>
      <c r="AK536" s="735"/>
      <c r="AL536" s="735"/>
      <c r="AM536" s="735"/>
      <c r="AN536" s="735"/>
      <c r="AO536" s="735"/>
      <c r="AP536" s="735"/>
      <c r="AQ536" s="735"/>
      <c r="AR536" s="735"/>
      <c r="AS536" s="735"/>
      <c r="AT536" s="735"/>
      <c r="AU536" s="735"/>
      <c r="AV536" s="735"/>
      <c r="AW536" s="735"/>
      <c r="AX536" s="735"/>
      <c r="AY536" s="735"/>
      <c r="AZ536" s="735"/>
      <c r="BA536" s="735"/>
      <c r="BB536" s="735"/>
      <c r="BC536" s="735"/>
      <c r="BD536" s="735"/>
      <c r="BE536" s="735"/>
      <c r="BF536" s="735"/>
      <c r="BG536" s="735"/>
      <c r="BH536" s="735"/>
      <c r="BI536" s="735"/>
      <c r="BJ536" s="735"/>
      <c r="BK536" s="735"/>
      <c r="BL536" s="735"/>
      <c r="BM536" s="735"/>
      <c r="BN536" s="735"/>
      <c r="BO536" s="735"/>
      <c r="BP536" s="735"/>
      <c r="BQ536" s="735"/>
      <c r="BR536" s="735"/>
      <c r="BS536" s="735"/>
      <c r="BT536" s="735"/>
      <c r="BU536" s="735"/>
      <c r="BV536" s="735"/>
      <c r="BW536" s="735"/>
      <c r="BX536" s="735"/>
      <c r="BY536" s="735"/>
      <c r="BZ536" s="735"/>
      <c r="CA536" s="735"/>
      <c r="CB536" s="735"/>
      <c r="CC536" s="735"/>
      <c r="CD536" s="735"/>
      <c r="CE536" s="735"/>
      <c r="CF536" s="735"/>
      <c r="CG536" s="735"/>
      <c r="CH536" s="735"/>
    </row>
    <row r="537" spans="1:86" s="127" customFormat="1" ht="27.95" customHeight="1" x14ac:dyDescent="0.2">
      <c r="A537" s="737"/>
      <c r="B537" s="322" t="s">
        <v>172</v>
      </c>
      <c r="C537" s="346" t="s">
        <v>173</v>
      </c>
      <c r="D537" s="902"/>
      <c r="E537" s="944"/>
      <c r="F537" s="902"/>
      <c r="G537" s="944"/>
      <c r="H537" s="902"/>
      <c r="I537" s="944"/>
      <c r="J537" s="902"/>
      <c r="K537" s="944"/>
      <c r="L537" s="902"/>
      <c r="M537" s="944"/>
      <c r="N537" s="902"/>
      <c r="O537" s="944"/>
      <c r="P537" s="902"/>
      <c r="Q537" s="944"/>
      <c r="R537" s="902"/>
      <c r="S537" s="944"/>
      <c r="T537" s="249"/>
      <c r="U537" s="140">
        <f t="shared" si="44"/>
        <v>0</v>
      </c>
      <c r="V537" s="514">
        <v>5</v>
      </c>
      <c r="W537" s="83">
        <f>IF((COUNTIF(D537:S537,"a")+COUNTIF(D537:S537,"s"))&gt;0,IF(OR((COUNTIF(D538:S538,"a")+COUNTIF(D538:S538,"s"))),0,COUNTIF(D537:S537,"a")+COUNTIF(D537:S537,"s")),COUNTIF(D537:S537,"a")+COUNTIF(D537:S537,"s"))</f>
        <v>0</v>
      </c>
      <c r="X537" s="707"/>
      <c r="Y537" s="735"/>
      <c r="Z537" s="316"/>
      <c r="AA537" s="735"/>
      <c r="AB537" s="613"/>
      <c r="AC537" s="613"/>
      <c r="AD537" s="613"/>
      <c r="AE537" s="735"/>
      <c r="AF537" s="735"/>
      <c r="AG537" s="735"/>
      <c r="AH537" s="735"/>
      <c r="AI537" s="735"/>
      <c r="AJ537" s="735"/>
      <c r="AK537" s="735"/>
      <c r="AL537" s="735"/>
      <c r="AM537" s="735"/>
      <c r="AN537" s="735"/>
      <c r="AO537" s="735"/>
      <c r="AP537" s="735"/>
      <c r="AQ537" s="735"/>
      <c r="AR537" s="735"/>
      <c r="AS537" s="735"/>
      <c r="AT537" s="735"/>
      <c r="AU537" s="735"/>
      <c r="AV537" s="735"/>
      <c r="AW537" s="735"/>
      <c r="AX537" s="735"/>
      <c r="AY537" s="735"/>
      <c r="AZ537" s="735"/>
      <c r="BA537" s="735"/>
      <c r="BB537" s="735"/>
      <c r="BC537" s="735"/>
      <c r="BD537" s="735"/>
      <c r="BE537" s="735"/>
      <c r="BF537" s="735"/>
      <c r="BG537" s="735"/>
      <c r="BH537" s="735"/>
      <c r="BI537" s="735"/>
      <c r="BJ537" s="735"/>
      <c r="BK537" s="735"/>
      <c r="BL537" s="735"/>
      <c r="BM537" s="735"/>
      <c r="BN537" s="735"/>
      <c r="BO537" s="735"/>
      <c r="BP537" s="735"/>
      <c r="BQ537" s="735"/>
      <c r="BR537" s="735"/>
      <c r="BS537" s="735"/>
      <c r="BT537" s="735"/>
      <c r="BU537" s="735"/>
      <c r="BV537" s="735"/>
      <c r="BW537" s="735"/>
      <c r="BX537" s="735"/>
      <c r="BY537" s="735"/>
      <c r="BZ537" s="735"/>
      <c r="CA537" s="735"/>
      <c r="CB537" s="735"/>
      <c r="CC537" s="735"/>
      <c r="CD537" s="735"/>
      <c r="CE537" s="735"/>
      <c r="CF537" s="735"/>
      <c r="CG537" s="735"/>
      <c r="CH537" s="735"/>
    </row>
    <row r="538" spans="1:86" s="127" customFormat="1" ht="45" customHeight="1" thickBot="1" x14ac:dyDescent="0.25">
      <c r="A538" s="737"/>
      <c r="B538" s="332" t="s">
        <v>218</v>
      </c>
      <c r="C538" s="472" t="s">
        <v>1158</v>
      </c>
      <c r="D538" s="900"/>
      <c r="E538" s="911"/>
      <c r="F538" s="900"/>
      <c r="G538" s="911"/>
      <c r="H538" s="900"/>
      <c r="I538" s="911"/>
      <c r="J538" s="900"/>
      <c r="K538" s="911"/>
      <c r="L538" s="900"/>
      <c r="M538" s="911"/>
      <c r="N538" s="900"/>
      <c r="O538" s="911"/>
      <c r="P538" s="900"/>
      <c r="Q538" s="911"/>
      <c r="R538" s="900"/>
      <c r="S538" s="911"/>
      <c r="T538" s="249"/>
      <c r="U538" s="137">
        <f t="shared" si="44"/>
        <v>0</v>
      </c>
      <c r="V538" s="509">
        <v>20</v>
      </c>
      <c r="W538" s="83">
        <f>IF((COUNTIF(D538:S538,"a")+COUNTIF(D538:S538,"s"))&gt;0,IF(OR((COUNTIF(D535:S537,"a")+COUNTIF(D535:S537,"s"))),0,COUNTIF(D538:S538,"a")+COUNTIF(D538:S538,"s")),COUNTIF(D538:S538,"a")+COUNTIF(D538:S538,"s"))</f>
        <v>0</v>
      </c>
      <c r="X538" s="707"/>
      <c r="Y538" s="735"/>
      <c r="Z538" s="316"/>
      <c r="AA538" s="735"/>
      <c r="AB538" s="613"/>
      <c r="AC538" s="613"/>
      <c r="AD538" s="613"/>
      <c r="AE538" s="735"/>
      <c r="AF538" s="735"/>
      <c r="AG538" s="735"/>
      <c r="AH538" s="735"/>
      <c r="AI538" s="735"/>
      <c r="AJ538" s="735"/>
      <c r="AK538" s="735"/>
      <c r="AL538" s="735"/>
      <c r="AM538" s="735"/>
      <c r="AN538" s="735"/>
      <c r="AO538" s="735"/>
      <c r="AP538" s="735"/>
      <c r="AQ538" s="735"/>
      <c r="AR538" s="735"/>
      <c r="AS538" s="735"/>
      <c r="AT538" s="735"/>
      <c r="AU538" s="735"/>
      <c r="AV538" s="735"/>
      <c r="AW538" s="735"/>
      <c r="AX538" s="735"/>
      <c r="AY538" s="735"/>
      <c r="AZ538" s="735"/>
      <c r="BA538" s="735"/>
      <c r="BB538" s="735"/>
      <c r="BC538" s="735"/>
      <c r="BD538" s="735"/>
      <c r="BE538" s="735"/>
      <c r="BF538" s="735"/>
      <c r="BG538" s="735"/>
      <c r="BH538" s="735"/>
      <c r="BI538" s="735"/>
      <c r="BJ538" s="735"/>
      <c r="BK538" s="735"/>
      <c r="BL538" s="735"/>
      <c r="BM538" s="735"/>
      <c r="BN538" s="735"/>
      <c r="BO538" s="735"/>
      <c r="BP538" s="735"/>
      <c r="BQ538" s="735"/>
      <c r="BR538" s="735"/>
      <c r="BS538" s="735"/>
      <c r="BT538" s="735"/>
      <c r="BU538" s="735"/>
      <c r="BV538" s="735"/>
      <c r="BW538" s="735"/>
      <c r="BX538" s="735"/>
      <c r="BY538" s="735"/>
      <c r="BZ538" s="735"/>
      <c r="CA538" s="735"/>
      <c r="CB538" s="735"/>
      <c r="CC538" s="735"/>
      <c r="CD538" s="735"/>
      <c r="CE538" s="735"/>
      <c r="CF538" s="735"/>
      <c r="CG538" s="735"/>
      <c r="CH538" s="735"/>
    </row>
    <row r="539" spans="1:86" s="127" customFormat="1" ht="21" customHeight="1" thickTop="1" thickBot="1" x14ac:dyDescent="0.25">
      <c r="A539" s="737"/>
      <c r="B539" s="25"/>
      <c r="C539" s="209"/>
      <c r="D539" s="912" t="s">
        <v>261</v>
      </c>
      <c r="E539" s="919"/>
      <c r="F539" s="919"/>
      <c r="G539" s="919"/>
      <c r="H539" s="919"/>
      <c r="I539" s="919"/>
      <c r="J539" s="919"/>
      <c r="K539" s="919"/>
      <c r="L539" s="919"/>
      <c r="M539" s="919"/>
      <c r="N539" s="919"/>
      <c r="O539" s="919"/>
      <c r="P539" s="919"/>
      <c r="Q539" s="919"/>
      <c r="R539" s="919"/>
      <c r="S539" s="919"/>
      <c r="T539" s="920"/>
      <c r="U539" s="717">
        <f>SUM(U533:U538)</f>
        <v>0</v>
      </c>
      <c r="V539" s="510">
        <f>SUM(V533:V534)+V538</f>
        <v>30</v>
      </c>
      <c r="W539" s="83"/>
      <c r="X539" s="265"/>
      <c r="Y539" s="735"/>
      <c r="Z539" s="316"/>
      <c r="AA539" s="735"/>
      <c r="AB539" s="613"/>
      <c r="AC539" s="613"/>
      <c r="AD539" s="613"/>
      <c r="AE539" s="735"/>
      <c r="AF539" s="735"/>
      <c r="AG539" s="735"/>
      <c r="AH539" s="735"/>
      <c r="AI539" s="735"/>
      <c r="AJ539" s="735"/>
      <c r="AK539" s="735"/>
      <c r="AL539" s="735"/>
      <c r="AM539" s="735"/>
      <c r="AN539" s="735"/>
      <c r="AO539" s="735"/>
      <c r="AP539" s="735"/>
      <c r="AQ539" s="735"/>
      <c r="AR539" s="735"/>
      <c r="AS539" s="735"/>
      <c r="AT539" s="735"/>
      <c r="AU539" s="735"/>
      <c r="AV539" s="735"/>
      <c r="AW539" s="735"/>
      <c r="AX539" s="735"/>
      <c r="AY539" s="735"/>
      <c r="AZ539" s="735"/>
      <c r="BA539" s="735"/>
      <c r="BB539" s="735"/>
      <c r="BC539" s="735"/>
      <c r="BD539" s="735"/>
      <c r="BE539" s="735"/>
      <c r="BF539" s="735"/>
      <c r="BG539" s="735"/>
      <c r="BH539" s="735"/>
      <c r="BI539" s="735"/>
      <c r="BJ539" s="735"/>
      <c r="BK539" s="735"/>
      <c r="BL539" s="735"/>
      <c r="BM539" s="735"/>
      <c r="BN539" s="735"/>
      <c r="BO539" s="735"/>
      <c r="BP539" s="735"/>
      <c r="BQ539" s="735"/>
      <c r="BR539" s="735"/>
      <c r="BS539" s="735"/>
      <c r="BT539" s="735"/>
      <c r="BU539" s="735"/>
      <c r="BV539" s="735"/>
      <c r="BW539" s="735"/>
      <c r="BX539" s="735"/>
      <c r="BY539" s="735"/>
      <c r="BZ539" s="735"/>
      <c r="CA539" s="735"/>
      <c r="CB539" s="735"/>
      <c r="CC539" s="735"/>
      <c r="CD539" s="735"/>
      <c r="CE539" s="735"/>
      <c r="CF539" s="735"/>
      <c r="CG539" s="735"/>
      <c r="CH539" s="735"/>
    </row>
    <row r="540" spans="1:86" s="127" customFormat="1" ht="21" customHeight="1" thickBot="1" x14ac:dyDescent="0.25">
      <c r="A540" s="737"/>
      <c r="B540" s="466"/>
      <c r="C540" s="467"/>
      <c r="D540" s="1153"/>
      <c r="E540" s="1154"/>
      <c r="F540" s="926">
        <v>10</v>
      </c>
      <c r="G540" s="927"/>
      <c r="H540" s="927"/>
      <c r="I540" s="927"/>
      <c r="J540" s="927"/>
      <c r="K540" s="927"/>
      <c r="L540" s="927"/>
      <c r="M540" s="927"/>
      <c r="N540" s="927"/>
      <c r="O540" s="927"/>
      <c r="P540" s="927"/>
      <c r="Q540" s="927"/>
      <c r="R540" s="927"/>
      <c r="S540" s="927"/>
      <c r="T540" s="927"/>
      <c r="U540" s="927"/>
      <c r="V540" s="928"/>
      <c r="W540" s="83"/>
      <c r="X540" s="264"/>
      <c r="Y540" s="735"/>
      <c r="Z540" s="316"/>
      <c r="AA540" s="735"/>
      <c r="AB540" s="613"/>
      <c r="AC540" s="613"/>
      <c r="AD540" s="613"/>
      <c r="AE540" s="735"/>
      <c r="AF540" s="735"/>
      <c r="AG540" s="735"/>
      <c r="AH540" s="735"/>
      <c r="AI540" s="735"/>
      <c r="AJ540" s="735"/>
      <c r="AK540" s="735"/>
      <c r="AL540" s="735"/>
      <c r="AM540" s="735"/>
      <c r="AN540" s="735"/>
      <c r="AO540" s="735"/>
      <c r="AP540" s="735"/>
      <c r="AQ540" s="735"/>
      <c r="AR540" s="735"/>
      <c r="AS540" s="735"/>
      <c r="AT540" s="735"/>
      <c r="AU540" s="735"/>
      <c r="AV540" s="735"/>
      <c r="AW540" s="735"/>
      <c r="AX540" s="735"/>
      <c r="AY540" s="735"/>
      <c r="AZ540" s="735"/>
      <c r="BA540" s="735"/>
      <c r="BB540" s="735"/>
      <c r="BC540" s="735"/>
      <c r="BD540" s="735"/>
      <c r="BE540" s="735"/>
      <c r="BF540" s="735"/>
      <c r="BG540" s="735"/>
      <c r="BH540" s="735"/>
      <c r="BI540" s="735"/>
      <c r="BJ540" s="735"/>
      <c r="BK540" s="735"/>
      <c r="BL540" s="735"/>
      <c r="BM540" s="735"/>
      <c r="BN540" s="735"/>
      <c r="BO540" s="735"/>
      <c r="BP540" s="735"/>
      <c r="BQ540" s="735"/>
      <c r="BR540" s="735"/>
      <c r="BS540" s="735"/>
      <c r="BT540" s="735"/>
      <c r="BU540" s="735"/>
      <c r="BV540" s="735"/>
      <c r="BW540" s="735"/>
      <c r="BX540" s="735"/>
      <c r="BY540" s="735"/>
      <c r="BZ540" s="735"/>
      <c r="CA540" s="735"/>
      <c r="CB540" s="735"/>
      <c r="CC540" s="735"/>
      <c r="CD540" s="735"/>
      <c r="CE540" s="735"/>
      <c r="CF540" s="735"/>
      <c r="CG540" s="735"/>
      <c r="CH540" s="735"/>
    </row>
    <row r="541" spans="1:86" s="127" customFormat="1" ht="30" customHeight="1" thickBot="1" x14ac:dyDescent="0.25">
      <c r="A541" s="737"/>
      <c r="B541" s="317">
        <v>5900</v>
      </c>
      <c r="C541" s="740" t="s">
        <v>197</v>
      </c>
      <c r="D541" s="75" t="s">
        <v>602</v>
      </c>
      <c r="E541" s="227"/>
      <c r="F541" s="75" t="s">
        <v>602</v>
      </c>
      <c r="G541" s="227"/>
      <c r="H541" s="75"/>
      <c r="I541" s="87"/>
      <c r="J541" s="89"/>
      <c r="K541" s="87"/>
      <c r="L541" s="75" t="s">
        <v>602</v>
      </c>
      <c r="M541" s="87"/>
      <c r="N541" s="75" t="s">
        <v>602</v>
      </c>
      <c r="O541" s="87"/>
      <c r="P541" s="89"/>
      <c r="Q541" s="87"/>
      <c r="R541" s="89"/>
      <c r="S541" s="87"/>
      <c r="T541" s="91"/>
      <c r="U541" s="47"/>
      <c r="V541" s="70"/>
      <c r="W541" s="83"/>
      <c r="X541" s="347"/>
      <c r="Y541" s="348"/>
      <c r="Z541" s="316"/>
      <c r="AA541" s="735"/>
      <c r="AB541" s="613"/>
      <c r="AC541" s="613"/>
      <c r="AD541" s="613"/>
      <c r="AE541" s="735"/>
      <c r="AF541" s="735"/>
      <c r="AG541" s="735"/>
      <c r="AH541" s="735"/>
      <c r="AI541" s="735"/>
      <c r="AJ541" s="735"/>
      <c r="AK541" s="735"/>
      <c r="AL541" s="735"/>
      <c r="AM541" s="735"/>
      <c r="AN541" s="735"/>
      <c r="AO541" s="735"/>
      <c r="AP541" s="735"/>
      <c r="AQ541" s="735"/>
      <c r="AR541" s="735"/>
      <c r="AS541" s="735"/>
      <c r="AT541" s="735"/>
      <c r="AU541" s="735"/>
      <c r="AV541" s="735"/>
      <c r="AW541" s="735"/>
      <c r="AX541" s="735"/>
      <c r="AY541" s="735"/>
      <c r="AZ541" s="735"/>
      <c r="BA541" s="735"/>
      <c r="BB541" s="735"/>
      <c r="BC541" s="735"/>
      <c r="BD541" s="735"/>
      <c r="BE541" s="735"/>
      <c r="BF541" s="735"/>
      <c r="BG541" s="735"/>
      <c r="BH541" s="735"/>
      <c r="BI541" s="735"/>
      <c r="BJ541" s="735"/>
      <c r="BK541" s="735"/>
      <c r="BL541" s="735"/>
      <c r="BM541" s="735"/>
      <c r="BN541" s="735"/>
      <c r="BO541" s="735"/>
      <c r="BP541" s="735"/>
      <c r="BQ541" s="735"/>
      <c r="BR541" s="735"/>
      <c r="BS541" s="735"/>
      <c r="BT541" s="735"/>
      <c r="BU541" s="735"/>
      <c r="BV541" s="735"/>
      <c r="BW541" s="735"/>
      <c r="BX541" s="735"/>
      <c r="BY541" s="735"/>
      <c r="BZ541" s="735"/>
      <c r="CA541" s="735"/>
      <c r="CB541" s="735"/>
      <c r="CC541" s="735"/>
      <c r="CD541" s="735"/>
      <c r="CE541" s="735"/>
      <c r="CF541" s="735"/>
      <c r="CG541" s="735"/>
      <c r="CH541" s="735"/>
    </row>
    <row r="542" spans="1:86" s="244" customFormat="1" ht="27.95" customHeight="1" x14ac:dyDescent="0.2">
      <c r="A542" s="737"/>
      <c r="B542" s="330" t="s">
        <v>3</v>
      </c>
      <c r="C542" s="178" t="s">
        <v>1159</v>
      </c>
      <c r="D542" s="899"/>
      <c r="E542" s="925"/>
      <c r="F542" s="899"/>
      <c r="G542" s="925"/>
      <c r="H542" s="899"/>
      <c r="I542" s="925"/>
      <c r="J542" s="899"/>
      <c r="K542" s="925"/>
      <c r="L542" s="899"/>
      <c r="M542" s="925"/>
      <c r="N542" s="899"/>
      <c r="O542" s="925"/>
      <c r="P542" s="899"/>
      <c r="Q542" s="925"/>
      <c r="R542" s="899"/>
      <c r="S542" s="925"/>
      <c r="T542" s="712"/>
      <c r="U542" s="139">
        <f>IF(OR(D542="s",F542="s",H542="s",J542="s",L542="s",N542="s",P542="s",R542="s"), 0, IF(OR(D542="a",F542="a",H542="a",J542="a",L542="a",N542="a",P542="a",R542="a"),V542,0))</f>
        <v>0</v>
      </c>
      <c r="V542" s="578">
        <v>110</v>
      </c>
      <c r="W542" s="83">
        <f>IF((COUNTIF(D542:S542,"a")+COUNTIF(D542:S542,"s"))&gt;0,IF(OR((COUNTIF(D543:S543,"a")+COUNTIF(D543:S543,"s"))),0,COUNTIF(D542:S542,"a")+COUNTIF(D542:S542,"s")),COUNTIF(D542:S542,"a")+COUNTIF(D542:S542,"s"))</f>
        <v>0</v>
      </c>
      <c r="X542" s="339"/>
      <c r="Y542" s="348"/>
      <c r="Z542" s="316"/>
      <c r="AA542" s="735"/>
      <c r="AB542" s="613"/>
      <c r="AC542" s="613"/>
      <c r="AD542" s="613"/>
      <c r="AE542" s="735"/>
      <c r="AF542" s="735"/>
      <c r="AG542" s="735"/>
      <c r="AH542" s="735"/>
      <c r="AI542" s="735"/>
      <c r="AJ542" s="735"/>
      <c r="AK542" s="735"/>
      <c r="AL542" s="735"/>
      <c r="AM542" s="735"/>
      <c r="AN542" s="735"/>
      <c r="AO542" s="735"/>
      <c r="AP542" s="735"/>
      <c r="AQ542" s="735"/>
      <c r="AR542" s="735"/>
      <c r="AS542" s="735"/>
      <c r="AT542" s="735"/>
      <c r="AU542" s="295"/>
      <c r="AV542" s="295"/>
      <c r="AW542" s="295"/>
      <c r="AX542" s="295"/>
      <c r="AY542" s="295"/>
      <c r="AZ542" s="295"/>
      <c r="BA542" s="295"/>
      <c r="BB542" s="295"/>
      <c r="BC542" s="295"/>
      <c r="BD542" s="295"/>
      <c r="BE542" s="295"/>
      <c r="BF542" s="295"/>
      <c r="BG542" s="295"/>
      <c r="BH542" s="295"/>
      <c r="BI542" s="295"/>
      <c r="BJ542" s="295"/>
      <c r="BK542" s="295"/>
      <c r="BL542" s="295"/>
      <c r="BM542" s="295"/>
      <c r="BN542" s="295"/>
      <c r="BO542" s="295"/>
      <c r="BP542" s="295"/>
      <c r="BQ542" s="295"/>
      <c r="BR542" s="295"/>
      <c r="BS542" s="295"/>
      <c r="BT542" s="295"/>
      <c r="BU542" s="295"/>
      <c r="BV542" s="295"/>
      <c r="BW542" s="295"/>
      <c r="BX542" s="295"/>
      <c r="BY542" s="295"/>
      <c r="BZ542" s="295"/>
      <c r="CA542" s="295"/>
      <c r="CB542" s="295"/>
      <c r="CC542" s="295"/>
      <c r="CD542" s="295"/>
      <c r="CE542" s="295"/>
      <c r="CF542" s="295"/>
      <c r="CG542" s="295"/>
      <c r="CH542" s="295"/>
    </row>
    <row r="543" spans="1:86" s="244" customFormat="1" ht="45" customHeight="1" thickBot="1" x14ac:dyDescent="0.25">
      <c r="A543" s="737"/>
      <c r="B543" s="333" t="s">
        <v>4</v>
      </c>
      <c r="C543" s="245" t="s">
        <v>1160</v>
      </c>
      <c r="D543" s="900"/>
      <c r="E543" s="911"/>
      <c r="F543" s="900"/>
      <c r="G543" s="911"/>
      <c r="H543" s="900"/>
      <c r="I543" s="911"/>
      <c r="J543" s="900"/>
      <c r="K543" s="911"/>
      <c r="L543" s="900"/>
      <c r="M543" s="911"/>
      <c r="N543" s="900"/>
      <c r="O543" s="911"/>
      <c r="P543" s="900"/>
      <c r="Q543" s="911"/>
      <c r="R543" s="900"/>
      <c r="S543" s="911"/>
      <c r="T543" s="715"/>
      <c r="U543" s="137">
        <f>IF(OR(D543="s",F543="s",H543="s",J543="s",L543="s",N543="s",P543="s",R543="s"), 0, IF(OR(D543="a",F543="a",H543="a",J543="a",L543="a",N543="a",P543="a",R543="a"),V543,0))</f>
        <v>0</v>
      </c>
      <c r="V543" s="509">
        <v>40</v>
      </c>
      <c r="W543" s="83">
        <f>IF((COUNTIF(D543:S543,"a")+COUNTIF(D543:S543,"s"))&gt;0,IF(OR((COUNTIF(D542:S542,"a")+COUNTIF(D542:S542,"s"))),0,COUNTIF(D543:S543,"a")+COUNTIF(D543:S543,"s")),COUNTIF(D543:S543,"a")+COUNTIF(D543:S543,"s"))</f>
        <v>0</v>
      </c>
      <c r="X543" s="339"/>
      <c r="Y543" s="348"/>
      <c r="Z543" s="316" t="s">
        <v>354</v>
      </c>
      <c r="AA543" s="735"/>
      <c r="AB543" s="613"/>
      <c r="AC543" s="613"/>
      <c r="AD543" s="613"/>
      <c r="AE543" s="735"/>
      <c r="AF543" s="735"/>
      <c r="AG543" s="735"/>
      <c r="AH543" s="735"/>
      <c r="AI543" s="735"/>
      <c r="AJ543" s="735"/>
      <c r="AK543" s="735"/>
      <c r="AL543" s="735"/>
      <c r="AM543" s="735"/>
      <c r="AN543" s="735"/>
      <c r="AO543" s="735"/>
      <c r="AP543" s="735"/>
      <c r="AQ543" s="735"/>
      <c r="AR543" s="735"/>
      <c r="AS543" s="735"/>
      <c r="AT543" s="735"/>
      <c r="AU543" s="295"/>
      <c r="AV543" s="295"/>
      <c r="AW543" s="295"/>
      <c r="AX543" s="295"/>
      <c r="AY543" s="295"/>
      <c r="AZ543" s="295"/>
      <c r="BA543" s="295"/>
      <c r="BB543" s="295"/>
      <c r="BC543" s="295"/>
      <c r="BD543" s="295"/>
      <c r="BE543" s="295"/>
      <c r="BF543" s="295"/>
      <c r="BG543" s="295"/>
      <c r="BH543" s="295"/>
      <c r="BI543" s="295"/>
      <c r="BJ543" s="295"/>
      <c r="BK543" s="295"/>
      <c r="BL543" s="295"/>
      <c r="BM543" s="295"/>
      <c r="BN543" s="295"/>
      <c r="BO543" s="295"/>
      <c r="BP543" s="295"/>
      <c r="BQ543" s="295"/>
      <c r="BR543" s="295"/>
      <c r="BS543" s="295"/>
      <c r="BT543" s="295"/>
      <c r="BU543" s="295"/>
      <c r="BV543" s="295"/>
      <c r="BW543" s="295"/>
      <c r="BX543" s="295"/>
      <c r="BY543" s="295"/>
      <c r="BZ543" s="295"/>
      <c r="CA543" s="295"/>
      <c r="CB543" s="295"/>
      <c r="CC543" s="295"/>
      <c r="CD543" s="295"/>
      <c r="CE543" s="295"/>
      <c r="CF543" s="295"/>
      <c r="CG543" s="295"/>
      <c r="CH543" s="295"/>
    </row>
    <row r="544" spans="1:86" s="127" customFormat="1" ht="21" customHeight="1" thickTop="1" thickBot="1" x14ac:dyDescent="0.25">
      <c r="A544" s="737"/>
      <c r="B544" s="331"/>
      <c r="C544" s="209"/>
      <c r="D544" s="912" t="s">
        <v>261</v>
      </c>
      <c r="E544" s="919"/>
      <c r="F544" s="919"/>
      <c r="G544" s="919"/>
      <c r="H544" s="919"/>
      <c r="I544" s="919"/>
      <c r="J544" s="919"/>
      <c r="K544" s="919"/>
      <c r="L544" s="919"/>
      <c r="M544" s="919"/>
      <c r="N544" s="919"/>
      <c r="O544" s="919"/>
      <c r="P544" s="919"/>
      <c r="Q544" s="919"/>
      <c r="R544" s="919"/>
      <c r="S544" s="919"/>
      <c r="T544" s="920"/>
      <c r="U544" s="29">
        <f>SUM(U542:U543)</f>
        <v>0</v>
      </c>
      <c r="V544" s="510">
        <f>SUM(V542)</f>
        <v>110</v>
      </c>
      <c r="W544" s="83"/>
      <c r="X544" s="349"/>
      <c r="Y544" s="348"/>
      <c r="Z544" s="316"/>
      <c r="AA544" s="735"/>
      <c r="AB544" s="613"/>
      <c r="AC544" s="613"/>
      <c r="AD544" s="613"/>
      <c r="AE544" s="735"/>
      <c r="AF544" s="735"/>
      <c r="AG544" s="735"/>
      <c r="AH544" s="735"/>
      <c r="AI544" s="735"/>
      <c r="AJ544" s="735"/>
      <c r="AK544" s="735"/>
      <c r="AL544" s="735"/>
      <c r="AM544" s="735"/>
      <c r="AN544" s="735"/>
      <c r="AO544" s="735"/>
      <c r="AP544" s="735"/>
      <c r="AQ544" s="735"/>
      <c r="AR544" s="735"/>
      <c r="AS544" s="735"/>
      <c r="AT544" s="735"/>
      <c r="AU544" s="735"/>
      <c r="AV544" s="735"/>
      <c r="AW544" s="735"/>
      <c r="AX544" s="735"/>
      <c r="AY544" s="735"/>
      <c r="AZ544" s="735"/>
      <c r="BA544" s="735"/>
      <c r="BB544" s="735"/>
      <c r="BC544" s="735"/>
      <c r="BD544" s="735"/>
      <c r="BE544" s="735"/>
      <c r="BF544" s="735"/>
      <c r="BG544" s="735"/>
      <c r="BH544" s="735"/>
      <c r="BI544" s="735"/>
      <c r="BJ544" s="735"/>
      <c r="BK544" s="735"/>
      <c r="BL544" s="735"/>
      <c r="BM544" s="735"/>
      <c r="BN544" s="735"/>
      <c r="BO544" s="735"/>
      <c r="BP544" s="735"/>
      <c r="BQ544" s="735"/>
      <c r="BR544" s="735"/>
      <c r="BS544" s="735"/>
      <c r="BT544" s="735"/>
      <c r="BU544" s="735"/>
      <c r="BV544" s="735"/>
      <c r="BW544" s="735"/>
      <c r="BX544" s="735"/>
      <c r="BY544" s="735"/>
      <c r="BZ544" s="735"/>
      <c r="CA544" s="735"/>
      <c r="CB544" s="735"/>
      <c r="CC544" s="735"/>
      <c r="CD544" s="735"/>
      <c r="CE544" s="735"/>
      <c r="CF544" s="735"/>
      <c r="CG544" s="735"/>
      <c r="CH544" s="735"/>
    </row>
    <row r="545" spans="1:86" s="127" customFormat="1" ht="21" customHeight="1" thickBot="1" x14ac:dyDescent="0.25">
      <c r="A545" s="503"/>
      <c r="B545" s="439"/>
      <c r="C545" s="440"/>
      <c r="D545" s="1153"/>
      <c r="E545" s="1154"/>
      <c r="F545" s="1156">
        <v>40</v>
      </c>
      <c r="G545" s="1157"/>
      <c r="H545" s="1157"/>
      <c r="I545" s="1157"/>
      <c r="J545" s="1157"/>
      <c r="K545" s="1157"/>
      <c r="L545" s="1157"/>
      <c r="M545" s="1157"/>
      <c r="N545" s="1157"/>
      <c r="O545" s="1157"/>
      <c r="P545" s="1157"/>
      <c r="Q545" s="1157"/>
      <c r="R545" s="1157"/>
      <c r="S545" s="1157"/>
      <c r="T545" s="1157"/>
      <c r="U545" s="1157"/>
      <c r="V545" s="1158"/>
      <c r="W545" s="83"/>
      <c r="X545" s="347"/>
      <c r="Y545" s="348"/>
      <c r="Z545" s="316"/>
      <c r="AA545" s="735"/>
      <c r="AB545" s="613"/>
      <c r="AC545" s="613"/>
      <c r="AD545" s="613"/>
      <c r="AE545" s="735"/>
      <c r="AF545" s="735"/>
      <c r="AG545" s="735"/>
      <c r="AH545" s="735"/>
      <c r="AI545" s="735"/>
      <c r="AJ545" s="735"/>
      <c r="AK545" s="735"/>
      <c r="AL545" s="735"/>
      <c r="AM545" s="735"/>
      <c r="AN545" s="735"/>
      <c r="AO545" s="735"/>
      <c r="AP545" s="735"/>
      <c r="AQ545" s="735"/>
      <c r="AR545" s="735"/>
      <c r="AS545" s="735"/>
      <c r="AT545" s="735"/>
      <c r="AU545" s="735"/>
      <c r="AV545" s="735"/>
      <c r="AW545" s="735"/>
      <c r="AX545" s="735"/>
      <c r="AY545" s="735"/>
      <c r="AZ545" s="735"/>
      <c r="BA545" s="735"/>
      <c r="BB545" s="735"/>
      <c r="BC545" s="735"/>
      <c r="BD545" s="735"/>
      <c r="BE545" s="735"/>
      <c r="BF545" s="735"/>
      <c r="BG545" s="735"/>
      <c r="BH545" s="735"/>
      <c r="BI545" s="735"/>
      <c r="BJ545" s="735"/>
      <c r="BK545" s="735"/>
      <c r="BL545" s="735"/>
      <c r="BM545" s="735"/>
      <c r="BN545" s="735"/>
      <c r="BO545" s="735"/>
      <c r="BP545" s="735"/>
      <c r="BQ545" s="735"/>
      <c r="BR545" s="735"/>
      <c r="BS545" s="735"/>
      <c r="BT545" s="735"/>
      <c r="BU545" s="735"/>
      <c r="BV545" s="735"/>
      <c r="BW545" s="735"/>
      <c r="BX545" s="735"/>
      <c r="BY545" s="735"/>
      <c r="BZ545" s="735"/>
      <c r="CA545" s="735"/>
      <c r="CB545" s="735"/>
      <c r="CC545" s="735"/>
      <c r="CD545" s="735"/>
      <c r="CE545" s="735"/>
      <c r="CF545" s="735"/>
      <c r="CG545" s="735"/>
      <c r="CH545" s="735"/>
    </row>
    <row r="546" spans="1:86" ht="33" customHeight="1" thickBot="1" x14ac:dyDescent="0.25">
      <c r="A546" s="505"/>
      <c r="B546" s="391" t="s">
        <v>236</v>
      </c>
      <c r="C546" s="903" t="s">
        <v>249</v>
      </c>
      <c r="D546" s="904"/>
      <c r="E546" s="904"/>
      <c r="F546" s="904"/>
      <c r="G546" s="904"/>
      <c r="H546" s="904"/>
      <c r="I546" s="904"/>
      <c r="J546" s="904"/>
      <c r="K546" s="904"/>
      <c r="L546" s="904"/>
      <c r="M546" s="904"/>
      <c r="N546" s="904"/>
      <c r="O546" s="904"/>
      <c r="P546" s="904"/>
      <c r="Q546" s="904"/>
      <c r="R546" s="904"/>
      <c r="S546" s="904"/>
      <c r="T546" s="904"/>
      <c r="U546" s="904"/>
      <c r="V546" s="1246"/>
      <c r="W546" s="82"/>
      <c r="X546" s="82"/>
      <c r="Y546" s="284"/>
      <c r="Z546" s="289"/>
      <c r="AA546" s="284"/>
      <c r="AB546" s="284"/>
      <c r="AC546" s="284"/>
      <c r="AD546" s="284"/>
      <c r="AE546" s="284"/>
      <c r="AF546" s="284"/>
      <c r="AG546" s="284"/>
      <c r="AH546" s="284"/>
      <c r="AI546" s="284"/>
      <c r="AJ546" s="284"/>
      <c r="AK546" s="284"/>
      <c r="AL546" s="284"/>
      <c r="AM546" s="284"/>
      <c r="AN546" s="284"/>
      <c r="AO546" s="284"/>
      <c r="AP546" s="284"/>
      <c r="AQ546" s="284"/>
      <c r="AR546" s="284"/>
      <c r="AS546" s="284"/>
      <c r="AT546" s="284"/>
      <c r="AU546" s="284"/>
      <c r="AV546" s="284"/>
      <c r="AW546" s="284"/>
      <c r="AX546" s="284"/>
    </row>
    <row r="547" spans="1:86" s="127" customFormat="1" ht="30" customHeight="1" thickBot="1" x14ac:dyDescent="0.25">
      <c r="A547" s="737"/>
      <c r="B547" s="392" t="s">
        <v>237</v>
      </c>
      <c r="C547" s="197" t="s">
        <v>91</v>
      </c>
      <c r="D547" s="32" t="s">
        <v>602</v>
      </c>
      <c r="E547" s="35"/>
      <c r="F547" s="41"/>
      <c r="G547" s="42"/>
      <c r="H547" s="39"/>
      <c r="I547" s="40"/>
      <c r="J547" s="41"/>
      <c r="K547" s="42"/>
      <c r="L547" s="32" t="s">
        <v>602</v>
      </c>
      <c r="M547" s="40"/>
      <c r="N547" s="75"/>
      <c r="O547" s="88"/>
      <c r="P547" s="89"/>
      <c r="Q547" s="90"/>
      <c r="R547" s="89"/>
      <c r="S547" s="87"/>
      <c r="T547" s="91"/>
      <c r="U547" s="43"/>
      <c r="V547" s="506"/>
      <c r="W547" s="83"/>
      <c r="X547" s="264"/>
      <c r="Y547" s="290"/>
      <c r="Z547" s="316"/>
      <c r="AA547" s="290"/>
      <c r="AB547" s="312"/>
      <c r="AC547" s="290"/>
      <c r="AD547" s="290"/>
      <c r="AE547" s="290"/>
      <c r="AF547" s="290"/>
      <c r="AG547" s="290"/>
      <c r="AH547" s="290"/>
      <c r="AI547" s="290"/>
      <c r="AJ547" s="290"/>
      <c r="AK547" s="290"/>
      <c r="AL547" s="290"/>
      <c r="AM547" s="290"/>
      <c r="AN547" s="290"/>
      <c r="AO547" s="282"/>
      <c r="AP547" s="282"/>
      <c r="AQ547" s="282"/>
      <c r="AR547" s="282"/>
      <c r="AS547" s="282"/>
      <c r="AT547" s="282"/>
      <c r="AU547" s="282"/>
      <c r="AV547" s="282"/>
      <c r="AW547" s="282"/>
      <c r="AX547" s="282"/>
      <c r="AY547" s="282"/>
      <c r="AZ547" s="282"/>
      <c r="BA547" s="282"/>
      <c r="BB547" s="282"/>
      <c r="BC547" s="282"/>
      <c r="BD547" s="282"/>
      <c r="BE547" s="282"/>
      <c r="BF547" s="282"/>
      <c r="BG547" s="282"/>
      <c r="BH547" s="282"/>
      <c r="BI547" s="282"/>
      <c r="BJ547" s="282"/>
      <c r="BK547" s="282"/>
      <c r="BL547" s="282"/>
      <c r="BM547" s="282"/>
      <c r="BN547" s="282"/>
      <c r="BO547" s="282"/>
      <c r="BP547" s="282"/>
      <c r="BQ547" s="282"/>
      <c r="BR547" s="282"/>
      <c r="BS547" s="282"/>
      <c r="BT547" s="282"/>
      <c r="BU547" s="282"/>
      <c r="BV547" s="282"/>
      <c r="BW547" s="282"/>
      <c r="BX547" s="282"/>
      <c r="BY547" s="282"/>
      <c r="BZ547" s="282"/>
      <c r="CA547" s="282"/>
      <c r="CB547" s="282"/>
      <c r="CC547" s="282"/>
      <c r="CD547" s="282"/>
      <c r="CE547" s="282"/>
      <c r="CF547" s="282"/>
      <c r="CG547" s="282"/>
      <c r="CH547" s="282"/>
    </row>
    <row r="548" spans="1:86" s="127" customFormat="1" ht="27.95" customHeight="1" x14ac:dyDescent="0.2">
      <c r="A548" s="737"/>
      <c r="B548" s="390" t="s">
        <v>250</v>
      </c>
      <c r="C548" s="160" t="s">
        <v>92</v>
      </c>
      <c r="D548" s="899"/>
      <c r="E548" s="925"/>
      <c r="F548" s="899"/>
      <c r="G548" s="925"/>
      <c r="H548" s="899"/>
      <c r="I548" s="925"/>
      <c r="J548" s="899"/>
      <c r="K548" s="925"/>
      <c r="L548" s="899"/>
      <c r="M548" s="925"/>
      <c r="N548" s="899"/>
      <c r="O548" s="925"/>
      <c r="P548" s="899"/>
      <c r="Q548" s="925"/>
      <c r="R548" s="899"/>
      <c r="S548" s="925"/>
      <c r="T548" s="236"/>
      <c r="U548" s="139">
        <f t="shared" ref="U548:U555" si="45">IF(OR(D548="s",F548="s",H548="s",J548="s",L548="s",N548="s",P548="s",R548="s"), 0, IF(OR(D548="a",F548="a",H548="a",J548="a",L548="a",N548="a",P548="a",R548="a"),V548,0))</f>
        <v>0</v>
      </c>
      <c r="V548" s="578">
        <v>10</v>
      </c>
      <c r="W548" s="83">
        <f>IF((COUNTIF(D548:S548,"a")+COUNTIF(D548:S548,"s"))&gt;0,IF(OR((COUNTIF(D549:S549,"a")+COUNTIF(D549:S549,"s"))),0,COUNTIF(D548:S548,"a")+COUNTIF(D548:S548,"s")),COUNTIF(D548:S548,"a")+COUNTIF(D548:S548,"s"))</f>
        <v>0</v>
      </c>
      <c r="X548" s="339"/>
      <c r="Y548" s="282"/>
      <c r="Z548" s="316"/>
      <c r="AA548" s="282"/>
      <c r="AB548" s="454"/>
      <c r="AC548" s="454"/>
      <c r="AD548" s="454"/>
      <c r="AE548" s="282"/>
      <c r="AF548" s="282"/>
      <c r="AG548" s="282"/>
      <c r="AH548" s="282"/>
      <c r="AI548" s="282"/>
      <c r="AJ548" s="282"/>
      <c r="AK548" s="282"/>
      <c r="AL548" s="282"/>
      <c r="AM548" s="282"/>
      <c r="AN548" s="282"/>
      <c r="AO548" s="282"/>
      <c r="AP548" s="282"/>
      <c r="AQ548" s="282"/>
      <c r="AR548" s="282"/>
      <c r="AS548" s="282"/>
      <c r="AT548" s="282"/>
      <c r="AU548" s="282"/>
      <c r="AV548" s="282"/>
      <c r="AW548" s="282"/>
      <c r="AX548" s="282"/>
      <c r="AY548" s="282"/>
      <c r="AZ548" s="282"/>
      <c r="BA548" s="282"/>
      <c r="BB548" s="282"/>
      <c r="BC548" s="282"/>
      <c r="BD548" s="282"/>
      <c r="BE548" s="282"/>
      <c r="BF548" s="282"/>
      <c r="BG548" s="282"/>
      <c r="BH548" s="282"/>
      <c r="BI548" s="282"/>
      <c r="BJ548" s="282"/>
      <c r="BK548" s="282"/>
      <c r="BL548" s="282"/>
      <c r="BM548" s="282"/>
      <c r="BN548" s="282"/>
      <c r="BO548" s="282"/>
      <c r="BP548" s="282"/>
      <c r="BQ548" s="282"/>
      <c r="BR548" s="282"/>
      <c r="BS548" s="282"/>
      <c r="BT548" s="282"/>
      <c r="BU548" s="282"/>
      <c r="BV548" s="282"/>
      <c r="BW548" s="282"/>
      <c r="BX548" s="282"/>
      <c r="BY548" s="282"/>
      <c r="BZ548" s="282"/>
      <c r="CA548" s="282"/>
      <c r="CB548" s="282"/>
      <c r="CC548" s="282"/>
      <c r="CD548" s="282"/>
      <c r="CE548" s="282"/>
      <c r="CF548" s="282"/>
      <c r="CG548" s="282"/>
      <c r="CH548" s="282"/>
    </row>
    <row r="549" spans="1:86" s="15" customFormat="1" ht="45" customHeight="1" x14ac:dyDescent="0.2">
      <c r="A549" s="529"/>
      <c r="B549" s="319" t="s">
        <v>801</v>
      </c>
      <c r="C549" s="229" t="s">
        <v>813</v>
      </c>
      <c r="D549" s="900"/>
      <c r="E549" s="911"/>
      <c r="F549" s="900"/>
      <c r="G549" s="911"/>
      <c r="H549" s="900"/>
      <c r="I549" s="911"/>
      <c r="J549" s="900"/>
      <c r="K549" s="911"/>
      <c r="L549" s="900"/>
      <c r="M549" s="911"/>
      <c r="N549" s="900"/>
      <c r="O549" s="911"/>
      <c r="P549" s="900"/>
      <c r="Q549" s="911"/>
      <c r="R549" s="900"/>
      <c r="S549" s="911"/>
      <c r="T549" s="228"/>
      <c r="U549" s="137">
        <f t="shared" si="45"/>
        <v>0</v>
      </c>
      <c r="V549" s="508">
        <v>25</v>
      </c>
      <c r="W549" s="83">
        <f>IF((COUNTIF(D549:S549,"a")+COUNTIF(D549:S549,"s"))&gt;0,IF((COUNTIF(D548:S548,"a")+COUNTIF(D548:S548,"s"))&gt;0,0,COUNTIF(D549:S549,"a")+COUNTIF(D549:S549,"s")), COUNTIF(D549:S549,"a")+COUNTIF(D549:S549,"s"))</f>
        <v>0</v>
      </c>
      <c r="X549" s="339"/>
      <c r="Y549" s="348"/>
      <c r="Z549" s="316" t="s">
        <v>44</v>
      </c>
      <c r="AA549" s="695"/>
      <c r="AB549" s="695"/>
      <c r="AC549" s="695"/>
      <c r="AD549" s="695"/>
      <c r="AE549" s="695"/>
      <c r="AF549" s="695"/>
      <c r="AG549" s="695"/>
      <c r="AH549" s="695"/>
      <c r="AI549" s="695"/>
      <c r="AJ549" s="695"/>
      <c r="AK549" s="695"/>
      <c r="AL549" s="695"/>
      <c r="AM549" s="695"/>
      <c r="AN549" s="695"/>
      <c r="AO549" s="290"/>
      <c r="AP549" s="290"/>
      <c r="AQ549" s="290"/>
      <c r="AR549" s="290"/>
      <c r="AS549" s="290"/>
      <c r="AT549" s="290"/>
      <c r="AU549" s="290"/>
      <c r="AV549" s="290"/>
      <c r="AW549" s="290"/>
      <c r="AX549" s="290"/>
      <c r="AY549" s="290"/>
      <c r="AZ549" s="290"/>
      <c r="BA549" s="290"/>
      <c r="BB549" s="290"/>
      <c r="BC549" s="290"/>
      <c r="BD549" s="290"/>
      <c r="BE549" s="290"/>
      <c r="BF549" s="290"/>
      <c r="BG549" s="290"/>
      <c r="BH549" s="290"/>
      <c r="BI549" s="290"/>
      <c r="BJ549" s="290"/>
      <c r="BK549" s="290"/>
      <c r="BL549" s="290"/>
      <c r="BM549" s="290"/>
      <c r="BN549" s="290"/>
      <c r="BO549" s="290"/>
      <c r="BP549" s="290"/>
      <c r="BQ549" s="290"/>
      <c r="BR549" s="290"/>
      <c r="BS549" s="290"/>
      <c r="BT549" s="290"/>
      <c r="BU549" s="290"/>
      <c r="BV549" s="290"/>
      <c r="BW549" s="290"/>
      <c r="BX549" s="290"/>
      <c r="BY549" s="290"/>
      <c r="BZ549" s="290"/>
      <c r="CA549" s="290"/>
    </row>
    <row r="550" spans="1:86" s="127" customFormat="1" ht="27.95" customHeight="1" x14ac:dyDescent="0.2">
      <c r="A550" s="737"/>
      <c r="B550" s="323" t="s">
        <v>251</v>
      </c>
      <c r="C550" s="161" t="s">
        <v>93</v>
      </c>
      <c r="D550" s="900"/>
      <c r="E550" s="911"/>
      <c r="F550" s="900"/>
      <c r="G550" s="911"/>
      <c r="H550" s="900"/>
      <c r="I550" s="911"/>
      <c r="J550" s="900"/>
      <c r="K550" s="911"/>
      <c r="L550" s="900"/>
      <c r="M550" s="911"/>
      <c r="N550" s="900"/>
      <c r="O550" s="911"/>
      <c r="P550" s="900"/>
      <c r="Q550" s="911"/>
      <c r="R550" s="900"/>
      <c r="S550" s="911"/>
      <c r="T550" s="236"/>
      <c r="U550" s="140">
        <f t="shared" si="45"/>
        <v>0</v>
      </c>
      <c r="V550" s="509">
        <v>10</v>
      </c>
      <c r="W550" s="83">
        <f>IF((COUNTIF(D550:S550,"a")+COUNTIF(D550:S550,"s"))&gt;0,IF(OR((COUNTIF(D551:S551,"a")+COUNTIF(D551:S551,"s"))),0,COUNTIF(D550:S550,"a")+COUNTIF(D550:S550,"s")),COUNTIF(D550:S550,"a")+COUNTIF(D550:S550,"s"))</f>
        <v>0</v>
      </c>
      <c r="X550" s="339"/>
      <c r="Y550" s="282"/>
      <c r="Z550" s="316"/>
      <c r="AA550" s="282"/>
      <c r="AB550" s="454"/>
      <c r="AC550" s="454"/>
      <c r="AD550" s="454"/>
      <c r="AE550" s="282"/>
      <c r="AF550" s="282"/>
      <c r="AG550" s="282"/>
      <c r="AH550" s="282"/>
      <c r="AI550" s="282"/>
      <c r="AJ550" s="282"/>
      <c r="AK550" s="282"/>
      <c r="AL550" s="282"/>
      <c r="AM550" s="282"/>
      <c r="AN550" s="282"/>
      <c r="AO550" s="282"/>
      <c r="AP550" s="282"/>
      <c r="AQ550" s="282"/>
      <c r="AR550" s="282"/>
      <c r="AS550" s="282"/>
      <c r="AT550" s="282"/>
      <c r="AU550" s="282"/>
      <c r="AV550" s="282"/>
      <c r="AW550" s="282"/>
      <c r="AX550" s="282"/>
      <c r="AY550" s="282"/>
      <c r="AZ550" s="282"/>
      <c r="BA550" s="282"/>
      <c r="BB550" s="282"/>
      <c r="BC550" s="282"/>
      <c r="BD550" s="282"/>
      <c r="BE550" s="282"/>
      <c r="BF550" s="282"/>
      <c r="BG550" s="282"/>
      <c r="BH550" s="282"/>
      <c r="BI550" s="282"/>
      <c r="BJ550" s="282"/>
      <c r="BK550" s="282"/>
      <c r="BL550" s="282"/>
      <c r="BM550" s="282"/>
      <c r="BN550" s="282"/>
      <c r="BO550" s="282"/>
      <c r="BP550" s="282"/>
      <c r="BQ550" s="282"/>
      <c r="BR550" s="282"/>
      <c r="BS550" s="282"/>
      <c r="BT550" s="282"/>
      <c r="BU550" s="282"/>
      <c r="BV550" s="282"/>
      <c r="BW550" s="282"/>
      <c r="BX550" s="282"/>
      <c r="BY550" s="282"/>
      <c r="BZ550" s="282"/>
      <c r="CA550" s="282"/>
      <c r="CB550" s="282"/>
      <c r="CC550" s="282"/>
      <c r="CD550" s="282"/>
      <c r="CE550" s="282"/>
      <c r="CF550" s="282"/>
      <c r="CG550" s="282"/>
      <c r="CH550" s="282"/>
    </row>
    <row r="551" spans="1:86" s="15" customFormat="1" ht="45" customHeight="1" x14ac:dyDescent="0.2">
      <c r="A551" s="529"/>
      <c r="B551" s="319" t="s">
        <v>811</v>
      </c>
      <c r="C551" s="229" t="s">
        <v>814</v>
      </c>
      <c r="D551" s="900"/>
      <c r="E551" s="911"/>
      <c r="F551" s="900"/>
      <c r="G551" s="911"/>
      <c r="H551" s="900"/>
      <c r="I551" s="911"/>
      <c r="J551" s="900"/>
      <c r="K551" s="911"/>
      <c r="L551" s="900"/>
      <c r="M551" s="911"/>
      <c r="N551" s="900"/>
      <c r="O551" s="911"/>
      <c r="P551" s="900"/>
      <c r="Q551" s="911"/>
      <c r="R551" s="900"/>
      <c r="S551" s="911"/>
      <c r="T551" s="228"/>
      <c r="U551" s="137">
        <f t="shared" si="45"/>
        <v>0</v>
      </c>
      <c r="V551" s="508">
        <v>10</v>
      </c>
      <c r="W551" s="83">
        <f>IF((COUNTIF(D551:S551,"a")+COUNTIF(D551:S551,"s"))&gt;0,IF((COUNTIF(D550:S550,"a")+COUNTIF(D550:S550,"s"))&gt;0,0,COUNTIF(D551:S551,"a")+COUNTIF(D551:S551,"s")), COUNTIF(D551:S551,"a")+COUNTIF(D551:S551,"s"))</f>
        <v>0</v>
      </c>
      <c r="X551" s="339"/>
      <c r="Y551" s="348"/>
      <c r="Z551" s="316" t="s">
        <v>44</v>
      </c>
      <c r="AA551" s="695"/>
      <c r="AB551" s="695"/>
      <c r="AC551" s="695"/>
      <c r="AD551" s="695"/>
      <c r="AE551" s="695"/>
      <c r="AF551" s="695"/>
      <c r="AG551" s="695"/>
      <c r="AH551" s="695"/>
      <c r="AI551" s="695"/>
      <c r="AJ551" s="695"/>
      <c r="AK551" s="695"/>
      <c r="AL551" s="695"/>
      <c r="AM551" s="695"/>
      <c r="AN551" s="695"/>
      <c r="AO551" s="290"/>
      <c r="AP551" s="290"/>
      <c r="AQ551" s="290"/>
      <c r="AR551" s="290"/>
      <c r="AS551" s="290"/>
      <c r="AT551" s="290"/>
      <c r="AU551" s="290"/>
      <c r="AV551" s="290"/>
      <c r="AW551" s="290"/>
      <c r="AX551" s="290"/>
      <c r="AY551" s="290"/>
      <c r="AZ551" s="290"/>
      <c r="BA551" s="290"/>
      <c r="BB551" s="290"/>
      <c r="BC551" s="290"/>
      <c r="BD551" s="290"/>
      <c r="BE551" s="290"/>
      <c r="BF551" s="290"/>
      <c r="BG551" s="290"/>
      <c r="BH551" s="290"/>
      <c r="BI551" s="290"/>
      <c r="BJ551" s="290"/>
      <c r="BK551" s="290"/>
      <c r="BL551" s="290"/>
      <c r="BM551" s="290"/>
      <c r="BN551" s="290"/>
      <c r="BO551" s="290"/>
      <c r="BP551" s="290"/>
      <c r="BQ551" s="290"/>
      <c r="BR551" s="290"/>
      <c r="BS551" s="290"/>
      <c r="BT551" s="290"/>
      <c r="BU551" s="290"/>
      <c r="BV551" s="290"/>
      <c r="BW551" s="290"/>
      <c r="BX551" s="290"/>
      <c r="BY551" s="290"/>
      <c r="BZ551" s="290"/>
      <c r="CA551" s="290"/>
    </row>
    <row r="552" spans="1:86" s="127" customFormat="1" ht="27.95" customHeight="1" x14ac:dyDescent="0.2">
      <c r="A552" s="737"/>
      <c r="B552" s="474" t="s">
        <v>547</v>
      </c>
      <c r="C552" s="161" t="s">
        <v>554</v>
      </c>
      <c r="D552" s="900"/>
      <c r="E552" s="911"/>
      <c r="F552" s="900"/>
      <c r="G552" s="911"/>
      <c r="H552" s="900"/>
      <c r="I552" s="911"/>
      <c r="J552" s="900"/>
      <c r="K552" s="911"/>
      <c r="L552" s="900"/>
      <c r="M552" s="911"/>
      <c r="N552" s="900"/>
      <c r="O552" s="911"/>
      <c r="P552" s="900"/>
      <c r="Q552" s="911"/>
      <c r="R552" s="900"/>
      <c r="S552" s="911"/>
      <c r="T552" s="366"/>
      <c r="U552" s="140">
        <f t="shared" si="45"/>
        <v>0</v>
      </c>
      <c r="V552" s="509">
        <v>10</v>
      </c>
      <c r="W552" s="83">
        <f>IF((COUNTIF(D552:S552,"a")+COUNTIF(D552:S552,"s"))&gt;0,IF(OR((COUNTIF(D553:S553,"a")+COUNTIF(D553:S553,"s"))),0,COUNTIF(D552:S552,"a")+COUNTIF(D552:S552,"s")),COUNTIF(D552:S552,"a")+COUNTIF(D552:S552,"s"))</f>
        <v>0</v>
      </c>
      <c r="X552" s="339"/>
      <c r="Y552" s="282"/>
      <c r="Z552" s="316"/>
      <c r="AA552" s="282"/>
      <c r="AB552" s="454"/>
      <c r="AC552" s="454"/>
      <c r="AD552" s="454"/>
      <c r="AE552" s="282"/>
      <c r="AF552" s="282"/>
      <c r="AG552" s="282"/>
      <c r="AH552" s="282"/>
      <c r="AI552" s="282"/>
      <c r="AJ552" s="282"/>
      <c r="AK552" s="282"/>
      <c r="AL552" s="282"/>
      <c r="AM552" s="282"/>
      <c r="AN552" s="282"/>
      <c r="AO552" s="282"/>
      <c r="AP552" s="282"/>
      <c r="AQ552" s="282"/>
      <c r="AR552" s="282"/>
      <c r="AS552" s="282"/>
      <c r="AT552" s="282"/>
      <c r="AU552" s="282"/>
      <c r="AV552" s="282"/>
      <c r="AW552" s="282"/>
      <c r="AX552" s="282"/>
      <c r="AY552" s="282"/>
      <c r="AZ552" s="282"/>
      <c r="BA552" s="282"/>
      <c r="BB552" s="282"/>
      <c r="BC552" s="282"/>
      <c r="BD552" s="282"/>
      <c r="BE552" s="282"/>
      <c r="BF552" s="282"/>
      <c r="BG552" s="282"/>
      <c r="BH552" s="282"/>
      <c r="BI552" s="282"/>
      <c r="BJ552" s="282"/>
      <c r="BK552" s="282"/>
      <c r="BL552" s="282"/>
      <c r="BM552" s="282"/>
      <c r="BN552" s="282"/>
      <c r="BO552" s="282"/>
      <c r="BP552" s="282"/>
      <c r="BQ552" s="282"/>
      <c r="BR552" s="282"/>
      <c r="BS552" s="282"/>
      <c r="BT552" s="282"/>
      <c r="BU552" s="282"/>
      <c r="BV552" s="282"/>
      <c r="BW552" s="282"/>
      <c r="BX552" s="282"/>
      <c r="BY552" s="282"/>
      <c r="BZ552" s="282"/>
      <c r="CA552" s="282"/>
      <c r="CB552" s="282"/>
      <c r="CC552" s="282"/>
      <c r="CD552" s="282"/>
      <c r="CE552" s="282"/>
      <c r="CF552" s="282"/>
      <c r="CG552" s="282"/>
      <c r="CH552" s="282"/>
    </row>
    <row r="553" spans="1:86" s="15" customFormat="1" ht="67.7" customHeight="1" x14ac:dyDescent="0.2">
      <c r="A553" s="529"/>
      <c r="B553" s="319" t="s">
        <v>802</v>
      </c>
      <c r="C553" s="229" t="s">
        <v>815</v>
      </c>
      <c r="D553" s="900"/>
      <c r="E553" s="911"/>
      <c r="F553" s="900"/>
      <c r="G553" s="911"/>
      <c r="H553" s="900"/>
      <c r="I553" s="911"/>
      <c r="J553" s="900"/>
      <c r="K553" s="911"/>
      <c r="L553" s="900"/>
      <c r="M553" s="911"/>
      <c r="N553" s="900"/>
      <c r="O553" s="911"/>
      <c r="P553" s="900"/>
      <c r="Q553" s="911"/>
      <c r="R553" s="900"/>
      <c r="S553" s="911"/>
      <c r="T553" s="228"/>
      <c r="U553" s="137">
        <f t="shared" si="45"/>
        <v>0</v>
      </c>
      <c r="V553" s="508">
        <v>10</v>
      </c>
      <c r="W553" s="83">
        <f>IF((COUNTIF(D553:S553,"a")+COUNTIF(D553:S553,"s"))&gt;0,IF((COUNTIF(D552:S552,"a")+COUNTIF(D552:S552,"s"))&gt;0,0,COUNTIF(D553:S553,"a")+COUNTIF(D553:S553,"s")), COUNTIF(D553:S553,"a")+COUNTIF(D553:S553,"s"))</f>
        <v>0</v>
      </c>
      <c r="X553" s="339"/>
      <c r="Y553" s="348"/>
      <c r="Z553" s="316" t="s">
        <v>44</v>
      </c>
      <c r="AA553" s="695"/>
      <c r="AB553" s="695"/>
      <c r="AC553" s="695"/>
      <c r="AD553" s="695"/>
      <c r="AE553" s="695"/>
      <c r="AF553" s="695"/>
      <c r="AG553" s="695"/>
      <c r="AH553" s="695"/>
      <c r="AI553" s="695"/>
      <c r="AJ553" s="695"/>
      <c r="AK553" s="695"/>
      <c r="AL553" s="695"/>
      <c r="AM553" s="695"/>
      <c r="AN553" s="695"/>
      <c r="AO553" s="290"/>
      <c r="AP553" s="290"/>
      <c r="AQ553" s="290"/>
      <c r="AR553" s="290"/>
      <c r="AS553" s="290"/>
      <c r="AT553" s="290"/>
      <c r="AU553" s="290"/>
      <c r="AV553" s="290"/>
      <c r="AW553" s="290"/>
      <c r="AX553" s="290"/>
      <c r="AY553" s="290"/>
      <c r="AZ553" s="290"/>
      <c r="BA553" s="290"/>
      <c r="BB553" s="290"/>
      <c r="BC553" s="290"/>
      <c r="BD553" s="290"/>
      <c r="BE553" s="290"/>
      <c r="BF553" s="290"/>
      <c r="BG553" s="290"/>
      <c r="BH553" s="290"/>
      <c r="BI553" s="290"/>
      <c r="BJ553" s="290"/>
      <c r="BK553" s="290"/>
      <c r="BL553" s="290"/>
      <c r="BM553" s="290"/>
      <c r="BN553" s="290"/>
      <c r="BO553" s="290"/>
      <c r="BP553" s="290"/>
      <c r="BQ553" s="290"/>
      <c r="BR553" s="290"/>
      <c r="BS553" s="290"/>
      <c r="BT553" s="290"/>
      <c r="BU553" s="290"/>
      <c r="BV553" s="290"/>
      <c r="BW553" s="290"/>
      <c r="BX553" s="290"/>
      <c r="BY553" s="290"/>
      <c r="BZ553" s="290"/>
      <c r="CA553" s="290"/>
    </row>
    <row r="554" spans="1:86" s="127" customFormat="1" ht="45" customHeight="1" x14ac:dyDescent="0.2">
      <c r="A554" s="737"/>
      <c r="B554" s="323" t="s">
        <v>548</v>
      </c>
      <c r="C554" s="161" t="s">
        <v>246</v>
      </c>
      <c r="D554" s="900"/>
      <c r="E554" s="911"/>
      <c r="F554" s="900"/>
      <c r="G554" s="911"/>
      <c r="H554" s="900"/>
      <c r="I554" s="911"/>
      <c r="J554" s="900"/>
      <c r="K554" s="911"/>
      <c r="L554" s="900"/>
      <c r="M554" s="911"/>
      <c r="N554" s="900"/>
      <c r="O554" s="911"/>
      <c r="P554" s="900"/>
      <c r="Q554" s="911"/>
      <c r="R554" s="900"/>
      <c r="S554" s="911"/>
      <c r="T554" s="366"/>
      <c r="U554" s="140">
        <f t="shared" si="45"/>
        <v>0</v>
      </c>
      <c r="V554" s="509">
        <v>20</v>
      </c>
      <c r="W554" s="83">
        <f>IF((COUNTIF(D554:S554,"a")+COUNTIF(D554:S554,"s"))&gt;0,IF(OR((COUNTIF(D555:S555,"a")+COUNTIF(D555:S555,"s"))),0,COUNTIF(D554:S554,"a")+COUNTIF(D554:S554,"s")),COUNTIF(D554:S554,"a")+COUNTIF(D554:S554,"s"))</f>
        <v>0</v>
      </c>
      <c r="X554" s="339"/>
      <c r="Y554" s="695"/>
      <c r="Z554" s="316"/>
      <c r="AA554" s="695"/>
      <c r="AB554" s="454"/>
      <c r="AC554" s="454"/>
      <c r="AD554" s="454"/>
      <c r="AE554" s="695"/>
      <c r="AF554" s="695"/>
      <c r="AG554" s="695"/>
      <c r="AH554" s="695"/>
      <c r="AI554" s="695"/>
      <c r="AJ554" s="695"/>
      <c r="AK554" s="695"/>
      <c r="AL554" s="695"/>
      <c r="AM554" s="695"/>
      <c r="AN554" s="695"/>
      <c r="AO554" s="695"/>
      <c r="AP554" s="695"/>
      <c r="AQ554" s="695"/>
      <c r="AR554" s="695"/>
      <c r="AS554" s="695"/>
      <c r="AT554" s="695"/>
      <c r="AU554" s="695"/>
      <c r="AV554" s="695"/>
      <c r="AW554" s="695"/>
      <c r="AX554" s="695"/>
      <c r="AY554" s="695"/>
      <c r="AZ554" s="695"/>
      <c r="BA554" s="695"/>
      <c r="BB554" s="695"/>
      <c r="BC554" s="695"/>
      <c r="BD554" s="695"/>
      <c r="BE554" s="695"/>
      <c r="BF554" s="695"/>
      <c r="BG554" s="695"/>
      <c r="BH554" s="695"/>
      <c r="BI554" s="695"/>
      <c r="BJ554" s="695"/>
      <c r="BK554" s="695"/>
      <c r="BL554" s="695"/>
      <c r="BM554" s="695"/>
      <c r="BN554" s="695"/>
      <c r="BO554" s="695"/>
      <c r="BP554" s="695"/>
      <c r="BQ554" s="695"/>
      <c r="BR554" s="695"/>
      <c r="BS554" s="695"/>
      <c r="BT554" s="695"/>
      <c r="BU554" s="695"/>
      <c r="BV554" s="695"/>
      <c r="BW554" s="695"/>
      <c r="BX554" s="695"/>
      <c r="BY554" s="695"/>
      <c r="BZ554" s="695"/>
      <c r="CA554" s="695"/>
      <c r="CB554" s="695"/>
      <c r="CC554" s="695"/>
      <c r="CD554" s="695"/>
      <c r="CE554" s="695"/>
      <c r="CF554" s="695"/>
      <c r="CG554" s="695"/>
      <c r="CH554" s="695"/>
    </row>
    <row r="555" spans="1:86" s="15" customFormat="1" ht="67.7" customHeight="1" thickBot="1" x14ac:dyDescent="0.25">
      <c r="A555" s="529"/>
      <c r="B555" s="319" t="s">
        <v>812</v>
      </c>
      <c r="C555" s="229" t="s">
        <v>1277</v>
      </c>
      <c r="D555" s="901"/>
      <c r="E555" s="916"/>
      <c r="F555" s="901"/>
      <c r="G555" s="916"/>
      <c r="H555" s="901"/>
      <c r="I555" s="916"/>
      <c r="J555" s="901"/>
      <c r="K555" s="916"/>
      <c r="L555" s="901"/>
      <c r="M555" s="916"/>
      <c r="N555" s="901"/>
      <c r="O555" s="916"/>
      <c r="P555" s="901"/>
      <c r="Q555" s="916"/>
      <c r="R555" s="901"/>
      <c r="S555" s="916"/>
      <c r="T555" s="228"/>
      <c r="U555" s="246">
        <f t="shared" si="45"/>
        <v>0</v>
      </c>
      <c r="V555" s="703">
        <v>10</v>
      </c>
      <c r="W555" s="83">
        <f>IF((COUNTIF(D555:S555,"a")+COUNTIF(D555:S555,"s"))&gt;0,IF((COUNTIF(D554:S554,"a")+COUNTIF(D554:S554,"s"))&gt;0,0,COUNTIF(D555:S555,"a")+COUNTIF(D555:S555,"s")), COUNTIF(D555:S555,"a")+COUNTIF(D555:S555,"s"))</f>
        <v>0</v>
      </c>
      <c r="X555" s="339"/>
      <c r="Y555" s="348"/>
      <c r="Z555" s="316" t="s">
        <v>44</v>
      </c>
      <c r="AA555" s="695"/>
      <c r="AB555" s="695"/>
      <c r="AC555" s="695"/>
      <c r="AD555" s="695"/>
      <c r="AE555" s="695"/>
      <c r="AF555" s="695"/>
      <c r="AG555" s="695"/>
      <c r="AH555" s="695"/>
      <c r="AI555" s="695"/>
      <c r="AJ555" s="695"/>
      <c r="AK555" s="695"/>
      <c r="AL555" s="695"/>
      <c r="AM555" s="695"/>
      <c r="AN555" s="695"/>
      <c r="AO555" s="290"/>
      <c r="AP555" s="290"/>
      <c r="AQ555" s="290"/>
      <c r="AR555" s="290"/>
      <c r="AS555" s="290"/>
      <c r="AT555" s="290"/>
      <c r="AU555" s="290"/>
      <c r="AV555" s="290"/>
      <c r="AW555" s="290"/>
      <c r="AX555" s="290"/>
      <c r="AY555" s="290"/>
      <c r="AZ555" s="290"/>
      <c r="BA555" s="290"/>
      <c r="BB555" s="290"/>
      <c r="BC555" s="290"/>
      <c r="BD555" s="290"/>
      <c r="BE555" s="290"/>
      <c r="BF555" s="290"/>
      <c r="BG555" s="290"/>
      <c r="BH555" s="290"/>
      <c r="BI555" s="290"/>
      <c r="BJ555" s="290"/>
      <c r="BK555" s="290"/>
      <c r="BL555" s="290"/>
      <c r="BM555" s="290"/>
      <c r="BN555" s="290"/>
      <c r="BO555" s="290"/>
      <c r="BP555" s="290"/>
      <c r="BQ555" s="290"/>
      <c r="BR555" s="290"/>
      <c r="BS555" s="290"/>
      <c r="BT555" s="290"/>
      <c r="BU555" s="290"/>
      <c r="BV555" s="290"/>
      <c r="BW555" s="290"/>
      <c r="BX555" s="290"/>
      <c r="BY555" s="290"/>
      <c r="BZ555" s="290"/>
      <c r="CA555" s="290"/>
    </row>
    <row r="556" spans="1:86" s="127" customFormat="1" ht="21" customHeight="1" thickTop="1" thickBot="1" x14ac:dyDescent="0.25">
      <c r="A556" s="737"/>
      <c r="B556" s="25"/>
      <c r="C556" s="206"/>
      <c r="D556" s="912" t="s">
        <v>261</v>
      </c>
      <c r="E556" s="919"/>
      <c r="F556" s="919"/>
      <c r="G556" s="919"/>
      <c r="H556" s="919"/>
      <c r="I556" s="919"/>
      <c r="J556" s="919"/>
      <c r="K556" s="919"/>
      <c r="L556" s="919"/>
      <c r="M556" s="919"/>
      <c r="N556" s="919"/>
      <c r="O556" s="919"/>
      <c r="P556" s="919"/>
      <c r="Q556" s="919"/>
      <c r="R556" s="919"/>
      <c r="S556" s="919"/>
      <c r="T556" s="920"/>
      <c r="U556" s="29">
        <f>SUM(U548:U555)</f>
        <v>0</v>
      </c>
      <c r="V556" s="510">
        <f>SUM(V549,V551,V553,V555)</f>
        <v>55</v>
      </c>
      <c r="W556" s="83"/>
      <c r="X556" s="265"/>
      <c r="Y556" s="282"/>
      <c r="Z556" s="316"/>
      <c r="AA556" s="282"/>
      <c r="AB556" s="454"/>
      <c r="AC556" s="454"/>
      <c r="AD556" s="454"/>
      <c r="AE556" s="282"/>
      <c r="AF556" s="282"/>
      <c r="AG556" s="282"/>
      <c r="AH556" s="282"/>
      <c r="AI556" s="282"/>
      <c r="AJ556" s="282"/>
      <c r="AK556" s="282"/>
      <c r="AL556" s="282"/>
      <c r="AM556" s="282"/>
      <c r="AN556" s="282"/>
      <c r="AO556" s="282"/>
      <c r="AP556" s="282"/>
      <c r="AQ556" s="282"/>
      <c r="AR556" s="282"/>
      <c r="AS556" s="282"/>
      <c r="AT556" s="282"/>
      <c r="AU556" s="282"/>
      <c r="AV556" s="282"/>
      <c r="AW556" s="282"/>
      <c r="AX556" s="282"/>
      <c r="AY556" s="282"/>
      <c r="AZ556" s="282"/>
      <c r="BA556" s="282"/>
      <c r="BB556" s="282"/>
      <c r="BC556" s="282"/>
      <c r="BD556" s="282"/>
      <c r="BE556" s="282"/>
      <c r="BF556" s="282"/>
      <c r="BG556" s="282"/>
      <c r="BH556" s="282"/>
      <c r="BI556" s="282"/>
      <c r="BJ556" s="282"/>
      <c r="BK556" s="282"/>
      <c r="BL556" s="282"/>
      <c r="BM556" s="282"/>
      <c r="BN556" s="282"/>
      <c r="BO556" s="282"/>
      <c r="BP556" s="282"/>
      <c r="BQ556" s="282"/>
      <c r="BR556" s="282"/>
      <c r="BS556" s="282"/>
      <c r="BT556" s="282"/>
      <c r="BU556" s="282"/>
      <c r="BV556" s="282"/>
      <c r="BW556" s="282"/>
      <c r="BX556" s="282"/>
      <c r="BY556" s="282"/>
      <c r="BZ556" s="282"/>
      <c r="CA556" s="282"/>
      <c r="CB556" s="282"/>
      <c r="CC556" s="282"/>
      <c r="CD556" s="282"/>
      <c r="CE556" s="282"/>
      <c r="CF556" s="282"/>
      <c r="CG556" s="282"/>
      <c r="CH556" s="282"/>
    </row>
    <row r="557" spans="1:86" s="127" customFormat="1" ht="21" customHeight="1" thickBot="1" x14ac:dyDescent="0.25">
      <c r="A557" s="737"/>
      <c r="B557" s="320"/>
      <c r="C557" s="475"/>
      <c r="D557" s="1153"/>
      <c r="E557" s="1154"/>
      <c r="F557" s="1015">
        <v>55</v>
      </c>
      <c r="G557" s="923"/>
      <c r="H557" s="923"/>
      <c r="I557" s="923"/>
      <c r="J557" s="923"/>
      <c r="K557" s="923"/>
      <c r="L557" s="923"/>
      <c r="M557" s="923"/>
      <c r="N557" s="923"/>
      <c r="O557" s="923"/>
      <c r="P557" s="923"/>
      <c r="Q557" s="923"/>
      <c r="R557" s="923"/>
      <c r="S557" s="923"/>
      <c r="T557" s="923"/>
      <c r="U557" s="923"/>
      <c r="V557" s="924"/>
      <c r="W557" s="83"/>
      <c r="X557" s="264"/>
      <c r="Y557" s="282"/>
      <c r="Z557" s="316"/>
      <c r="AA557" s="282"/>
      <c r="AB557" s="454"/>
      <c r="AC557" s="454"/>
      <c r="AD557" s="454"/>
      <c r="AE557" s="282"/>
      <c r="AF557" s="282"/>
      <c r="AG557" s="282"/>
      <c r="AH557" s="282"/>
      <c r="AI557" s="282"/>
      <c r="AJ557" s="282"/>
      <c r="AK557" s="282"/>
      <c r="AL557" s="282"/>
      <c r="AM557" s="282"/>
      <c r="AN557" s="282"/>
      <c r="AO557" s="282"/>
      <c r="AP557" s="282"/>
      <c r="AQ557" s="282"/>
      <c r="AR557" s="282"/>
      <c r="AS557" s="282"/>
      <c r="AT557" s="282"/>
      <c r="AU557" s="282"/>
      <c r="AV557" s="282"/>
      <c r="AW557" s="282"/>
      <c r="AX557" s="282"/>
      <c r="AY557" s="282"/>
      <c r="AZ557" s="282"/>
      <c r="BA557" s="282"/>
      <c r="BB557" s="282"/>
      <c r="BC557" s="282"/>
      <c r="BD557" s="282"/>
      <c r="BE557" s="282"/>
      <c r="BF557" s="282"/>
      <c r="BG557" s="282"/>
      <c r="BH557" s="282"/>
      <c r="BI557" s="282"/>
      <c r="BJ557" s="282"/>
      <c r="BK557" s="282"/>
      <c r="BL557" s="282"/>
      <c r="BM557" s="282"/>
      <c r="BN557" s="282"/>
      <c r="BO557" s="282"/>
      <c r="BP557" s="282"/>
      <c r="BQ557" s="282"/>
      <c r="BR557" s="282"/>
      <c r="BS557" s="282"/>
      <c r="BT557" s="282"/>
      <c r="BU557" s="282"/>
      <c r="BV557" s="282"/>
      <c r="BW557" s="282"/>
      <c r="BX557" s="282"/>
      <c r="BY557" s="282"/>
      <c r="BZ557" s="282"/>
      <c r="CA557" s="282"/>
      <c r="CB557" s="282"/>
      <c r="CC557" s="282"/>
      <c r="CD557" s="282"/>
      <c r="CE557" s="282"/>
      <c r="CF557" s="282"/>
      <c r="CG557" s="282"/>
      <c r="CH557" s="282"/>
    </row>
    <row r="558" spans="1:86" s="127" customFormat="1" ht="30" customHeight="1" thickBot="1" x14ac:dyDescent="0.25">
      <c r="A558" s="535"/>
      <c r="B558" s="476" t="s">
        <v>282</v>
      </c>
      <c r="C558" s="477" t="s">
        <v>577</v>
      </c>
      <c r="D558" s="131" t="s">
        <v>602</v>
      </c>
      <c r="E558" s="430"/>
      <c r="F558" s="131" t="s">
        <v>602</v>
      </c>
      <c r="G558" s="430"/>
      <c r="H558" s="131" t="s">
        <v>602</v>
      </c>
      <c r="I558" s="478"/>
      <c r="J558" s="131"/>
      <c r="K558" s="478"/>
      <c r="L558" s="479"/>
      <c r="M558" s="478"/>
      <c r="N558" s="479"/>
      <c r="O558" s="478"/>
      <c r="P558" s="479"/>
      <c r="Q558" s="478"/>
      <c r="R558" s="479"/>
      <c r="S558" s="478"/>
      <c r="T558" s="480"/>
      <c r="U558" s="481"/>
      <c r="V558" s="481"/>
      <c r="W558" s="83"/>
      <c r="X558" s="264"/>
      <c r="Y558" s="290"/>
      <c r="Z558" s="316"/>
      <c r="AA558" s="290"/>
      <c r="AB558" s="312"/>
      <c r="AC558" s="312"/>
      <c r="AD558" s="312"/>
      <c r="AE558" s="290"/>
      <c r="AF558" s="290"/>
      <c r="AG558" s="290"/>
      <c r="AH558" s="290"/>
      <c r="AI558" s="290"/>
      <c r="AJ558" s="290"/>
      <c r="AK558" s="290"/>
      <c r="AL558" s="290"/>
      <c r="AM558" s="290"/>
      <c r="AN558" s="290"/>
      <c r="AO558" s="282"/>
      <c r="AP558" s="282"/>
      <c r="AQ558" s="282"/>
      <c r="AR558" s="282"/>
      <c r="AS558" s="282"/>
      <c r="AT558" s="282"/>
      <c r="AU558" s="282"/>
      <c r="AV558" s="282"/>
      <c r="AW558" s="282"/>
      <c r="AX558" s="282"/>
      <c r="AY558" s="282"/>
      <c r="AZ558" s="282"/>
      <c r="BA558" s="282"/>
      <c r="BB558" s="282"/>
      <c r="BC558" s="282"/>
      <c r="BD558" s="282"/>
      <c r="BE558" s="282"/>
      <c r="BF558" s="282"/>
      <c r="BG558" s="282"/>
      <c r="BH558" s="282"/>
      <c r="BI558" s="282"/>
      <c r="BJ558" s="282"/>
      <c r="BK558" s="282"/>
      <c r="BL558" s="282"/>
      <c r="BM558" s="282"/>
      <c r="BN558" s="282"/>
      <c r="BO558" s="282"/>
      <c r="BP558" s="282"/>
      <c r="BQ558" s="282"/>
      <c r="BR558" s="282"/>
      <c r="BS558" s="282"/>
      <c r="BT558" s="282"/>
      <c r="BU558" s="282"/>
      <c r="BV558" s="282"/>
      <c r="BW558" s="282"/>
      <c r="BX558" s="282"/>
      <c r="BY558" s="282"/>
      <c r="BZ558" s="282"/>
      <c r="CA558" s="282"/>
      <c r="CB558" s="282"/>
      <c r="CC558" s="282"/>
      <c r="CD558" s="282"/>
      <c r="CE558" s="282"/>
      <c r="CF558" s="282"/>
      <c r="CG558" s="282"/>
      <c r="CH558" s="282"/>
    </row>
    <row r="559" spans="1:86" s="127" customFormat="1" ht="45" customHeight="1" x14ac:dyDescent="0.3">
      <c r="A559" s="737"/>
      <c r="B559" s="330" t="s">
        <v>578</v>
      </c>
      <c r="C559" s="152" t="s">
        <v>94</v>
      </c>
      <c r="D559" s="899"/>
      <c r="E559" s="925"/>
      <c r="F559" s="899"/>
      <c r="G559" s="925"/>
      <c r="H559" s="899"/>
      <c r="I559" s="925"/>
      <c r="J559" s="899"/>
      <c r="K559" s="925"/>
      <c r="L559" s="899"/>
      <c r="M559" s="925"/>
      <c r="N559" s="899"/>
      <c r="O559" s="925"/>
      <c r="P559" s="899"/>
      <c r="Q559" s="925"/>
      <c r="R559" s="899"/>
      <c r="S559" s="925"/>
      <c r="T559" s="228"/>
      <c r="U559" s="139">
        <f>IF(OR(D559="s",F559="s",H559="s",J559="s",L559="s",N559="s",P559="s",R559="s"), 0, IF(OR(D559="a",F559="a",H559="a",J559="a",L559="a",N559="a",P559="a",R559="a"),V559,0))</f>
        <v>0</v>
      </c>
      <c r="V559" s="511">
        <v>10</v>
      </c>
      <c r="W559" s="83">
        <f>COUNTIF(D559:S559,"a")+COUNTIF(D559:S559,"s")</f>
        <v>0</v>
      </c>
      <c r="X559" s="324"/>
      <c r="Y559" s="365"/>
      <c r="Z559" s="316" t="s">
        <v>44</v>
      </c>
      <c r="AA559" s="365"/>
      <c r="AB559" s="482"/>
      <c r="AC559" s="482"/>
      <c r="AD559" s="482"/>
      <c r="AE559" s="365"/>
      <c r="AF559" s="365"/>
      <c r="AG559" s="365"/>
      <c r="AH559" s="365"/>
      <c r="AI559" s="365"/>
      <c r="AJ559" s="365"/>
      <c r="AK559" s="365"/>
      <c r="AL559" s="365"/>
      <c r="AM559" s="365"/>
      <c r="AN559" s="365"/>
      <c r="AO559" s="365"/>
      <c r="AP559" s="365"/>
      <c r="AQ559" s="365"/>
      <c r="AR559" s="365"/>
      <c r="AS559" s="365"/>
      <c r="AT559" s="365"/>
      <c r="AU559" s="282"/>
      <c r="AV559" s="282"/>
      <c r="AW559" s="282"/>
      <c r="AX559" s="282"/>
      <c r="AY559" s="282"/>
      <c r="AZ559" s="282"/>
      <c r="BA559" s="282"/>
      <c r="BB559" s="282"/>
      <c r="BC559" s="282"/>
      <c r="BD559" s="282"/>
      <c r="BE559" s="282"/>
      <c r="BF559" s="282"/>
      <c r="BG559" s="282"/>
      <c r="BH559" s="282"/>
      <c r="BI559" s="282"/>
      <c r="BJ559" s="282"/>
      <c r="BK559" s="282"/>
      <c r="BL559" s="282"/>
      <c r="BM559" s="282"/>
      <c r="BN559" s="282"/>
      <c r="BO559" s="282"/>
      <c r="BP559" s="282"/>
      <c r="BQ559" s="282"/>
      <c r="BR559" s="282"/>
      <c r="BS559" s="282"/>
      <c r="BT559" s="282"/>
      <c r="BU559" s="282"/>
      <c r="BV559" s="282"/>
      <c r="BW559" s="282"/>
      <c r="BX559" s="282"/>
      <c r="BY559" s="282"/>
      <c r="BZ559" s="282"/>
      <c r="CA559" s="282"/>
      <c r="CB559" s="282"/>
      <c r="CC559" s="282"/>
      <c r="CD559" s="282"/>
      <c r="CE559" s="282"/>
      <c r="CF559" s="282"/>
      <c r="CG559" s="282"/>
      <c r="CH559" s="282"/>
    </row>
    <row r="560" spans="1:86" s="127" customFormat="1" ht="27.95" customHeight="1" x14ac:dyDescent="0.3">
      <c r="A560" s="737"/>
      <c r="B560" s="331" t="s">
        <v>579</v>
      </c>
      <c r="C560" s="152" t="s">
        <v>95</v>
      </c>
      <c r="D560" s="900"/>
      <c r="E560" s="911"/>
      <c r="F560" s="900"/>
      <c r="G560" s="911"/>
      <c r="H560" s="900"/>
      <c r="I560" s="911"/>
      <c r="J560" s="900"/>
      <c r="K560" s="911"/>
      <c r="L560" s="900"/>
      <c r="M560" s="911"/>
      <c r="N560" s="900"/>
      <c r="O560" s="911"/>
      <c r="P560" s="900"/>
      <c r="Q560" s="911"/>
      <c r="R560" s="900"/>
      <c r="S560" s="911"/>
      <c r="T560" s="228"/>
      <c r="U560" s="140">
        <f>IF(OR(D560="s",F560="s",H560="s",J560="s",L560="s",N560="s",P560="s",R560="s"), 0, IF(OR(D560="a",F560="a",H560="a",J560="a",L560="a",N560="a",P560="a",R560="a"),V560,0))</f>
        <v>0</v>
      </c>
      <c r="V560" s="511">
        <v>10</v>
      </c>
      <c r="W560" s="83">
        <f>COUNTIF(D560:S560,"a")+COUNTIF(D560:S560,"s")</f>
        <v>0</v>
      </c>
      <c r="X560" s="324"/>
      <c r="Y560" s="423"/>
      <c r="Z560" s="316"/>
      <c r="AA560" s="423"/>
      <c r="AB560" s="483"/>
      <c r="AC560" s="483"/>
      <c r="AD560" s="483"/>
      <c r="AE560" s="423"/>
      <c r="AF560" s="423"/>
      <c r="AG560" s="423"/>
      <c r="AH560" s="423"/>
      <c r="AI560" s="423"/>
      <c r="AJ560" s="423"/>
      <c r="AK560" s="423"/>
      <c r="AL560" s="423"/>
      <c r="AM560" s="423"/>
      <c r="AN560" s="423"/>
      <c r="AO560" s="365"/>
      <c r="AP560" s="365"/>
      <c r="AQ560" s="365"/>
      <c r="AR560" s="365"/>
      <c r="AS560" s="365"/>
      <c r="AT560" s="365"/>
      <c r="AU560" s="282"/>
      <c r="AV560" s="282"/>
      <c r="AW560" s="282"/>
      <c r="AX560" s="282"/>
      <c r="AY560" s="282"/>
      <c r="AZ560" s="282"/>
      <c r="BA560" s="282"/>
      <c r="BB560" s="282"/>
      <c r="BC560" s="282"/>
      <c r="BD560" s="282"/>
      <c r="BE560" s="282"/>
      <c r="BF560" s="282"/>
      <c r="BG560" s="282"/>
      <c r="BH560" s="282"/>
      <c r="BI560" s="282"/>
      <c r="BJ560" s="282"/>
      <c r="BK560" s="282"/>
      <c r="BL560" s="282"/>
      <c r="BM560" s="282"/>
      <c r="BN560" s="282"/>
      <c r="BO560" s="282"/>
      <c r="BP560" s="282"/>
      <c r="BQ560" s="282"/>
      <c r="BR560" s="282"/>
      <c r="BS560" s="282"/>
      <c r="BT560" s="282"/>
      <c r="BU560" s="282"/>
      <c r="BV560" s="282"/>
      <c r="BW560" s="282"/>
      <c r="BX560" s="282"/>
      <c r="BY560" s="282"/>
      <c r="BZ560" s="282"/>
      <c r="CA560" s="282"/>
      <c r="CB560" s="282"/>
      <c r="CC560" s="282"/>
      <c r="CD560" s="282"/>
      <c r="CE560" s="282"/>
      <c r="CF560" s="282"/>
      <c r="CG560" s="282"/>
      <c r="CH560" s="282"/>
    </row>
    <row r="561" spans="1:86" s="127" customFormat="1" ht="27.95" customHeight="1" thickBot="1" x14ac:dyDescent="0.35">
      <c r="A561" s="737"/>
      <c r="B561" s="331" t="s">
        <v>580</v>
      </c>
      <c r="C561" s="156" t="s">
        <v>96</v>
      </c>
      <c r="D561" s="900"/>
      <c r="E561" s="911"/>
      <c r="F561" s="900"/>
      <c r="G561" s="911"/>
      <c r="H561" s="900"/>
      <c r="I561" s="911"/>
      <c r="J561" s="900"/>
      <c r="K561" s="911"/>
      <c r="L561" s="900"/>
      <c r="M561" s="911"/>
      <c r="N561" s="900"/>
      <c r="O561" s="911"/>
      <c r="P561" s="900"/>
      <c r="Q561" s="911"/>
      <c r="R561" s="900"/>
      <c r="S561" s="911"/>
      <c r="T561" s="228"/>
      <c r="U561" s="140">
        <f>IF(OR(D561="s",F561="s",H561="s",J561="s",L561="s",N561="s",P561="s",R561="s"), 0, IF(OR(D561="a",F561="a",H561="a",J561="a",L561="a",N561="a",P561="a",R561="a"),V561,0))</f>
        <v>0</v>
      </c>
      <c r="V561" s="509">
        <v>10</v>
      </c>
      <c r="W561" s="83">
        <f>COUNTIF(D561:S561,"a")+COUNTIF(D561:S561,"s")</f>
        <v>0</v>
      </c>
      <c r="X561" s="324"/>
      <c r="Y561" s="423"/>
      <c r="Z561" s="316"/>
      <c r="AA561" s="423"/>
      <c r="AB561" s="483"/>
      <c r="AC561" s="483"/>
      <c r="AD561" s="483"/>
      <c r="AE561" s="423"/>
      <c r="AF561" s="423"/>
      <c r="AG561" s="423"/>
      <c r="AH561" s="423"/>
      <c r="AI561" s="423"/>
      <c r="AJ561" s="423"/>
      <c r="AK561" s="423"/>
      <c r="AL561" s="423"/>
      <c r="AM561" s="423"/>
      <c r="AN561" s="423"/>
      <c r="AO561" s="365"/>
      <c r="AP561" s="365"/>
      <c r="AQ561" s="365"/>
      <c r="AR561" s="365"/>
      <c r="AS561" s="365"/>
      <c r="AT561" s="365"/>
      <c r="AU561" s="282"/>
      <c r="AV561" s="282"/>
      <c r="AW561" s="282"/>
      <c r="AX561" s="282"/>
      <c r="AY561" s="282"/>
      <c r="AZ561" s="282"/>
      <c r="BA561" s="282"/>
      <c r="BB561" s="282"/>
      <c r="BC561" s="282"/>
      <c r="BD561" s="282"/>
      <c r="BE561" s="282"/>
      <c r="BF561" s="282"/>
      <c r="BG561" s="282"/>
      <c r="BH561" s="282"/>
      <c r="BI561" s="282"/>
      <c r="BJ561" s="282"/>
      <c r="BK561" s="282"/>
      <c r="BL561" s="282"/>
      <c r="BM561" s="282"/>
      <c r="BN561" s="282"/>
      <c r="BO561" s="282"/>
      <c r="BP561" s="282"/>
      <c r="BQ561" s="282"/>
      <c r="BR561" s="282"/>
      <c r="BS561" s="282"/>
      <c r="BT561" s="282"/>
      <c r="BU561" s="282"/>
      <c r="BV561" s="282"/>
      <c r="BW561" s="282"/>
      <c r="BX561" s="282"/>
      <c r="BY561" s="282"/>
      <c r="BZ561" s="282"/>
      <c r="CA561" s="282"/>
      <c r="CB561" s="282"/>
      <c r="CC561" s="282"/>
      <c r="CD561" s="282"/>
      <c r="CE561" s="282"/>
      <c r="CF561" s="282"/>
      <c r="CG561" s="282"/>
      <c r="CH561" s="282"/>
    </row>
    <row r="562" spans="1:86" s="127" customFormat="1" ht="21" customHeight="1" thickTop="1" thickBot="1" x14ac:dyDescent="0.35">
      <c r="A562" s="737"/>
      <c r="B562" s="393"/>
      <c r="C562" s="484"/>
      <c r="D562" s="912" t="s">
        <v>261</v>
      </c>
      <c r="E562" s="919"/>
      <c r="F562" s="919"/>
      <c r="G562" s="919"/>
      <c r="H562" s="919"/>
      <c r="I562" s="919"/>
      <c r="J562" s="919"/>
      <c r="K562" s="919"/>
      <c r="L562" s="919"/>
      <c r="M562" s="919"/>
      <c r="N562" s="919"/>
      <c r="O562" s="919"/>
      <c r="P562" s="919"/>
      <c r="Q562" s="919"/>
      <c r="R562" s="919"/>
      <c r="S562" s="919"/>
      <c r="T562" s="920"/>
      <c r="U562" s="29">
        <f>SUM(U559:U561)</f>
        <v>0</v>
      </c>
      <c r="V562" s="510">
        <f>SUM(V559:V561)</f>
        <v>30</v>
      </c>
      <c r="W562" s="83"/>
      <c r="X562" s="265"/>
      <c r="Y562" s="365"/>
      <c r="Z562" s="316"/>
      <c r="AA562" s="365"/>
      <c r="AB562" s="482"/>
      <c r="AC562" s="482"/>
      <c r="AD562" s="482"/>
      <c r="AE562" s="365"/>
      <c r="AF562" s="365"/>
      <c r="AG562" s="365"/>
      <c r="AH562" s="365"/>
      <c r="AI562" s="365"/>
      <c r="AJ562" s="365"/>
      <c r="AK562" s="365"/>
      <c r="AL562" s="365"/>
      <c r="AM562" s="365"/>
      <c r="AN562" s="365"/>
      <c r="AO562" s="365"/>
      <c r="AP562" s="365"/>
      <c r="AQ562" s="365"/>
      <c r="AR562" s="365"/>
      <c r="AS562" s="365"/>
      <c r="AT562" s="365"/>
      <c r="AU562" s="282"/>
      <c r="AV562" s="282"/>
      <c r="AW562" s="282"/>
      <c r="AX562" s="282"/>
      <c r="AY562" s="282"/>
      <c r="AZ562" s="282"/>
      <c r="BA562" s="282"/>
      <c r="BB562" s="282"/>
      <c r="BC562" s="282"/>
      <c r="BD562" s="282"/>
      <c r="BE562" s="282"/>
      <c r="BF562" s="282"/>
      <c r="BG562" s="282"/>
      <c r="BH562" s="282"/>
      <c r="BI562" s="282"/>
      <c r="BJ562" s="282"/>
      <c r="BK562" s="282"/>
      <c r="BL562" s="282"/>
      <c r="BM562" s="282"/>
      <c r="BN562" s="282"/>
      <c r="BO562" s="282"/>
      <c r="BP562" s="282"/>
      <c r="BQ562" s="282"/>
      <c r="BR562" s="282"/>
      <c r="BS562" s="282"/>
      <c r="BT562" s="282"/>
      <c r="BU562" s="282"/>
      <c r="BV562" s="282"/>
      <c r="BW562" s="282"/>
      <c r="BX562" s="282"/>
      <c r="BY562" s="282"/>
      <c r="BZ562" s="282"/>
      <c r="CA562" s="282"/>
      <c r="CB562" s="282"/>
      <c r="CC562" s="282"/>
      <c r="CD562" s="282"/>
      <c r="CE562" s="282"/>
      <c r="CF562" s="282"/>
      <c r="CG562" s="282"/>
      <c r="CH562" s="282"/>
    </row>
    <row r="563" spans="1:86" s="127" customFormat="1" ht="21" customHeight="1" thickBot="1" x14ac:dyDescent="0.25">
      <c r="A563" s="683"/>
      <c r="B563" s="443"/>
      <c r="C563" s="686"/>
      <c r="D563" s="1153"/>
      <c r="E563" s="1154"/>
      <c r="F563" s="988">
        <v>10</v>
      </c>
      <c r="G563" s="989"/>
      <c r="H563" s="989"/>
      <c r="I563" s="989"/>
      <c r="J563" s="989"/>
      <c r="K563" s="989"/>
      <c r="L563" s="989"/>
      <c r="M563" s="989"/>
      <c r="N563" s="989"/>
      <c r="O563" s="989"/>
      <c r="P563" s="989"/>
      <c r="Q563" s="989"/>
      <c r="R563" s="989"/>
      <c r="S563" s="989"/>
      <c r="T563" s="989"/>
      <c r="U563" s="989"/>
      <c r="V563" s="990"/>
      <c r="W563" s="83"/>
      <c r="X563" s="264"/>
      <c r="Y563" s="282"/>
      <c r="Z563" s="316"/>
      <c r="AA563" s="282"/>
      <c r="AB563" s="454"/>
      <c r="AC563" s="454"/>
      <c r="AD563" s="454"/>
      <c r="AE563" s="282"/>
      <c r="AF563" s="282"/>
      <c r="AG563" s="282"/>
      <c r="AH563" s="282"/>
      <c r="AI563" s="282"/>
      <c r="AJ563" s="282"/>
      <c r="AK563" s="282"/>
      <c r="AL563" s="282"/>
      <c r="AM563" s="282"/>
      <c r="AN563" s="282"/>
      <c r="AO563" s="282"/>
      <c r="AP563" s="282"/>
      <c r="AQ563" s="282"/>
      <c r="AR563" s="282"/>
      <c r="AS563" s="282"/>
      <c r="AT563" s="282"/>
      <c r="AU563" s="282"/>
      <c r="AV563" s="282"/>
      <c r="AW563" s="282"/>
      <c r="AX563" s="282"/>
      <c r="AY563" s="282"/>
      <c r="AZ563" s="282"/>
      <c r="BA563" s="282"/>
      <c r="BB563" s="282"/>
      <c r="BC563" s="282"/>
      <c r="BD563" s="282"/>
      <c r="BE563" s="282"/>
      <c r="BF563" s="282"/>
      <c r="BG563" s="282"/>
      <c r="BH563" s="282"/>
      <c r="BI563" s="282"/>
      <c r="BJ563" s="282"/>
      <c r="BK563" s="282"/>
      <c r="BL563" s="282"/>
      <c r="BM563" s="282"/>
      <c r="BN563" s="282"/>
      <c r="BO563" s="282"/>
      <c r="BP563" s="282"/>
      <c r="BQ563" s="282"/>
      <c r="BR563" s="282"/>
      <c r="BS563" s="282"/>
      <c r="BT563" s="282"/>
      <c r="BU563" s="282"/>
      <c r="BV563" s="282"/>
      <c r="BW563" s="282"/>
      <c r="BX563" s="282"/>
      <c r="BY563" s="282"/>
      <c r="BZ563" s="282"/>
      <c r="CA563" s="282"/>
      <c r="CB563" s="282"/>
      <c r="CC563" s="282"/>
      <c r="CD563" s="282"/>
      <c r="CE563" s="282"/>
      <c r="CF563" s="282"/>
      <c r="CG563" s="282"/>
      <c r="CH563" s="282"/>
    </row>
    <row r="564" spans="1:86" ht="30" customHeight="1" thickBot="1" x14ac:dyDescent="0.25">
      <c r="A564" s="685"/>
      <c r="B564" s="416" t="s">
        <v>73</v>
      </c>
      <c r="C564" s="225" t="s">
        <v>254</v>
      </c>
      <c r="D564" s="131" t="s">
        <v>602</v>
      </c>
      <c r="E564" s="132"/>
      <c r="F564" s="556" t="s">
        <v>602</v>
      </c>
      <c r="G564" s="556"/>
      <c r="H564" s="131"/>
      <c r="I564" s="478"/>
      <c r="J564" s="131" t="s">
        <v>602</v>
      </c>
      <c r="K564" s="478"/>
      <c r="L564" s="583"/>
      <c r="M564" s="585"/>
      <c r="N564" s="583"/>
      <c r="O564" s="585"/>
      <c r="P564" s="583"/>
      <c r="Q564" s="585"/>
      <c r="R564" s="583"/>
      <c r="S564" s="585"/>
      <c r="T564" s="598"/>
      <c r="U564" s="481"/>
      <c r="V564" s="534"/>
      <c r="W564" s="82"/>
      <c r="X564" s="82"/>
      <c r="Y564" s="284"/>
      <c r="Z564" s="289"/>
      <c r="AA564" s="284"/>
      <c r="AB564" s="284"/>
      <c r="AC564" s="284"/>
      <c r="AD564" s="284"/>
      <c r="AE564" s="284"/>
      <c r="AF564" s="284"/>
      <c r="AG564" s="284"/>
      <c r="AH564" s="284"/>
      <c r="AI564" s="284"/>
      <c r="AJ564" s="284"/>
      <c r="AK564" s="284"/>
      <c r="AL564" s="284"/>
      <c r="AM564" s="284"/>
      <c r="AN564" s="284"/>
      <c r="AO564" s="284"/>
      <c r="AP564" s="284"/>
      <c r="AQ564" s="284"/>
      <c r="AR564" s="284"/>
      <c r="AS564" s="284"/>
      <c r="AT564" s="284"/>
      <c r="AU564" s="284"/>
      <c r="AV564" s="284"/>
      <c r="AW564" s="284"/>
      <c r="AX564" s="284"/>
    </row>
    <row r="565" spans="1:86" ht="27.95" customHeight="1" x14ac:dyDescent="0.2">
      <c r="A565" s="512"/>
      <c r="B565" s="330" t="s">
        <v>551</v>
      </c>
      <c r="C565" s="152" t="s">
        <v>607</v>
      </c>
      <c r="D565" s="899"/>
      <c r="E565" s="925"/>
      <c r="F565" s="899"/>
      <c r="G565" s="925"/>
      <c r="H565" s="899"/>
      <c r="I565" s="925"/>
      <c r="J565" s="899"/>
      <c r="K565" s="925"/>
      <c r="L565" s="899"/>
      <c r="M565" s="925"/>
      <c r="N565" s="899"/>
      <c r="O565" s="925"/>
      <c r="P565" s="899"/>
      <c r="Q565" s="925"/>
      <c r="R565" s="899"/>
      <c r="S565" s="925"/>
      <c r="T565" s="148"/>
      <c r="U565" s="142">
        <f t="shared" ref="U565:U572" si="46">IF(OR(D565="s",F565="s",H565="s",J565="s",L565="s",N565="s",P565="s",R565="s"), 0, IF(OR(D565="a",F565="a",H565="a",J565="a",L565="a",N565="a",P565="a",R565="a"),V565,0))</f>
        <v>0</v>
      </c>
      <c r="V565" s="511">
        <v>10</v>
      </c>
      <c r="W565" s="112">
        <f t="shared" ref="W565:W572" si="47">COUNTIF(D565:S565,"a")+COUNTIF(D565:S565,"s")</f>
        <v>0</v>
      </c>
      <c r="X565" s="150"/>
      <c r="Y565" s="284"/>
      <c r="Z565" s="289" t="s">
        <v>44</v>
      </c>
      <c r="AA565" s="284"/>
      <c r="AB565" s="284"/>
      <c r="AC565" s="284"/>
      <c r="AD565" s="284"/>
      <c r="AE565" s="284"/>
      <c r="AF565" s="284"/>
      <c r="AG565" s="284"/>
      <c r="AH565" s="284"/>
      <c r="AI565" s="284"/>
      <c r="AJ565" s="284"/>
      <c r="AK565" s="284"/>
      <c r="AL565" s="284"/>
      <c r="AM565" s="284"/>
      <c r="AN565" s="284"/>
      <c r="AO565" s="284"/>
      <c r="AP565" s="284"/>
      <c r="AQ565" s="284"/>
      <c r="AR565" s="284"/>
      <c r="AS565" s="284"/>
      <c r="AT565" s="284"/>
      <c r="AU565" s="284"/>
      <c r="AV565" s="284"/>
      <c r="AW565" s="284"/>
      <c r="AX565" s="284"/>
    </row>
    <row r="566" spans="1:86" ht="27.95" customHeight="1" x14ac:dyDescent="0.2">
      <c r="A566" s="512"/>
      <c r="B566" s="331" t="s">
        <v>552</v>
      </c>
      <c r="C566" s="152" t="s">
        <v>412</v>
      </c>
      <c r="D566" s="900"/>
      <c r="E566" s="911"/>
      <c r="F566" s="900"/>
      <c r="G566" s="911"/>
      <c r="H566" s="900"/>
      <c r="I566" s="911"/>
      <c r="J566" s="900"/>
      <c r="K566" s="911"/>
      <c r="L566" s="900"/>
      <c r="M566" s="911"/>
      <c r="N566" s="900"/>
      <c r="O566" s="911"/>
      <c r="P566" s="900"/>
      <c r="Q566" s="911"/>
      <c r="R566" s="900"/>
      <c r="S566" s="911"/>
      <c r="T566" s="148"/>
      <c r="U566" s="142">
        <f t="shared" si="46"/>
        <v>0</v>
      </c>
      <c r="V566" s="511">
        <v>5</v>
      </c>
      <c r="W566" s="112">
        <f t="shared" si="47"/>
        <v>0</v>
      </c>
      <c r="X566" s="150"/>
      <c r="Y566" s="284"/>
      <c r="Z566" s="289"/>
      <c r="AA566" s="284"/>
      <c r="AB566" s="284"/>
      <c r="AC566" s="284"/>
      <c r="AD566" s="284"/>
      <c r="AE566" s="284"/>
      <c r="AF566" s="284"/>
      <c r="AG566" s="284"/>
      <c r="AH566" s="284"/>
      <c r="AI566" s="284"/>
      <c r="AJ566" s="284"/>
      <c r="AK566" s="284"/>
      <c r="AL566" s="284"/>
      <c r="AM566" s="284"/>
      <c r="AN566" s="284"/>
      <c r="AO566" s="284"/>
      <c r="AP566" s="284"/>
      <c r="AQ566" s="284"/>
      <c r="AR566" s="284"/>
      <c r="AS566" s="284"/>
      <c r="AT566" s="284"/>
      <c r="AU566" s="284"/>
      <c r="AV566" s="284"/>
      <c r="AW566" s="284"/>
      <c r="AX566" s="284"/>
    </row>
    <row r="567" spans="1:86" ht="27.95" customHeight="1" x14ac:dyDescent="0.2">
      <c r="A567" s="512"/>
      <c r="B567" s="331" t="s">
        <v>413</v>
      </c>
      <c r="C567" s="156" t="s">
        <v>492</v>
      </c>
      <c r="D567" s="900"/>
      <c r="E567" s="911"/>
      <c r="F567" s="900"/>
      <c r="G567" s="911"/>
      <c r="H567" s="900"/>
      <c r="I567" s="911"/>
      <c r="J567" s="900"/>
      <c r="K567" s="911"/>
      <c r="L567" s="900"/>
      <c r="M567" s="911"/>
      <c r="N567" s="900"/>
      <c r="O567" s="911"/>
      <c r="P567" s="900"/>
      <c r="Q567" s="911"/>
      <c r="R567" s="900"/>
      <c r="S567" s="911"/>
      <c r="T567" s="148"/>
      <c r="U567" s="142">
        <f t="shared" si="46"/>
        <v>0</v>
      </c>
      <c r="V567" s="509">
        <v>10</v>
      </c>
      <c r="W567" s="112">
        <f t="shared" si="47"/>
        <v>0</v>
      </c>
      <c r="X567" s="150"/>
      <c r="Y567" s="284"/>
      <c r="Z567" s="289"/>
      <c r="AA567" s="284"/>
      <c r="AB567" s="284"/>
      <c r="AC567" s="284"/>
      <c r="AD567" s="284"/>
      <c r="AE567" s="284"/>
      <c r="AF567" s="284"/>
      <c r="AG567" s="284"/>
      <c r="AH567" s="284"/>
      <c r="AI567" s="284"/>
      <c r="AJ567" s="284"/>
      <c r="AK567" s="284"/>
      <c r="AL567" s="284"/>
      <c r="AM567" s="284"/>
      <c r="AN567" s="284"/>
      <c r="AO567" s="284"/>
      <c r="AP567" s="284"/>
      <c r="AQ567" s="284"/>
      <c r="AR567" s="284"/>
      <c r="AS567" s="284"/>
      <c r="AT567" s="284"/>
      <c r="AU567" s="284"/>
      <c r="AV567" s="284"/>
      <c r="AW567" s="284"/>
      <c r="AX567" s="284"/>
    </row>
    <row r="568" spans="1:86" ht="67.7" customHeight="1" x14ac:dyDescent="0.2">
      <c r="A568" s="512"/>
      <c r="B568" s="331" t="s">
        <v>414</v>
      </c>
      <c r="C568" s="156" t="s">
        <v>491</v>
      </c>
      <c r="D568" s="900"/>
      <c r="E568" s="911"/>
      <c r="F568" s="900"/>
      <c r="G568" s="911"/>
      <c r="H568" s="900"/>
      <c r="I568" s="911"/>
      <c r="J568" s="900"/>
      <c r="K568" s="911"/>
      <c r="L568" s="900"/>
      <c r="M568" s="911"/>
      <c r="N568" s="900"/>
      <c r="O568" s="911"/>
      <c r="P568" s="900"/>
      <c r="Q568" s="911"/>
      <c r="R568" s="900"/>
      <c r="S568" s="911"/>
      <c r="T568" s="148"/>
      <c r="U568" s="142">
        <f t="shared" si="46"/>
        <v>0</v>
      </c>
      <c r="V568" s="514">
        <v>10</v>
      </c>
      <c r="W568" s="112">
        <f t="shared" si="47"/>
        <v>0</v>
      </c>
      <c r="X568" s="150"/>
      <c r="Y568" s="284"/>
      <c r="Z568" s="289" t="s">
        <v>44</v>
      </c>
      <c r="AA568" s="284"/>
      <c r="AB568" s="284"/>
      <c r="AC568" s="284"/>
      <c r="AD568" s="284"/>
      <c r="AE568" s="284"/>
      <c r="AF568" s="284"/>
      <c r="AG568" s="284"/>
      <c r="AH568" s="284"/>
      <c r="AI568" s="284"/>
      <c r="AJ568" s="284"/>
      <c r="AK568" s="284"/>
      <c r="AL568" s="284"/>
      <c r="AM568" s="284"/>
      <c r="AN568" s="284"/>
      <c r="AO568" s="284"/>
      <c r="AP568" s="284"/>
      <c r="AQ568" s="284"/>
      <c r="AR568" s="284"/>
      <c r="AS568" s="284"/>
      <c r="AT568" s="284"/>
      <c r="AU568" s="284"/>
      <c r="AV568" s="284"/>
      <c r="AW568" s="284"/>
      <c r="AX568" s="284"/>
    </row>
    <row r="569" spans="1:86" ht="45" customHeight="1" x14ac:dyDescent="0.2">
      <c r="A569" s="512"/>
      <c r="B569" s="331" t="s">
        <v>549</v>
      </c>
      <c r="C569" s="156" t="s">
        <v>545</v>
      </c>
      <c r="D569" s="900"/>
      <c r="E569" s="911"/>
      <c r="F569" s="900"/>
      <c r="G569" s="911"/>
      <c r="H569" s="900"/>
      <c r="I569" s="911"/>
      <c r="J569" s="900"/>
      <c r="K569" s="911"/>
      <c r="L569" s="900"/>
      <c r="M569" s="911"/>
      <c r="N569" s="900"/>
      <c r="O569" s="911"/>
      <c r="P569" s="900"/>
      <c r="Q569" s="911"/>
      <c r="R569" s="900"/>
      <c r="S569" s="911"/>
      <c r="T569" s="148"/>
      <c r="U569" s="142">
        <f t="shared" si="46"/>
        <v>0</v>
      </c>
      <c r="V569" s="509">
        <v>10</v>
      </c>
      <c r="W569" s="112">
        <f t="shared" si="47"/>
        <v>0</v>
      </c>
      <c r="X569" s="150"/>
      <c r="Y569" s="284"/>
      <c r="Z569" s="289" t="s">
        <v>44</v>
      </c>
      <c r="AA569" s="284"/>
      <c r="AB569" s="284"/>
      <c r="AC569" s="284"/>
      <c r="AD569" s="284"/>
      <c r="AE569" s="284"/>
      <c r="AF569" s="284"/>
      <c r="AG569" s="284"/>
      <c r="AH569" s="284"/>
      <c r="AI569" s="284"/>
      <c r="AJ569" s="284"/>
      <c r="AK569" s="284"/>
      <c r="AL569" s="284"/>
      <c r="AM569" s="284"/>
      <c r="AN569" s="284"/>
      <c r="AO569" s="284"/>
      <c r="AP569" s="284"/>
      <c r="AQ569" s="284"/>
      <c r="AR569" s="284"/>
      <c r="AS569" s="284"/>
      <c r="AT569" s="284"/>
      <c r="AU569" s="284"/>
      <c r="AV569" s="284"/>
      <c r="AW569" s="284"/>
      <c r="AX569" s="284"/>
    </row>
    <row r="570" spans="1:86" ht="27.95" customHeight="1" x14ac:dyDescent="0.2">
      <c r="A570" s="512"/>
      <c r="B570" s="331" t="s">
        <v>72</v>
      </c>
      <c r="C570" s="152" t="s">
        <v>546</v>
      </c>
      <c r="D570" s="900"/>
      <c r="E570" s="911"/>
      <c r="F570" s="900"/>
      <c r="G570" s="911"/>
      <c r="H570" s="900"/>
      <c r="I570" s="911"/>
      <c r="J570" s="900"/>
      <c r="K570" s="911"/>
      <c r="L570" s="900"/>
      <c r="M570" s="911"/>
      <c r="N570" s="900"/>
      <c r="O570" s="911"/>
      <c r="P570" s="900"/>
      <c r="Q570" s="911"/>
      <c r="R570" s="900"/>
      <c r="S570" s="911"/>
      <c r="T570" s="148"/>
      <c r="U570" s="142">
        <f t="shared" si="46"/>
        <v>0</v>
      </c>
      <c r="V570" s="511">
        <v>10</v>
      </c>
      <c r="W570" s="112">
        <f t="shared" si="47"/>
        <v>0</v>
      </c>
      <c r="X570" s="150"/>
      <c r="Y570" s="284"/>
      <c r="Z570" s="289" t="s">
        <v>44</v>
      </c>
      <c r="AA570" s="284"/>
      <c r="AB570" s="284"/>
      <c r="AC570" s="284"/>
      <c r="AD570" s="284"/>
      <c r="AE570" s="284"/>
      <c r="AF570" s="284"/>
      <c r="AG570" s="284"/>
      <c r="AH570" s="284"/>
      <c r="AI570" s="284"/>
      <c r="AJ570" s="284"/>
      <c r="AK570" s="284"/>
      <c r="AL570" s="284"/>
      <c r="AM570" s="284"/>
      <c r="AN570" s="284"/>
      <c r="AO570" s="284"/>
      <c r="AP570" s="284"/>
      <c r="AQ570" s="284"/>
      <c r="AR570" s="284"/>
      <c r="AS570" s="284"/>
      <c r="AT570" s="284"/>
      <c r="AU570" s="284"/>
      <c r="AV570" s="284"/>
      <c r="AW570" s="284"/>
      <c r="AX570" s="284"/>
    </row>
    <row r="571" spans="1:86" ht="45" customHeight="1" x14ac:dyDescent="0.2">
      <c r="A571" s="512"/>
      <c r="B571" s="331" t="s">
        <v>71</v>
      </c>
      <c r="C571" s="156" t="s">
        <v>608</v>
      </c>
      <c r="D571" s="900"/>
      <c r="E571" s="911"/>
      <c r="F571" s="900"/>
      <c r="G571" s="911"/>
      <c r="H571" s="900"/>
      <c r="I571" s="911"/>
      <c r="J571" s="900"/>
      <c r="K571" s="911"/>
      <c r="L571" s="900"/>
      <c r="M571" s="911"/>
      <c r="N571" s="900"/>
      <c r="O571" s="911"/>
      <c r="P571" s="900"/>
      <c r="Q571" s="911"/>
      <c r="R571" s="900"/>
      <c r="S571" s="911"/>
      <c r="T571" s="148"/>
      <c r="U571" s="142">
        <f t="shared" si="46"/>
        <v>0</v>
      </c>
      <c r="V571" s="509">
        <v>5</v>
      </c>
      <c r="W571" s="112">
        <f t="shared" si="47"/>
        <v>0</v>
      </c>
      <c r="X571" s="150"/>
      <c r="Y571" s="284"/>
      <c r="Z571" s="289"/>
      <c r="AA571" s="284"/>
      <c r="AB571" s="284"/>
      <c r="AC571" s="284"/>
      <c r="AD571" s="284"/>
      <c r="AE571" s="284"/>
      <c r="AF571" s="284"/>
      <c r="AG571" s="284"/>
      <c r="AH571" s="284"/>
      <c r="AI571" s="284"/>
      <c r="AJ571" s="284"/>
      <c r="AK571" s="284"/>
      <c r="AL571" s="284"/>
      <c r="AM571" s="284"/>
      <c r="AN571" s="284"/>
      <c r="AO571" s="284"/>
      <c r="AP571" s="284"/>
      <c r="AQ571" s="284"/>
      <c r="AR571" s="284"/>
      <c r="AS571" s="284"/>
      <c r="AT571" s="284"/>
      <c r="AU571" s="284"/>
      <c r="AV571" s="284"/>
      <c r="AW571" s="284"/>
      <c r="AX571" s="284"/>
    </row>
    <row r="572" spans="1:86" ht="45" customHeight="1" x14ac:dyDescent="0.2">
      <c r="A572" s="512"/>
      <c r="B572" s="331" t="s">
        <v>278</v>
      </c>
      <c r="C572" s="156" t="s">
        <v>342</v>
      </c>
      <c r="D572" s="900"/>
      <c r="E572" s="911"/>
      <c r="F572" s="900"/>
      <c r="G572" s="911"/>
      <c r="H572" s="900"/>
      <c r="I572" s="911"/>
      <c r="J572" s="900"/>
      <c r="K572" s="911"/>
      <c r="L572" s="900"/>
      <c r="M572" s="911"/>
      <c r="N572" s="900"/>
      <c r="O572" s="911"/>
      <c r="P572" s="900"/>
      <c r="Q572" s="911"/>
      <c r="R572" s="900"/>
      <c r="S572" s="911"/>
      <c r="T572" s="148"/>
      <c r="U572" s="142">
        <f t="shared" si="46"/>
        <v>0</v>
      </c>
      <c r="V572" s="514">
        <v>10</v>
      </c>
      <c r="W572" s="112">
        <f t="shared" si="47"/>
        <v>0</v>
      </c>
      <c r="X572" s="150"/>
      <c r="Y572" s="284"/>
      <c r="Z572" s="289" t="s">
        <v>44</v>
      </c>
      <c r="AA572" s="284"/>
      <c r="AB572" s="284"/>
      <c r="AC572" s="284"/>
      <c r="AD572" s="284"/>
      <c r="AE572" s="284"/>
      <c r="AF572" s="284"/>
      <c r="AG572" s="284"/>
      <c r="AH572" s="284"/>
      <c r="AI572" s="284"/>
      <c r="AJ572" s="284"/>
      <c r="AK572" s="284"/>
      <c r="AL572" s="284"/>
      <c r="AM572" s="284"/>
      <c r="AN572" s="284"/>
      <c r="AO572" s="284"/>
      <c r="AP572" s="284"/>
      <c r="AQ572" s="284"/>
      <c r="AR572" s="284"/>
      <c r="AS572" s="284"/>
      <c r="AT572" s="284"/>
      <c r="AU572" s="284"/>
      <c r="AV572" s="284"/>
      <c r="AW572" s="284"/>
      <c r="AX572" s="284"/>
    </row>
    <row r="573" spans="1:86" ht="27.95" customHeight="1" x14ac:dyDescent="0.2">
      <c r="A573" s="512"/>
      <c r="B573" s="331">
        <v>6200.11</v>
      </c>
      <c r="C573" s="411" t="s">
        <v>590</v>
      </c>
      <c r="D573" s="900"/>
      <c r="E573" s="911"/>
      <c r="F573" s="900"/>
      <c r="G573" s="911"/>
      <c r="H573" s="900"/>
      <c r="I573" s="911"/>
      <c r="J573" s="900"/>
      <c r="K573" s="911"/>
      <c r="L573" s="900"/>
      <c r="M573" s="911"/>
      <c r="N573" s="900"/>
      <c r="O573" s="911"/>
      <c r="P573" s="900"/>
      <c r="Q573" s="911"/>
      <c r="R573" s="900"/>
      <c r="S573" s="911"/>
      <c r="T573" s="147"/>
      <c r="U573" s="140">
        <f>IF(OR(D573="s",F573="s",H573="s",J573="s",L573="s",N573="s",P573="s",R573="s"), 0, IF(OR(D573="a",F573="a",H573="a",J573="a",L573="a",N573="a",P573="a",R573="a",T573="NA"),V573,0))</f>
        <v>0</v>
      </c>
      <c r="V573" s="509">
        <v>5</v>
      </c>
      <c r="W573" s="112">
        <f>COUNTIF(D573:S573,"a")+COUNTIF(D573:S573,"s")+COUNTIF(T573,"NA")</f>
        <v>0</v>
      </c>
      <c r="X573" s="150"/>
      <c r="Y573" s="284"/>
      <c r="Z573" s="289" t="s">
        <v>44</v>
      </c>
      <c r="AA573" s="284"/>
      <c r="AB573" s="284"/>
      <c r="AC573" s="284"/>
      <c r="AD573" s="284"/>
      <c r="AE573" s="284"/>
      <c r="AF573" s="284"/>
      <c r="AG573" s="284"/>
      <c r="AH573" s="284"/>
      <c r="AI573" s="284"/>
      <c r="AJ573" s="284"/>
      <c r="AK573" s="284"/>
      <c r="AL573" s="284"/>
      <c r="AM573" s="284"/>
      <c r="AN573" s="284"/>
      <c r="AO573" s="284"/>
      <c r="AP573" s="284"/>
      <c r="AQ573" s="284"/>
      <c r="AR573" s="284"/>
      <c r="AS573" s="284"/>
      <c r="AT573" s="284"/>
      <c r="AU573" s="284"/>
      <c r="AV573" s="284"/>
      <c r="AW573" s="284"/>
      <c r="AX573" s="284"/>
    </row>
    <row r="574" spans="1:86" ht="45" customHeight="1" x14ac:dyDescent="0.2">
      <c r="A574" s="512"/>
      <c r="B574" s="331" t="s">
        <v>550</v>
      </c>
      <c r="C574" s="156" t="s">
        <v>484</v>
      </c>
      <c r="D574" s="900"/>
      <c r="E574" s="911"/>
      <c r="F574" s="900"/>
      <c r="G574" s="911"/>
      <c r="H574" s="900"/>
      <c r="I574" s="911"/>
      <c r="J574" s="900"/>
      <c r="K574" s="911"/>
      <c r="L574" s="900"/>
      <c r="M574" s="911"/>
      <c r="N574" s="900"/>
      <c r="O574" s="911"/>
      <c r="P574" s="900"/>
      <c r="Q574" s="911"/>
      <c r="R574" s="900"/>
      <c r="S574" s="911"/>
      <c r="T574" s="148"/>
      <c r="U574" s="142">
        <f>IF(OR(D574="s",F574="s",H574="s",J574="s",L574="s",N574="s",P574="s",R574="s"), 0, IF(OR(D574="a",F574="a",H574="a",J574="a",L574="a",N574="a",P574="a",R574="a"),V574,0))</f>
        <v>0</v>
      </c>
      <c r="V574" s="509">
        <v>10</v>
      </c>
      <c r="W574" s="112">
        <f>COUNTIF(D574:S574,"a")+COUNTIF(D574:S574,"s")</f>
        <v>0</v>
      </c>
      <c r="X574" s="150"/>
      <c r="Y574" s="284"/>
      <c r="Z574" s="289" t="s">
        <v>44</v>
      </c>
      <c r="AA574" s="284"/>
      <c r="AB574" s="284"/>
      <c r="AC574" s="284"/>
      <c r="AD574" s="284"/>
      <c r="AE574" s="284"/>
      <c r="AF574" s="284"/>
      <c r="AG574" s="284"/>
      <c r="AH574" s="284"/>
      <c r="AI574" s="284"/>
      <c r="AJ574" s="284"/>
      <c r="AK574" s="284"/>
      <c r="AL574" s="284"/>
      <c r="AM574" s="284"/>
      <c r="AN574" s="284"/>
      <c r="AO574" s="284"/>
      <c r="AP574" s="284"/>
      <c r="AQ574" s="284"/>
      <c r="AR574" s="284"/>
      <c r="AS574" s="284"/>
      <c r="AT574" s="284"/>
      <c r="AU574" s="284"/>
      <c r="AV574" s="284"/>
      <c r="AW574" s="284"/>
      <c r="AX574" s="284"/>
    </row>
    <row r="575" spans="1:86" ht="27.95" customHeight="1" x14ac:dyDescent="0.2">
      <c r="A575" s="512"/>
      <c r="B575" s="331" t="s">
        <v>154</v>
      </c>
      <c r="C575" s="411" t="s">
        <v>591</v>
      </c>
      <c r="D575" s="902"/>
      <c r="E575" s="944"/>
      <c r="F575" s="902"/>
      <c r="G575" s="944"/>
      <c r="H575" s="902"/>
      <c r="I575" s="944"/>
      <c r="J575" s="902"/>
      <c r="K575" s="944"/>
      <c r="L575" s="902"/>
      <c r="M575" s="944"/>
      <c r="N575" s="902"/>
      <c r="O575" s="944"/>
      <c r="P575" s="902"/>
      <c r="Q575" s="944"/>
      <c r="R575" s="902"/>
      <c r="S575" s="944"/>
      <c r="T575" s="148"/>
      <c r="U575" s="142">
        <f>IF(OR(D575="s",F575="s",H575="s",J575="s",L575="s",N575="s",P575="s",R575="s"), 0, IF(OR(D575="a",F575="a",H575="a",J575="a",L575="a",N575="a",P575="a",R575="a"),V575,0))</f>
        <v>0</v>
      </c>
      <c r="V575" s="514">
        <v>10</v>
      </c>
      <c r="W575" s="112">
        <f>IF((COUNTIF(D575:S575,"a")+COUNTIF(D575:S575,"s"))&gt;0,IF(OR((COUNTIF(D576:S576,"a")+COUNTIF(D576:S576,"s"))),0,COUNTIF(D575:S575,"a")+COUNTIF(D575:S575,"s")),COUNTIF(D575:S575,"a")+COUNTIF(D575:S575,"s"))</f>
        <v>0</v>
      </c>
      <c r="X575" s="150"/>
      <c r="Y575" s="284"/>
      <c r="Z575" s="289"/>
      <c r="AA575" s="284"/>
      <c r="AB575" s="284"/>
      <c r="AC575" s="284"/>
      <c r="AD575" s="284"/>
      <c r="AE575" s="284"/>
      <c r="AF575" s="284"/>
      <c r="AG575" s="284"/>
      <c r="AH575" s="284"/>
      <c r="AI575" s="284"/>
      <c r="AJ575" s="284"/>
      <c r="AK575" s="284"/>
      <c r="AL575" s="284"/>
      <c r="AM575" s="284"/>
      <c r="AN575" s="284"/>
      <c r="AO575" s="284"/>
      <c r="AP575" s="284"/>
      <c r="AQ575" s="284"/>
      <c r="AR575" s="284"/>
      <c r="AS575" s="284"/>
      <c r="AT575" s="284"/>
      <c r="AU575" s="284"/>
      <c r="AV575" s="284"/>
      <c r="AW575" s="284"/>
      <c r="AX575" s="284"/>
    </row>
    <row r="576" spans="1:86" ht="27.95" customHeight="1" thickBot="1" x14ac:dyDescent="0.25">
      <c r="A576" s="512"/>
      <c r="B576" s="332" t="s">
        <v>332</v>
      </c>
      <c r="C576" s="418" t="s">
        <v>260</v>
      </c>
      <c r="D576" s="901"/>
      <c r="E576" s="916"/>
      <c r="F576" s="901"/>
      <c r="G576" s="916"/>
      <c r="H576" s="901"/>
      <c r="I576" s="916"/>
      <c r="J576" s="901"/>
      <c r="K576" s="916"/>
      <c r="L576" s="901"/>
      <c r="M576" s="916"/>
      <c r="N576" s="901"/>
      <c r="O576" s="916"/>
      <c r="P576" s="901"/>
      <c r="Q576" s="916"/>
      <c r="R576" s="901"/>
      <c r="S576" s="916"/>
      <c r="T576" s="148"/>
      <c r="U576" s="138">
        <f>IF(OR(D576="s",F576="s",H576="s",J576="s",L576="s",N576="s",P576="s",R576="s"), 0, IF(OR(D576="a",F576="a",H576="a",J576="a",L576="a",N576="a",P576="a",R576="a"),V576,0))</f>
        <v>0</v>
      </c>
      <c r="V576" s="576">
        <v>10</v>
      </c>
      <c r="W576" s="112">
        <f>IF((COUNTIF(D576:S576,"a")+COUNTIF(D576:S576,"s"))&gt;0,IF((COUNTIF(D575:S575,"a")+COUNTIF(D575:S575,"s"))&gt;0,0,COUNTIF(D576:S576,"a")+COUNTIF(D576:S576,"s")), COUNTIF(D576:S576,"a")+COUNTIF(D576:S576,"s"))</f>
        <v>0</v>
      </c>
      <c r="X576" s="150"/>
      <c r="Y576" s="284"/>
      <c r="Z576" s="289"/>
      <c r="AA576" s="284"/>
      <c r="AB576" s="284"/>
      <c r="AC576" s="284"/>
      <c r="AD576" s="284"/>
      <c r="AE576" s="284"/>
      <c r="AF576" s="284"/>
      <c r="AG576" s="284"/>
      <c r="AH576" s="284"/>
      <c r="AI576" s="284"/>
      <c r="AJ576" s="284"/>
      <c r="AK576" s="284"/>
      <c r="AL576" s="284"/>
      <c r="AM576" s="284"/>
      <c r="AN576" s="284"/>
      <c r="AO576" s="284"/>
      <c r="AP576" s="284"/>
      <c r="AQ576" s="284"/>
      <c r="AR576" s="284"/>
      <c r="AS576" s="284"/>
      <c r="AT576" s="284"/>
      <c r="AU576" s="284"/>
      <c r="AV576" s="284"/>
      <c r="AW576" s="284"/>
      <c r="AX576" s="284"/>
    </row>
    <row r="577" spans="1:93" ht="21" customHeight="1" thickTop="1" thickBot="1" x14ac:dyDescent="0.25">
      <c r="A577" s="512"/>
      <c r="B577" s="393"/>
      <c r="C577" s="101"/>
      <c r="D577" s="912" t="s">
        <v>261</v>
      </c>
      <c r="E577" s="919"/>
      <c r="F577" s="919"/>
      <c r="G577" s="919"/>
      <c r="H577" s="919"/>
      <c r="I577" s="919"/>
      <c r="J577" s="919"/>
      <c r="K577" s="919"/>
      <c r="L577" s="919"/>
      <c r="M577" s="919"/>
      <c r="N577" s="919"/>
      <c r="O577" s="919"/>
      <c r="P577" s="919"/>
      <c r="Q577" s="919"/>
      <c r="R577" s="919"/>
      <c r="S577" s="919"/>
      <c r="T577" s="920"/>
      <c r="U577" s="29">
        <f>SUM(U565:U576)</f>
        <v>0</v>
      </c>
      <c r="V577" s="510">
        <f>SUM(V565:V576)-10</f>
        <v>95</v>
      </c>
      <c r="W577" s="82"/>
      <c r="X577" s="263"/>
      <c r="Y577" s="284"/>
      <c r="Z577" s="289"/>
      <c r="AA577" s="284"/>
      <c r="AB577" s="284"/>
      <c r="AC577" s="284"/>
      <c r="AD577" s="284"/>
      <c r="AE577" s="284"/>
      <c r="AF577" s="284"/>
      <c r="AG577" s="284"/>
      <c r="AH577" s="284"/>
      <c r="AI577" s="284"/>
      <c r="AJ577" s="284"/>
      <c r="AK577" s="284"/>
      <c r="AL577" s="284"/>
      <c r="AM577" s="284"/>
      <c r="AN577" s="284"/>
      <c r="AO577" s="284"/>
      <c r="AP577" s="284"/>
      <c r="AQ577" s="284"/>
      <c r="AR577" s="284"/>
      <c r="AS577" s="284"/>
      <c r="AT577" s="284"/>
      <c r="AU577" s="284"/>
      <c r="AV577" s="284"/>
      <c r="AW577" s="284"/>
      <c r="AX577" s="284"/>
    </row>
    <row r="578" spans="1:93" ht="21" customHeight="1" thickBot="1" x14ac:dyDescent="0.25">
      <c r="A578" s="533"/>
      <c r="B578" s="443"/>
      <c r="C578" s="444"/>
      <c r="D578" s="913"/>
      <c r="E578" s="1162"/>
      <c r="F578" s="1019">
        <v>65</v>
      </c>
      <c r="G578" s="923"/>
      <c r="H578" s="923"/>
      <c r="I578" s="923"/>
      <c r="J578" s="923"/>
      <c r="K578" s="923"/>
      <c r="L578" s="923"/>
      <c r="M578" s="923"/>
      <c r="N578" s="923"/>
      <c r="O578" s="923"/>
      <c r="P578" s="923"/>
      <c r="Q578" s="923"/>
      <c r="R578" s="923"/>
      <c r="S578" s="923"/>
      <c r="T578" s="923"/>
      <c r="U578" s="923"/>
      <c r="V578" s="924"/>
      <c r="W578" s="82"/>
      <c r="X578" s="262"/>
      <c r="Y578" s="284"/>
      <c r="Z578" s="289"/>
      <c r="AA578" s="284"/>
      <c r="AB578" s="284"/>
      <c r="AC578" s="284"/>
      <c r="AD578" s="284"/>
      <c r="AE578" s="284"/>
      <c r="AF578" s="284"/>
      <c r="AG578" s="284"/>
      <c r="AH578" s="284"/>
      <c r="AI578" s="284"/>
      <c r="AJ578" s="284"/>
      <c r="AK578" s="284"/>
      <c r="AL578" s="284"/>
      <c r="AM578" s="284"/>
      <c r="AN578" s="284"/>
      <c r="AO578" s="284"/>
      <c r="AP578" s="284"/>
      <c r="AQ578" s="284"/>
      <c r="AR578" s="284"/>
      <c r="AS578" s="284"/>
      <c r="AT578" s="284"/>
      <c r="AU578" s="284"/>
      <c r="AV578" s="284"/>
      <c r="AW578" s="284"/>
      <c r="AX578" s="284"/>
    </row>
    <row r="579" spans="1:93" s="328" customFormat="1" ht="30" customHeight="1" thickBot="1" x14ac:dyDescent="0.25">
      <c r="A579" s="737"/>
      <c r="B579" s="334">
        <v>6300</v>
      </c>
      <c r="C579" s="230" t="s">
        <v>448</v>
      </c>
      <c r="D579" s="234"/>
      <c r="E579" s="132"/>
      <c r="F579" s="136" t="s">
        <v>602</v>
      </c>
      <c r="G579" s="430"/>
      <c r="H579" s="131"/>
      <c r="I579" s="132"/>
      <c r="J579" s="136"/>
      <c r="K579" s="430"/>
      <c r="L579" s="131" t="s">
        <v>602</v>
      </c>
      <c r="M579" s="132"/>
      <c r="N579" s="136"/>
      <c r="O579" s="232"/>
      <c r="P579" s="234"/>
      <c r="Q579" s="231"/>
      <c r="R579" s="235"/>
      <c r="S579" s="232"/>
      <c r="T579" s="441"/>
      <c r="U579" s="442"/>
      <c r="V579" s="528"/>
      <c r="W579" s="326"/>
      <c r="X579" s="347"/>
      <c r="Y579" s="348"/>
      <c r="Z579" s="316"/>
      <c r="AA579" s="335"/>
      <c r="AB579" s="335"/>
      <c r="AC579" s="335"/>
      <c r="AD579" s="335"/>
      <c r="AE579" s="335"/>
      <c r="AF579" s="335"/>
      <c r="AG579" s="335"/>
      <c r="AH579" s="335"/>
      <c r="AI579" s="335"/>
      <c r="AJ579" s="335"/>
      <c r="AK579" s="335"/>
      <c r="AL579" s="335"/>
      <c r="AM579" s="335"/>
      <c r="AN579" s="335"/>
      <c r="AO579" s="335"/>
      <c r="AP579" s="335"/>
      <c r="AQ579" s="335"/>
      <c r="AR579" s="335"/>
      <c r="AS579" s="335"/>
      <c r="AT579" s="335"/>
      <c r="AU579" s="327"/>
      <c r="AV579" s="327"/>
      <c r="AW579" s="327"/>
      <c r="AX579" s="327"/>
      <c r="AY579" s="327"/>
      <c r="AZ579" s="327"/>
      <c r="BA579" s="327"/>
      <c r="BB579" s="327"/>
      <c r="BC579" s="327"/>
      <c r="BD579" s="327"/>
      <c r="BE579" s="327"/>
      <c r="BF579" s="327"/>
      <c r="BG579" s="327"/>
      <c r="BH579" s="327"/>
      <c r="BI579" s="327"/>
      <c r="BJ579" s="327"/>
      <c r="BK579" s="327"/>
      <c r="BL579" s="327"/>
      <c r="BM579" s="327"/>
      <c r="BN579" s="327"/>
      <c r="BO579" s="327"/>
      <c r="BP579" s="327"/>
      <c r="BQ579" s="327"/>
      <c r="BR579" s="327"/>
      <c r="BS579" s="327"/>
      <c r="BT579" s="327"/>
      <c r="BU579" s="327"/>
      <c r="BV579" s="327"/>
      <c r="BW579" s="327"/>
      <c r="BX579" s="327"/>
      <c r="BY579" s="327"/>
      <c r="BZ579" s="327"/>
      <c r="CA579" s="327"/>
    </row>
    <row r="580" spans="1:93" s="15" customFormat="1" ht="27.95" customHeight="1" x14ac:dyDescent="0.2">
      <c r="A580" s="529"/>
      <c r="B580" s="358" t="s">
        <v>553</v>
      </c>
      <c r="C580" s="223" t="s">
        <v>1</v>
      </c>
      <c r="D580" s="900"/>
      <c r="E580" s="911"/>
      <c r="F580" s="900"/>
      <c r="G580" s="911"/>
      <c r="H580" s="900"/>
      <c r="I580" s="911"/>
      <c r="J580" s="900"/>
      <c r="K580" s="911"/>
      <c r="L580" s="900"/>
      <c r="M580" s="911"/>
      <c r="N580" s="900"/>
      <c r="O580" s="911"/>
      <c r="P580" s="900"/>
      <c r="Q580" s="911"/>
      <c r="R580" s="900"/>
      <c r="S580" s="911"/>
      <c r="T580" s="228"/>
      <c r="U580" s="140">
        <f t="shared" ref="U580:U585" si="48">IF(OR(D580="s",F580="s",H580="s",J580="s",L580="s",N580="s",P580="s",R580="s"), 0, IF(OR(D580="a",F580="a",H580="a",J580="a",L580="a",N580="a",P580="a",R580="a"),V580,0))</f>
        <v>0</v>
      </c>
      <c r="V580" s="511">
        <v>20</v>
      </c>
      <c r="W580" s="83">
        <f>IF((COUNTIF(D580:S580,"a")+COUNTIF(D580:S580,"s"))&gt;0,IF(OR((COUNTIF(D581:S581,"a")+COUNTIF(D581:S581,"s"))),0,COUNTIF(D580:S580,"a")+COUNTIF(D580:S580,"s")),COUNTIF(D580:S580,"a")+COUNTIF(D580:S580,"s"))</f>
        <v>0</v>
      </c>
      <c r="X580" s="339"/>
      <c r="Y580" s="340"/>
      <c r="Z580" s="316"/>
      <c r="AA580" s="290"/>
      <c r="AB580" s="290"/>
      <c r="AC580" s="290"/>
      <c r="AD580" s="290"/>
      <c r="AE580" s="290"/>
      <c r="AF580" s="290"/>
      <c r="AG580" s="290"/>
      <c r="AH580" s="290"/>
      <c r="AI580" s="290"/>
      <c r="AJ580" s="290"/>
      <c r="AK580" s="290"/>
      <c r="AL580" s="290"/>
      <c r="AM580" s="290"/>
      <c r="AN580" s="290"/>
      <c r="AO580" s="290"/>
      <c r="AP580" s="290"/>
      <c r="AQ580" s="290"/>
      <c r="AR580" s="290"/>
      <c r="AS580" s="290"/>
      <c r="AT580" s="290"/>
      <c r="AU580" s="290"/>
      <c r="AV580" s="290"/>
      <c r="AW580" s="290"/>
      <c r="AX580" s="290"/>
      <c r="AY580" s="290"/>
      <c r="AZ580" s="290"/>
      <c r="BA580" s="290"/>
      <c r="BB580" s="290"/>
      <c r="BC580" s="290"/>
      <c r="BD580" s="290"/>
      <c r="BE580" s="290"/>
      <c r="BF580" s="290"/>
      <c r="BG580" s="290"/>
      <c r="BH580" s="290"/>
      <c r="BI580" s="290"/>
      <c r="BJ580" s="290"/>
      <c r="BK580" s="290"/>
      <c r="BL580" s="290"/>
      <c r="BM580" s="290"/>
      <c r="BN580" s="290"/>
      <c r="BO580" s="290"/>
      <c r="BP580" s="290"/>
      <c r="BQ580" s="290"/>
      <c r="BR580" s="290"/>
      <c r="BS580" s="290"/>
      <c r="BT580" s="290"/>
      <c r="BU580" s="290"/>
      <c r="BV580" s="290"/>
      <c r="BW580" s="290"/>
      <c r="BX580" s="290"/>
      <c r="BY580" s="290"/>
      <c r="BZ580" s="290"/>
      <c r="CA580" s="290"/>
    </row>
    <row r="581" spans="1:93" s="15" customFormat="1" ht="45" customHeight="1" x14ac:dyDescent="0.2">
      <c r="A581" s="529"/>
      <c r="B581" s="361" t="s">
        <v>557</v>
      </c>
      <c r="C581" s="224" t="s">
        <v>469</v>
      </c>
      <c r="D581" s="900"/>
      <c r="E581" s="911"/>
      <c r="F581" s="900"/>
      <c r="G581" s="911"/>
      <c r="H581" s="900"/>
      <c r="I581" s="911"/>
      <c r="J581" s="900"/>
      <c r="K581" s="911"/>
      <c r="L581" s="900"/>
      <c r="M581" s="911"/>
      <c r="N581" s="900"/>
      <c r="O581" s="911"/>
      <c r="P581" s="900"/>
      <c r="Q581" s="911"/>
      <c r="R581" s="900"/>
      <c r="S581" s="911"/>
      <c r="T581" s="228"/>
      <c r="U581" s="137">
        <f t="shared" si="48"/>
        <v>0</v>
      </c>
      <c r="V581" s="508">
        <v>10</v>
      </c>
      <c r="W581" s="83">
        <f>IF((COUNTIF(D581:S581,"a")+COUNTIF(D581:S581,"s"))&gt;0,IF(OR((COUNTIF(D580:S580,"a")+COUNTIF(D580:S580,"s"))),0,COUNTIF(D581:S581,"a")+COUNTIF(D581:S581,"s")),COUNTIF(D581:S581,"a")+COUNTIF(D581:S581,"s"))</f>
        <v>0</v>
      </c>
      <c r="X581" s="339"/>
      <c r="Y581" s="348"/>
      <c r="Z581" s="316" t="s">
        <v>44</v>
      </c>
      <c r="AA581" s="282"/>
      <c r="AB581" s="282"/>
      <c r="AC581" s="282"/>
      <c r="AD581" s="282"/>
      <c r="AE581" s="282"/>
      <c r="AF581" s="282"/>
      <c r="AG581" s="282"/>
      <c r="AH581" s="282"/>
      <c r="AI581" s="282"/>
      <c r="AJ581" s="282"/>
      <c r="AK581" s="282"/>
      <c r="AL581" s="282"/>
      <c r="AM581" s="282"/>
      <c r="AN581" s="282"/>
      <c r="AO581" s="282"/>
      <c r="AP581" s="282"/>
      <c r="AQ581" s="282"/>
      <c r="AR581" s="282"/>
      <c r="AS581" s="282"/>
      <c r="AT581" s="282"/>
      <c r="AU581" s="290"/>
      <c r="AV581" s="290"/>
      <c r="AW581" s="290"/>
      <c r="AX581" s="290"/>
      <c r="AY581" s="290"/>
      <c r="AZ581" s="290"/>
      <c r="BA581" s="290"/>
      <c r="BB581" s="290"/>
      <c r="BC581" s="290"/>
      <c r="BD581" s="290"/>
      <c r="BE581" s="290"/>
      <c r="BF581" s="290"/>
      <c r="BG581" s="290"/>
      <c r="BH581" s="290"/>
      <c r="BI581" s="290"/>
      <c r="BJ581" s="290"/>
      <c r="BK581" s="290"/>
      <c r="BL581" s="290"/>
      <c r="BM581" s="290"/>
      <c r="BN581" s="290"/>
      <c r="BO581" s="290"/>
      <c r="BP581" s="290"/>
      <c r="BQ581" s="290"/>
      <c r="BR581" s="290"/>
      <c r="BS581" s="290"/>
      <c r="BT581" s="290"/>
      <c r="BU581" s="290"/>
      <c r="BV581" s="290"/>
      <c r="BW581" s="290"/>
      <c r="BX581" s="290"/>
      <c r="BY581" s="290"/>
      <c r="BZ581" s="290"/>
      <c r="CA581" s="290"/>
    </row>
    <row r="582" spans="1:93" s="15" customFormat="1" ht="45" customHeight="1" x14ac:dyDescent="0.2">
      <c r="A582" s="529"/>
      <c r="B582" s="358" t="s">
        <v>558</v>
      </c>
      <c r="C582" s="223" t="s">
        <v>559</v>
      </c>
      <c r="D582" s="900"/>
      <c r="E582" s="911"/>
      <c r="F582" s="900"/>
      <c r="G582" s="911"/>
      <c r="H582" s="900"/>
      <c r="I582" s="911"/>
      <c r="J582" s="900"/>
      <c r="K582" s="911"/>
      <c r="L582" s="900"/>
      <c r="M582" s="911"/>
      <c r="N582" s="900"/>
      <c r="O582" s="911"/>
      <c r="P582" s="900"/>
      <c r="Q582" s="911"/>
      <c r="R582" s="900"/>
      <c r="S582" s="911"/>
      <c r="T582" s="228"/>
      <c r="U582" s="140">
        <f t="shared" si="48"/>
        <v>0</v>
      </c>
      <c r="V582" s="511">
        <v>20</v>
      </c>
      <c r="W582" s="83">
        <f>COUNTIF(D582:S582,"a")+COUNTIF(D582:S582,"s")</f>
        <v>0</v>
      </c>
      <c r="X582" s="339"/>
      <c r="Y582" s="340"/>
      <c r="Z582" s="316"/>
      <c r="AA582" s="290"/>
      <c r="AB582" s="290"/>
      <c r="AC582" s="290"/>
      <c r="AD582" s="290"/>
      <c r="AE582" s="290"/>
      <c r="AF582" s="290"/>
      <c r="AG582" s="290"/>
      <c r="AH582" s="290"/>
      <c r="AI582" s="290"/>
      <c r="AJ582" s="290"/>
      <c r="AK582" s="290"/>
      <c r="AL582" s="290"/>
      <c r="AM582" s="290"/>
      <c r="AN582" s="290"/>
      <c r="AO582" s="290"/>
      <c r="AP582" s="290"/>
      <c r="AQ582" s="290"/>
      <c r="AR582" s="290"/>
      <c r="AS582" s="290"/>
      <c r="AT582" s="290"/>
      <c r="AU582" s="290"/>
      <c r="AV582" s="290"/>
      <c r="AW582" s="290"/>
      <c r="AX582" s="290"/>
      <c r="AY582" s="290"/>
      <c r="AZ582" s="290"/>
      <c r="BA582" s="290"/>
      <c r="BB582" s="290"/>
      <c r="BC582" s="290"/>
      <c r="BD582" s="290"/>
      <c r="BE582" s="290"/>
      <c r="BF582" s="290"/>
      <c r="BG582" s="290"/>
      <c r="BH582" s="290"/>
      <c r="BI582" s="290"/>
      <c r="BJ582" s="290"/>
      <c r="BK582" s="290"/>
      <c r="BL582" s="290"/>
      <c r="BM582" s="290"/>
      <c r="BN582" s="290"/>
      <c r="BO582" s="290"/>
      <c r="BP582" s="290"/>
      <c r="BQ582" s="290"/>
      <c r="BR582" s="290"/>
      <c r="BS582" s="290"/>
      <c r="BT582" s="290"/>
      <c r="BU582" s="290"/>
      <c r="BV582" s="290"/>
      <c r="BW582" s="290"/>
      <c r="BX582" s="290"/>
      <c r="BY582" s="290"/>
      <c r="BZ582" s="290"/>
      <c r="CA582" s="290"/>
    </row>
    <row r="583" spans="1:93" s="15" customFormat="1" ht="27.95" customHeight="1" x14ac:dyDescent="0.2">
      <c r="A583" s="529"/>
      <c r="B583" s="319" t="s">
        <v>415</v>
      </c>
      <c r="C583" s="221" t="s">
        <v>105</v>
      </c>
      <c r="D583" s="900"/>
      <c r="E583" s="911"/>
      <c r="F583" s="900"/>
      <c r="G583" s="911"/>
      <c r="H583" s="900"/>
      <c r="I583" s="911"/>
      <c r="J583" s="900"/>
      <c r="K583" s="911"/>
      <c r="L583" s="900"/>
      <c r="M583" s="911"/>
      <c r="N583" s="900"/>
      <c r="O583" s="911"/>
      <c r="P583" s="900"/>
      <c r="Q583" s="911"/>
      <c r="R583" s="900"/>
      <c r="S583" s="911"/>
      <c r="T583" s="228"/>
      <c r="U583" s="140">
        <f t="shared" si="48"/>
        <v>0</v>
      </c>
      <c r="V583" s="508">
        <v>20</v>
      </c>
      <c r="W583" s="83">
        <f>COUNTIF(D583:S583,"a")+COUNTIF(D583:S583,"s")</f>
        <v>0</v>
      </c>
      <c r="X583" s="339"/>
      <c r="Y583" s="348"/>
      <c r="Z583" s="316" t="s">
        <v>44</v>
      </c>
      <c r="AA583" s="282"/>
      <c r="AB583" s="282"/>
      <c r="AC583" s="282"/>
      <c r="AD583" s="282"/>
      <c r="AE583" s="282"/>
      <c r="AF583" s="282"/>
      <c r="AG583" s="282"/>
      <c r="AH583" s="282"/>
      <c r="AI583" s="282"/>
      <c r="AJ583" s="282"/>
      <c r="AK583" s="282"/>
      <c r="AL583" s="282"/>
      <c r="AM583" s="282"/>
      <c r="AN583" s="282"/>
      <c r="AO583" s="282"/>
      <c r="AP583" s="282"/>
      <c r="AQ583" s="282"/>
      <c r="AR583" s="282"/>
      <c r="AS583" s="282"/>
      <c r="AT583" s="282"/>
      <c r="AU583" s="290"/>
      <c r="AV583" s="290"/>
      <c r="AW583" s="290"/>
      <c r="AX583" s="290"/>
      <c r="AY583" s="290"/>
      <c r="AZ583" s="290"/>
      <c r="BA583" s="290"/>
      <c r="BB583" s="290"/>
      <c r="BC583" s="290"/>
      <c r="BD583" s="290"/>
      <c r="BE583" s="290"/>
      <c r="BF583" s="290"/>
      <c r="BG583" s="290"/>
      <c r="BH583" s="290"/>
      <c r="BI583" s="290"/>
      <c r="BJ583" s="290"/>
      <c r="BK583" s="290"/>
      <c r="BL583" s="290"/>
      <c r="BM583" s="290"/>
      <c r="BN583" s="290"/>
      <c r="BO583" s="290"/>
      <c r="BP583" s="290"/>
      <c r="BQ583" s="290"/>
      <c r="BR583" s="290"/>
      <c r="BS583" s="290"/>
      <c r="BT583" s="290"/>
      <c r="BU583" s="290"/>
      <c r="BV583" s="290"/>
      <c r="BW583" s="290"/>
      <c r="BX583" s="290"/>
      <c r="BY583" s="290"/>
      <c r="BZ583" s="290"/>
      <c r="CA583" s="290"/>
    </row>
    <row r="584" spans="1:93" s="15" customFormat="1" ht="27.95" customHeight="1" x14ac:dyDescent="0.2">
      <c r="A584" s="529"/>
      <c r="B584" s="358" t="s">
        <v>416</v>
      </c>
      <c r="C584" s="223" t="s">
        <v>470</v>
      </c>
      <c r="D584" s="900"/>
      <c r="E584" s="911"/>
      <c r="F584" s="900"/>
      <c r="G584" s="911"/>
      <c r="H584" s="900"/>
      <c r="I584" s="911"/>
      <c r="J584" s="900"/>
      <c r="K584" s="911"/>
      <c r="L584" s="900"/>
      <c r="M584" s="911"/>
      <c r="N584" s="900"/>
      <c r="O584" s="911"/>
      <c r="P584" s="900"/>
      <c r="Q584" s="911"/>
      <c r="R584" s="900"/>
      <c r="S584" s="911"/>
      <c r="T584" s="228"/>
      <c r="U584" s="140">
        <f t="shared" si="48"/>
        <v>0</v>
      </c>
      <c r="V584" s="511">
        <v>5</v>
      </c>
      <c r="W584" s="83">
        <f>COUNTIF(D584:S584,"a")+COUNTIF(D584:S584,"s")</f>
        <v>0</v>
      </c>
      <c r="X584" s="339"/>
      <c r="Y584" s="340"/>
      <c r="Z584" s="316" t="s">
        <v>44</v>
      </c>
      <c r="AA584" s="290"/>
      <c r="AB584" s="290"/>
      <c r="AC584" s="290"/>
      <c r="AD584" s="290"/>
      <c r="AE584" s="290"/>
      <c r="AF584" s="290"/>
      <c r="AG584" s="290"/>
      <c r="AH584" s="290"/>
      <c r="AI584" s="290"/>
      <c r="AJ584" s="290"/>
      <c r="AK584" s="290"/>
      <c r="AL584" s="290"/>
      <c r="AM584" s="290"/>
      <c r="AN584" s="290"/>
      <c r="AO584" s="290"/>
      <c r="AP584" s="290"/>
      <c r="AQ584" s="290"/>
      <c r="AR584" s="290"/>
      <c r="AS584" s="290"/>
      <c r="AT584" s="290"/>
      <c r="AU584" s="290"/>
      <c r="AV584" s="290"/>
      <c r="AW584" s="290"/>
      <c r="AX584" s="290"/>
      <c r="AY584" s="290"/>
      <c r="AZ584" s="290"/>
      <c r="BA584" s="290"/>
      <c r="BB584" s="290"/>
      <c r="BC584" s="290"/>
      <c r="BD584" s="290"/>
      <c r="BE584" s="290"/>
      <c r="BF584" s="290"/>
      <c r="BG584" s="290"/>
      <c r="BH584" s="290"/>
      <c r="BI584" s="290"/>
      <c r="BJ584" s="290"/>
      <c r="BK584" s="290"/>
      <c r="BL584" s="290"/>
      <c r="BM584" s="290"/>
      <c r="BN584" s="290"/>
      <c r="BO584" s="290"/>
      <c r="BP584" s="290"/>
      <c r="BQ584" s="290"/>
      <c r="BR584" s="290"/>
      <c r="BS584" s="290"/>
      <c r="BT584" s="290"/>
      <c r="BU584" s="290"/>
      <c r="BV584" s="290"/>
      <c r="BW584" s="290"/>
      <c r="BX584" s="290"/>
      <c r="BY584" s="290"/>
      <c r="BZ584" s="290"/>
      <c r="CA584" s="290"/>
    </row>
    <row r="585" spans="1:93" s="15" customFormat="1" ht="27.95" customHeight="1" thickBot="1" x14ac:dyDescent="0.25">
      <c r="A585" s="529"/>
      <c r="B585" s="319" t="s">
        <v>485</v>
      </c>
      <c r="C585" s="221" t="s">
        <v>269</v>
      </c>
      <c r="D585" s="900"/>
      <c r="E585" s="911"/>
      <c r="F585" s="900"/>
      <c r="G585" s="911"/>
      <c r="H585" s="900"/>
      <c r="I585" s="911"/>
      <c r="J585" s="900"/>
      <c r="K585" s="911"/>
      <c r="L585" s="900"/>
      <c r="M585" s="911"/>
      <c r="N585" s="900"/>
      <c r="O585" s="911"/>
      <c r="P585" s="900"/>
      <c r="Q585" s="911"/>
      <c r="R585" s="900"/>
      <c r="S585" s="911"/>
      <c r="T585" s="228"/>
      <c r="U585" s="140">
        <f t="shared" si="48"/>
        <v>0</v>
      </c>
      <c r="V585" s="508">
        <v>5</v>
      </c>
      <c r="W585" s="83">
        <f>COUNTIF(D585:S585,"a")+COUNTIF(D585:S585,"s")</f>
        <v>0</v>
      </c>
      <c r="X585" s="339"/>
      <c r="Y585" s="348"/>
      <c r="Z585" s="316" t="s">
        <v>44</v>
      </c>
      <c r="AA585" s="282"/>
      <c r="AB585" s="282"/>
      <c r="AC585" s="282"/>
      <c r="AD585" s="282"/>
      <c r="AE585" s="282"/>
      <c r="AF585" s="282"/>
      <c r="AG585" s="282"/>
      <c r="AH585" s="282"/>
      <c r="AI585" s="282"/>
      <c r="AJ585" s="282"/>
      <c r="AK585" s="282"/>
      <c r="AL585" s="282"/>
      <c r="AM585" s="282"/>
      <c r="AN585" s="282"/>
      <c r="AO585" s="282"/>
      <c r="AP585" s="282"/>
      <c r="AQ585" s="282"/>
      <c r="AR585" s="282"/>
      <c r="AS585" s="282"/>
      <c r="AT585" s="282"/>
      <c r="AU585" s="290"/>
      <c r="AV585" s="290"/>
      <c r="AW585" s="290"/>
      <c r="AX585" s="290"/>
      <c r="AY585" s="290"/>
      <c r="AZ585" s="290"/>
      <c r="BA585" s="290"/>
      <c r="BB585" s="290"/>
      <c r="BC585" s="290"/>
      <c r="BD585" s="290"/>
      <c r="BE585" s="290"/>
      <c r="BF585" s="290"/>
      <c r="BG585" s="290"/>
      <c r="BH585" s="290"/>
      <c r="BI585" s="290"/>
      <c r="BJ585" s="290"/>
      <c r="BK585" s="290"/>
      <c r="BL585" s="290"/>
      <c r="BM585" s="290"/>
      <c r="BN585" s="290"/>
      <c r="BO585" s="290"/>
      <c r="BP585" s="290"/>
      <c r="BQ585" s="290"/>
      <c r="BR585" s="290"/>
      <c r="BS585" s="290"/>
      <c r="BT585" s="290"/>
      <c r="BU585" s="290"/>
      <c r="BV585" s="290"/>
      <c r="BW585" s="290"/>
      <c r="BX585" s="290"/>
      <c r="BY585" s="290"/>
      <c r="BZ585" s="290"/>
      <c r="CA585" s="290"/>
    </row>
    <row r="586" spans="1:93" s="328" customFormat="1" ht="21" customHeight="1" thickTop="1" thickBot="1" x14ac:dyDescent="0.25">
      <c r="A586" s="737"/>
      <c r="B586" s="331"/>
      <c r="C586" s="362"/>
      <c r="D586" s="912" t="s">
        <v>261</v>
      </c>
      <c r="E586" s="919"/>
      <c r="F586" s="919"/>
      <c r="G586" s="919"/>
      <c r="H586" s="919"/>
      <c r="I586" s="919"/>
      <c r="J586" s="919"/>
      <c r="K586" s="919"/>
      <c r="L586" s="919"/>
      <c r="M586" s="919"/>
      <c r="N586" s="919"/>
      <c r="O586" s="919"/>
      <c r="P586" s="919"/>
      <c r="Q586" s="919"/>
      <c r="R586" s="919"/>
      <c r="S586" s="919"/>
      <c r="T586" s="920"/>
      <c r="U586" s="29">
        <f>SUM(U580:U585)</f>
        <v>0</v>
      </c>
      <c r="V586" s="510">
        <f>SUM(V580,V582:V585)</f>
        <v>70</v>
      </c>
      <c r="W586" s="326"/>
      <c r="X586" s="349"/>
      <c r="Y586" s="363"/>
      <c r="Z586" s="316"/>
      <c r="AA586" s="364"/>
      <c r="AB586" s="364"/>
      <c r="AC586" s="364"/>
      <c r="AD586" s="364"/>
      <c r="AE586" s="364"/>
      <c r="AF586" s="364"/>
      <c r="AG586" s="364"/>
      <c r="AH586" s="364"/>
      <c r="AI586" s="364"/>
      <c r="AJ586" s="364"/>
      <c r="AK586" s="364"/>
      <c r="AL586" s="364"/>
      <c r="AM586" s="364"/>
      <c r="AN586" s="364"/>
      <c r="AO586" s="364"/>
      <c r="AP586" s="364"/>
      <c r="AQ586" s="364"/>
      <c r="AR586" s="364"/>
      <c r="AS586" s="364"/>
      <c r="AT586" s="364"/>
      <c r="AU586" s="327"/>
      <c r="AV586" s="327"/>
      <c r="AW586" s="327"/>
      <c r="AX586" s="327"/>
      <c r="AY586" s="327"/>
      <c r="AZ586" s="327"/>
      <c r="BA586" s="327"/>
      <c r="BB586" s="327"/>
      <c r="BC586" s="327"/>
      <c r="BD586" s="327"/>
      <c r="BE586" s="327"/>
      <c r="BF586" s="327"/>
      <c r="BG586" s="327"/>
      <c r="BH586" s="327"/>
      <c r="BI586" s="327"/>
      <c r="BJ586" s="327"/>
      <c r="BK586" s="327"/>
      <c r="BL586" s="327"/>
      <c r="BM586" s="327"/>
      <c r="BN586" s="327"/>
      <c r="BO586" s="327"/>
      <c r="BP586" s="327"/>
      <c r="BQ586" s="327"/>
      <c r="BR586" s="327"/>
      <c r="BS586" s="327"/>
      <c r="BT586" s="327"/>
      <c r="BU586" s="327"/>
      <c r="BV586" s="327"/>
      <c r="BW586" s="327"/>
      <c r="BX586" s="327"/>
      <c r="BY586" s="327"/>
      <c r="BZ586" s="327"/>
      <c r="CA586" s="327"/>
    </row>
    <row r="587" spans="1:93" s="328" customFormat="1" ht="21" customHeight="1" thickBot="1" x14ac:dyDescent="0.25">
      <c r="A587" s="503"/>
      <c r="B587" s="394"/>
      <c r="C587" s="350"/>
      <c r="D587" s="913"/>
      <c r="E587" s="1162"/>
      <c r="F587" s="1232">
        <v>40</v>
      </c>
      <c r="G587" s="923"/>
      <c r="H587" s="923"/>
      <c r="I587" s="923"/>
      <c r="J587" s="923"/>
      <c r="K587" s="923"/>
      <c r="L587" s="923"/>
      <c r="M587" s="923"/>
      <c r="N587" s="923"/>
      <c r="O587" s="923"/>
      <c r="P587" s="923"/>
      <c r="Q587" s="923"/>
      <c r="R587" s="923"/>
      <c r="S587" s="923"/>
      <c r="T587" s="923"/>
      <c r="U587" s="923"/>
      <c r="V587" s="924"/>
      <c r="W587" s="326"/>
      <c r="X587" s="347"/>
      <c r="Y587" s="348"/>
      <c r="Z587" s="316"/>
      <c r="AA587" s="335"/>
      <c r="AB587" s="335"/>
      <c r="AC587" s="335"/>
      <c r="AD587" s="335"/>
      <c r="AE587" s="335"/>
      <c r="AF587" s="335"/>
      <c r="AG587" s="335"/>
      <c r="AH587" s="335"/>
      <c r="AI587" s="335"/>
      <c r="AJ587" s="335"/>
      <c r="AK587" s="335"/>
      <c r="AL587" s="335"/>
      <c r="AM587" s="335"/>
      <c r="AN587" s="335"/>
      <c r="AO587" s="335"/>
      <c r="AP587" s="335"/>
      <c r="AQ587" s="335"/>
      <c r="AR587" s="335"/>
      <c r="AS587" s="335"/>
      <c r="AT587" s="335"/>
      <c r="AU587" s="327"/>
      <c r="AV587" s="327"/>
      <c r="AW587" s="327"/>
      <c r="AX587" s="327"/>
      <c r="AY587" s="327"/>
      <c r="AZ587" s="327"/>
      <c r="BA587" s="327"/>
      <c r="BB587" s="327"/>
      <c r="BC587" s="327"/>
      <c r="BD587" s="327"/>
      <c r="BE587" s="327"/>
      <c r="BF587" s="327"/>
      <c r="BG587" s="327"/>
      <c r="BH587" s="327"/>
      <c r="BI587" s="327"/>
      <c r="BJ587" s="327"/>
      <c r="BK587" s="327"/>
      <c r="BL587" s="327"/>
      <c r="BM587" s="327"/>
      <c r="BN587" s="327"/>
      <c r="BO587" s="327"/>
      <c r="BP587" s="327"/>
      <c r="BQ587" s="327"/>
      <c r="BR587" s="327"/>
      <c r="BS587" s="327"/>
      <c r="BT587" s="327"/>
      <c r="BU587" s="327"/>
      <c r="BV587" s="327"/>
      <c r="BW587" s="327"/>
      <c r="BX587" s="327"/>
      <c r="BY587" s="327"/>
      <c r="BZ587" s="327"/>
      <c r="CA587" s="327"/>
    </row>
    <row r="588" spans="1:93" s="15" customFormat="1" ht="30" customHeight="1" thickBot="1" x14ac:dyDescent="0.25">
      <c r="A588" s="501"/>
      <c r="B588" s="334" t="s">
        <v>79</v>
      </c>
      <c r="C588" s="230" t="s">
        <v>177</v>
      </c>
      <c r="D588" s="131" t="s">
        <v>602</v>
      </c>
      <c r="E588" s="132"/>
      <c r="F588" s="136" t="s">
        <v>602</v>
      </c>
      <c r="G588" s="430"/>
      <c r="H588" s="131"/>
      <c r="I588" s="132"/>
      <c r="J588" s="136"/>
      <c r="K588" s="430"/>
      <c r="L588" s="131" t="s">
        <v>602</v>
      </c>
      <c r="M588" s="132"/>
      <c r="N588" s="136"/>
      <c r="O588" s="430"/>
      <c r="P588" s="131"/>
      <c r="Q588" s="132"/>
      <c r="R588" s="136"/>
      <c r="S588" s="132"/>
      <c r="T588" s="539"/>
      <c r="U588" s="404"/>
      <c r="V588" s="256"/>
      <c r="W588" s="83"/>
      <c r="X588" s="264"/>
      <c r="Y588" s="290"/>
      <c r="Z588" s="289"/>
      <c r="AA588" s="290"/>
      <c r="AB588" s="290"/>
      <c r="AC588" s="290"/>
      <c r="AD588" s="290"/>
      <c r="AE588" s="290"/>
      <c r="AF588" s="290"/>
      <c r="AG588" s="290"/>
      <c r="AH588" s="290"/>
      <c r="AI588" s="290"/>
      <c r="AJ588" s="290"/>
      <c r="AK588" s="290"/>
      <c r="AL588" s="290"/>
      <c r="AM588" s="290"/>
      <c r="AN588" s="290"/>
      <c r="AO588" s="290"/>
      <c r="AP588" s="290"/>
      <c r="AQ588" s="290"/>
      <c r="AR588" s="290"/>
      <c r="AS588" s="290"/>
      <c r="AT588" s="290"/>
      <c r="AU588" s="290"/>
      <c r="AV588" s="290"/>
      <c r="AW588" s="290"/>
      <c r="AX588" s="290"/>
      <c r="AY588" s="290"/>
      <c r="AZ588" s="290"/>
      <c r="BA588" s="290"/>
      <c r="BB588" s="290"/>
      <c r="BC588" s="290"/>
      <c r="BD588" s="290"/>
      <c r="BE588" s="290"/>
      <c r="BF588" s="290"/>
      <c r="BG588" s="290"/>
      <c r="BH588" s="290"/>
      <c r="BI588" s="290"/>
      <c r="BJ588" s="290"/>
      <c r="BK588" s="290"/>
      <c r="BL588" s="290"/>
      <c r="BM588" s="290"/>
      <c r="BN588" s="290"/>
      <c r="BO588" s="290"/>
      <c r="BP588" s="290"/>
      <c r="BQ588" s="290"/>
      <c r="BR588" s="290"/>
      <c r="BS588" s="290"/>
      <c r="BT588" s="290"/>
      <c r="BU588" s="290"/>
      <c r="BV588" s="290"/>
      <c r="BW588" s="290"/>
      <c r="BX588" s="290"/>
      <c r="BY588" s="290"/>
      <c r="BZ588" s="290"/>
      <c r="CA588" s="290"/>
      <c r="CB588" s="290"/>
      <c r="CC588" s="290"/>
      <c r="CD588" s="290"/>
      <c r="CE588" s="290"/>
      <c r="CF588" s="290"/>
      <c r="CG588" s="290"/>
      <c r="CH588" s="290"/>
      <c r="CI588" s="290"/>
      <c r="CJ588" s="290"/>
      <c r="CK588" s="290"/>
      <c r="CL588" s="290"/>
      <c r="CM588" s="290"/>
      <c r="CN588" s="290"/>
      <c r="CO588" s="290"/>
    </row>
    <row r="589" spans="1:93" s="15" customFormat="1" ht="45" customHeight="1" x14ac:dyDescent="0.2">
      <c r="A589" s="737"/>
      <c r="B589" s="330" t="s">
        <v>560</v>
      </c>
      <c r="C589" s="247" t="s">
        <v>841</v>
      </c>
      <c r="D589" s="899"/>
      <c r="E589" s="925"/>
      <c r="F589" s="899"/>
      <c r="G589" s="925"/>
      <c r="H589" s="899"/>
      <c r="I589" s="925"/>
      <c r="J589" s="899"/>
      <c r="K589" s="925"/>
      <c r="L589" s="899"/>
      <c r="M589" s="925"/>
      <c r="N589" s="899"/>
      <c r="O589" s="925"/>
      <c r="P589" s="899"/>
      <c r="Q589" s="925"/>
      <c r="R589" s="899"/>
      <c r="S589" s="925"/>
      <c r="T589" s="27"/>
      <c r="U589" s="139">
        <f>IF(OR(D589="s",F589="s",H589="s",J589="s",L589="s",N589="s",P589="s",R589="s"), 0, IF(OR(D589="a",F589="a",H589="a",J589="a",L589="a",N589="a",P589="a",R589="a"),V589,0))</f>
        <v>0</v>
      </c>
      <c r="V589" s="511">
        <v>25</v>
      </c>
      <c r="W589" s="83">
        <f>IF((COUNTIF(D589:S589,"a")+COUNTIF(D589:S589,"s"))&gt;0,IF(OR((COUNTIF(D592:S592,"a")+COUNTIF(D592:S592,"s"))),0,COUNTIF(D589:S589,"a")+COUNTIF(D589:S589,"s")),COUNTIF(D589:S589,"a")+COUNTIF(D589:S589,"s"))</f>
        <v>0</v>
      </c>
      <c r="X589" s="339"/>
      <c r="Y589" s="363"/>
      <c r="Z589" s="316" t="s">
        <v>44</v>
      </c>
      <c r="AA589" s="365"/>
      <c r="AB589" s="365"/>
      <c r="AC589" s="365"/>
      <c r="AD589" s="365"/>
      <c r="AE589" s="365"/>
      <c r="AF589" s="365"/>
      <c r="AG589" s="365"/>
      <c r="AH589" s="365"/>
      <c r="AI589" s="365"/>
      <c r="AJ589" s="365"/>
      <c r="AK589" s="365"/>
      <c r="AL589" s="365"/>
      <c r="AM589" s="365"/>
      <c r="AN589" s="365"/>
      <c r="AO589" s="365"/>
      <c r="AP589" s="365"/>
      <c r="AQ589" s="365"/>
      <c r="AR589" s="365"/>
      <c r="AS589" s="365"/>
      <c r="AT589" s="365"/>
      <c r="AU589" s="290"/>
      <c r="AV589" s="290"/>
      <c r="AW589" s="290"/>
      <c r="AX589" s="290"/>
      <c r="AY589" s="290"/>
      <c r="AZ589" s="290"/>
      <c r="BA589" s="290"/>
      <c r="BB589" s="290"/>
      <c r="BC589" s="290"/>
      <c r="BD589" s="290"/>
      <c r="BE589" s="290"/>
      <c r="BF589" s="290"/>
      <c r="BG589" s="290"/>
      <c r="BH589" s="290"/>
      <c r="BI589" s="290"/>
      <c r="BJ589" s="290"/>
      <c r="BK589" s="290"/>
      <c r="BL589" s="290"/>
      <c r="BM589" s="290"/>
      <c r="BN589" s="290"/>
      <c r="BO589" s="290"/>
      <c r="BP589" s="290"/>
      <c r="BQ589" s="290"/>
      <c r="BR589" s="290"/>
      <c r="BS589" s="290"/>
      <c r="BT589" s="290"/>
      <c r="BU589" s="290"/>
      <c r="BV589" s="290"/>
      <c r="BW589" s="290"/>
      <c r="BX589" s="290"/>
      <c r="BY589" s="290"/>
      <c r="BZ589" s="290"/>
      <c r="CA589" s="290"/>
    </row>
    <row r="590" spans="1:93" s="15" customFormat="1" ht="45" customHeight="1" x14ac:dyDescent="0.2">
      <c r="A590" s="737"/>
      <c r="B590" s="331" t="s">
        <v>78</v>
      </c>
      <c r="C590" s="156" t="s">
        <v>842</v>
      </c>
      <c r="D590" s="900"/>
      <c r="E590" s="911"/>
      <c r="F590" s="900"/>
      <c r="G590" s="911"/>
      <c r="H590" s="900"/>
      <c r="I590" s="911"/>
      <c r="J590" s="900"/>
      <c r="K590" s="911"/>
      <c r="L590" s="900"/>
      <c r="M590" s="911"/>
      <c r="N590" s="900"/>
      <c r="O590" s="911"/>
      <c r="P590" s="900"/>
      <c r="Q590" s="911"/>
      <c r="R590" s="900"/>
      <c r="S590" s="911"/>
      <c r="T590" s="27"/>
      <c r="U590" s="140">
        <f t="shared" ref="U590:U596" si="49">IF(OR(D590="s",F590="s",H590="s",J590="s",L590="s",N590="s",P590="s",R590="s"), 0, IF(OR(D590="a",F590="a",H590="a",J590="a",L590="a",N590="a",P590="a",R590="a"),V590,0))</f>
        <v>0</v>
      </c>
      <c r="V590" s="509">
        <v>20</v>
      </c>
      <c r="W590" s="83">
        <f>IF((COUNTIF(D590:S590,"a")+COUNTIF(D590:S590,"s"))&gt;0,IF(OR((COUNTIF(D592:S592,"a")+COUNTIF(D592:S592,"s"))),0,COUNTIF(D590:S590,"a")+COUNTIF(D590:S590,"s")),COUNTIF(D590:S590,"a")+COUNTIF(D590:S590,"s"))</f>
        <v>0</v>
      </c>
      <c r="X590" s="150"/>
      <c r="Y590" s="290"/>
      <c r="Z590" s="289"/>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290"/>
      <c r="AY590" s="290"/>
      <c r="AZ590" s="290"/>
      <c r="BA590" s="290"/>
      <c r="BB590" s="290"/>
      <c r="BC590" s="290"/>
      <c r="BD590" s="290"/>
      <c r="BE590" s="290"/>
      <c r="BF590" s="290"/>
      <c r="BG590" s="290"/>
      <c r="BH590" s="290"/>
      <c r="BI590" s="290"/>
      <c r="BJ590" s="290"/>
      <c r="BK590" s="290"/>
      <c r="BL590" s="290"/>
      <c r="BM590" s="290"/>
      <c r="BN590" s="290"/>
      <c r="BO590" s="290"/>
      <c r="BP590" s="290"/>
      <c r="BQ590" s="290"/>
      <c r="BR590" s="290"/>
      <c r="BS590" s="290"/>
      <c r="BT590" s="290"/>
      <c r="BU590" s="290"/>
      <c r="BV590" s="290"/>
      <c r="BW590" s="290"/>
      <c r="BX590" s="290"/>
      <c r="BY590" s="290"/>
      <c r="BZ590" s="290"/>
      <c r="CA590" s="290"/>
      <c r="CB590" s="290"/>
      <c r="CC590" s="290"/>
      <c r="CD590" s="290"/>
      <c r="CE590" s="290"/>
      <c r="CF590" s="290"/>
      <c r="CG590" s="290"/>
      <c r="CH590" s="290"/>
      <c r="CI590" s="290"/>
      <c r="CJ590" s="290"/>
      <c r="CK590" s="290"/>
      <c r="CL590" s="290"/>
      <c r="CM590" s="290"/>
      <c r="CN590" s="290"/>
      <c r="CO590" s="290"/>
    </row>
    <row r="591" spans="1:93" s="15" customFormat="1" ht="45" customHeight="1" x14ac:dyDescent="0.2">
      <c r="A591" s="737"/>
      <c r="B591" s="331" t="s">
        <v>77</v>
      </c>
      <c r="C591" s="156" t="s">
        <v>1278</v>
      </c>
      <c r="D591" s="900"/>
      <c r="E591" s="911"/>
      <c r="F591" s="900"/>
      <c r="G591" s="911"/>
      <c r="H591" s="900"/>
      <c r="I591" s="911"/>
      <c r="J591" s="900"/>
      <c r="K591" s="911"/>
      <c r="L591" s="900"/>
      <c r="M591" s="911"/>
      <c r="N591" s="900"/>
      <c r="O591" s="911"/>
      <c r="P591" s="900"/>
      <c r="Q591" s="911"/>
      <c r="R591" s="900"/>
      <c r="S591" s="911"/>
      <c r="T591" s="27"/>
      <c r="U591" s="140">
        <f t="shared" si="49"/>
        <v>0</v>
      </c>
      <c r="V591" s="509">
        <v>20</v>
      </c>
      <c r="W591" s="83">
        <f>IF((COUNTIF(D591:S591,"a")+COUNTIF(D591:S591,"s"))&gt;0,IF(OR((COUNTIF(D592:S592,"a")+COUNTIF(D592:S592,"s"))),0,COUNTIF(D591:S591,"a")+COUNTIF(D591:S591,"s")),COUNTIF(D591:S591,"a")+COUNTIF(D591:S591,"s"))</f>
        <v>0</v>
      </c>
      <c r="X591" s="150"/>
      <c r="Y591" s="290"/>
      <c r="Z591" s="289"/>
      <c r="AA591" s="290"/>
      <c r="AB591" s="290"/>
      <c r="AC591" s="290"/>
      <c r="AD591" s="290"/>
      <c r="AE591" s="290"/>
      <c r="AF591" s="290"/>
      <c r="AG591" s="290"/>
      <c r="AH591" s="290"/>
      <c r="AI591" s="290"/>
      <c r="AJ591" s="290"/>
      <c r="AK591" s="290"/>
      <c r="AL591" s="290"/>
      <c r="AM591" s="290"/>
      <c r="AN591" s="290"/>
      <c r="AO591" s="290"/>
      <c r="AP591" s="290"/>
      <c r="AQ591" s="290"/>
      <c r="AR591" s="290"/>
      <c r="AS591" s="290"/>
      <c r="AT591" s="290"/>
      <c r="AU591" s="290"/>
      <c r="AV591" s="290"/>
      <c r="AW591" s="290"/>
      <c r="AX591" s="290"/>
      <c r="AY591" s="290"/>
      <c r="AZ591" s="290"/>
      <c r="BA591" s="290"/>
      <c r="BB591" s="290"/>
      <c r="BC591" s="290"/>
      <c r="BD591" s="290"/>
      <c r="BE591" s="290"/>
      <c r="BF591" s="290"/>
      <c r="BG591" s="290"/>
      <c r="BH591" s="290"/>
      <c r="BI591" s="290"/>
      <c r="BJ591" s="290"/>
      <c r="BK591" s="290"/>
      <c r="BL591" s="290"/>
      <c r="BM591" s="290"/>
      <c r="BN591" s="290"/>
      <c r="BO591" s="290"/>
      <c r="BP591" s="290"/>
      <c r="BQ591" s="290"/>
      <c r="BR591" s="290"/>
      <c r="BS591" s="290"/>
      <c r="BT591" s="290"/>
      <c r="BU591" s="290"/>
      <c r="BV591" s="290"/>
      <c r="BW591" s="290"/>
      <c r="BX591" s="290"/>
      <c r="BY591" s="290"/>
      <c r="BZ591" s="290"/>
      <c r="CA591" s="290"/>
      <c r="CB591" s="290"/>
      <c r="CC591" s="290"/>
      <c r="CD591" s="290"/>
      <c r="CE591" s="290"/>
      <c r="CF591" s="290"/>
      <c r="CG591" s="290"/>
      <c r="CH591" s="290"/>
      <c r="CI591" s="290"/>
      <c r="CJ591" s="290"/>
      <c r="CK591" s="290"/>
      <c r="CL591" s="290"/>
      <c r="CM591" s="290"/>
      <c r="CN591" s="290"/>
      <c r="CO591" s="290"/>
    </row>
    <row r="592" spans="1:93" s="15" customFormat="1" ht="45" customHeight="1" x14ac:dyDescent="0.2">
      <c r="A592" s="737"/>
      <c r="B592" s="332" t="s">
        <v>270</v>
      </c>
      <c r="C592" s="248" t="s">
        <v>843</v>
      </c>
      <c r="D592" s="900"/>
      <c r="E592" s="911"/>
      <c r="F592" s="900"/>
      <c r="G592" s="911"/>
      <c r="H592" s="900"/>
      <c r="I592" s="911"/>
      <c r="J592" s="900"/>
      <c r="K592" s="911"/>
      <c r="L592" s="900"/>
      <c r="M592" s="911"/>
      <c r="N592" s="900"/>
      <c r="O592" s="911"/>
      <c r="P592" s="900"/>
      <c r="Q592" s="911"/>
      <c r="R592" s="900"/>
      <c r="S592" s="911"/>
      <c r="T592" s="27"/>
      <c r="U592" s="137">
        <f>IF(OR(D592="s",F592="s",H592="s",J592="s",L592="s",N592="s",P592="s",R592="s"), 0, IF(OR(D592="a",F592="a",H592="a",J592="a",L592="a",N592="a",P592="a",R592="a"),V592,0))</f>
        <v>0</v>
      </c>
      <c r="V592" s="573">
        <v>25</v>
      </c>
      <c r="W592" s="83">
        <f>IF((COUNTIF(D592:S592,"a")+COUNTIF(D592:S592,"s"))&gt;0,IF(OR((COUNTIF(D591:S591,"a")+COUNTIF(D591:S591,"s")),(COUNTIF(D589:S589,"a")+COUNTIF(D589:S589,"s")),(COUNTIF(D590:S590,"a")+COUNTIF(D590:S590,"s"))),0,COUNTIF(D592:S592,"a")+COUNTIF(D592:S592,"s")),COUNTIF(D592:S592,"a")+COUNTIF(D592:S592,"s"))</f>
        <v>0</v>
      </c>
      <c r="X592" s="339"/>
      <c r="Y592" s="363"/>
      <c r="Z592" s="316"/>
      <c r="AA592" s="365"/>
      <c r="AB592" s="365"/>
      <c r="AC592" s="365"/>
      <c r="AD592" s="365"/>
      <c r="AE592" s="365"/>
      <c r="AF592" s="365"/>
      <c r="AG592" s="365"/>
      <c r="AH592" s="365"/>
      <c r="AI592" s="365"/>
      <c r="AJ592" s="365"/>
      <c r="AK592" s="365"/>
      <c r="AL592" s="365"/>
      <c r="AM592" s="365"/>
      <c r="AN592" s="365"/>
      <c r="AO592" s="365"/>
      <c r="AP592" s="365"/>
      <c r="AQ592" s="365"/>
      <c r="AR592" s="365"/>
      <c r="AS592" s="365"/>
      <c r="AT592" s="365"/>
      <c r="AU592" s="290"/>
      <c r="AV592" s="290"/>
      <c r="AW592" s="290"/>
      <c r="AX592" s="290"/>
      <c r="AY592" s="290"/>
      <c r="AZ592" s="290"/>
      <c r="BA592" s="290"/>
      <c r="BB592" s="290"/>
      <c r="BC592" s="290"/>
      <c r="BD592" s="290"/>
      <c r="BE592" s="290"/>
      <c r="BF592" s="290"/>
      <c r="BG592" s="290"/>
      <c r="BH592" s="290"/>
      <c r="BI592" s="290"/>
      <c r="BJ592" s="290"/>
      <c r="BK592" s="290"/>
      <c r="BL592" s="290"/>
      <c r="BM592" s="290"/>
      <c r="BN592" s="290"/>
      <c r="BO592" s="290"/>
      <c r="BP592" s="290"/>
      <c r="BQ592" s="290"/>
      <c r="BR592" s="290"/>
      <c r="BS592" s="290"/>
      <c r="BT592" s="290"/>
      <c r="BU592" s="290"/>
      <c r="BV592" s="290"/>
      <c r="BW592" s="290"/>
      <c r="BX592" s="290"/>
      <c r="BY592" s="290"/>
      <c r="BZ592" s="290"/>
      <c r="CA592" s="290"/>
    </row>
    <row r="593" spans="1:93" s="15" customFormat="1" ht="45" customHeight="1" x14ac:dyDescent="0.2">
      <c r="A593" s="737"/>
      <c r="B593" s="331" t="s">
        <v>76</v>
      </c>
      <c r="C593" s="156" t="s">
        <v>436</v>
      </c>
      <c r="D593" s="900"/>
      <c r="E593" s="911"/>
      <c r="F593" s="900"/>
      <c r="G593" s="911"/>
      <c r="H593" s="900"/>
      <c r="I593" s="911"/>
      <c r="J593" s="900"/>
      <c r="K593" s="911"/>
      <c r="L593" s="900"/>
      <c r="M593" s="911"/>
      <c r="N593" s="900"/>
      <c r="O593" s="911"/>
      <c r="P593" s="900"/>
      <c r="Q593" s="911"/>
      <c r="R593" s="900"/>
      <c r="S593" s="911"/>
      <c r="T593" s="249"/>
      <c r="U593" s="140">
        <f t="shared" si="49"/>
        <v>0</v>
      </c>
      <c r="V593" s="509">
        <v>10</v>
      </c>
      <c r="W593" s="83">
        <f>COUNTIF(D593:S593,"a")+COUNTIF(D593:S593,"s")</f>
        <v>0</v>
      </c>
      <c r="X593" s="150"/>
      <c r="Y593" s="290"/>
      <c r="Z593" s="289" t="s">
        <v>44</v>
      </c>
      <c r="AA593" s="290"/>
      <c r="AB593" s="290"/>
      <c r="AC593" s="290"/>
      <c r="AD593" s="290"/>
      <c r="AE593" s="290"/>
      <c r="AF593" s="290"/>
      <c r="AG593" s="290"/>
      <c r="AH593" s="290"/>
      <c r="AI593" s="290"/>
      <c r="AJ593" s="290"/>
      <c r="AK593" s="290"/>
      <c r="AL593" s="290"/>
      <c r="AM593" s="290"/>
      <c r="AN593" s="290"/>
      <c r="AO593" s="290"/>
      <c r="AP593" s="290"/>
      <c r="AQ593" s="290"/>
      <c r="AR593" s="290"/>
      <c r="AS593" s="290"/>
      <c r="AT593" s="290"/>
      <c r="AU593" s="290"/>
      <c r="AV593" s="290"/>
      <c r="AW593" s="290"/>
      <c r="AX593" s="290"/>
      <c r="AY593" s="290"/>
      <c r="AZ593" s="290"/>
      <c r="BA593" s="290"/>
      <c r="BB593" s="290"/>
      <c r="BC593" s="290"/>
      <c r="BD593" s="290"/>
      <c r="BE593" s="290"/>
      <c r="BF593" s="290"/>
      <c r="BG593" s="290"/>
      <c r="BH593" s="290"/>
      <c r="BI593" s="290"/>
      <c r="BJ593" s="290"/>
      <c r="BK593" s="290"/>
      <c r="BL593" s="290"/>
      <c r="BM593" s="290"/>
      <c r="BN593" s="290"/>
      <c r="BO593" s="290"/>
      <c r="BP593" s="290"/>
      <c r="BQ593" s="290"/>
      <c r="BR593" s="290"/>
      <c r="BS593" s="290"/>
      <c r="BT593" s="290"/>
      <c r="BU593" s="290"/>
      <c r="BV593" s="290"/>
      <c r="BW593" s="290"/>
      <c r="BX593" s="290"/>
      <c r="BY593" s="290"/>
      <c r="BZ593" s="290"/>
      <c r="CA593" s="290"/>
      <c r="CB593" s="290"/>
      <c r="CC593" s="290"/>
      <c r="CD593" s="290"/>
      <c r="CE593" s="290"/>
      <c r="CF593" s="290"/>
      <c r="CG593" s="290"/>
      <c r="CH593" s="290"/>
      <c r="CI593" s="290"/>
      <c r="CJ593" s="290"/>
      <c r="CK593" s="290"/>
      <c r="CL593" s="290"/>
      <c r="CM593" s="290"/>
      <c r="CN593" s="290"/>
      <c r="CO593" s="290"/>
    </row>
    <row r="594" spans="1:93" s="15" customFormat="1" ht="27.95" customHeight="1" x14ac:dyDescent="0.2">
      <c r="A594" s="737"/>
      <c r="B594" s="331" t="s">
        <v>75</v>
      </c>
      <c r="C594" s="156" t="s">
        <v>7</v>
      </c>
      <c r="D594" s="900"/>
      <c r="E594" s="911"/>
      <c r="F594" s="900"/>
      <c r="G594" s="911"/>
      <c r="H594" s="900"/>
      <c r="I594" s="911"/>
      <c r="J594" s="900"/>
      <c r="K594" s="911"/>
      <c r="L594" s="900"/>
      <c r="M594" s="911"/>
      <c r="N594" s="900"/>
      <c r="O594" s="911"/>
      <c r="P594" s="900"/>
      <c r="Q594" s="911"/>
      <c r="R594" s="900"/>
      <c r="S594" s="911"/>
      <c r="T594" s="249"/>
      <c r="U594" s="140">
        <f t="shared" si="49"/>
        <v>0</v>
      </c>
      <c r="V594" s="509">
        <v>10</v>
      </c>
      <c r="W594" s="83">
        <f>COUNTIF(D594:S594,"a")+COUNTIF(D594:S594,"s")</f>
        <v>0</v>
      </c>
      <c r="X594" s="150"/>
      <c r="Y594" s="290"/>
      <c r="Z594" s="289" t="s">
        <v>44</v>
      </c>
      <c r="AA594" s="290"/>
      <c r="AB594" s="290"/>
      <c r="AC594" s="290"/>
      <c r="AD594" s="290"/>
      <c r="AE594" s="290"/>
      <c r="AF594" s="290"/>
      <c r="AG594" s="290"/>
      <c r="AH594" s="290"/>
      <c r="AI594" s="290"/>
      <c r="AJ594" s="290"/>
      <c r="AK594" s="290"/>
      <c r="AL594" s="290"/>
      <c r="AM594" s="290"/>
      <c r="AN594" s="290"/>
      <c r="AO594" s="290"/>
      <c r="AP594" s="290"/>
      <c r="AQ594" s="290"/>
      <c r="AR594" s="290"/>
      <c r="AS594" s="290"/>
      <c r="AT594" s="290"/>
      <c r="AU594" s="290"/>
      <c r="AV594" s="290"/>
      <c r="AW594" s="290"/>
      <c r="AX594" s="290"/>
      <c r="AY594" s="290"/>
      <c r="AZ594" s="290"/>
      <c r="BA594" s="290"/>
      <c r="BB594" s="290"/>
      <c r="BC594" s="290"/>
      <c r="BD594" s="290"/>
      <c r="BE594" s="290"/>
      <c r="BF594" s="290"/>
      <c r="BG594" s="290"/>
      <c r="BH594" s="290"/>
      <c r="BI594" s="290"/>
      <c r="BJ594" s="290"/>
      <c r="BK594" s="290"/>
      <c r="BL594" s="290"/>
      <c r="BM594" s="290"/>
      <c r="BN594" s="290"/>
      <c r="BO594" s="290"/>
      <c r="BP594" s="290"/>
      <c r="BQ594" s="290"/>
      <c r="BR594" s="290"/>
      <c r="BS594" s="290"/>
      <c r="BT594" s="290"/>
      <c r="BU594" s="290"/>
      <c r="BV594" s="290"/>
      <c r="BW594" s="290"/>
      <c r="BX594" s="290"/>
      <c r="BY594" s="290"/>
      <c r="BZ594" s="290"/>
      <c r="CA594" s="290"/>
      <c r="CB594" s="290"/>
      <c r="CC594" s="290"/>
      <c r="CD594" s="290"/>
      <c r="CE594" s="290"/>
      <c r="CF594" s="290"/>
      <c r="CG594" s="290"/>
      <c r="CH594" s="290"/>
      <c r="CI594" s="290"/>
      <c r="CJ594" s="290"/>
      <c r="CK594" s="290"/>
      <c r="CL594" s="290"/>
      <c r="CM594" s="290"/>
      <c r="CN594" s="290"/>
      <c r="CO594" s="290"/>
    </row>
    <row r="595" spans="1:93" s="15" customFormat="1" ht="27.95" customHeight="1" x14ac:dyDescent="0.2">
      <c r="A595" s="737"/>
      <c r="B595" s="331" t="s">
        <v>74</v>
      </c>
      <c r="C595" s="156" t="s">
        <v>292</v>
      </c>
      <c r="D595" s="900"/>
      <c r="E595" s="911"/>
      <c r="F595" s="900"/>
      <c r="G595" s="911"/>
      <c r="H595" s="900"/>
      <c r="I595" s="911"/>
      <c r="J595" s="900"/>
      <c r="K595" s="911"/>
      <c r="L595" s="900"/>
      <c r="M595" s="911"/>
      <c r="N595" s="900"/>
      <c r="O595" s="911"/>
      <c r="P595" s="900"/>
      <c r="Q595" s="911"/>
      <c r="R595" s="900"/>
      <c r="S595" s="911"/>
      <c r="T595" s="249"/>
      <c r="U595" s="140">
        <f t="shared" si="49"/>
        <v>0</v>
      </c>
      <c r="V595" s="514">
        <v>20</v>
      </c>
      <c r="W595" s="83">
        <f>COUNTIF(D595:S595,"a")+COUNTIF(D595:S595,"s")</f>
        <v>0</v>
      </c>
      <c r="X595" s="150"/>
      <c r="Y595" s="290"/>
      <c r="Z595" s="289" t="s">
        <v>44</v>
      </c>
      <c r="AA595" s="290"/>
      <c r="AB595" s="290"/>
      <c r="AC595" s="290"/>
      <c r="AD595" s="290"/>
      <c r="AE595" s="290"/>
      <c r="AF595" s="290"/>
      <c r="AG595" s="290"/>
      <c r="AH595" s="290"/>
      <c r="AI595" s="290"/>
      <c r="AJ595" s="290"/>
      <c r="AK595" s="290"/>
      <c r="AL595" s="290"/>
      <c r="AM595" s="290"/>
      <c r="AN595" s="290"/>
      <c r="AO595" s="290"/>
      <c r="AP595" s="290"/>
      <c r="AQ595" s="290"/>
      <c r="AR595" s="290"/>
      <c r="AS595" s="290"/>
      <c r="AT595" s="290"/>
      <c r="AU595" s="290"/>
      <c r="AV595" s="290"/>
      <c r="AW595" s="290"/>
      <c r="AX595" s="290"/>
      <c r="AY595" s="290"/>
      <c r="AZ595" s="290"/>
      <c r="BA595" s="290"/>
      <c r="BB595" s="290"/>
      <c r="BC595" s="290"/>
      <c r="BD595" s="290"/>
      <c r="BE595" s="290"/>
      <c r="BF595" s="290"/>
      <c r="BG595" s="290"/>
      <c r="BH595" s="290"/>
      <c r="BI595" s="290"/>
      <c r="BJ595" s="290"/>
      <c r="BK595" s="290"/>
      <c r="BL595" s="290"/>
      <c r="BM595" s="290"/>
      <c r="BN595" s="290"/>
      <c r="BO595" s="290"/>
      <c r="BP595" s="290"/>
      <c r="BQ595" s="290"/>
      <c r="BR595" s="290"/>
      <c r="BS595" s="290"/>
      <c r="BT595" s="290"/>
      <c r="BU595" s="290"/>
      <c r="BV595" s="290"/>
      <c r="BW595" s="290"/>
      <c r="BX595" s="290"/>
      <c r="BY595" s="290"/>
      <c r="BZ595" s="290"/>
      <c r="CA595" s="290"/>
      <c r="CB595" s="290"/>
      <c r="CC595" s="290"/>
      <c r="CD595" s="290"/>
      <c r="CE595" s="290"/>
      <c r="CF595" s="290"/>
      <c r="CG595" s="290"/>
      <c r="CH595" s="290"/>
      <c r="CI595" s="290"/>
      <c r="CJ595" s="290"/>
      <c r="CK595" s="290"/>
      <c r="CL595" s="290"/>
      <c r="CM595" s="290"/>
      <c r="CN595" s="290"/>
      <c r="CO595" s="290"/>
    </row>
    <row r="596" spans="1:93" s="15" customFormat="1" ht="27.95" customHeight="1" thickBot="1" x14ac:dyDescent="0.25">
      <c r="A596" s="737"/>
      <c r="B596" s="331" t="s">
        <v>271</v>
      </c>
      <c r="C596" s="156" t="s">
        <v>1269</v>
      </c>
      <c r="D596" s="901"/>
      <c r="E596" s="916"/>
      <c r="F596" s="901"/>
      <c r="G596" s="916"/>
      <c r="H596" s="901"/>
      <c r="I596" s="916"/>
      <c r="J596" s="901"/>
      <c r="K596" s="916"/>
      <c r="L596" s="901"/>
      <c r="M596" s="916"/>
      <c r="N596" s="901"/>
      <c r="O596" s="916"/>
      <c r="P596" s="901"/>
      <c r="Q596" s="916"/>
      <c r="R596" s="901"/>
      <c r="S596" s="916"/>
      <c r="T596" s="249"/>
      <c r="U596" s="144">
        <f t="shared" si="49"/>
        <v>0</v>
      </c>
      <c r="V596" s="514">
        <v>15</v>
      </c>
      <c r="W596" s="83">
        <f>COUNTIF(D596:S596,"a")+COUNTIF(D596:S596,"s")</f>
        <v>0</v>
      </c>
      <c r="X596" s="339"/>
      <c r="Y596" s="363"/>
      <c r="Z596" s="316"/>
      <c r="AA596" s="365"/>
      <c r="AB596" s="365"/>
      <c r="AC596" s="365"/>
      <c r="AD596" s="365"/>
      <c r="AE596" s="365"/>
      <c r="AF596" s="365"/>
      <c r="AG596" s="365"/>
      <c r="AH596" s="365"/>
      <c r="AI596" s="365"/>
      <c r="AJ596" s="365"/>
      <c r="AK596" s="365"/>
      <c r="AL596" s="365"/>
      <c r="AM596" s="365"/>
      <c r="AN596" s="365"/>
      <c r="AO596" s="365"/>
      <c r="AP596" s="365"/>
      <c r="AQ596" s="365"/>
      <c r="AR596" s="365"/>
      <c r="AS596" s="365"/>
      <c r="AT596" s="365"/>
      <c r="AU596" s="290"/>
      <c r="AV596" s="290"/>
      <c r="AW596" s="290"/>
      <c r="AX596" s="290"/>
      <c r="AY596" s="290"/>
      <c r="AZ596" s="290"/>
      <c r="BA596" s="290"/>
      <c r="BB596" s="290"/>
      <c r="BC596" s="290"/>
      <c r="BD596" s="290"/>
      <c r="BE596" s="290"/>
      <c r="BF596" s="290"/>
      <c r="BG596" s="290"/>
      <c r="BH596" s="290"/>
      <c r="BI596" s="290"/>
      <c r="BJ596" s="290"/>
      <c r="BK596" s="290"/>
      <c r="BL596" s="290"/>
      <c r="BM596" s="290"/>
      <c r="BN596" s="290"/>
      <c r="BO596" s="290"/>
      <c r="BP596" s="290"/>
      <c r="BQ596" s="290"/>
      <c r="BR596" s="290"/>
      <c r="BS596" s="290"/>
      <c r="BT596" s="290"/>
      <c r="BU596" s="290"/>
      <c r="BV596" s="290"/>
      <c r="BW596" s="290"/>
      <c r="BX596" s="290"/>
      <c r="BY596" s="290"/>
      <c r="BZ596" s="290"/>
      <c r="CA596" s="290"/>
    </row>
    <row r="597" spans="1:93" s="15" customFormat="1" ht="21" customHeight="1" thickTop="1" thickBot="1" x14ac:dyDescent="0.25">
      <c r="A597" s="737"/>
      <c r="B597" s="331"/>
      <c r="C597" s="156"/>
      <c r="D597" s="912" t="s">
        <v>261</v>
      </c>
      <c r="E597" s="919"/>
      <c r="F597" s="919"/>
      <c r="G597" s="919"/>
      <c r="H597" s="919"/>
      <c r="I597" s="919"/>
      <c r="J597" s="919"/>
      <c r="K597" s="919"/>
      <c r="L597" s="919"/>
      <c r="M597" s="919"/>
      <c r="N597" s="919"/>
      <c r="O597" s="919"/>
      <c r="P597" s="919"/>
      <c r="Q597" s="919"/>
      <c r="R597" s="919"/>
      <c r="S597" s="919"/>
      <c r="T597" s="920"/>
      <c r="U597" s="29">
        <f>SUM(U589:U596)</f>
        <v>0</v>
      </c>
      <c r="V597" s="510">
        <f>SUM(V589:V591,V593:V596)</f>
        <v>120</v>
      </c>
      <c r="W597" s="83"/>
      <c r="X597" s="347"/>
      <c r="Y597" s="363"/>
      <c r="Z597" s="316"/>
      <c r="AA597" s="365"/>
      <c r="AB597" s="365"/>
      <c r="AC597" s="365"/>
      <c r="AD597" s="365"/>
      <c r="AE597" s="365"/>
      <c r="AF597" s="365"/>
      <c r="AG597" s="365"/>
      <c r="AH597" s="365"/>
      <c r="AI597" s="365"/>
      <c r="AJ597" s="365"/>
      <c r="AK597" s="365"/>
      <c r="AL597" s="365"/>
      <c r="AM597" s="365"/>
      <c r="AN597" s="365"/>
      <c r="AO597" s="365"/>
      <c r="AP597" s="365"/>
      <c r="AQ597" s="365"/>
      <c r="AR597" s="365"/>
      <c r="AS597" s="365"/>
      <c r="AT597" s="365"/>
      <c r="AU597" s="290"/>
      <c r="AV597" s="290"/>
      <c r="AW597" s="290"/>
      <c r="AX597" s="290"/>
      <c r="AY597" s="290"/>
      <c r="AZ597" s="290"/>
      <c r="BA597" s="290"/>
      <c r="BB597" s="290"/>
      <c r="BC597" s="290"/>
      <c r="BD597" s="290"/>
      <c r="BE597" s="290"/>
      <c r="BF597" s="290"/>
      <c r="BG597" s="290"/>
      <c r="BH597" s="290"/>
      <c r="BI597" s="290"/>
      <c r="BJ597" s="290"/>
      <c r="BK597" s="290"/>
      <c r="BL597" s="290"/>
      <c r="BM597" s="290"/>
      <c r="BN597" s="290"/>
      <c r="BO597" s="290"/>
      <c r="BP597" s="290"/>
      <c r="BQ597" s="290"/>
      <c r="BR597" s="290"/>
      <c r="BS597" s="290"/>
      <c r="BT597" s="290"/>
      <c r="BU597" s="290"/>
      <c r="BV597" s="290"/>
      <c r="BW597" s="290"/>
      <c r="BX597" s="290"/>
      <c r="BY597" s="290"/>
      <c r="BZ597" s="290"/>
      <c r="CA597" s="290"/>
    </row>
    <row r="598" spans="1:93" s="15" customFormat="1" ht="21" customHeight="1" thickBot="1" x14ac:dyDescent="0.25">
      <c r="A598" s="737"/>
      <c r="B598" s="321"/>
      <c r="C598" s="182"/>
      <c r="D598" s="913"/>
      <c r="E598" s="1162"/>
      <c r="F598" s="1238">
        <v>60</v>
      </c>
      <c r="G598" s="923"/>
      <c r="H598" s="923"/>
      <c r="I598" s="923"/>
      <c r="J598" s="923"/>
      <c r="K598" s="923"/>
      <c r="L598" s="923"/>
      <c r="M598" s="923"/>
      <c r="N598" s="923"/>
      <c r="O598" s="923"/>
      <c r="P598" s="923"/>
      <c r="Q598" s="923"/>
      <c r="R598" s="923"/>
      <c r="S598" s="923"/>
      <c r="T598" s="923"/>
      <c r="U598" s="923"/>
      <c r="V598" s="924"/>
      <c r="W598" s="83"/>
      <c r="X598" s="347"/>
      <c r="Y598" s="348"/>
      <c r="Z598" s="316"/>
      <c r="AA598" s="282"/>
      <c r="AB598" s="282"/>
      <c r="AC598" s="282"/>
      <c r="AD598" s="282"/>
      <c r="AE598" s="282"/>
      <c r="AF598" s="282"/>
      <c r="AG598" s="282"/>
      <c r="AH598" s="282"/>
      <c r="AI598" s="282"/>
      <c r="AJ598" s="282"/>
      <c r="AK598" s="282"/>
      <c r="AL598" s="282"/>
      <c r="AM598" s="282"/>
      <c r="AN598" s="282"/>
      <c r="AO598" s="282"/>
      <c r="AP598" s="282"/>
      <c r="AQ598" s="282"/>
      <c r="AR598" s="282"/>
      <c r="AS598" s="282"/>
      <c r="AT598" s="282"/>
      <c r="AU598" s="290"/>
      <c r="AV598" s="290"/>
      <c r="AW598" s="290"/>
      <c r="AX598" s="290"/>
      <c r="AY598" s="290"/>
      <c r="AZ598" s="290"/>
      <c r="BA598" s="290"/>
      <c r="BB598" s="290"/>
      <c r="BC598" s="290"/>
      <c r="BD598" s="290"/>
      <c r="BE598" s="290"/>
      <c r="BF598" s="290"/>
      <c r="BG598" s="290"/>
      <c r="BH598" s="290"/>
      <c r="BI598" s="290"/>
      <c r="BJ598" s="290"/>
      <c r="BK598" s="290"/>
      <c r="BL598" s="290"/>
      <c r="BM598" s="290"/>
      <c r="BN598" s="290"/>
      <c r="BO598" s="290"/>
      <c r="BP598" s="290"/>
      <c r="BQ598" s="290"/>
      <c r="BR598" s="290"/>
      <c r="BS598" s="290"/>
      <c r="BT598" s="290"/>
      <c r="BU598" s="290"/>
      <c r="BV598" s="290"/>
      <c r="BW598" s="290"/>
      <c r="BX598" s="290"/>
      <c r="BY598" s="290"/>
      <c r="BZ598" s="290"/>
      <c r="CA598" s="290"/>
    </row>
    <row r="599" spans="1:93" ht="30" customHeight="1" thickBot="1" x14ac:dyDescent="0.25">
      <c r="A599" s="519"/>
      <c r="B599" s="372" t="s">
        <v>238</v>
      </c>
      <c r="C599" s="197" t="s">
        <v>449</v>
      </c>
      <c r="D599" s="32" t="s">
        <v>602</v>
      </c>
      <c r="E599" s="35"/>
      <c r="F599" s="33" t="s">
        <v>602</v>
      </c>
      <c r="G599" s="36"/>
      <c r="H599" s="32"/>
      <c r="I599" s="35"/>
      <c r="J599" s="34"/>
      <c r="K599" s="36"/>
      <c r="L599" s="32" t="s">
        <v>602</v>
      </c>
      <c r="M599" s="35"/>
      <c r="N599" s="33"/>
      <c r="O599" s="42"/>
      <c r="P599" s="39"/>
      <c r="Q599" s="40"/>
      <c r="R599" s="39"/>
      <c r="S599" s="40"/>
      <c r="T599" s="69"/>
      <c r="U599" s="43"/>
      <c r="V599" s="523"/>
      <c r="W599" s="82"/>
      <c r="X599" s="82"/>
      <c r="Y599" s="284"/>
      <c r="Z599" s="289"/>
      <c r="AA599" s="284"/>
      <c r="AB599" s="284"/>
      <c r="AC599" s="284"/>
      <c r="AD599" s="284"/>
      <c r="AE599" s="284"/>
      <c r="AF599" s="284"/>
      <c r="AG599" s="284"/>
      <c r="AH599" s="284"/>
      <c r="AI599" s="284"/>
      <c r="AJ599" s="284"/>
      <c r="AK599" s="284"/>
      <c r="AL599" s="284"/>
      <c r="AM599" s="284"/>
      <c r="AN599" s="284"/>
      <c r="AO599" s="284"/>
      <c r="AP599" s="284"/>
      <c r="AQ599" s="284"/>
      <c r="AR599" s="284"/>
      <c r="AS599" s="284"/>
      <c r="AT599" s="284"/>
      <c r="AU599" s="284"/>
      <c r="AV599" s="284"/>
      <c r="AW599" s="284"/>
      <c r="AX599" s="284"/>
    </row>
    <row r="600" spans="1:93" ht="27.95" customHeight="1" thickBot="1" x14ac:dyDescent="0.25">
      <c r="A600" s="519"/>
      <c r="B600" s="373" t="s">
        <v>606</v>
      </c>
      <c r="C600" s="172" t="s">
        <v>102</v>
      </c>
      <c r="D600" s="1002"/>
      <c r="E600" s="1002"/>
      <c r="F600" s="1002"/>
      <c r="G600" s="1002"/>
      <c r="H600" s="1002"/>
      <c r="I600" s="1002"/>
      <c r="J600" s="1002"/>
      <c r="K600" s="1002"/>
      <c r="L600" s="1002"/>
      <c r="M600" s="1002"/>
      <c r="N600" s="1002"/>
      <c r="O600" s="1002"/>
      <c r="P600" s="1002"/>
      <c r="Q600" s="1002"/>
      <c r="R600" s="1002"/>
      <c r="S600" s="1002"/>
      <c r="T600" s="148"/>
      <c r="U600" s="149">
        <f>IF(OR(D600="s",F600="s",H600="s",J600="s",L600="s",N600="s",P600="s",R600="s"), 0, IF(OR(D600="a",F600="a",H600="a",J600="a",L600="a",N600="a",P600="a",R600="a"),V600,0))</f>
        <v>0</v>
      </c>
      <c r="V600" s="520">
        <v>10</v>
      </c>
      <c r="W600" s="112">
        <f>COUNTIF(D600:S600,"a")+COUNTIF(D600:S600,"s")</f>
        <v>0</v>
      </c>
      <c r="X600" s="150"/>
      <c r="Y600" s="284"/>
      <c r="Z600" s="289" t="s">
        <v>44</v>
      </c>
      <c r="AA600" s="284"/>
      <c r="AB600" s="284"/>
      <c r="AC600" s="284"/>
      <c r="AD600" s="284"/>
      <c r="AE600" s="284"/>
      <c r="AF600" s="284"/>
      <c r="AG600" s="284"/>
      <c r="AH600" s="284"/>
      <c r="AI600" s="284"/>
      <c r="AJ600" s="284"/>
      <c r="AK600" s="284"/>
      <c r="AL600" s="284"/>
      <c r="AM600" s="284"/>
      <c r="AN600" s="284"/>
      <c r="AO600" s="284"/>
      <c r="AP600" s="284"/>
      <c r="AQ600" s="284"/>
      <c r="AR600" s="284"/>
      <c r="AS600" s="284"/>
      <c r="AT600" s="284"/>
      <c r="AU600" s="284"/>
      <c r="AV600" s="284"/>
      <c r="AW600" s="284"/>
      <c r="AX600" s="284"/>
    </row>
    <row r="601" spans="1:93" s="6" customFormat="1" ht="27.95" customHeight="1" thickBot="1" x14ac:dyDescent="0.25">
      <c r="A601" s="519"/>
      <c r="B601" s="371" t="s">
        <v>103</v>
      </c>
      <c r="C601" s="170" t="s">
        <v>104</v>
      </c>
      <c r="D601" s="969"/>
      <c r="E601" s="969"/>
      <c r="F601" s="969"/>
      <c r="G601" s="969"/>
      <c r="H601" s="969"/>
      <c r="I601" s="969"/>
      <c r="J601" s="969"/>
      <c r="K601" s="969"/>
      <c r="L601" s="969"/>
      <c r="M601" s="969"/>
      <c r="N601" s="969"/>
      <c r="O601" s="969"/>
      <c r="P601" s="969"/>
      <c r="Q601" s="969"/>
      <c r="R601" s="969"/>
      <c r="S601" s="969"/>
      <c r="T601" s="148"/>
      <c r="U601" s="149">
        <f>IF(OR(D601="s",F601="s",H601="s",J601="s",L601="s",N601="s",P601="s",R601="s"), 0, IF(OR(D601="a",F601="a",H601="a",J601="a",L601="a",N601="a",P601="a",R601="a"),V601,0))</f>
        <v>0</v>
      </c>
      <c r="V601" s="513">
        <v>10</v>
      </c>
      <c r="W601" s="112">
        <f>COUNTIF(D601:S601,"a")+COUNTIF(D601:S601,"s")</f>
        <v>0</v>
      </c>
      <c r="X601" s="150"/>
      <c r="Y601" s="284"/>
      <c r="Z601" s="289" t="s">
        <v>44</v>
      </c>
      <c r="AA601" s="284"/>
      <c r="AB601" s="284"/>
      <c r="AC601" s="284"/>
      <c r="AD601" s="284"/>
      <c r="AE601" s="284"/>
      <c r="AF601" s="284"/>
      <c r="AG601" s="284"/>
      <c r="AH601" s="284"/>
      <c r="AI601" s="284"/>
      <c r="AJ601" s="284"/>
      <c r="AK601" s="284"/>
      <c r="AL601" s="284"/>
      <c r="AM601" s="284"/>
      <c r="AN601" s="284"/>
      <c r="AO601" s="284"/>
      <c r="AP601" s="284"/>
      <c r="AQ601" s="284"/>
      <c r="AR601" s="284"/>
      <c r="AS601" s="284"/>
      <c r="AT601" s="284"/>
      <c r="AU601" s="284"/>
      <c r="AV601" s="284"/>
      <c r="AW601" s="284"/>
      <c r="AX601" s="284"/>
      <c r="AY601" s="291"/>
      <c r="AZ601" s="291"/>
      <c r="BA601" s="291"/>
      <c r="BB601" s="291"/>
      <c r="BC601" s="291"/>
      <c r="BD601" s="291"/>
      <c r="BE601" s="291"/>
      <c r="BF601" s="291"/>
      <c r="BG601" s="291"/>
      <c r="BH601" s="291"/>
      <c r="BI601" s="291"/>
      <c r="BJ601" s="291"/>
      <c r="BK601" s="291"/>
      <c r="BL601" s="291"/>
      <c r="BM601" s="291"/>
      <c r="BN601" s="291"/>
      <c r="BO601" s="291"/>
      <c r="BP601" s="291"/>
      <c r="BQ601" s="291"/>
      <c r="BR601" s="291"/>
      <c r="BS601" s="291"/>
      <c r="BT601" s="291"/>
      <c r="BU601" s="291"/>
      <c r="BV601" s="291"/>
      <c r="BW601" s="291"/>
      <c r="BX601" s="291"/>
      <c r="BY601" s="291"/>
      <c r="BZ601" s="291"/>
      <c r="CA601" s="291"/>
      <c r="CB601" s="291"/>
      <c r="CC601" s="291"/>
      <c r="CD601" s="291"/>
      <c r="CE601" s="291"/>
      <c r="CF601" s="291"/>
      <c r="CG601" s="291"/>
      <c r="CH601" s="291"/>
      <c r="CI601" s="291"/>
      <c r="CJ601" s="291"/>
      <c r="CK601" s="291"/>
      <c r="CL601" s="291"/>
      <c r="CM601" s="291"/>
      <c r="CN601" s="291"/>
      <c r="CO601" s="291"/>
    </row>
    <row r="602" spans="1:93" ht="27.95" customHeight="1" x14ac:dyDescent="0.2">
      <c r="A602" s="519"/>
      <c r="B602" s="371" t="s">
        <v>304</v>
      </c>
      <c r="C602" s="171" t="s">
        <v>305</v>
      </c>
      <c r="D602" s="969"/>
      <c r="E602" s="969"/>
      <c r="F602" s="969"/>
      <c r="G602" s="969"/>
      <c r="H602" s="969"/>
      <c r="I602" s="969"/>
      <c r="J602" s="969"/>
      <c r="K602" s="969"/>
      <c r="L602" s="969"/>
      <c r="M602" s="969"/>
      <c r="N602" s="969"/>
      <c r="O602" s="969"/>
      <c r="P602" s="969"/>
      <c r="Q602" s="969"/>
      <c r="R602" s="969"/>
      <c r="S602" s="969"/>
      <c r="T602" s="148"/>
      <c r="U602" s="149">
        <f>IF(OR(D602="s",F602="s",H602="s",J602="s",L602="s",N602="s",P602="s",R602="s"), 0, IF(OR(D602="a",F602="a",H602="a",J602="a",L602="a",N602="a",P602="a",R602="a"),V602,0))</f>
        <v>0</v>
      </c>
      <c r="V602" s="513">
        <v>10</v>
      </c>
      <c r="W602" s="112">
        <f>COUNTIF(D602:S602,"a")+COUNTIF(D602:S602,"s")</f>
        <v>0</v>
      </c>
      <c r="X602" s="150"/>
      <c r="Y602" s="284"/>
      <c r="Z602" s="289" t="s">
        <v>44</v>
      </c>
      <c r="AA602" s="284"/>
      <c r="AB602" s="284"/>
      <c r="AC602" s="284"/>
      <c r="AD602" s="284"/>
      <c r="AE602" s="284"/>
      <c r="AF602" s="284"/>
      <c r="AG602" s="284"/>
      <c r="AH602" s="284"/>
      <c r="AI602" s="284"/>
      <c r="AJ602" s="284"/>
      <c r="AK602" s="284"/>
      <c r="AL602" s="284"/>
      <c r="AM602" s="284"/>
      <c r="AN602" s="284"/>
      <c r="AO602" s="284"/>
      <c r="AP602" s="284"/>
      <c r="AQ602" s="284"/>
      <c r="AR602" s="284"/>
      <c r="AS602" s="284"/>
      <c r="AT602" s="284"/>
      <c r="AU602" s="284"/>
      <c r="AV602" s="284"/>
      <c r="AW602" s="284"/>
      <c r="AX602" s="284"/>
    </row>
    <row r="603" spans="1:93" ht="27.95" customHeight="1" thickBot="1" x14ac:dyDescent="0.25">
      <c r="A603" s="519"/>
      <c r="B603" s="371" t="s">
        <v>306</v>
      </c>
      <c r="C603" s="171" t="s">
        <v>90</v>
      </c>
      <c r="D603" s="970"/>
      <c r="E603" s="970"/>
      <c r="F603" s="970"/>
      <c r="G603" s="970"/>
      <c r="H603" s="970"/>
      <c r="I603" s="970"/>
      <c r="J603" s="970"/>
      <c r="K603" s="970"/>
      <c r="L603" s="970"/>
      <c r="M603" s="970"/>
      <c r="N603" s="970"/>
      <c r="O603" s="970"/>
      <c r="P603" s="970"/>
      <c r="Q603" s="970"/>
      <c r="R603" s="970"/>
      <c r="S603" s="970"/>
      <c r="T603" s="148"/>
      <c r="U603" s="149">
        <f>IF(OR(D603="s",F603="s",H603="s",J603="s",L603="s",N603="s",P603="s",R603="s"), 0, IF(OR(D603="a",F603="a",H603="a",J603="a",L603="a",N603="a",P603="a",R603="a"),V603,0))</f>
        <v>0</v>
      </c>
      <c r="V603" s="513">
        <v>10</v>
      </c>
      <c r="W603" s="112">
        <f>COUNTIF(D603:S603,"a")+COUNTIF(D603:S603,"s")</f>
        <v>0</v>
      </c>
      <c r="X603" s="150"/>
      <c r="Y603" s="284"/>
      <c r="Z603" s="289" t="s">
        <v>44</v>
      </c>
      <c r="AA603" s="284"/>
      <c r="AB603" s="284"/>
      <c r="AC603" s="284"/>
      <c r="AD603" s="284"/>
      <c r="AE603" s="284"/>
      <c r="AF603" s="284"/>
      <c r="AG603" s="284"/>
      <c r="AH603" s="284"/>
      <c r="AI603" s="284"/>
      <c r="AJ603" s="284"/>
      <c r="AK603" s="284"/>
      <c r="AL603" s="284"/>
      <c r="AM603" s="284"/>
      <c r="AN603" s="284"/>
      <c r="AO603" s="284"/>
      <c r="AP603" s="284"/>
      <c r="AQ603" s="284"/>
      <c r="AR603" s="284"/>
      <c r="AS603" s="284"/>
      <c r="AT603" s="284"/>
      <c r="AU603" s="284"/>
      <c r="AV603" s="284"/>
      <c r="AW603" s="284"/>
      <c r="AX603" s="284"/>
    </row>
    <row r="604" spans="1:93" ht="21.6" customHeight="1" thickTop="1" thickBot="1" x14ac:dyDescent="0.25">
      <c r="A604" s="516"/>
      <c r="B604" s="395"/>
      <c r="C604" s="7"/>
      <c r="D604" s="972" t="s">
        <v>261</v>
      </c>
      <c r="E604" s="973"/>
      <c r="F604" s="973"/>
      <c r="G604" s="973"/>
      <c r="H604" s="973"/>
      <c r="I604" s="973"/>
      <c r="J604" s="973"/>
      <c r="K604" s="973"/>
      <c r="L604" s="973"/>
      <c r="M604" s="973"/>
      <c r="N604" s="973"/>
      <c r="O604" s="973"/>
      <c r="P604" s="973"/>
      <c r="Q604" s="973"/>
      <c r="R604" s="973"/>
      <c r="S604" s="973"/>
      <c r="T604" s="1211"/>
      <c r="U604" s="29">
        <f>SUM(U600:U603)</f>
        <v>0</v>
      </c>
      <c r="V604" s="525">
        <f>SUM(V600:V603)</f>
        <v>40</v>
      </c>
      <c r="W604" s="82"/>
      <c r="X604" s="82"/>
      <c r="Y604" s="284"/>
      <c r="Z604" s="289"/>
      <c r="AA604" s="284"/>
      <c r="AB604" s="284"/>
      <c r="AC604" s="284"/>
      <c r="AD604" s="284"/>
      <c r="AE604" s="284"/>
      <c r="AF604" s="284"/>
      <c r="AG604" s="284"/>
      <c r="AH604" s="284"/>
      <c r="AI604" s="284"/>
      <c r="AJ604" s="284"/>
      <c r="AK604" s="284"/>
      <c r="AL604" s="284"/>
      <c r="AM604" s="284"/>
      <c r="AN604" s="284"/>
      <c r="AO604" s="284"/>
      <c r="AP604" s="284"/>
      <c r="AQ604" s="284"/>
      <c r="AR604" s="284"/>
      <c r="AS604" s="284"/>
      <c r="AT604" s="284"/>
      <c r="AU604" s="284"/>
      <c r="AV604" s="284"/>
      <c r="AW604" s="284"/>
      <c r="AX604" s="284"/>
    </row>
    <row r="605" spans="1:93" ht="21" customHeight="1" thickBot="1" x14ac:dyDescent="0.25">
      <c r="A605" s="516"/>
      <c r="B605" s="396"/>
      <c r="C605" s="26"/>
      <c r="D605" s="913"/>
      <c r="E605" s="1162"/>
      <c r="F605" s="1237">
        <v>40</v>
      </c>
      <c r="G605" s="923"/>
      <c r="H605" s="923"/>
      <c r="I605" s="923"/>
      <c r="J605" s="923"/>
      <c r="K605" s="923"/>
      <c r="L605" s="923"/>
      <c r="M605" s="923"/>
      <c r="N605" s="923"/>
      <c r="O605" s="923"/>
      <c r="P605" s="923"/>
      <c r="Q605" s="923"/>
      <c r="R605" s="923"/>
      <c r="S605" s="923"/>
      <c r="T605" s="923"/>
      <c r="U605" s="923"/>
      <c r="V605" s="924"/>
      <c r="W605" s="82"/>
      <c r="X605" s="82"/>
      <c r="Y605" s="284"/>
      <c r="Z605" s="289"/>
      <c r="AA605" s="284"/>
      <c r="AB605" s="284"/>
      <c r="AC605" s="284"/>
      <c r="AD605" s="284"/>
      <c r="AE605" s="284"/>
      <c r="AF605" s="284"/>
      <c r="AG605" s="284"/>
      <c r="AH605" s="284"/>
      <c r="AI605" s="284"/>
      <c r="AJ605" s="284"/>
      <c r="AK605" s="284"/>
      <c r="AL605" s="284"/>
      <c r="AM605" s="284"/>
      <c r="AN605" s="284"/>
      <c r="AO605" s="284"/>
      <c r="AP605" s="284"/>
      <c r="AQ605" s="284"/>
      <c r="AR605" s="284"/>
      <c r="AS605" s="284"/>
      <c r="AT605" s="284"/>
      <c r="AU605" s="284"/>
      <c r="AV605" s="284"/>
      <c r="AW605" s="284"/>
      <c r="AX605" s="284"/>
    </row>
    <row r="606" spans="1:93" ht="30" customHeight="1" thickBot="1" x14ac:dyDescent="0.25">
      <c r="A606" s="519"/>
      <c r="B606" s="372" t="s">
        <v>80</v>
      </c>
      <c r="C606" s="197" t="s">
        <v>450</v>
      </c>
      <c r="D606" s="39"/>
      <c r="E606" s="40"/>
      <c r="F606" s="33" t="s">
        <v>602</v>
      </c>
      <c r="G606" s="42"/>
      <c r="H606" s="39"/>
      <c r="I606" s="40"/>
      <c r="J606" s="41"/>
      <c r="K606" s="42"/>
      <c r="L606" s="32" t="s">
        <v>602</v>
      </c>
      <c r="M606" s="40"/>
      <c r="N606" s="41"/>
      <c r="O606" s="42"/>
      <c r="P606" s="39"/>
      <c r="Q606" s="40"/>
      <c r="R606" s="41"/>
      <c r="S606" s="42"/>
      <c r="T606" s="53"/>
      <c r="U606" s="47"/>
      <c r="V606" s="566"/>
      <c r="W606" s="82"/>
      <c r="X606" s="82"/>
      <c r="Y606" s="284"/>
      <c r="Z606" s="289"/>
      <c r="AA606" s="284"/>
      <c r="AB606" s="284"/>
      <c r="AC606" s="284"/>
      <c r="AD606" s="284"/>
      <c r="AE606" s="284"/>
      <c r="AF606" s="284"/>
      <c r="AG606" s="284"/>
      <c r="AH606" s="284"/>
      <c r="AI606" s="284"/>
      <c r="AJ606" s="284"/>
      <c r="AK606" s="284"/>
      <c r="AL606" s="284"/>
      <c r="AM606" s="284"/>
      <c r="AN606" s="284"/>
      <c r="AO606" s="284"/>
      <c r="AP606" s="284"/>
      <c r="AQ606" s="284"/>
      <c r="AR606" s="284"/>
      <c r="AS606" s="284"/>
      <c r="AT606" s="284"/>
      <c r="AU606" s="284"/>
      <c r="AV606" s="284"/>
      <c r="AW606" s="284"/>
      <c r="AX606" s="284"/>
    </row>
    <row r="607" spans="1:93" ht="27.95" customHeight="1" x14ac:dyDescent="0.2">
      <c r="A607" s="519"/>
      <c r="B607" s="373" t="s">
        <v>211</v>
      </c>
      <c r="C607" s="166" t="s">
        <v>174</v>
      </c>
      <c r="D607" s="1002"/>
      <c r="E607" s="1002"/>
      <c r="F607" s="1002"/>
      <c r="G607" s="1002"/>
      <c r="H607" s="1002"/>
      <c r="I607" s="1002"/>
      <c r="J607" s="1002"/>
      <c r="K607" s="1002"/>
      <c r="L607" s="1002"/>
      <c r="M607" s="1002"/>
      <c r="N607" s="1002"/>
      <c r="O607" s="1002"/>
      <c r="P607" s="1002"/>
      <c r="Q607" s="1002"/>
      <c r="R607" s="1002"/>
      <c r="S607" s="1002"/>
      <c r="T607" s="148"/>
      <c r="U607" s="149">
        <f>IF(OR(D607="s",F607="s",H607="s",J607="s",L607="s",N607="s",P607="s",R607="s"), 0, IF(OR(D607="a",F607="a",H607="a",J607="a",L607="a",N607="a",P607="a",R607="a"),V607,0))</f>
        <v>0</v>
      </c>
      <c r="V607" s="527">
        <v>20</v>
      </c>
      <c r="W607" s="112">
        <f>COUNTIF(D607:S607,"a")+COUNTIF(D607:S607,"s")</f>
        <v>0</v>
      </c>
      <c r="X607" s="150"/>
      <c r="Y607" s="284"/>
      <c r="Z607" s="289" t="s">
        <v>44</v>
      </c>
      <c r="AA607" s="284"/>
      <c r="AB607" s="284"/>
      <c r="AC607" s="284"/>
      <c r="AD607" s="284"/>
      <c r="AE607" s="284"/>
      <c r="AF607" s="284"/>
      <c r="AG607" s="284"/>
      <c r="AH607" s="284"/>
      <c r="AI607" s="284"/>
      <c r="AJ607" s="284"/>
      <c r="AK607" s="284"/>
      <c r="AL607" s="284"/>
      <c r="AM607" s="284"/>
      <c r="AN607" s="284"/>
      <c r="AO607" s="284"/>
      <c r="AP607" s="284"/>
      <c r="AQ607" s="284"/>
      <c r="AR607" s="284"/>
      <c r="AS607" s="284"/>
      <c r="AT607" s="284"/>
      <c r="AU607" s="284"/>
      <c r="AV607" s="284"/>
      <c r="AW607" s="284"/>
      <c r="AX607" s="284"/>
    </row>
    <row r="608" spans="1:93" ht="27.95" customHeight="1" x14ac:dyDescent="0.2">
      <c r="A608" s="519"/>
      <c r="B608" s="371" t="s">
        <v>212</v>
      </c>
      <c r="C608" s="168" t="s">
        <v>19</v>
      </c>
      <c r="D608" s="969"/>
      <c r="E608" s="969"/>
      <c r="F608" s="969"/>
      <c r="G608" s="969"/>
      <c r="H608" s="969"/>
      <c r="I608" s="969"/>
      <c r="J608" s="969"/>
      <c r="K608" s="969"/>
      <c r="L608" s="969"/>
      <c r="M608" s="969"/>
      <c r="N608" s="969"/>
      <c r="O608" s="969"/>
      <c r="P608" s="969"/>
      <c r="Q608" s="969"/>
      <c r="R608" s="969"/>
      <c r="S608" s="969"/>
      <c r="T608" s="148"/>
      <c r="U608" s="149">
        <f>IF(OR(D608="s",F608="s",H608="s",J608="s",L608="s",N608="s",P608="s",R608="s"), 0, IF(OR(D608="a",F608="a",H608="a",J608="a",L608="a",N608="a",P608="a",R608="a"),V608,0))</f>
        <v>0</v>
      </c>
      <c r="V608" s="521">
        <v>20</v>
      </c>
      <c r="W608" s="112">
        <f>COUNTIF(D608:S608,"a")+COUNTIF(D608:S608,"s")</f>
        <v>0</v>
      </c>
      <c r="X608" s="150"/>
      <c r="Y608" s="284"/>
      <c r="Z608" s="289"/>
      <c r="AA608" s="284"/>
      <c r="AB608" s="284"/>
      <c r="AC608" s="284"/>
      <c r="AD608" s="284"/>
      <c r="AE608" s="284"/>
      <c r="AF608" s="284"/>
      <c r="AG608" s="284"/>
      <c r="AH608" s="284"/>
      <c r="AI608" s="284"/>
      <c r="AJ608" s="284"/>
      <c r="AK608" s="284"/>
      <c r="AL608" s="284"/>
      <c r="AM608" s="284"/>
      <c r="AN608" s="284"/>
      <c r="AO608" s="284"/>
      <c r="AP608" s="284"/>
      <c r="AQ608" s="284"/>
      <c r="AR608" s="284"/>
      <c r="AS608" s="284"/>
      <c r="AT608" s="284"/>
      <c r="AU608" s="284"/>
      <c r="AV608" s="284"/>
      <c r="AW608" s="284"/>
      <c r="AX608" s="284"/>
    </row>
    <row r="609" spans="1:50" ht="27.95" customHeight="1" x14ac:dyDescent="0.2">
      <c r="A609" s="519"/>
      <c r="B609" s="371" t="s">
        <v>106</v>
      </c>
      <c r="C609" s="211" t="s">
        <v>1279</v>
      </c>
      <c r="D609" s="969"/>
      <c r="E609" s="969"/>
      <c r="F609" s="969"/>
      <c r="G609" s="969"/>
      <c r="H609" s="969"/>
      <c r="I609" s="969"/>
      <c r="J609" s="969"/>
      <c r="K609" s="969"/>
      <c r="L609" s="969"/>
      <c r="M609" s="969"/>
      <c r="N609" s="969"/>
      <c r="O609" s="969"/>
      <c r="P609" s="969"/>
      <c r="Q609" s="969"/>
      <c r="R609" s="969"/>
      <c r="S609" s="969"/>
      <c r="T609" s="148"/>
      <c r="U609" s="149">
        <f>IF(OR(D609="s",F609="s",H609="s",J609="s",L609="s",N609="s",P609="s",R609="s"), 0, IF(OR(D609="a",F609="a",H609="a",J609="a",L609="a",N609="a",P609="a",R609="a"),V609,0))</f>
        <v>0</v>
      </c>
      <c r="V609" s="521">
        <v>10</v>
      </c>
      <c r="W609" s="112">
        <f>COUNTIF(D609:S609,"a")+COUNTIF(D609:S609,"s")</f>
        <v>0</v>
      </c>
      <c r="X609" s="150"/>
      <c r="Y609" s="284"/>
      <c r="Z609" s="289" t="s">
        <v>44</v>
      </c>
      <c r="AA609" s="284"/>
      <c r="AB609" s="284"/>
      <c r="AC609" s="284"/>
      <c r="AD609" s="284"/>
      <c r="AE609" s="284"/>
      <c r="AF609" s="284"/>
      <c r="AG609" s="284"/>
      <c r="AH609" s="284"/>
      <c r="AI609" s="284"/>
      <c r="AJ609" s="284"/>
      <c r="AK609" s="284"/>
      <c r="AL609" s="284"/>
      <c r="AM609" s="284"/>
      <c r="AN609" s="284"/>
      <c r="AO609" s="284"/>
      <c r="AP609" s="284"/>
      <c r="AQ609" s="284"/>
      <c r="AR609" s="284"/>
      <c r="AS609" s="284"/>
      <c r="AT609" s="284"/>
      <c r="AU609" s="284"/>
      <c r="AV609" s="284"/>
      <c r="AW609" s="284"/>
      <c r="AX609" s="284"/>
    </row>
    <row r="610" spans="1:50" ht="27.95" customHeight="1" thickBot="1" x14ac:dyDescent="0.25">
      <c r="A610" s="519"/>
      <c r="B610" s="371" t="s">
        <v>48</v>
      </c>
      <c r="C610" s="162" t="s">
        <v>1280</v>
      </c>
      <c r="D610" s="970"/>
      <c r="E610" s="970"/>
      <c r="F610" s="970"/>
      <c r="G610" s="970"/>
      <c r="H610" s="970"/>
      <c r="I610" s="970"/>
      <c r="J610" s="970"/>
      <c r="K610" s="970"/>
      <c r="L610" s="970"/>
      <c r="M610" s="970"/>
      <c r="N610" s="970"/>
      <c r="O610" s="970"/>
      <c r="P610" s="970"/>
      <c r="Q610" s="970"/>
      <c r="R610" s="970"/>
      <c r="S610" s="970"/>
      <c r="T610" s="148"/>
      <c r="U610" s="149">
        <f>IF(OR(D610="s",F610="s",H610="s",J610="s",L610="s",N610="s",P610="s",R610="s"), 0, IF(OR(D610="a",F610="a",H610="a",J610="a",L610="a",N610="a",P610="a",R610="a"),V610,0))</f>
        <v>0</v>
      </c>
      <c r="V610" s="521">
        <v>10</v>
      </c>
      <c r="W610" s="112">
        <f>COUNTIF(D610:S610,"a")+COUNTIF(D610:S610,"s")</f>
        <v>0</v>
      </c>
      <c r="X610" s="150"/>
      <c r="Y610" s="284"/>
      <c r="Z610" s="289"/>
      <c r="AA610" s="284"/>
      <c r="AB610" s="284"/>
      <c r="AC610" s="284"/>
      <c r="AD610" s="284"/>
      <c r="AE610" s="284"/>
      <c r="AF610" s="284"/>
      <c r="AG610" s="284"/>
      <c r="AH610" s="284"/>
      <c r="AI610" s="284"/>
      <c r="AJ610" s="284"/>
      <c r="AK610" s="284"/>
      <c r="AL610" s="284"/>
      <c r="AM610" s="284"/>
      <c r="AN610" s="284"/>
      <c r="AO610" s="284"/>
      <c r="AP610" s="284"/>
      <c r="AQ610" s="284"/>
      <c r="AR610" s="284"/>
      <c r="AS610" s="284"/>
      <c r="AT610" s="284"/>
      <c r="AU610" s="284"/>
      <c r="AV610" s="284"/>
      <c r="AW610" s="284"/>
      <c r="AX610" s="284"/>
    </row>
    <row r="611" spans="1:50" ht="21" customHeight="1" thickTop="1" thickBot="1" x14ac:dyDescent="0.25">
      <c r="A611" s="516"/>
      <c r="B611" s="371"/>
      <c r="C611" s="12"/>
      <c r="D611" s="972" t="s">
        <v>261</v>
      </c>
      <c r="E611" s="973"/>
      <c r="F611" s="973"/>
      <c r="G611" s="973"/>
      <c r="H611" s="973"/>
      <c r="I611" s="973"/>
      <c r="J611" s="973"/>
      <c r="K611" s="973"/>
      <c r="L611" s="973"/>
      <c r="M611" s="973"/>
      <c r="N611" s="973"/>
      <c r="O611" s="973"/>
      <c r="P611" s="973"/>
      <c r="Q611" s="973"/>
      <c r="R611" s="973"/>
      <c r="S611" s="973"/>
      <c r="T611" s="1211"/>
      <c r="U611" s="29">
        <f>SUM(U607:U610)</f>
        <v>0</v>
      </c>
      <c r="V611" s="525">
        <f>SUM(V607:V610)</f>
        <v>60</v>
      </c>
      <c r="W611" s="82"/>
      <c r="X611" s="82"/>
      <c r="Y611" s="284"/>
      <c r="Z611" s="289"/>
      <c r="AA611" s="284"/>
      <c r="AB611" s="284"/>
      <c r="AC611" s="284"/>
      <c r="AD611" s="284"/>
      <c r="AE611" s="284"/>
      <c r="AF611" s="284"/>
      <c r="AG611" s="284"/>
      <c r="AH611" s="284"/>
      <c r="AI611" s="284"/>
      <c r="AJ611" s="284"/>
      <c r="AK611" s="284"/>
      <c r="AL611" s="284"/>
      <c r="AM611" s="284"/>
      <c r="AN611" s="284"/>
      <c r="AO611" s="284"/>
      <c r="AP611" s="284"/>
      <c r="AQ611" s="284"/>
      <c r="AR611" s="284"/>
      <c r="AS611" s="284"/>
      <c r="AT611" s="284"/>
      <c r="AU611" s="284"/>
      <c r="AV611" s="284"/>
      <c r="AW611" s="284"/>
      <c r="AX611" s="284"/>
    </row>
    <row r="612" spans="1:50" ht="21" customHeight="1" thickBot="1" x14ac:dyDescent="0.25">
      <c r="A612" s="537"/>
      <c r="B612" s="445"/>
      <c r="C612" s="398"/>
      <c r="D612" s="913"/>
      <c r="E612" s="1162"/>
      <c r="F612" s="1236">
        <v>30</v>
      </c>
      <c r="G612" s="923"/>
      <c r="H612" s="923"/>
      <c r="I612" s="923"/>
      <c r="J612" s="923"/>
      <c r="K612" s="923"/>
      <c r="L612" s="923"/>
      <c r="M612" s="923"/>
      <c r="N612" s="923"/>
      <c r="O612" s="923"/>
      <c r="P612" s="923"/>
      <c r="Q612" s="923"/>
      <c r="R612" s="923"/>
      <c r="S612" s="923"/>
      <c r="T612" s="923"/>
      <c r="U612" s="923"/>
      <c r="V612" s="924"/>
      <c r="W612" s="82"/>
      <c r="X612" s="82"/>
      <c r="Y612" s="284"/>
      <c r="Z612" s="289"/>
      <c r="AA612" s="284"/>
      <c r="AB612" s="284"/>
      <c r="AC612" s="284"/>
      <c r="AD612" s="284"/>
      <c r="AE612" s="284"/>
      <c r="AF612" s="284"/>
      <c r="AG612" s="284"/>
      <c r="AH612" s="284"/>
      <c r="AI612" s="284"/>
      <c r="AJ612" s="284"/>
      <c r="AK612" s="284"/>
      <c r="AL612" s="284"/>
      <c r="AM612" s="284"/>
      <c r="AN612" s="284"/>
      <c r="AO612" s="284"/>
      <c r="AP612" s="284"/>
      <c r="AQ612" s="284"/>
      <c r="AR612" s="284"/>
      <c r="AS612" s="284"/>
      <c r="AT612" s="284"/>
      <c r="AU612" s="284"/>
      <c r="AV612" s="284"/>
      <c r="AW612" s="284"/>
      <c r="AX612" s="284"/>
    </row>
    <row r="613" spans="1:50" ht="30" customHeight="1" thickBot="1" x14ac:dyDescent="0.25">
      <c r="A613" s="501"/>
      <c r="B613" s="389" t="s">
        <v>803</v>
      </c>
      <c r="C613" s="538" t="s">
        <v>804</v>
      </c>
      <c r="D613" s="95"/>
      <c r="E613" s="96"/>
      <c r="F613" s="38" t="s">
        <v>602</v>
      </c>
      <c r="G613" s="98"/>
      <c r="H613" s="95"/>
      <c r="I613" s="96"/>
      <c r="J613" s="97"/>
      <c r="K613" s="98"/>
      <c r="L613" s="37" t="s">
        <v>602</v>
      </c>
      <c r="M613" s="96"/>
      <c r="N613" s="97"/>
      <c r="O613" s="98"/>
      <c r="P613" s="95"/>
      <c r="Q613" s="96"/>
      <c r="R613" s="97"/>
      <c r="S613" s="98"/>
      <c r="T613" s="255"/>
      <c r="U613" s="404"/>
      <c r="V613" s="574"/>
      <c r="W613" s="82"/>
      <c r="X613" s="82"/>
      <c r="Y613" s="284"/>
      <c r="Z613" s="289"/>
      <c r="AA613" s="284"/>
      <c r="AB613" s="284"/>
      <c r="AC613" s="284"/>
      <c r="AD613" s="284"/>
      <c r="AE613" s="284"/>
      <c r="AF613" s="284"/>
      <c r="AG613" s="284"/>
      <c r="AH613" s="284"/>
      <c r="AI613" s="284"/>
      <c r="AJ613" s="284"/>
      <c r="AK613" s="284"/>
      <c r="AL613" s="284"/>
      <c r="AM613" s="284"/>
      <c r="AN613" s="284"/>
      <c r="AO613" s="284"/>
      <c r="AP613" s="284"/>
      <c r="AQ613" s="284"/>
      <c r="AR613" s="284"/>
      <c r="AS613" s="284"/>
      <c r="AT613" s="284"/>
      <c r="AU613" s="284"/>
      <c r="AV613" s="284"/>
      <c r="AW613" s="284"/>
      <c r="AX613" s="284"/>
    </row>
    <row r="614" spans="1:50" ht="45" customHeight="1" x14ac:dyDescent="0.2">
      <c r="A614" s="737"/>
      <c r="B614" s="373" t="s">
        <v>816</v>
      </c>
      <c r="C614" s="166" t="s">
        <v>821</v>
      </c>
      <c r="D614" s="1002"/>
      <c r="E614" s="1002"/>
      <c r="F614" s="1002"/>
      <c r="G614" s="1002"/>
      <c r="H614" s="1002"/>
      <c r="I614" s="1002"/>
      <c r="J614" s="1002"/>
      <c r="K614" s="1002"/>
      <c r="L614" s="1002"/>
      <c r="M614" s="1002"/>
      <c r="N614" s="1002"/>
      <c r="O614" s="1002"/>
      <c r="P614" s="1002"/>
      <c r="Q614" s="1002"/>
      <c r="R614" s="1002"/>
      <c r="S614" s="1002"/>
      <c r="T614" s="148"/>
      <c r="U614" s="149">
        <f t="shared" ref="U614:U623" si="50">IF(OR(D614="s",F614="s",H614="s",J614="s",L614="s",N614="s",P614="s",R614="s"), 0, IF(OR(D614="a",F614="a",H614="a",J614="a",L614="a",N614="a",P614="a",R614="a"),V614,0))</f>
        <v>0</v>
      </c>
      <c r="V614" s="527">
        <v>20</v>
      </c>
      <c r="W614" s="112">
        <f t="shared" ref="W614:W623" si="51">COUNTIF(D614:S614,"a")+COUNTIF(D614:S614,"s")</f>
        <v>0</v>
      </c>
      <c r="X614" s="150"/>
      <c r="Y614" s="284"/>
      <c r="Z614" s="289"/>
      <c r="AA614" s="284"/>
      <c r="AB614" s="284"/>
      <c r="AC614" s="284"/>
      <c r="AD614" s="284"/>
      <c r="AE614" s="284"/>
      <c r="AF614" s="284"/>
      <c r="AG614" s="284"/>
      <c r="AH614" s="284"/>
      <c r="AI614" s="284"/>
      <c r="AJ614" s="284"/>
      <c r="AK614" s="284"/>
      <c r="AL614" s="284"/>
      <c r="AM614" s="284"/>
      <c r="AN614" s="284"/>
      <c r="AO614" s="284"/>
      <c r="AP614" s="284"/>
      <c r="AQ614" s="284"/>
      <c r="AR614" s="284"/>
      <c r="AS614" s="284"/>
      <c r="AT614" s="284"/>
      <c r="AU614" s="284"/>
      <c r="AV614" s="284"/>
      <c r="AW614" s="284"/>
      <c r="AX614" s="284"/>
    </row>
    <row r="615" spans="1:50" ht="45" customHeight="1" x14ac:dyDescent="0.2">
      <c r="A615" s="737"/>
      <c r="B615" s="373" t="s">
        <v>817</v>
      </c>
      <c r="C615" s="168" t="s">
        <v>829</v>
      </c>
      <c r="D615" s="969"/>
      <c r="E615" s="969"/>
      <c r="F615" s="969"/>
      <c r="G615" s="969"/>
      <c r="H615" s="969"/>
      <c r="I615" s="969"/>
      <c r="J615" s="969"/>
      <c r="K615" s="969"/>
      <c r="L615" s="969"/>
      <c r="M615" s="969"/>
      <c r="N615" s="969"/>
      <c r="O615" s="969"/>
      <c r="P615" s="969"/>
      <c r="Q615" s="969"/>
      <c r="R615" s="969"/>
      <c r="S615" s="969"/>
      <c r="T615" s="148"/>
      <c r="U615" s="149">
        <f t="shared" si="50"/>
        <v>0</v>
      </c>
      <c r="V615" s="521">
        <v>20</v>
      </c>
      <c r="W615" s="112">
        <f t="shared" si="51"/>
        <v>0</v>
      </c>
      <c r="X615" s="150"/>
      <c r="Y615" s="284"/>
      <c r="Z615" s="289"/>
      <c r="AA615" s="284"/>
      <c r="AB615" s="284"/>
      <c r="AC615" s="284"/>
      <c r="AD615" s="284"/>
      <c r="AE615" s="284"/>
      <c r="AF615" s="284"/>
      <c r="AG615" s="284"/>
      <c r="AH615" s="284"/>
      <c r="AI615" s="284"/>
      <c r="AJ615" s="284"/>
      <c r="AK615" s="284"/>
      <c r="AL615" s="284"/>
      <c r="AM615" s="284"/>
      <c r="AN615" s="284"/>
      <c r="AO615" s="284"/>
      <c r="AP615" s="284"/>
      <c r="AQ615" s="284"/>
      <c r="AR615" s="284"/>
      <c r="AS615" s="284"/>
      <c r="AT615" s="284"/>
      <c r="AU615" s="284"/>
      <c r="AV615" s="284"/>
      <c r="AW615" s="284"/>
      <c r="AX615" s="284"/>
    </row>
    <row r="616" spans="1:50" ht="45" customHeight="1" x14ac:dyDescent="0.2">
      <c r="A616" s="737"/>
      <c r="B616" s="373" t="s">
        <v>818</v>
      </c>
      <c r="C616" s="211" t="s">
        <v>822</v>
      </c>
      <c r="D616" s="969"/>
      <c r="E616" s="969"/>
      <c r="F616" s="969"/>
      <c r="G616" s="969"/>
      <c r="H616" s="969"/>
      <c r="I616" s="969"/>
      <c r="J616" s="969"/>
      <c r="K616" s="969"/>
      <c r="L616" s="969"/>
      <c r="M616" s="969"/>
      <c r="N616" s="969"/>
      <c r="O616" s="969"/>
      <c r="P616" s="969"/>
      <c r="Q616" s="969"/>
      <c r="R616" s="969"/>
      <c r="S616" s="969"/>
      <c r="T616" s="148"/>
      <c r="U616" s="149">
        <f t="shared" si="50"/>
        <v>0</v>
      </c>
      <c r="V616" s="521">
        <v>20</v>
      </c>
      <c r="W616" s="112">
        <f t="shared" si="51"/>
        <v>0</v>
      </c>
      <c r="X616" s="150"/>
      <c r="Y616" s="284"/>
      <c r="Z616" s="289" t="s">
        <v>44</v>
      </c>
      <c r="AA616" s="284"/>
      <c r="AB616" s="284"/>
      <c r="AC616" s="284"/>
      <c r="AD616" s="284"/>
      <c r="AE616" s="284"/>
      <c r="AF616" s="284"/>
      <c r="AG616" s="284"/>
      <c r="AH616" s="284"/>
      <c r="AI616" s="284"/>
      <c r="AJ616" s="284"/>
      <c r="AK616" s="284"/>
      <c r="AL616" s="284"/>
      <c r="AM616" s="284"/>
      <c r="AN616" s="284"/>
      <c r="AO616" s="284"/>
      <c r="AP616" s="284"/>
      <c r="AQ616" s="284"/>
      <c r="AR616" s="284"/>
      <c r="AS616" s="284"/>
      <c r="AT616" s="284"/>
      <c r="AU616" s="284"/>
      <c r="AV616" s="284"/>
      <c r="AW616" s="284"/>
      <c r="AX616" s="284"/>
    </row>
    <row r="617" spans="1:50" ht="45" customHeight="1" x14ac:dyDescent="0.2">
      <c r="A617" s="737"/>
      <c r="B617" s="373" t="s">
        <v>819</v>
      </c>
      <c r="C617" s="168" t="s">
        <v>830</v>
      </c>
      <c r="D617" s="969"/>
      <c r="E617" s="969"/>
      <c r="F617" s="969"/>
      <c r="G617" s="969"/>
      <c r="H617" s="969"/>
      <c r="I617" s="969"/>
      <c r="J617" s="969"/>
      <c r="K617" s="969"/>
      <c r="L617" s="969"/>
      <c r="M617" s="969"/>
      <c r="N617" s="969"/>
      <c r="O617" s="969"/>
      <c r="P617" s="969"/>
      <c r="Q617" s="969"/>
      <c r="R617" s="969"/>
      <c r="S617" s="969"/>
      <c r="T617" s="148"/>
      <c r="U617" s="149">
        <f t="shared" si="50"/>
        <v>0</v>
      </c>
      <c r="V617" s="521">
        <v>20</v>
      </c>
      <c r="W617" s="112">
        <f t="shared" si="51"/>
        <v>0</v>
      </c>
      <c r="X617" s="150"/>
      <c r="Y617" s="284"/>
      <c r="Z617" s="289" t="s">
        <v>44</v>
      </c>
      <c r="AA617" s="284"/>
      <c r="AB617" s="284"/>
      <c r="AC617" s="284"/>
      <c r="AD617" s="284"/>
      <c r="AE617" s="284"/>
      <c r="AF617" s="284"/>
      <c r="AG617" s="284"/>
      <c r="AH617" s="284"/>
      <c r="AI617" s="284"/>
      <c r="AJ617" s="284"/>
      <c r="AK617" s="284"/>
      <c r="AL617" s="284"/>
      <c r="AM617" s="284"/>
      <c r="AN617" s="284"/>
      <c r="AO617" s="284"/>
      <c r="AP617" s="284"/>
      <c r="AQ617" s="284"/>
      <c r="AR617" s="284"/>
      <c r="AS617" s="284"/>
      <c r="AT617" s="284"/>
      <c r="AU617" s="284"/>
      <c r="AV617" s="284"/>
      <c r="AW617" s="284"/>
      <c r="AX617" s="284"/>
    </row>
    <row r="618" spans="1:50" ht="45" customHeight="1" x14ac:dyDescent="0.2">
      <c r="A618" s="737"/>
      <c r="B618" s="373" t="s">
        <v>820</v>
      </c>
      <c r="C618" s="211" t="s">
        <v>823</v>
      </c>
      <c r="D618" s="969"/>
      <c r="E618" s="969"/>
      <c r="F618" s="969"/>
      <c r="G618" s="969"/>
      <c r="H618" s="969"/>
      <c r="I618" s="969"/>
      <c r="J618" s="969"/>
      <c r="K618" s="969"/>
      <c r="L618" s="969"/>
      <c r="M618" s="969"/>
      <c r="N618" s="969"/>
      <c r="O618" s="969"/>
      <c r="P618" s="969"/>
      <c r="Q618" s="969"/>
      <c r="R618" s="969"/>
      <c r="S618" s="969"/>
      <c r="T618" s="148"/>
      <c r="U618" s="149">
        <f t="shared" si="50"/>
        <v>0</v>
      </c>
      <c r="V618" s="521">
        <v>10</v>
      </c>
      <c r="W618" s="112">
        <f t="shared" si="51"/>
        <v>0</v>
      </c>
      <c r="X618" s="150"/>
      <c r="Y618" s="284"/>
      <c r="Z618" s="289" t="s">
        <v>44</v>
      </c>
      <c r="AA618" s="284"/>
      <c r="AB618" s="284"/>
      <c r="AC618" s="284"/>
      <c r="AD618" s="284"/>
      <c r="AE618" s="284"/>
      <c r="AF618" s="284"/>
      <c r="AG618" s="284"/>
      <c r="AH618" s="284"/>
      <c r="AI618" s="284"/>
      <c r="AJ618" s="284"/>
      <c r="AK618" s="284"/>
      <c r="AL618" s="284"/>
      <c r="AM618" s="284"/>
      <c r="AN618" s="284"/>
      <c r="AO618" s="284"/>
      <c r="AP618" s="284"/>
      <c r="AQ618" s="284"/>
      <c r="AR618" s="284"/>
      <c r="AS618" s="284"/>
      <c r="AT618" s="284"/>
      <c r="AU618" s="284"/>
      <c r="AV618" s="284"/>
      <c r="AW618" s="284"/>
      <c r="AX618" s="284"/>
    </row>
    <row r="619" spans="1:50" ht="27.95" customHeight="1" x14ac:dyDescent="0.2">
      <c r="A619" s="737"/>
      <c r="B619" s="373" t="s">
        <v>831</v>
      </c>
      <c r="C619" s="168" t="s">
        <v>824</v>
      </c>
      <c r="D619" s="969"/>
      <c r="E619" s="969"/>
      <c r="F619" s="969"/>
      <c r="G619" s="969"/>
      <c r="H619" s="969"/>
      <c r="I619" s="969"/>
      <c r="J619" s="969"/>
      <c r="K619" s="969"/>
      <c r="L619" s="969"/>
      <c r="M619" s="969"/>
      <c r="N619" s="969"/>
      <c r="O619" s="969"/>
      <c r="P619" s="969"/>
      <c r="Q619" s="969"/>
      <c r="R619" s="969"/>
      <c r="S619" s="969"/>
      <c r="T619" s="148"/>
      <c r="U619" s="149">
        <f t="shared" si="50"/>
        <v>0</v>
      </c>
      <c r="V619" s="521">
        <v>10</v>
      </c>
      <c r="W619" s="112">
        <f t="shared" si="51"/>
        <v>0</v>
      </c>
      <c r="X619" s="150"/>
      <c r="Y619" s="284"/>
      <c r="Z619" s="289" t="s">
        <v>44</v>
      </c>
      <c r="AA619" s="284"/>
      <c r="AB619" s="284"/>
      <c r="AC619" s="284"/>
      <c r="AD619" s="284"/>
      <c r="AE619" s="284"/>
      <c r="AF619" s="284"/>
      <c r="AG619" s="284"/>
      <c r="AH619" s="284"/>
      <c r="AI619" s="284"/>
      <c r="AJ619" s="284"/>
      <c r="AK619" s="284"/>
      <c r="AL619" s="284"/>
      <c r="AM619" s="284"/>
      <c r="AN619" s="284"/>
      <c r="AO619" s="284"/>
      <c r="AP619" s="284"/>
      <c r="AQ619" s="284"/>
      <c r="AR619" s="284"/>
      <c r="AS619" s="284"/>
      <c r="AT619" s="284"/>
      <c r="AU619" s="284"/>
      <c r="AV619" s="284"/>
      <c r="AW619" s="284"/>
      <c r="AX619" s="284"/>
    </row>
    <row r="620" spans="1:50" ht="27.95" customHeight="1" x14ac:dyDescent="0.2">
      <c r="A620" s="737"/>
      <c r="B620" s="373" t="s">
        <v>832</v>
      </c>
      <c r="C620" s="168" t="s">
        <v>825</v>
      </c>
      <c r="D620" s="969"/>
      <c r="E620" s="969"/>
      <c r="F620" s="969"/>
      <c r="G620" s="969"/>
      <c r="H620" s="969"/>
      <c r="I620" s="969"/>
      <c r="J620" s="969"/>
      <c r="K620" s="969"/>
      <c r="L620" s="969"/>
      <c r="M620" s="969"/>
      <c r="N620" s="969"/>
      <c r="O620" s="969"/>
      <c r="P620" s="969"/>
      <c r="Q620" s="969"/>
      <c r="R620" s="969"/>
      <c r="S620" s="969"/>
      <c r="T620" s="148"/>
      <c r="U620" s="149">
        <f t="shared" si="50"/>
        <v>0</v>
      </c>
      <c r="V620" s="521">
        <v>10</v>
      </c>
      <c r="W620" s="112">
        <f t="shared" si="51"/>
        <v>0</v>
      </c>
      <c r="X620" s="150"/>
      <c r="Y620" s="284"/>
      <c r="Z620" s="289" t="s">
        <v>44</v>
      </c>
      <c r="AA620" s="284"/>
      <c r="AB620" s="284"/>
      <c r="AC620" s="284"/>
      <c r="AD620" s="284"/>
      <c r="AE620" s="284"/>
      <c r="AF620" s="284"/>
      <c r="AG620" s="284"/>
      <c r="AH620" s="284"/>
      <c r="AI620" s="284"/>
      <c r="AJ620" s="284"/>
      <c r="AK620" s="284"/>
      <c r="AL620" s="284"/>
      <c r="AM620" s="284"/>
      <c r="AN620" s="284"/>
      <c r="AO620" s="284"/>
      <c r="AP620" s="284"/>
      <c r="AQ620" s="284"/>
      <c r="AR620" s="284"/>
      <c r="AS620" s="284"/>
      <c r="AT620" s="284"/>
      <c r="AU620" s="284"/>
      <c r="AV620" s="284"/>
      <c r="AW620" s="284"/>
      <c r="AX620" s="284"/>
    </row>
    <row r="621" spans="1:50" ht="27.95" customHeight="1" x14ac:dyDescent="0.2">
      <c r="A621" s="737"/>
      <c r="B621" s="373" t="s">
        <v>833</v>
      </c>
      <c r="C621" s="211" t="s">
        <v>826</v>
      </c>
      <c r="D621" s="969"/>
      <c r="E621" s="969"/>
      <c r="F621" s="969"/>
      <c r="G621" s="969"/>
      <c r="H621" s="969"/>
      <c r="I621" s="969"/>
      <c r="J621" s="969"/>
      <c r="K621" s="969"/>
      <c r="L621" s="969"/>
      <c r="M621" s="969"/>
      <c r="N621" s="969"/>
      <c r="O621" s="969"/>
      <c r="P621" s="969"/>
      <c r="Q621" s="969"/>
      <c r="R621" s="969"/>
      <c r="S621" s="969"/>
      <c r="T621" s="148"/>
      <c r="U621" s="149">
        <f t="shared" si="50"/>
        <v>0</v>
      </c>
      <c r="V621" s="521">
        <v>20</v>
      </c>
      <c r="W621" s="112">
        <f t="shared" si="51"/>
        <v>0</v>
      </c>
      <c r="X621" s="150"/>
      <c r="Y621" s="284"/>
      <c r="Z621" s="289"/>
      <c r="AA621" s="284"/>
      <c r="AB621" s="284"/>
      <c r="AC621" s="284"/>
      <c r="AD621" s="284"/>
      <c r="AE621" s="284"/>
      <c r="AF621" s="284"/>
      <c r="AG621" s="284"/>
      <c r="AH621" s="284"/>
      <c r="AI621" s="284"/>
      <c r="AJ621" s="284"/>
      <c r="AK621" s="284"/>
      <c r="AL621" s="284"/>
      <c r="AM621" s="284"/>
      <c r="AN621" s="284"/>
      <c r="AO621" s="284"/>
      <c r="AP621" s="284"/>
      <c r="AQ621" s="284"/>
      <c r="AR621" s="284"/>
      <c r="AS621" s="284"/>
      <c r="AT621" s="284"/>
      <c r="AU621" s="284"/>
      <c r="AV621" s="284"/>
      <c r="AW621" s="284"/>
      <c r="AX621" s="284"/>
    </row>
    <row r="622" spans="1:50" ht="45" customHeight="1" x14ac:dyDescent="0.2">
      <c r="A622" s="737"/>
      <c r="B622" s="373" t="s">
        <v>834</v>
      </c>
      <c r="C622" s="168" t="s">
        <v>827</v>
      </c>
      <c r="D622" s="969"/>
      <c r="E622" s="969"/>
      <c r="F622" s="969"/>
      <c r="G622" s="969"/>
      <c r="H622" s="969"/>
      <c r="I622" s="969"/>
      <c r="J622" s="969"/>
      <c r="K622" s="969"/>
      <c r="L622" s="969"/>
      <c r="M622" s="969"/>
      <c r="N622" s="969"/>
      <c r="O622" s="969"/>
      <c r="P622" s="969"/>
      <c r="Q622" s="969"/>
      <c r="R622" s="969"/>
      <c r="S622" s="969"/>
      <c r="T622" s="148"/>
      <c r="U622" s="149">
        <f t="shared" si="50"/>
        <v>0</v>
      </c>
      <c r="V622" s="521">
        <v>10</v>
      </c>
      <c r="W622" s="112">
        <f t="shared" si="51"/>
        <v>0</v>
      </c>
      <c r="X622" s="150"/>
      <c r="Y622" s="284"/>
      <c r="Z622" s="289"/>
      <c r="AA622" s="284"/>
      <c r="AB622" s="284"/>
      <c r="AC622" s="284"/>
      <c r="AD622" s="284"/>
      <c r="AE622" s="284"/>
      <c r="AF622" s="284"/>
      <c r="AG622" s="284"/>
      <c r="AH622" s="284"/>
      <c r="AI622" s="284"/>
      <c r="AJ622" s="284"/>
      <c r="AK622" s="284"/>
      <c r="AL622" s="284"/>
      <c r="AM622" s="284"/>
      <c r="AN622" s="284"/>
      <c r="AO622" s="284"/>
      <c r="AP622" s="284"/>
      <c r="AQ622" s="284"/>
      <c r="AR622" s="284"/>
      <c r="AS622" s="284"/>
      <c r="AT622" s="284"/>
      <c r="AU622" s="284"/>
      <c r="AV622" s="284"/>
      <c r="AW622" s="284"/>
      <c r="AX622" s="284"/>
    </row>
    <row r="623" spans="1:50" ht="45" customHeight="1" thickBot="1" x14ac:dyDescent="0.25">
      <c r="A623" s="737"/>
      <c r="B623" s="373" t="s">
        <v>835</v>
      </c>
      <c r="C623" s="211" t="s">
        <v>828</v>
      </c>
      <c r="D623" s="969"/>
      <c r="E623" s="969"/>
      <c r="F623" s="969"/>
      <c r="G623" s="969"/>
      <c r="H623" s="969"/>
      <c r="I623" s="969"/>
      <c r="J623" s="969"/>
      <c r="K623" s="969"/>
      <c r="L623" s="969"/>
      <c r="M623" s="969"/>
      <c r="N623" s="969"/>
      <c r="O623" s="969"/>
      <c r="P623" s="969"/>
      <c r="Q623" s="969"/>
      <c r="R623" s="969"/>
      <c r="S623" s="969"/>
      <c r="T623" s="148"/>
      <c r="U623" s="149">
        <f t="shared" si="50"/>
        <v>0</v>
      </c>
      <c r="V623" s="521">
        <v>20</v>
      </c>
      <c r="W623" s="112">
        <f t="shared" si="51"/>
        <v>0</v>
      </c>
      <c r="X623" s="150"/>
      <c r="Y623" s="284"/>
      <c r="Z623" s="289"/>
      <c r="AA623" s="284"/>
      <c r="AB623" s="284"/>
      <c r="AC623" s="284"/>
      <c r="AD623" s="284"/>
      <c r="AE623" s="284"/>
      <c r="AF623" s="284"/>
      <c r="AG623" s="284"/>
      <c r="AH623" s="284"/>
      <c r="AI623" s="284"/>
      <c r="AJ623" s="284"/>
      <c r="AK623" s="284"/>
      <c r="AL623" s="284"/>
      <c r="AM623" s="284"/>
      <c r="AN623" s="284"/>
      <c r="AO623" s="284"/>
      <c r="AP623" s="284"/>
      <c r="AQ623" s="284"/>
      <c r="AR623" s="284"/>
      <c r="AS623" s="284"/>
      <c r="AT623" s="284"/>
      <c r="AU623" s="284"/>
      <c r="AV623" s="284"/>
      <c r="AW623" s="284"/>
      <c r="AX623" s="284"/>
    </row>
    <row r="624" spans="1:50" ht="21" customHeight="1" thickTop="1" thickBot="1" x14ac:dyDescent="0.25">
      <c r="A624" s="516"/>
      <c r="B624" s="371"/>
      <c r="C624" s="12"/>
      <c r="D624" s="972" t="s">
        <v>261</v>
      </c>
      <c r="E624" s="973"/>
      <c r="F624" s="973"/>
      <c r="G624" s="973"/>
      <c r="H624" s="973"/>
      <c r="I624" s="973"/>
      <c r="J624" s="973"/>
      <c r="K624" s="973"/>
      <c r="L624" s="973"/>
      <c r="M624" s="973"/>
      <c r="N624" s="973"/>
      <c r="O624" s="973"/>
      <c r="P624" s="973"/>
      <c r="Q624" s="973"/>
      <c r="R624" s="973"/>
      <c r="S624" s="973"/>
      <c r="T624" s="1211"/>
      <c r="U624" s="29">
        <f>SUM(U614:U623)</f>
        <v>0</v>
      </c>
      <c r="V624" s="525">
        <f>SUM(V614:V623)</f>
        <v>160</v>
      </c>
      <c r="W624" s="82"/>
      <c r="X624" s="82"/>
      <c r="Y624" s="284"/>
      <c r="Z624" s="289"/>
      <c r="AA624" s="284"/>
      <c r="AB624" s="284"/>
      <c r="AC624" s="284"/>
      <c r="AD624" s="284"/>
      <c r="AE624" s="284"/>
      <c r="AF624" s="284"/>
      <c r="AG624" s="284"/>
      <c r="AH624" s="284"/>
      <c r="AI624" s="284"/>
      <c r="AJ624" s="284"/>
      <c r="AK624" s="284"/>
      <c r="AL624" s="284"/>
      <c r="AM624" s="284"/>
      <c r="AN624" s="284"/>
      <c r="AO624" s="284"/>
      <c r="AP624" s="284"/>
      <c r="AQ624" s="284"/>
      <c r="AR624" s="284"/>
      <c r="AS624" s="284"/>
      <c r="AT624" s="284"/>
      <c r="AU624" s="284"/>
      <c r="AV624" s="284"/>
      <c r="AW624" s="284"/>
      <c r="AX624" s="284"/>
    </row>
    <row r="625" spans="1:86" ht="21" customHeight="1" thickBot="1" x14ac:dyDescent="0.25">
      <c r="A625" s="537"/>
      <c r="B625" s="445"/>
      <c r="C625" s="398"/>
      <c r="D625" s="913"/>
      <c r="E625" s="1162"/>
      <c r="F625" s="1042">
        <v>70</v>
      </c>
      <c r="G625" s="1043"/>
      <c r="H625" s="1043"/>
      <c r="I625" s="1043"/>
      <c r="J625" s="1043"/>
      <c r="K625" s="1043"/>
      <c r="L625" s="1043"/>
      <c r="M625" s="1043"/>
      <c r="N625" s="1043"/>
      <c r="O625" s="1043"/>
      <c r="P625" s="1043"/>
      <c r="Q625" s="1043"/>
      <c r="R625" s="1043"/>
      <c r="S625" s="1043"/>
      <c r="T625" s="1043"/>
      <c r="U625" s="1043"/>
      <c r="V625" s="1044"/>
      <c r="W625" s="82"/>
      <c r="X625" s="82"/>
      <c r="Y625" s="284"/>
      <c r="Z625" s="289"/>
      <c r="AA625" s="284"/>
      <c r="AB625" s="284"/>
      <c r="AC625" s="284"/>
      <c r="AD625" s="284"/>
      <c r="AE625" s="284"/>
      <c r="AF625" s="284"/>
      <c r="AG625" s="284"/>
      <c r="AH625" s="284"/>
      <c r="AI625" s="284"/>
      <c r="AJ625" s="284"/>
      <c r="AK625" s="284"/>
      <c r="AL625" s="284"/>
      <c r="AM625" s="284"/>
      <c r="AN625" s="284"/>
      <c r="AO625" s="284"/>
      <c r="AP625" s="284"/>
      <c r="AQ625" s="284"/>
      <c r="AR625" s="284"/>
      <c r="AS625" s="284"/>
      <c r="AT625" s="284"/>
      <c r="AU625" s="284"/>
      <c r="AV625" s="284"/>
      <c r="AW625" s="284"/>
      <c r="AX625" s="284"/>
    </row>
    <row r="626" spans="1:86" ht="33" customHeight="1" thickBot="1" x14ac:dyDescent="0.25">
      <c r="A626" s="505"/>
      <c r="B626" s="424" t="s">
        <v>81</v>
      </c>
      <c r="C626" s="1234" t="s">
        <v>352</v>
      </c>
      <c r="D626" s="1234"/>
      <c r="E626" s="1234"/>
      <c r="F626" s="1234"/>
      <c r="G626" s="1234"/>
      <c r="H626" s="1234"/>
      <c r="I626" s="1234"/>
      <c r="J626" s="1234"/>
      <c r="K626" s="1234"/>
      <c r="L626" s="1234"/>
      <c r="M626" s="1234"/>
      <c r="N626" s="1234"/>
      <c r="O626" s="1234"/>
      <c r="P626" s="1234"/>
      <c r="Q626" s="1234"/>
      <c r="R626" s="1234"/>
      <c r="S626" s="1234"/>
      <c r="T626" s="1234"/>
      <c r="U626" s="1234"/>
      <c r="V626" s="1235"/>
      <c r="W626" s="82"/>
      <c r="X626" s="82"/>
      <c r="Y626" s="284"/>
      <c r="Z626" s="289"/>
      <c r="AA626" s="284"/>
      <c r="AB626" s="284"/>
      <c r="AC626" s="284"/>
      <c r="AD626" s="284"/>
      <c r="AE626" s="284"/>
      <c r="AF626" s="284"/>
      <c r="AG626" s="284"/>
      <c r="AH626" s="284"/>
      <c r="AI626" s="284"/>
      <c r="AJ626" s="284"/>
      <c r="AK626" s="284"/>
      <c r="AL626" s="284"/>
      <c r="AM626" s="284"/>
      <c r="AN626" s="284"/>
      <c r="AO626" s="284"/>
      <c r="AP626" s="284"/>
      <c r="AQ626" s="284"/>
      <c r="AR626" s="284"/>
      <c r="AS626" s="284"/>
      <c r="AT626" s="284"/>
      <c r="AU626" s="284"/>
      <c r="AV626" s="284"/>
      <c r="AW626" s="284"/>
      <c r="AX626" s="284"/>
    </row>
    <row r="627" spans="1:86" ht="30" customHeight="1" thickBot="1" x14ac:dyDescent="0.25">
      <c r="A627" s="516"/>
      <c r="B627" s="372" t="s">
        <v>82</v>
      </c>
      <c r="C627" s="197" t="s">
        <v>615</v>
      </c>
      <c r="D627" s="32" t="s">
        <v>602</v>
      </c>
      <c r="E627" s="35"/>
      <c r="F627" s="33"/>
      <c r="G627" s="36"/>
      <c r="H627" s="32"/>
      <c r="I627" s="35"/>
      <c r="J627" s="33"/>
      <c r="K627" s="36"/>
      <c r="L627" s="32" t="s">
        <v>602</v>
      </c>
      <c r="M627" s="35"/>
      <c r="N627" s="33"/>
      <c r="O627" s="56"/>
      <c r="P627" s="55"/>
      <c r="Q627" s="57"/>
      <c r="R627" s="58"/>
      <c r="S627" s="56"/>
      <c r="T627" s="74"/>
      <c r="U627" s="60"/>
      <c r="V627" s="536"/>
      <c r="W627" s="82"/>
      <c r="X627" s="82"/>
      <c r="Y627" s="284"/>
      <c r="Z627" s="289"/>
      <c r="AA627" s="284"/>
      <c r="AB627" s="284"/>
      <c r="AC627" s="284"/>
      <c r="AD627" s="284"/>
      <c r="AE627" s="284"/>
      <c r="AF627" s="284"/>
      <c r="AG627" s="284"/>
      <c r="AH627" s="284"/>
      <c r="AI627" s="284"/>
      <c r="AJ627" s="284"/>
      <c r="AK627" s="284"/>
      <c r="AL627" s="284"/>
      <c r="AM627" s="284"/>
      <c r="AN627" s="284"/>
      <c r="AO627" s="284"/>
      <c r="AP627" s="284"/>
      <c r="AQ627" s="284"/>
      <c r="AR627" s="284"/>
      <c r="AS627" s="284"/>
      <c r="AT627" s="284"/>
      <c r="AU627" s="284"/>
      <c r="AV627" s="284"/>
      <c r="AW627" s="284"/>
      <c r="AX627" s="284"/>
    </row>
    <row r="628" spans="1:86" s="127" customFormat="1" ht="27.95" customHeight="1" x14ac:dyDescent="0.2">
      <c r="A628" s="737"/>
      <c r="B628" s="330" t="s">
        <v>406</v>
      </c>
      <c r="C628" s="152" t="s">
        <v>695</v>
      </c>
      <c r="D628" s="900"/>
      <c r="E628" s="911"/>
      <c r="F628" s="900"/>
      <c r="G628" s="911"/>
      <c r="H628" s="900"/>
      <c r="I628" s="911"/>
      <c r="J628" s="900"/>
      <c r="K628" s="911"/>
      <c r="L628" s="900"/>
      <c r="M628" s="911"/>
      <c r="N628" s="900"/>
      <c r="O628" s="911"/>
      <c r="P628" s="900"/>
      <c r="Q628" s="911"/>
      <c r="R628" s="900"/>
      <c r="S628" s="911"/>
      <c r="T628" s="249"/>
      <c r="U628" s="139">
        <f t="shared" ref="U628:U633" si="52">IF(OR(D628="s",F628="s",H628="s",J628="s",L628="s",N628="s",P628="s",R628="s"), 0, IF(OR(D628="a",F628="a",H628="a",J628="a",L628="a",N628="a",P628="a",R628="a"),V628,0))</f>
        <v>0</v>
      </c>
      <c r="V628" s="511">
        <v>10</v>
      </c>
      <c r="W628" s="83">
        <f t="shared" ref="W628:W633" si="53">COUNTIF(D628:S628,"a")+COUNTIF(D628:S628,"s")</f>
        <v>0</v>
      </c>
      <c r="X628" s="324"/>
      <c r="Y628" s="365"/>
      <c r="Z628" s="316"/>
      <c r="AA628" s="365"/>
      <c r="AB628" s="365"/>
      <c r="AC628" s="365"/>
      <c r="AD628" s="365"/>
      <c r="AE628" s="365"/>
      <c r="AF628" s="365"/>
      <c r="AG628" s="365"/>
      <c r="AH628" s="365"/>
      <c r="AI628" s="365"/>
      <c r="AJ628" s="365"/>
      <c r="AK628" s="365"/>
      <c r="AL628" s="365"/>
      <c r="AM628" s="365"/>
      <c r="AN628" s="365"/>
      <c r="AO628" s="365"/>
      <c r="AP628" s="365"/>
      <c r="AQ628" s="365"/>
      <c r="AR628" s="365"/>
      <c r="AS628" s="365"/>
      <c r="AT628" s="365"/>
      <c r="AU628" s="633"/>
      <c r="AV628" s="633"/>
      <c r="AW628" s="633"/>
      <c r="AX628" s="633"/>
      <c r="AY628" s="633"/>
      <c r="AZ628" s="633"/>
      <c r="BA628" s="633"/>
      <c r="BB628" s="633"/>
      <c r="BC628" s="633"/>
      <c r="BD628" s="633"/>
      <c r="BE628" s="633"/>
      <c r="BF628" s="633"/>
      <c r="BG628" s="633"/>
      <c r="BH628" s="633"/>
      <c r="BI628" s="633"/>
      <c r="BJ628" s="633"/>
      <c r="BK628" s="633"/>
      <c r="BL628" s="633"/>
      <c r="BM628" s="633"/>
      <c r="BN628" s="633"/>
      <c r="BO628" s="633"/>
      <c r="BP628" s="633"/>
      <c r="BQ628" s="633"/>
      <c r="BR628" s="633"/>
      <c r="BS628" s="633"/>
      <c r="BT628" s="633"/>
      <c r="BU628" s="633"/>
      <c r="BV628" s="633"/>
      <c r="BW628" s="633"/>
      <c r="BX628" s="633"/>
      <c r="BY628" s="633"/>
      <c r="BZ628" s="633"/>
      <c r="CA628" s="633"/>
      <c r="CB628" s="633"/>
      <c r="CC628" s="633"/>
      <c r="CD628" s="633"/>
      <c r="CE628" s="633"/>
      <c r="CF628" s="633"/>
      <c r="CG628" s="633"/>
      <c r="CH628" s="633"/>
    </row>
    <row r="629" spans="1:86" s="127" customFormat="1" ht="27.95" customHeight="1" x14ac:dyDescent="0.2">
      <c r="A629" s="737"/>
      <c r="B629" s="331" t="s">
        <v>686</v>
      </c>
      <c r="C629" s="156" t="s">
        <v>696</v>
      </c>
      <c r="D629" s="900"/>
      <c r="E629" s="911"/>
      <c r="F629" s="900"/>
      <c r="G629" s="911"/>
      <c r="H629" s="900"/>
      <c r="I629" s="911"/>
      <c r="J629" s="900"/>
      <c r="K629" s="911"/>
      <c r="L629" s="900"/>
      <c r="M629" s="911"/>
      <c r="N629" s="900"/>
      <c r="O629" s="911"/>
      <c r="P629" s="900"/>
      <c r="Q629" s="911"/>
      <c r="R629" s="900"/>
      <c r="S629" s="911"/>
      <c r="T629" s="249"/>
      <c r="U629" s="140">
        <f t="shared" si="52"/>
        <v>0</v>
      </c>
      <c r="V629" s="509">
        <v>10</v>
      </c>
      <c r="W629" s="83">
        <f t="shared" si="53"/>
        <v>0</v>
      </c>
      <c r="X629" s="339"/>
      <c r="Y629" s="363"/>
      <c r="Z629" s="316"/>
      <c r="AA629" s="365"/>
      <c r="AB629" s="365"/>
      <c r="AC629" s="365"/>
      <c r="AD629" s="365"/>
      <c r="AE629" s="365"/>
      <c r="AF629" s="365"/>
      <c r="AG629" s="365"/>
      <c r="AH629" s="365"/>
      <c r="AI629" s="365"/>
      <c r="AJ629" s="365"/>
      <c r="AK629" s="365"/>
      <c r="AL629" s="365"/>
      <c r="AM629" s="365"/>
      <c r="AN629" s="365"/>
      <c r="AO629" s="365"/>
      <c r="AP629" s="365"/>
      <c r="AQ629" s="365"/>
      <c r="AR629" s="365"/>
      <c r="AS629" s="365"/>
      <c r="AT629" s="365"/>
      <c r="AU629" s="633"/>
      <c r="AV629" s="633"/>
      <c r="AW629" s="633"/>
      <c r="AX629" s="633"/>
      <c r="AY629" s="633"/>
      <c r="AZ629" s="633"/>
      <c r="BA629" s="633"/>
      <c r="BB629" s="633"/>
      <c r="BC629" s="633"/>
      <c r="BD629" s="633"/>
      <c r="BE629" s="633"/>
      <c r="BF629" s="633"/>
      <c r="BG629" s="633"/>
      <c r="BH629" s="633"/>
      <c r="BI629" s="633"/>
      <c r="BJ629" s="633"/>
      <c r="BK629" s="633"/>
      <c r="BL629" s="633"/>
      <c r="BM629" s="633"/>
      <c r="BN629" s="633"/>
      <c r="BO629" s="633"/>
      <c r="BP629" s="633"/>
      <c r="BQ629" s="633"/>
      <c r="BR629" s="633"/>
      <c r="BS629" s="633"/>
      <c r="BT629" s="633"/>
      <c r="BU629" s="633"/>
      <c r="BV629" s="633"/>
      <c r="BW629" s="633"/>
      <c r="BX629" s="633"/>
      <c r="BY629" s="633"/>
      <c r="BZ629" s="633"/>
      <c r="CA629" s="633"/>
      <c r="CB629" s="633"/>
      <c r="CC629" s="633"/>
      <c r="CD629" s="633"/>
      <c r="CE629" s="633"/>
      <c r="CF629" s="633"/>
      <c r="CG629" s="633"/>
      <c r="CH629" s="633"/>
    </row>
    <row r="630" spans="1:86" s="127" customFormat="1" ht="27.95" customHeight="1" x14ac:dyDescent="0.2">
      <c r="A630" s="737"/>
      <c r="B630" s="331" t="s">
        <v>407</v>
      </c>
      <c r="C630" s="156" t="s">
        <v>697</v>
      </c>
      <c r="D630" s="900"/>
      <c r="E630" s="911"/>
      <c r="F630" s="900"/>
      <c r="G630" s="911"/>
      <c r="H630" s="900"/>
      <c r="I630" s="911"/>
      <c r="J630" s="900"/>
      <c r="K630" s="911"/>
      <c r="L630" s="900"/>
      <c r="M630" s="911"/>
      <c r="N630" s="900"/>
      <c r="O630" s="911"/>
      <c r="P630" s="900"/>
      <c r="Q630" s="911"/>
      <c r="R630" s="900"/>
      <c r="S630" s="911"/>
      <c r="T630" s="249"/>
      <c r="U630" s="140">
        <f t="shared" si="52"/>
        <v>0</v>
      </c>
      <c r="V630" s="509">
        <v>10</v>
      </c>
      <c r="W630" s="83">
        <f t="shared" si="53"/>
        <v>0</v>
      </c>
      <c r="X630" s="324"/>
      <c r="Y630" s="365"/>
      <c r="Z630" s="316" t="s">
        <v>44</v>
      </c>
      <c r="AA630" s="365"/>
      <c r="AB630" s="365"/>
      <c r="AC630" s="365"/>
      <c r="AD630" s="365"/>
      <c r="AE630" s="365"/>
      <c r="AF630" s="365"/>
      <c r="AG630" s="365"/>
      <c r="AH630" s="365"/>
      <c r="AI630" s="365"/>
      <c r="AJ630" s="365"/>
      <c r="AK630" s="365"/>
      <c r="AL630" s="365"/>
      <c r="AM630" s="365"/>
      <c r="AN630" s="365"/>
      <c r="AO630" s="365"/>
      <c r="AP630" s="365"/>
      <c r="AQ630" s="365"/>
      <c r="AR630" s="365"/>
      <c r="AS630" s="365"/>
      <c r="AT630" s="365"/>
      <c r="AU630" s="633"/>
      <c r="AV630" s="633"/>
      <c r="AW630" s="633"/>
      <c r="AX630" s="633"/>
      <c r="AY630" s="633"/>
      <c r="AZ630" s="633"/>
      <c r="BA630" s="633"/>
      <c r="BB630" s="633"/>
      <c r="BC630" s="633"/>
      <c r="BD630" s="633"/>
      <c r="BE630" s="633"/>
      <c r="BF630" s="633"/>
      <c r="BG630" s="633"/>
      <c r="BH630" s="633"/>
      <c r="BI630" s="633"/>
      <c r="BJ630" s="633"/>
      <c r="BK630" s="633"/>
      <c r="BL630" s="633"/>
      <c r="BM630" s="633"/>
      <c r="BN630" s="633"/>
      <c r="BO630" s="633"/>
      <c r="BP630" s="633"/>
      <c r="BQ630" s="633"/>
      <c r="BR630" s="633"/>
      <c r="BS630" s="633"/>
      <c r="BT630" s="633"/>
      <c r="BU630" s="633"/>
      <c r="BV630" s="633"/>
      <c r="BW630" s="633"/>
      <c r="BX630" s="633"/>
      <c r="BY630" s="633"/>
      <c r="BZ630" s="633"/>
      <c r="CA630" s="633"/>
      <c r="CB630" s="633"/>
      <c r="CC630" s="633"/>
      <c r="CD630" s="633"/>
      <c r="CE630" s="633"/>
      <c r="CF630" s="633"/>
      <c r="CG630" s="633"/>
      <c r="CH630" s="633"/>
    </row>
    <row r="631" spans="1:86" s="127" customFormat="1" ht="27.95" customHeight="1" x14ac:dyDescent="0.2">
      <c r="A631" s="737"/>
      <c r="B631" s="322" t="s">
        <v>688</v>
      </c>
      <c r="C631" s="636" t="s">
        <v>698</v>
      </c>
      <c r="D631" s="900"/>
      <c r="E631" s="911"/>
      <c r="F631" s="900"/>
      <c r="G631" s="911"/>
      <c r="H631" s="900"/>
      <c r="I631" s="911"/>
      <c r="J631" s="900"/>
      <c r="K631" s="911"/>
      <c r="L631" s="900"/>
      <c r="M631" s="911"/>
      <c r="N631" s="900"/>
      <c r="O631" s="911"/>
      <c r="P631" s="900"/>
      <c r="Q631" s="911"/>
      <c r="R631" s="900"/>
      <c r="S631" s="911"/>
      <c r="T631" s="249"/>
      <c r="U631" s="140">
        <f t="shared" si="52"/>
        <v>0</v>
      </c>
      <c r="V631" s="509">
        <v>10</v>
      </c>
      <c r="W631" s="83">
        <f t="shared" si="53"/>
        <v>0</v>
      </c>
      <c r="X631" s="324"/>
      <c r="Y631" s="633"/>
      <c r="Z631" s="316" t="s">
        <v>44</v>
      </c>
      <c r="AA631" s="633"/>
      <c r="AB631" s="633"/>
      <c r="AC631" s="633"/>
      <c r="AD631" s="633"/>
      <c r="AE631" s="633"/>
      <c r="AF631" s="633"/>
      <c r="AG631" s="633"/>
      <c r="AH631" s="633"/>
      <c r="AI631" s="633"/>
      <c r="AJ631" s="633"/>
      <c r="AK631" s="633"/>
      <c r="AL631" s="633"/>
      <c r="AM631" s="633"/>
      <c r="AN631" s="633"/>
      <c r="AO631" s="633"/>
      <c r="AP631" s="633"/>
      <c r="AQ631" s="633"/>
      <c r="AR631" s="633"/>
      <c r="AS631" s="633"/>
      <c r="AT631" s="633"/>
      <c r="AU631" s="633"/>
      <c r="AV631" s="633"/>
      <c r="AW631" s="633"/>
      <c r="AX631" s="633"/>
      <c r="AY631" s="633"/>
      <c r="AZ631" s="633"/>
      <c r="BA631" s="633"/>
      <c r="BB631" s="633"/>
      <c r="BC631" s="633"/>
      <c r="BD631" s="633"/>
      <c r="BE631" s="633"/>
      <c r="BF631" s="633"/>
      <c r="BG631" s="633"/>
      <c r="BH631" s="633"/>
      <c r="BI631" s="633"/>
      <c r="BJ631" s="633"/>
      <c r="BK631" s="633"/>
      <c r="BL631" s="633"/>
      <c r="BM631" s="633"/>
      <c r="BN631" s="633"/>
      <c r="BO631" s="633"/>
      <c r="BP631" s="633"/>
      <c r="BQ631" s="633"/>
      <c r="BR631" s="633"/>
      <c r="BS631" s="633"/>
      <c r="BT631" s="633"/>
      <c r="BU631" s="633"/>
      <c r="BV631" s="633"/>
      <c r="BW631" s="633"/>
      <c r="BX631" s="633"/>
      <c r="BY631" s="633"/>
      <c r="BZ631" s="633"/>
      <c r="CA631" s="633"/>
      <c r="CB631" s="633"/>
      <c r="CC631" s="633"/>
      <c r="CD631" s="633"/>
      <c r="CE631" s="633"/>
      <c r="CF631" s="633"/>
      <c r="CG631" s="633"/>
      <c r="CH631" s="633"/>
    </row>
    <row r="632" spans="1:86" s="127" customFormat="1" ht="45" customHeight="1" x14ac:dyDescent="0.2">
      <c r="A632" s="737"/>
      <c r="B632" s="331" t="s">
        <v>408</v>
      </c>
      <c r="C632" s="156" t="s">
        <v>761</v>
      </c>
      <c r="D632" s="900"/>
      <c r="E632" s="911"/>
      <c r="F632" s="900"/>
      <c r="G632" s="911"/>
      <c r="H632" s="900"/>
      <c r="I632" s="911"/>
      <c r="J632" s="900"/>
      <c r="K632" s="911"/>
      <c r="L632" s="900"/>
      <c r="M632" s="911"/>
      <c r="N632" s="900"/>
      <c r="O632" s="911"/>
      <c r="P632" s="900"/>
      <c r="Q632" s="911"/>
      <c r="R632" s="900"/>
      <c r="S632" s="911"/>
      <c r="T632" s="249"/>
      <c r="U632" s="140">
        <f t="shared" si="52"/>
        <v>0</v>
      </c>
      <c r="V632" s="509">
        <v>10</v>
      </c>
      <c r="W632" s="83">
        <f t="shared" si="53"/>
        <v>0</v>
      </c>
      <c r="X632" s="324"/>
      <c r="Y632" s="633"/>
      <c r="Z632" s="316"/>
      <c r="AA632" s="633"/>
      <c r="AB632" s="633"/>
      <c r="AC632" s="633"/>
      <c r="AD632" s="633"/>
      <c r="AE632" s="633"/>
      <c r="AF632" s="633"/>
      <c r="AG632" s="633"/>
      <c r="AH632" s="633"/>
      <c r="AI632" s="633"/>
      <c r="AJ632" s="633"/>
      <c r="AK632" s="633"/>
      <c r="AL632" s="633"/>
      <c r="AM632" s="633"/>
      <c r="AN632" s="633"/>
      <c r="AO632" s="633"/>
      <c r="AP632" s="633"/>
      <c r="AQ632" s="633"/>
      <c r="AR632" s="633"/>
      <c r="AS632" s="633"/>
      <c r="AT632" s="633"/>
      <c r="AU632" s="633"/>
      <c r="AV632" s="633"/>
      <c r="AW632" s="633"/>
      <c r="AX632" s="633"/>
      <c r="AY632" s="633"/>
      <c r="AZ632" s="633"/>
      <c r="BA632" s="633"/>
      <c r="BB632" s="633"/>
      <c r="BC632" s="633"/>
      <c r="BD632" s="633"/>
      <c r="BE632" s="633"/>
      <c r="BF632" s="633"/>
      <c r="BG632" s="633"/>
      <c r="BH632" s="633"/>
      <c r="BI632" s="633"/>
      <c r="BJ632" s="633"/>
      <c r="BK632" s="633"/>
      <c r="BL632" s="633"/>
      <c r="BM632" s="633"/>
      <c r="BN632" s="633"/>
      <c r="BO632" s="633"/>
      <c r="BP632" s="633"/>
      <c r="BQ632" s="633"/>
      <c r="BR632" s="633"/>
      <c r="BS632" s="633"/>
      <c r="BT632" s="633"/>
      <c r="BU632" s="633"/>
      <c r="BV632" s="633"/>
      <c r="BW632" s="633"/>
      <c r="BX632" s="633"/>
      <c r="BY632" s="633"/>
      <c r="BZ632" s="633"/>
      <c r="CA632" s="633"/>
      <c r="CB632" s="633"/>
      <c r="CC632" s="633"/>
      <c r="CD632" s="633"/>
      <c r="CE632" s="633"/>
      <c r="CF632" s="633"/>
      <c r="CG632" s="633"/>
      <c r="CH632" s="633"/>
    </row>
    <row r="633" spans="1:86" s="127" customFormat="1" ht="45" customHeight="1" thickBot="1" x14ac:dyDescent="0.25">
      <c r="A633" s="737"/>
      <c r="B633" s="331" t="s">
        <v>687</v>
      </c>
      <c r="C633" s="156" t="s">
        <v>699</v>
      </c>
      <c r="D633" s="900"/>
      <c r="E633" s="911"/>
      <c r="F633" s="900"/>
      <c r="G633" s="911"/>
      <c r="H633" s="900"/>
      <c r="I633" s="911"/>
      <c r="J633" s="900"/>
      <c r="K633" s="911"/>
      <c r="L633" s="900"/>
      <c r="M633" s="911"/>
      <c r="N633" s="900"/>
      <c r="O633" s="911"/>
      <c r="P633" s="900"/>
      <c r="Q633" s="911"/>
      <c r="R633" s="900"/>
      <c r="S633" s="911"/>
      <c r="T633" s="249"/>
      <c r="U633" s="140">
        <f t="shared" si="52"/>
        <v>0</v>
      </c>
      <c r="V633" s="509">
        <v>10</v>
      </c>
      <c r="W633" s="83">
        <f t="shared" si="53"/>
        <v>0</v>
      </c>
      <c r="X633" s="324"/>
      <c r="Y633" s="633"/>
      <c r="Z633" s="316"/>
      <c r="AA633" s="633"/>
      <c r="AB633" s="633"/>
      <c r="AC633" s="633"/>
      <c r="AD633" s="633"/>
      <c r="AE633" s="633"/>
      <c r="AF633" s="633"/>
      <c r="AG633" s="633"/>
      <c r="AH633" s="633"/>
      <c r="AI633" s="633"/>
      <c r="AJ633" s="633"/>
      <c r="AK633" s="633"/>
      <c r="AL633" s="633"/>
      <c r="AM633" s="633"/>
      <c r="AN633" s="633"/>
      <c r="AO633" s="633"/>
      <c r="AP633" s="633"/>
      <c r="AQ633" s="633"/>
      <c r="AR633" s="633"/>
      <c r="AS633" s="633"/>
      <c r="AT633" s="633"/>
      <c r="AU633" s="633"/>
      <c r="AV633" s="633"/>
      <c r="AW633" s="633"/>
      <c r="AX633" s="633"/>
      <c r="AY633" s="633"/>
      <c r="AZ633" s="633"/>
      <c r="BA633" s="633"/>
      <c r="BB633" s="633"/>
      <c r="BC633" s="633"/>
      <c r="BD633" s="633"/>
      <c r="BE633" s="633"/>
      <c r="BF633" s="633"/>
      <c r="BG633" s="633"/>
      <c r="BH633" s="633"/>
      <c r="BI633" s="633"/>
      <c r="BJ633" s="633"/>
      <c r="BK633" s="633"/>
      <c r="BL633" s="633"/>
      <c r="BM633" s="633"/>
      <c r="BN633" s="633"/>
      <c r="BO633" s="633"/>
      <c r="BP633" s="633"/>
      <c r="BQ633" s="633"/>
      <c r="BR633" s="633"/>
      <c r="BS633" s="633"/>
      <c r="BT633" s="633"/>
      <c r="BU633" s="633"/>
      <c r="BV633" s="633"/>
      <c r="BW633" s="633"/>
      <c r="BX633" s="633"/>
      <c r="BY633" s="633"/>
      <c r="BZ633" s="633"/>
      <c r="CA633" s="633"/>
      <c r="CB633" s="633"/>
      <c r="CC633" s="633"/>
      <c r="CD633" s="633"/>
      <c r="CE633" s="633"/>
      <c r="CF633" s="633"/>
      <c r="CG633" s="633"/>
      <c r="CH633" s="633"/>
    </row>
    <row r="634" spans="1:86" ht="21" customHeight="1" thickTop="1" thickBot="1" x14ac:dyDescent="0.25">
      <c r="A634" s="516"/>
      <c r="B634" s="371"/>
      <c r="C634" s="10"/>
      <c r="D634" s="972" t="s">
        <v>261</v>
      </c>
      <c r="E634" s="973"/>
      <c r="F634" s="973"/>
      <c r="G634" s="973"/>
      <c r="H634" s="973"/>
      <c r="I634" s="973"/>
      <c r="J634" s="973"/>
      <c r="K634" s="973"/>
      <c r="L634" s="973"/>
      <c r="M634" s="973"/>
      <c r="N634" s="973"/>
      <c r="O634" s="973"/>
      <c r="P634" s="973"/>
      <c r="Q634" s="973"/>
      <c r="R634" s="973"/>
      <c r="S634" s="973"/>
      <c r="T634" s="1211"/>
      <c r="U634" s="29">
        <f>SUM(U628:U633)</f>
        <v>0</v>
      </c>
      <c r="V634" s="525">
        <f>SUM(V628:V633)</f>
        <v>60</v>
      </c>
      <c r="W634" s="82"/>
      <c r="X634" s="82"/>
      <c r="Y634" s="284"/>
      <c r="Z634" s="289"/>
      <c r="AA634" s="284"/>
      <c r="AB634" s="284"/>
      <c r="AC634" s="284"/>
      <c r="AD634" s="284"/>
      <c r="AE634" s="284"/>
      <c r="AF634" s="284"/>
      <c r="AG634" s="284"/>
      <c r="AH634" s="284"/>
      <c r="AI634" s="284"/>
      <c r="AJ634" s="284"/>
      <c r="AK634" s="284"/>
      <c r="AL634" s="284"/>
      <c r="AM634" s="284"/>
      <c r="AN634" s="284"/>
      <c r="AO634" s="284"/>
      <c r="AP634" s="284"/>
      <c r="AQ634" s="284"/>
      <c r="AR634" s="284"/>
      <c r="AS634" s="284"/>
      <c r="AT634" s="284"/>
      <c r="AU634" s="284"/>
      <c r="AV634" s="284"/>
      <c r="AW634" s="284"/>
      <c r="AX634" s="284"/>
    </row>
    <row r="635" spans="1:86" ht="21" customHeight="1" thickBot="1" x14ac:dyDescent="0.25">
      <c r="A635" s="537"/>
      <c r="B635" s="599"/>
      <c r="C635" s="337"/>
      <c r="D635" s="913"/>
      <c r="E635" s="1162"/>
      <c r="F635" s="975">
        <v>20</v>
      </c>
      <c r="G635" s="923"/>
      <c r="H635" s="923"/>
      <c r="I635" s="923"/>
      <c r="J635" s="923"/>
      <c r="K635" s="923"/>
      <c r="L635" s="923"/>
      <c r="M635" s="923"/>
      <c r="N635" s="923"/>
      <c r="O635" s="923"/>
      <c r="P635" s="923"/>
      <c r="Q635" s="923"/>
      <c r="R635" s="923"/>
      <c r="S635" s="923"/>
      <c r="T635" s="923"/>
      <c r="U635" s="923"/>
      <c r="V635" s="924"/>
      <c r="W635" s="82"/>
      <c r="X635" s="82"/>
      <c r="Y635" s="284"/>
      <c r="Z635" s="289"/>
      <c r="AA635" s="284"/>
      <c r="AB635" s="284"/>
      <c r="AC635" s="284"/>
      <c r="AD635" s="284"/>
      <c r="AE635" s="284"/>
      <c r="AF635" s="284"/>
      <c r="AG635" s="284"/>
      <c r="AH635" s="284"/>
      <c r="AI635" s="284"/>
      <c r="AJ635" s="284"/>
      <c r="AK635" s="284"/>
      <c r="AL635" s="284"/>
      <c r="AM635" s="284"/>
      <c r="AN635" s="284"/>
      <c r="AO635" s="284"/>
      <c r="AP635" s="284"/>
      <c r="AQ635" s="284"/>
      <c r="AR635" s="284"/>
      <c r="AS635" s="284"/>
      <c r="AT635" s="284"/>
      <c r="AU635" s="284"/>
      <c r="AV635" s="284"/>
      <c r="AW635" s="284"/>
      <c r="AX635" s="284"/>
    </row>
    <row r="636" spans="1:86" ht="30" customHeight="1" thickBot="1" x14ac:dyDescent="0.25">
      <c r="A636" s="708"/>
      <c r="B636" s="416" t="s">
        <v>240</v>
      </c>
      <c r="C636" s="406" t="s">
        <v>616</v>
      </c>
      <c r="D636" s="37" t="s">
        <v>602</v>
      </c>
      <c r="E636" s="585"/>
      <c r="F636" s="586"/>
      <c r="G636" s="584"/>
      <c r="H636" s="583"/>
      <c r="I636" s="585"/>
      <c r="J636" s="586"/>
      <c r="K636" s="584"/>
      <c r="L636" s="583"/>
      <c r="M636" s="585"/>
      <c r="N636" s="586"/>
      <c r="O636" s="584"/>
      <c r="P636" s="583"/>
      <c r="Q636" s="585"/>
      <c r="R636" s="586"/>
      <c r="S636" s="584"/>
      <c r="T636" s="598"/>
      <c r="U636" s="481"/>
      <c r="V636" s="534"/>
      <c r="W636" s="82"/>
      <c r="X636" s="82"/>
      <c r="Y636" s="284"/>
      <c r="Z636" s="289"/>
      <c r="AA636" s="284"/>
      <c r="AB636" s="284"/>
      <c r="AC636" s="284"/>
      <c r="AD636" s="284"/>
      <c r="AE636" s="284"/>
      <c r="AF636" s="284"/>
      <c r="AG636" s="284"/>
      <c r="AH636" s="284"/>
      <c r="AI636" s="284"/>
      <c r="AJ636" s="284"/>
      <c r="AK636" s="284"/>
      <c r="AL636" s="284"/>
      <c r="AM636" s="284"/>
      <c r="AN636" s="284"/>
      <c r="AO636" s="284"/>
      <c r="AP636" s="284"/>
      <c r="AQ636" s="284"/>
      <c r="AR636" s="284"/>
      <c r="AS636" s="284"/>
      <c r="AT636" s="284"/>
      <c r="AU636" s="284"/>
      <c r="AV636" s="284"/>
      <c r="AW636" s="284"/>
      <c r="AX636" s="284"/>
    </row>
    <row r="637" spans="1:86" s="127" customFormat="1" ht="27.95" customHeight="1" x14ac:dyDescent="0.2">
      <c r="A637" s="737"/>
      <c r="B637" s="331" t="s">
        <v>205</v>
      </c>
      <c r="C637" s="156" t="s">
        <v>700</v>
      </c>
      <c r="D637" s="900"/>
      <c r="E637" s="911"/>
      <c r="F637" s="900"/>
      <c r="G637" s="911"/>
      <c r="H637" s="900"/>
      <c r="I637" s="911"/>
      <c r="J637" s="900"/>
      <c r="K637" s="911"/>
      <c r="L637" s="900"/>
      <c r="M637" s="911"/>
      <c r="N637" s="900"/>
      <c r="O637" s="911"/>
      <c r="P637" s="900"/>
      <c r="Q637" s="911"/>
      <c r="R637" s="900"/>
      <c r="S637" s="911"/>
      <c r="T637" s="249"/>
      <c r="U637" s="140">
        <f t="shared" ref="U637:U643" si="54">IF(OR(D637="s",F637="s",H637="s",J637="s",L637="s",N637="s",P637="s",R637="s"), 0, IF(OR(D637="a",F637="a",H637="a",J637="a",L637="a",N637="a",P637="a",R637="a"),V637,0))</f>
        <v>0</v>
      </c>
      <c r="V637" s="509">
        <v>5</v>
      </c>
      <c r="W637" s="83">
        <f>COUNTIF(D637:S637,"a")+COUNTIF(D637:S637,"s")</f>
        <v>0</v>
      </c>
      <c r="X637" s="324"/>
      <c r="Y637" s="365"/>
      <c r="Z637" s="316" t="s">
        <v>44</v>
      </c>
      <c r="AA637" s="365"/>
      <c r="AB637" s="365"/>
      <c r="AC637" s="365"/>
      <c r="AD637" s="365"/>
      <c r="AE637" s="365"/>
      <c r="AF637" s="365"/>
      <c r="AG637" s="365"/>
      <c r="AH637" s="365"/>
      <c r="AI637" s="365"/>
      <c r="AJ637" s="365"/>
      <c r="AK637" s="365"/>
      <c r="AL637" s="365"/>
      <c r="AM637" s="365"/>
      <c r="AN637" s="365"/>
      <c r="AO637" s="365"/>
      <c r="AP637" s="365"/>
      <c r="AQ637" s="365"/>
      <c r="AR637" s="365"/>
      <c r="AS637" s="365"/>
      <c r="AT637" s="365"/>
      <c r="AU637" s="633"/>
      <c r="AV637" s="633"/>
      <c r="AW637" s="633"/>
      <c r="AX637" s="633"/>
      <c r="AY637" s="633"/>
      <c r="AZ637" s="633"/>
      <c r="BA637" s="633"/>
      <c r="BB637" s="633"/>
      <c r="BC637" s="633"/>
      <c r="BD637" s="633"/>
      <c r="BE637" s="633"/>
      <c r="BF637" s="633"/>
      <c r="BG637" s="633"/>
      <c r="BH637" s="633"/>
      <c r="BI637" s="633"/>
      <c r="BJ637" s="633"/>
      <c r="BK637" s="633"/>
      <c r="BL637" s="633"/>
      <c r="BM637" s="633"/>
      <c r="BN637" s="633"/>
      <c r="BO637" s="633"/>
      <c r="BP637" s="633"/>
      <c r="BQ637" s="633"/>
      <c r="BR637" s="633"/>
      <c r="BS637" s="633"/>
      <c r="BT637" s="633"/>
      <c r="BU637" s="633"/>
      <c r="BV637" s="633"/>
      <c r="BW637" s="633"/>
      <c r="BX637" s="633"/>
      <c r="BY637" s="633"/>
      <c r="BZ637" s="633"/>
      <c r="CA637" s="633"/>
      <c r="CB637" s="633"/>
      <c r="CC637" s="633"/>
      <c r="CD637" s="633"/>
      <c r="CE637" s="633"/>
      <c r="CF637" s="633"/>
      <c r="CG637" s="633"/>
      <c r="CH637" s="633"/>
    </row>
    <row r="638" spans="1:86" s="127" customFormat="1" ht="27.95" customHeight="1" x14ac:dyDescent="0.2">
      <c r="A638" s="737"/>
      <c r="B638" s="331" t="s">
        <v>689</v>
      </c>
      <c r="C638" s="156" t="s">
        <v>701</v>
      </c>
      <c r="D638" s="900"/>
      <c r="E638" s="911"/>
      <c r="F638" s="900"/>
      <c r="G638" s="911"/>
      <c r="H638" s="900"/>
      <c r="I638" s="911"/>
      <c r="J638" s="900"/>
      <c r="K638" s="911"/>
      <c r="L638" s="900"/>
      <c r="M638" s="911"/>
      <c r="N638" s="900"/>
      <c r="O638" s="911"/>
      <c r="P638" s="900"/>
      <c r="Q638" s="911"/>
      <c r="R638" s="900"/>
      <c r="S638" s="911"/>
      <c r="T638" s="249"/>
      <c r="U638" s="140">
        <f>IF(OR(D638="s",F638="s",H638="s",J638="s",L638="s",N638="s",P638="s",R638="s"), 0, IF(OR(D638="a",F638="a",H638="a",J638="a",L638="a",N638="a",P638="a",R638="a"),V638,0))</f>
        <v>0</v>
      </c>
      <c r="V638" s="509">
        <v>5</v>
      </c>
      <c r="W638" s="83">
        <f>COUNTIF(D638:S638,"a")+COUNTIF(D638:S638,"s")</f>
        <v>0</v>
      </c>
      <c r="X638" s="324"/>
      <c r="Y638" s="290"/>
      <c r="Z638" s="316" t="s">
        <v>44</v>
      </c>
      <c r="AA638" s="290"/>
      <c r="AB638" s="290"/>
      <c r="AC638" s="290"/>
      <c r="AD638" s="290"/>
      <c r="AE638" s="290"/>
      <c r="AF638" s="290"/>
      <c r="AG638" s="290"/>
      <c r="AH638" s="290"/>
      <c r="AI638" s="290"/>
      <c r="AJ638" s="290"/>
      <c r="AK638" s="290"/>
      <c r="AL638" s="290"/>
      <c r="AM638" s="290"/>
      <c r="AN638" s="290"/>
      <c r="AO638" s="633"/>
      <c r="AP638" s="633"/>
      <c r="AQ638" s="633"/>
      <c r="AR638" s="633"/>
      <c r="AS638" s="633"/>
      <c r="AT638" s="633"/>
      <c r="AU638" s="633"/>
      <c r="AV638" s="633"/>
      <c r="AW638" s="633"/>
      <c r="AX638" s="633"/>
      <c r="AY638" s="633"/>
      <c r="AZ638" s="633"/>
      <c r="BA638" s="633"/>
      <c r="BB638" s="633"/>
      <c r="BC638" s="633"/>
      <c r="BD638" s="633"/>
      <c r="BE638" s="633"/>
      <c r="BF638" s="633"/>
      <c r="BG638" s="633"/>
      <c r="BH638" s="633"/>
      <c r="BI638" s="633"/>
      <c r="BJ638" s="633"/>
      <c r="BK638" s="633"/>
      <c r="BL638" s="633"/>
      <c r="BM638" s="633"/>
      <c r="BN638" s="633"/>
      <c r="BO638" s="633"/>
      <c r="BP638" s="633"/>
      <c r="BQ638" s="633"/>
      <c r="BR638" s="633"/>
      <c r="BS638" s="633"/>
      <c r="BT638" s="633"/>
      <c r="BU638" s="633"/>
      <c r="BV638" s="633"/>
      <c r="BW638" s="633"/>
      <c r="BX638" s="633"/>
      <c r="BY638" s="633"/>
      <c r="BZ638" s="633"/>
      <c r="CA638" s="633"/>
      <c r="CB638" s="633"/>
      <c r="CC638" s="633"/>
      <c r="CD638" s="633"/>
      <c r="CE638" s="633"/>
      <c r="CF638" s="633"/>
      <c r="CG638" s="633"/>
      <c r="CH638" s="633"/>
    </row>
    <row r="639" spans="1:86" s="127" customFormat="1" ht="27.95" customHeight="1" x14ac:dyDescent="0.2">
      <c r="A639" s="737"/>
      <c r="B639" s="331" t="s">
        <v>206</v>
      </c>
      <c r="C639" s="156" t="s">
        <v>702</v>
      </c>
      <c r="D639" s="900"/>
      <c r="E639" s="911"/>
      <c r="F639" s="900"/>
      <c r="G639" s="911"/>
      <c r="H639" s="900"/>
      <c r="I639" s="911"/>
      <c r="J639" s="900"/>
      <c r="K639" s="911"/>
      <c r="L639" s="900"/>
      <c r="M639" s="911"/>
      <c r="N639" s="900"/>
      <c r="O639" s="911"/>
      <c r="P639" s="900"/>
      <c r="Q639" s="911"/>
      <c r="R639" s="900"/>
      <c r="S639" s="911"/>
      <c r="T639" s="249"/>
      <c r="U639" s="140">
        <f t="shared" si="54"/>
        <v>0</v>
      </c>
      <c r="V639" s="509">
        <v>5</v>
      </c>
      <c r="W639" s="83">
        <f>COUNTIF(D639:S639,"a")+COUNTIF(D639:S639,"s")</f>
        <v>0</v>
      </c>
      <c r="X639" s="324"/>
      <c r="Y639" s="633"/>
      <c r="Z639" s="316"/>
      <c r="AA639" s="633"/>
      <c r="AB639" s="633"/>
      <c r="AC639" s="633"/>
      <c r="AD639" s="633"/>
      <c r="AE639" s="633"/>
      <c r="AF639" s="633"/>
      <c r="AG639" s="633"/>
      <c r="AH639" s="633"/>
      <c r="AI639" s="633"/>
      <c r="AJ639" s="633"/>
      <c r="AK639" s="633"/>
      <c r="AL639" s="633"/>
      <c r="AM639" s="633"/>
      <c r="AN639" s="633"/>
      <c r="AO639" s="633"/>
      <c r="AP639" s="633"/>
      <c r="AQ639" s="633"/>
      <c r="AR639" s="633"/>
      <c r="AS639" s="633"/>
      <c r="AT639" s="633"/>
      <c r="AU639" s="633"/>
      <c r="AV639" s="633"/>
      <c r="AW639" s="633"/>
      <c r="AX639" s="633"/>
      <c r="AY639" s="633"/>
      <c r="AZ639" s="633"/>
      <c r="BA639" s="633"/>
      <c r="BB639" s="633"/>
      <c r="BC639" s="633"/>
      <c r="BD639" s="633"/>
      <c r="BE639" s="633"/>
      <c r="BF639" s="633"/>
      <c r="BG639" s="633"/>
      <c r="BH639" s="633"/>
      <c r="BI639" s="633"/>
      <c r="BJ639" s="633"/>
      <c r="BK639" s="633"/>
      <c r="BL639" s="633"/>
      <c r="BM639" s="633"/>
      <c r="BN639" s="633"/>
      <c r="BO639" s="633"/>
      <c r="BP639" s="633"/>
      <c r="BQ639" s="633"/>
      <c r="BR639" s="633"/>
      <c r="BS639" s="633"/>
      <c r="BT639" s="633"/>
      <c r="BU639" s="633"/>
      <c r="BV639" s="633"/>
      <c r="BW639" s="633"/>
      <c r="BX639" s="633"/>
      <c r="BY639" s="633"/>
      <c r="BZ639" s="633"/>
      <c r="CA639" s="633"/>
      <c r="CB639" s="633"/>
      <c r="CC639" s="633"/>
      <c r="CD639" s="633"/>
      <c r="CE639" s="633"/>
      <c r="CF639" s="633"/>
      <c r="CG639" s="633"/>
      <c r="CH639" s="633"/>
    </row>
    <row r="640" spans="1:86" s="127" customFormat="1" ht="27.95" customHeight="1" x14ac:dyDescent="0.2">
      <c r="A640" s="737"/>
      <c r="B640" s="331" t="s">
        <v>207</v>
      </c>
      <c r="C640" s="156" t="s">
        <v>709</v>
      </c>
      <c r="D640" s="900"/>
      <c r="E640" s="911"/>
      <c r="F640" s="900"/>
      <c r="G640" s="911"/>
      <c r="H640" s="900"/>
      <c r="I640" s="911"/>
      <c r="J640" s="900"/>
      <c r="K640" s="911"/>
      <c r="L640" s="900"/>
      <c r="M640" s="911"/>
      <c r="N640" s="900"/>
      <c r="O640" s="911"/>
      <c r="P640" s="900"/>
      <c r="Q640" s="911"/>
      <c r="R640" s="900"/>
      <c r="S640" s="911"/>
      <c r="T640" s="249"/>
      <c r="U640" s="140">
        <f t="shared" si="54"/>
        <v>0</v>
      </c>
      <c r="V640" s="509">
        <v>10</v>
      </c>
      <c r="W640" s="83">
        <f>COUNTIF(D640:S640,"a")+COUNTIF(D640:S640,"s")</f>
        <v>0</v>
      </c>
      <c r="X640" s="324"/>
      <c r="Y640" s="633"/>
      <c r="Z640" s="316"/>
      <c r="AA640" s="633"/>
      <c r="AB640" s="633"/>
      <c r="AC640" s="633"/>
      <c r="AD640" s="633"/>
      <c r="AE640" s="633"/>
      <c r="AF640" s="633"/>
      <c r="AG640" s="633"/>
      <c r="AH640" s="633"/>
      <c r="AI640" s="633"/>
      <c r="AJ640" s="633"/>
      <c r="AK640" s="633"/>
      <c r="AL640" s="633"/>
      <c r="AM640" s="633"/>
      <c r="AN640" s="633"/>
      <c r="AO640" s="633"/>
      <c r="AP640" s="633"/>
      <c r="AQ640" s="633"/>
      <c r="AR640" s="633"/>
      <c r="AS640" s="633"/>
      <c r="AT640" s="633"/>
      <c r="AU640" s="633"/>
      <c r="AV640" s="633"/>
      <c r="AW640" s="633"/>
      <c r="AX640" s="633"/>
      <c r="AY640" s="633"/>
      <c r="AZ640" s="633"/>
      <c r="BA640" s="633"/>
      <c r="BB640" s="633"/>
      <c r="BC640" s="633"/>
      <c r="BD640" s="633"/>
      <c r="BE640" s="633"/>
      <c r="BF640" s="633"/>
      <c r="BG640" s="633"/>
      <c r="BH640" s="633"/>
      <c r="BI640" s="633"/>
      <c r="BJ640" s="633"/>
      <c r="BK640" s="633"/>
      <c r="BL640" s="633"/>
      <c r="BM640" s="633"/>
      <c r="BN640" s="633"/>
      <c r="BO640" s="633"/>
      <c r="BP640" s="633"/>
      <c r="BQ640" s="633"/>
      <c r="BR640" s="633"/>
      <c r="BS640" s="633"/>
      <c r="BT640" s="633"/>
      <c r="BU640" s="633"/>
      <c r="BV640" s="633"/>
      <c r="BW640" s="633"/>
      <c r="BX640" s="633"/>
      <c r="BY640" s="633"/>
      <c r="BZ640" s="633"/>
      <c r="CA640" s="633"/>
      <c r="CB640" s="633"/>
      <c r="CC640" s="633"/>
      <c r="CD640" s="633"/>
      <c r="CE640" s="633"/>
      <c r="CF640" s="633"/>
      <c r="CG640" s="633"/>
      <c r="CH640" s="633"/>
    </row>
    <row r="641" spans="1:93" s="127" customFormat="1" ht="27.95" customHeight="1" x14ac:dyDescent="0.2">
      <c r="A641" s="737"/>
      <c r="B641" s="331" t="s">
        <v>239</v>
      </c>
      <c r="C641" s="156" t="s">
        <v>703</v>
      </c>
      <c r="D641" s="900"/>
      <c r="E641" s="911"/>
      <c r="F641" s="900"/>
      <c r="G641" s="911"/>
      <c r="H641" s="900"/>
      <c r="I641" s="911"/>
      <c r="J641" s="900"/>
      <c r="K641" s="911"/>
      <c r="L641" s="900"/>
      <c r="M641" s="911"/>
      <c r="N641" s="900"/>
      <c r="O641" s="911"/>
      <c r="P641" s="900"/>
      <c r="Q641" s="911"/>
      <c r="R641" s="900"/>
      <c r="S641" s="911"/>
      <c r="T641" s="249"/>
      <c r="U641" s="140">
        <f t="shared" si="54"/>
        <v>0</v>
      </c>
      <c r="V641" s="509">
        <v>5</v>
      </c>
      <c r="W641" s="83">
        <f>COUNTIF(D641:S641,"a")+COUNTIF(D641:S641,"s")</f>
        <v>0</v>
      </c>
      <c r="X641" s="324"/>
      <c r="Y641" s="290"/>
      <c r="Z641" s="316"/>
      <c r="AA641" s="290"/>
      <c r="AB641" s="290"/>
      <c r="AC641" s="290"/>
      <c r="AD641" s="290"/>
      <c r="AE641" s="290"/>
      <c r="AF641" s="290"/>
      <c r="AG641" s="290"/>
      <c r="AH641" s="290"/>
      <c r="AI641" s="290"/>
      <c r="AJ641" s="290"/>
      <c r="AK641" s="290"/>
      <c r="AL641" s="290"/>
      <c r="AM641" s="290"/>
      <c r="AN641" s="290"/>
      <c r="AO641" s="633"/>
      <c r="AP641" s="633"/>
      <c r="AQ641" s="633"/>
      <c r="AR641" s="633"/>
      <c r="AS641" s="633"/>
      <c r="AT641" s="633"/>
      <c r="AU641" s="633"/>
      <c r="AV641" s="633"/>
      <c r="AW641" s="633"/>
      <c r="AX641" s="633"/>
      <c r="AY641" s="633"/>
      <c r="AZ641" s="633"/>
      <c r="BA641" s="633"/>
      <c r="BB641" s="633"/>
      <c r="BC641" s="633"/>
      <c r="BD641" s="633"/>
      <c r="BE641" s="633"/>
      <c r="BF641" s="633"/>
      <c r="BG641" s="633"/>
      <c r="BH641" s="633"/>
      <c r="BI641" s="633"/>
      <c r="BJ641" s="633"/>
      <c r="BK641" s="633"/>
      <c r="BL641" s="633"/>
      <c r="BM641" s="633"/>
      <c r="BN641" s="633"/>
      <c r="BO641" s="633"/>
      <c r="BP641" s="633"/>
      <c r="BQ641" s="633"/>
      <c r="BR641" s="633"/>
      <c r="BS641" s="633"/>
      <c r="BT641" s="633"/>
      <c r="BU641" s="633"/>
      <c r="BV641" s="633"/>
      <c r="BW641" s="633"/>
      <c r="BX641" s="633"/>
      <c r="BY641" s="633"/>
      <c r="BZ641" s="633"/>
      <c r="CA641" s="633"/>
      <c r="CB641" s="633"/>
      <c r="CC641" s="633"/>
      <c r="CD641" s="633"/>
      <c r="CE641" s="633"/>
      <c r="CF641" s="633"/>
      <c r="CG641" s="633"/>
      <c r="CH641" s="633"/>
    </row>
    <row r="642" spans="1:93" s="127" customFormat="1" ht="45" customHeight="1" x14ac:dyDescent="0.2">
      <c r="A642" s="737"/>
      <c r="B642" s="331" t="s">
        <v>279</v>
      </c>
      <c r="C642" s="156" t="s">
        <v>704</v>
      </c>
      <c r="D642" s="900"/>
      <c r="E642" s="911"/>
      <c r="F642" s="900"/>
      <c r="G642" s="911"/>
      <c r="H642" s="900"/>
      <c r="I642" s="911"/>
      <c r="J642" s="900"/>
      <c r="K642" s="911"/>
      <c r="L642" s="900"/>
      <c r="M642" s="911"/>
      <c r="N642" s="900"/>
      <c r="O642" s="911"/>
      <c r="P642" s="900"/>
      <c r="Q642" s="911"/>
      <c r="R642" s="900"/>
      <c r="S642" s="911"/>
      <c r="T642" s="249"/>
      <c r="U642" s="140">
        <f t="shared" si="54"/>
        <v>0</v>
      </c>
      <c r="V642" s="509">
        <v>5</v>
      </c>
      <c r="W642" s="83">
        <f>IF((COUNTIF(D642:S642,"a")+COUNTIF(D642:S642,"s"))&gt;0,IF(OR((COUNTIF(D644:S644,"a")+COUNTIF(D644:S644,"s"))),0,COUNTIF(D642:S642,"a")+COUNTIF(D642:S642,"s")),COUNTIF(D642:S642,"a")+COUNTIF(D642:S642,"s"))</f>
        <v>0</v>
      </c>
      <c r="X642" s="324"/>
      <c r="Y642" s="290"/>
      <c r="Z642" s="316" t="s">
        <v>44</v>
      </c>
      <c r="AA642" s="290"/>
      <c r="AB642" s="290"/>
      <c r="AC642" s="290"/>
      <c r="AD642" s="290"/>
      <c r="AE642" s="290"/>
      <c r="AF642" s="290"/>
      <c r="AG642" s="290"/>
      <c r="AH642" s="290"/>
      <c r="AI642" s="290"/>
      <c r="AJ642" s="290"/>
      <c r="AK642" s="290"/>
      <c r="AL642" s="290"/>
      <c r="AM642" s="290"/>
      <c r="AN642" s="290"/>
      <c r="AO642" s="633"/>
      <c r="AP642" s="633"/>
      <c r="AQ642" s="633"/>
      <c r="AR642" s="633"/>
      <c r="AS642" s="633"/>
      <c r="AT642" s="633"/>
      <c r="AU642" s="633"/>
      <c r="AV642" s="633"/>
      <c r="AW642" s="633"/>
      <c r="AX642" s="633"/>
      <c r="AY642" s="633"/>
      <c r="AZ642" s="633"/>
      <c r="BA642" s="633"/>
      <c r="BB642" s="633"/>
      <c r="BC642" s="633"/>
      <c r="BD642" s="633"/>
      <c r="BE642" s="633"/>
      <c r="BF642" s="633"/>
      <c r="BG642" s="633"/>
      <c r="BH642" s="633"/>
      <c r="BI642" s="633"/>
      <c r="BJ642" s="633"/>
      <c r="BK642" s="633"/>
      <c r="BL642" s="633"/>
      <c r="BM642" s="633"/>
      <c r="BN642" s="633"/>
      <c r="BO642" s="633"/>
      <c r="BP642" s="633"/>
      <c r="BQ642" s="633"/>
      <c r="BR642" s="633"/>
      <c r="BS642" s="633"/>
      <c r="BT642" s="633"/>
      <c r="BU642" s="633"/>
      <c r="BV642" s="633"/>
      <c r="BW642" s="633"/>
      <c r="BX642" s="633"/>
      <c r="BY642" s="633"/>
      <c r="BZ642" s="633"/>
      <c r="CA642" s="633"/>
      <c r="CB642" s="633"/>
      <c r="CC642" s="633"/>
      <c r="CD642" s="633"/>
      <c r="CE642" s="633"/>
      <c r="CF642" s="633"/>
      <c r="CG642" s="633"/>
      <c r="CH642" s="633"/>
    </row>
    <row r="643" spans="1:93" s="127" customFormat="1" ht="27.95" customHeight="1" x14ac:dyDescent="0.2">
      <c r="A643" s="737"/>
      <c r="B643" s="331" t="s">
        <v>690</v>
      </c>
      <c r="C643" s="156" t="s">
        <v>705</v>
      </c>
      <c r="D643" s="900"/>
      <c r="E643" s="911"/>
      <c r="F643" s="900"/>
      <c r="G643" s="911"/>
      <c r="H643" s="900"/>
      <c r="I643" s="911"/>
      <c r="J643" s="900"/>
      <c r="K643" s="911"/>
      <c r="L643" s="900"/>
      <c r="M643" s="911"/>
      <c r="N643" s="900"/>
      <c r="O643" s="911"/>
      <c r="P643" s="900"/>
      <c r="Q643" s="911"/>
      <c r="R643" s="900"/>
      <c r="S643" s="911"/>
      <c r="T643" s="249"/>
      <c r="U643" s="140">
        <f t="shared" si="54"/>
        <v>0</v>
      </c>
      <c r="V643" s="509">
        <v>5</v>
      </c>
      <c r="W643" s="83">
        <f>IF((COUNTIF(D643:S643,"a")+COUNTIF(D643:S643,"s"))&gt;0,IF(OR((COUNTIF(D644:S644,"a")+COUNTIF(D644:S644,"s"))),0,COUNTIF(D643:S643,"a")+COUNTIF(D643:S643,"s")),COUNTIF(D643:S643,"a")+COUNTIF(D643:S643,"s"))</f>
        <v>0</v>
      </c>
      <c r="X643" s="324"/>
      <c r="Y643" s="365"/>
      <c r="Z643" s="316" t="s">
        <v>44</v>
      </c>
      <c r="AA643" s="365"/>
      <c r="AB643" s="365"/>
      <c r="AC643" s="365"/>
      <c r="AD643" s="365"/>
      <c r="AE643" s="365"/>
      <c r="AF643" s="365"/>
      <c r="AG643" s="365"/>
      <c r="AH643" s="365"/>
      <c r="AI643" s="365"/>
      <c r="AJ643" s="365"/>
      <c r="AK643" s="365"/>
      <c r="AL643" s="365"/>
      <c r="AM643" s="365"/>
      <c r="AN643" s="365"/>
      <c r="AO643" s="365"/>
      <c r="AP643" s="365"/>
      <c r="AQ643" s="365"/>
      <c r="AR643" s="365"/>
      <c r="AS643" s="365"/>
      <c r="AT643" s="365"/>
      <c r="AU643" s="633"/>
      <c r="AV643" s="633"/>
      <c r="AW643" s="633"/>
      <c r="AX643" s="633"/>
      <c r="AY643" s="633"/>
      <c r="AZ643" s="633"/>
      <c r="BA643" s="633"/>
      <c r="BB643" s="633"/>
      <c r="BC643" s="633"/>
      <c r="BD643" s="633"/>
      <c r="BE643" s="633"/>
      <c r="BF643" s="633"/>
      <c r="BG643" s="633"/>
      <c r="BH643" s="633"/>
      <c r="BI643" s="633"/>
      <c r="BJ643" s="633"/>
      <c r="BK643" s="633"/>
      <c r="BL643" s="633"/>
      <c r="BM643" s="633"/>
      <c r="BN643" s="633"/>
      <c r="BO643" s="633"/>
      <c r="BP643" s="633"/>
      <c r="BQ643" s="633"/>
      <c r="BR643" s="633"/>
      <c r="BS643" s="633"/>
      <c r="BT643" s="633"/>
      <c r="BU643" s="633"/>
      <c r="BV643" s="633"/>
      <c r="BW643" s="633"/>
      <c r="BX643" s="633"/>
      <c r="BY643" s="633"/>
      <c r="BZ643" s="633"/>
      <c r="CA643" s="633"/>
      <c r="CB643" s="633"/>
      <c r="CC643" s="633"/>
      <c r="CD643" s="633"/>
      <c r="CE643" s="633"/>
      <c r="CF643" s="633"/>
      <c r="CG643" s="633"/>
      <c r="CH643" s="633"/>
    </row>
    <row r="644" spans="1:93" s="127" customFormat="1" ht="27.95" customHeight="1" x14ac:dyDescent="0.2">
      <c r="A644" s="737"/>
      <c r="B644" s="332" t="s">
        <v>691</v>
      </c>
      <c r="C644" s="248" t="s">
        <v>706</v>
      </c>
      <c r="D644" s="900"/>
      <c r="E644" s="911"/>
      <c r="F644" s="900"/>
      <c r="G644" s="911"/>
      <c r="H644" s="900"/>
      <c r="I644" s="911"/>
      <c r="J644" s="900"/>
      <c r="K644" s="911"/>
      <c r="L644" s="900"/>
      <c r="M644" s="911"/>
      <c r="N644" s="900"/>
      <c r="O644" s="911"/>
      <c r="P644" s="900"/>
      <c r="Q644" s="911"/>
      <c r="R644" s="900"/>
      <c r="S644" s="911"/>
      <c r="T644" s="249"/>
      <c r="U644" s="137">
        <f>IF(OR(D644="s",F644="s",H644="s",J644="s",L644="s",N644="s",P644="s",R644="s"), 0, IF(OR(D644="a",F644="a",H644="a",J644="a",L644="a",N644="a",P644="a",R644="a"),V644,0))</f>
        <v>0</v>
      </c>
      <c r="V644" s="509">
        <v>10</v>
      </c>
      <c r="W644" s="83">
        <f>IF((COUNTIF(D644:S644,"a")+COUNTIF(D644:S644,"s"))&gt;0,IF(OR((COUNTIF(D642:S643,"a")+COUNTIF(D642:S643,"s"))),0,COUNTIF(D644:S644,"a")+COUNTIF(D644:S644,"s")),COUNTIF(D644:S644,"a")+COUNTIF(D644:S644,"s"))</f>
        <v>0</v>
      </c>
      <c r="X644" s="324"/>
      <c r="Y644" s="365"/>
      <c r="Z644" s="316" t="s">
        <v>44</v>
      </c>
      <c r="AA644" s="365"/>
      <c r="AB644" s="365"/>
      <c r="AC644" s="365"/>
      <c r="AD644" s="365"/>
      <c r="AE644" s="365"/>
      <c r="AF644" s="365"/>
      <c r="AG644" s="365"/>
      <c r="AH644" s="365"/>
      <c r="AI644" s="365"/>
      <c r="AJ644" s="365"/>
      <c r="AK644" s="365"/>
      <c r="AL644" s="365"/>
      <c r="AM644" s="365"/>
      <c r="AN644" s="365"/>
      <c r="AO644" s="365"/>
      <c r="AP644" s="365"/>
      <c r="AQ644" s="365"/>
      <c r="AR644" s="365"/>
      <c r="AS644" s="365"/>
      <c r="AT644" s="365"/>
      <c r="AU644" s="633"/>
      <c r="AV644" s="633"/>
      <c r="AW644" s="633"/>
      <c r="AX644" s="633"/>
      <c r="AY644" s="633"/>
      <c r="AZ644" s="633"/>
      <c r="BA644" s="633"/>
      <c r="BB644" s="633"/>
      <c r="BC644" s="633"/>
      <c r="BD644" s="633"/>
      <c r="BE644" s="633"/>
      <c r="BF644" s="633"/>
      <c r="BG644" s="633"/>
      <c r="BH644" s="633"/>
      <c r="BI644" s="633"/>
      <c r="BJ644" s="633"/>
      <c r="BK644" s="633"/>
      <c r="BL644" s="633"/>
      <c r="BM644" s="633"/>
      <c r="BN644" s="633"/>
      <c r="BO644" s="633"/>
      <c r="BP644" s="633"/>
      <c r="BQ644" s="633"/>
      <c r="BR644" s="633"/>
      <c r="BS644" s="633"/>
      <c r="BT644" s="633"/>
      <c r="BU644" s="633"/>
      <c r="BV644" s="633"/>
      <c r="BW644" s="633"/>
      <c r="BX644" s="633"/>
      <c r="BY644" s="633"/>
      <c r="BZ644" s="633"/>
      <c r="CA644" s="633"/>
      <c r="CB644" s="633"/>
      <c r="CC644" s="633"/>
      <c r="CD644" s="633"/>
      <c r="CE644" s="633"/>
      <c r="CF644" s="633"/>
      <c r="CG644" s="633"/>
      <c r="CH644" s="633"/>
    </row>
    <row r="645" spans="1:93" s="127" customFormat="1" ht="27.95" customHeight="1" x14ac:dyDescent="0.2">
      <c r="A645" s="737"/>
      <c r="B645" s="331" t="s">
        <v>291</v>
      </c>
      <c r="C645" s="156" t="s">
        <v>707</v>
      </c>
      <c r="D645" s="900"/>
      <c r="E645" s="911"/>
      <c r="F645" s="900"/>
      <c r="G645" s="911"/>
      <c r="H645" s="900"/>
      <c r="I645" s="911"/>
      <c r="J645" s="900"/>
      <c r="K645" s="911"/>
      <c r="L645" s="900"/>
      <c r="M645" s="911"/>
      <c r="N645" s="900"/>
      <c r="O645" s="911"/>
      <c r="P645" s="900"/>
      <c r="Q645" s="911"/>
      <c r="R645" s="900"/>
      <c r="S645" s="911"/>
      <c r="T645" s="249"/>
      <c r="U645" s="140">
        <f>IF(OR(D645="s",F645="s",H645="s",J645="s",L645="s",N645="s",P645="s",R645="s"), 0, IF(OR(D645="a",F645="a",H645="a",J645="a",L645="a",N645="a",P645="a",R645="a"),V645,0))</f>
        <v>0</v>
      </c>
      <c r="V645" s="509">
        <v>10</v>
      </c>
      <c r="W645" s="83">
        <f>COUNTIF(D645:S645,"a")+COUNTIF(D645:S645,"s")</f>
        <v>0</v>
      </c>
      <c r="X645" s="324"/>
      <c r="Y645" s="365"/>
      <c r="Z645" s="316"/>
      <c r="AA645" s="365"/>
      <c r="AB645" s="365"/>
      <c r="AC645" s="365"/>
      <c r="AD645" s="365"/>
      <c r="AE645" s="365"/>
      <c r="AF645" s="365"/>
      <c r="AG645" s="365"/>
      <c r="AH645" s="365"/>
      <c r="AI645" s="365"/>
      <c r="AJ645" s="365"/>
      <c r="AK645" s="365"/>
      <c r="AL645" s="365"/>
      <c r="AM645" s="365"/>
      <c r="AN645" s="365"/>
      <c r="AO645" s="365"/>
      <c r="AP645" s="365"/>
      <c r="AQ645" s="365"/>
      <c r="AR645" s="365"/>
      <c r="AS645" s="365"/>
      <c r="AT645" s="365"/>
      <c r="AU645" s="633"/>
      <c r="AV645" s="633"/>
      <c r="AW645" s="633"/>
      <c r="AX645" s="633"/>
      <c r="AY645" s="633"/>
      <c r="AZ645" s="633"/>
      <c r="BA645" s="633"/>
      <c r="BB645" s="633"/>
      <c r="BC645" s="633"/>
      <c r="BD645" s="633"/>
      <c r="BE645" s="633"/>
      <c r="BF645" s="633"/>
      <c r="BG645" s="633"/>
      <c r="BH645" s="633"/>
      <c r="BI645" s="633"/>
      <c r="BJ645" s="633"/>
      <c r="BK645" s="633"/>
      <c r="BL645" s="633"/>
      <c r="BM645" s="633"/>
      <c r="BN645" s="633"/>
      <c r="BO645" s="633"/>
      <c r="BP645" s="633"/>
      <c r="BQ645" s="633"/>
      <c r="BR645" s="633"/>
      <c r="BS645" s="633"/>
      <c r="BT645" s="633"/>
      <c r="BU645" s="633"/>
      <c r="BV645" s="633"/>
      <c r="BW645" s="633"/>
      <c r="BX645" s="633"/>
      <c r="BY645" s="633"/>
      <c r="BZ645" s="633"/>
      <c r="CA645" s="633"/>
      <c r="CB645" s="633"/>
      <c r="CC645" s="633"/>
      <c r="CD645" s="633"/>
      <c r="CE645" s="633"/>
      <c r="CF645" s="633"/>
      <c r="CG645" s="633"/>
      <c r="CH645" s="633"/>
    </row>
    <row r="646" spans="1:93" s="127" customFormat="1" ht="27.95" customHeight="1" thickBot="1" x14ac:dyDescent="0.25">
      <c r="A646" s="737"/>
      <c r="B646" s="331" t="s">
        <v>692</v>
      </c>
      <c r="C646" s="156" t="s">
        <v>708</v>
      </c>
      <c r="D646" s="900"/>
      <c r="E646" s="911"/>
      <c r="F646" s="900"/>
      <c r="G646" s="911"/>
      <c r="H646" s="900"/>
      <c r="I646" s="911"/>
      <c r="J646" s="900"/>
      <c r="K646" s="911"/>
      <c r="L646" s="900"/>
      <c r="M646" s="911"/>
      <c r="N646" s="900"/>
      <c r="O646" s="911"/>
      <c r="P646" s="900"/>
      <c r="Q646" s="911"/>
      <c r="R646" s="900"/>
      <c r="S646" s="911"/>
      <c r="T646" s="249"/>
      <c r="U646" s="140">
        <f>IF(OR(D646="s",F646="s",H646="s",J646="s",L646="s",N646="s",P646="s",R646="s"), 0, IF(OR(D646="a",F646="a",H646="a",J646="a",L646="a",N646="a",P646="a",R646="a"),V646,0))</f>
        <v>0</v>
      </c>
      <c r="V646" s="569">
        <v>5</v>
      </c>
      <c r="W646" s="83">
        <f>COUNTIF(D646:S646,"a")+COUNTIF(D646:S646,"s")</f>
        <v>0</v>
      </c>
      <c r="X646" s="324"/>
      <c r="Y646" s="365"/>
      <c r="Z646" s="316"/>
      <c r="AA646" s="365"/>
      <c r="AB646" s="365"/>
      <c r="AC646" s="365"/>
      <c r="AD646" s="365"/>
      <c r="AE646" s="365"/>
      <c r="AF646" s="365"/>
      <c r="AG646" s="365"/>
      <c r="AH646" s="365"/>
      <c r="AI646" s="365"/>
      <c r="AJ646" s="365"/>
      <c r="AK646" s="365"/>
      <c r="AL646" s="365"/>
      <c r="AM646" s="365"/>
      <c r="AN646" s="365"/>
      <c r="AO646" s="365"/>
      <c r="AP646" s="365"/>
      <c r="AQ646" s="365"/>
      <c r="AR646" s="365"/>
      <c r="AS646" s="365"/>
      <c r="AT646" s="365"/>
      <c r="AU646" s="633"/>
      <c r="AV646" s="633"/>
      <c r="AW646" s="633"/>
      <c r="AX646" s="633"/>
      <c r="AY646" s="633"/>
      <c r="AZ646" s="633"/>
      <c r="BA646" s="633"/>
      <c r="BB646" s="633"/>
      <c r="BC646" s="633"/>
      <c r="BD646" s="633"/>
      <c r="BE646" s="633"/>
      <c r="BF646" s="633"/>
      <c r="BG646" s="633"/>
      <c r="BH646" s="633"/>
      <c r="BI646" s="633"/>
      <c r="BJ646" s="633"/>
      <c r="BK646" s="633"/>
      <c r="BL646" s="633"/>
      <c r="BM646" s="633"/>
      <c r="BN646" s="633"/>
      <c r="BO646" s="633"/>
      <c r="BP646" s="633"/>
      <c r="BQ646" s="633"/>
      <c r="BR646" s="633"/>
      <c r="BS646" s="633"/>
      <c r="BT646" s="633"/>
      <c r="BU646" s="633"/>
      <c r="BV646" s="633"/>
      <c r="BW646" s="633"/>
      <c r="BX646" s="633"/>
      <c r="BY646" s="633"/>
      <c r="BZ646" s="633"/>
      <c r="CA646" s="633"/>
      <c r="CB646" s="633"/>
      <c r="CC646" s="633"/>
      <c r="CD646" s="633"/>
      <c r="CE646" s="633"/>
      <c r="CF646" s="633"/>
      <c r="CG646" s="633"/>
      <c r="CH646" s="633"/>
    </row>
    <row r="647" spans="1:93" ht="21" customHeight="1" thickTop="1" thickBot="1" x14ac:dyDescent="0.25">
      <c r="A647" s="512"/>
      <c r="B647" s="382"/>
      <c r="C647" s="10"/>
      <c r="D647" s="972" t="s">
        <v>261</v>
      </c>
      <c r="E647" s="973"/>
      <c r="F647" s="973"/>
      <c r="G647" s="973"/>
      <c r="H647" s="973"/>
      <c r="I647" s="973"/>
      <c r="J647" s="973"/>
      <c r="K647" s="973"/>
      <c r="L647" s="973"/>
      <c r="M647" s="973"/>
      <c r="N647" s="973"/>
      <c r="O647" s="973"/>
      <c r="P647" s="973"/>
      <c r="Q647" s="973"/>
      <c r="R647" s="973"/>
      <c r="S647" s="973"/>
      <c r="T647" s="1211"/>
      <c r="U647" s="29">
        <f>SUM(U637:U646)</f>
        <v>0</v>
      </c>
      <c r="V647" s="525">
        <f>SUM(V637:V643)+SUM(V645:V646)</f>
        <v>55</v>
      </c>
      <c r="W647" s="82"/>
      <c r="X647" s="82"/>
      <c r="Y647" s="284"/>
      <c r="Z647" s="289"/>
      <c r="AA647" s="284"/>
      <c r="AB647" s="284"/>
      <c r="AC647" s="284"/>
      <c r="AD647" s="284"/>
      <c r="AE647" s="284"/>
      <c r="AF647" s="284"/>
      <c r="AG647" s="284"/>
      <c r="AH647" s="284"/>
      <c r="AI647" s="284"/>
      <c r="AJ647" s="284"/>
      <c r="AK647" s="284"/>
      <c r="AL647" s="284"/>
      <c r="AM647" s="284"/>
      <c r="AN647" s="284"/>
      <c r="AO647" s="284"/>
      <c r="AP647" s="284"/>
      <c r="AQ647" s="284"/>
      <c r="AR647" s="284"/>
      <c r="AS647" s="284"/>
      <c r="AT647" s="284"/>
      <c r="AU647" s="284"/>
      <c r="AV647" s="284"/>
      <c r="AW647" s="284"/>
      <c r="AX647" s="284"/>
    </row>
    <row r="648" spans="1:93" ht="21" customHeight="1" thickBot="1" x14ac:dyDescent="0.25">
      <c r="A648" s="540"/>
      <c r="B648" s="601"/>
      <c r="C648" s="337"/>
      <c r="D648" s="913"/>
      <c r="E648" s="1162"/>
      <c r="F648" s="1262">
        <v>20</v>
      </c>
      <c r="G648" s="923"/>
      <c r="H648" s="923"/>
      <c r="I648" s="923"/>
      <c r="J648" s="923"/>
      <c r="K648" s="923"/>
      <c r="L648" s="923"/>
      <c r="M648" s="923"/>
      <c r="N648" s="923"/>
      <c r="O648" s="923"/>
      <c r="P648" s="923"/>
      <c r="Q648" s="923"/>
      <c r="R648" s="923"/>
      <c r="S648" s="923"/>
      <c r="T648" s="923"/>
      <c r="U648" s="923"/>
      <c r="V648" s="924"/>
      <c r="W648" s="82"/>
      <c r="X648" s="82"/>
      <c r="Y648" s="284"/>
      <c r="Z648" s="289"/>
      <c r="AA648" s="284"/>
      <c r="AB648" s="284"/>
      <c r="AC648" s="284"/>
      <c r="AD648" s="284"/>
      <c r="AE648" s="284"/>
      <c r="AF648" s="284"/>
      <c r="AG648" s="284"/>
      <c r="AH648" s="284"/>
      <c r="AI648" s="284"/>
      <c r="AJ648" s="284"/>
      <c r="AK648" s="284"/>
      <c r="AL648" s="284"/>
      <c r="AM648" s="284"/>
      <c r="AN648" s="284"/>
      <c r="AO648" s="284"/>
      <c r="AP648" s="284"/>
      <c r="AQ648" s="284"/>
      <c r="AR648" s="284"/>
      <c r="AS648" s="284"/>
      <c r="AT648" s="284"/>
      <c r="AU648" s="284"/>
      <c r="AV648" s="284"/>
      <c r="AW648" s="284"/>
      <c r="AX648" s="284"/>
    </row>
    <row r="649" spans="1:93" ht="30" customHeight="1" thickBot="1" x14ac:dyDescent="0.25">
      <c r="A649" s="524"/>
      <c r="B649" s="389" t="s">
        <v>84</v>
      </c>
      <c r="C649" s="253" t="s">
        <v>188</v>
      </c>
      <c r="D649" s="37" t="s">
        <v>602</v>
      </c>
      <c r="E649" s="52"/>
      <c r="F649" s="38" t="s">
        <v>602</v>
      </c>
      <c r="G649" s="66"/>
      <c r="H649" s="37" t="s">
        <v>602</v>
      </c>
      <c r="I649" s="52"/>
      <c r="J649" s="38" t="s">
        <v>602</v>
      </c>
      <c r="K649" s="66"/>
      <c r="L649" s="37" t="s">
        <v>602</v>
      </c>
      <c r="M649" s="52"/>
      <c r="N649" s="38" t="s">
        <v>602</v>
      </c>
      <c r="O649" s="66"/>
      <c r="P649" s="37" t="s">
        <v>602</v>
      </c>
      <c r="Q649" s="52"/>
      <c r="R649" s="38" t="s">
        <v>602</v>
      </c>
      <c r="S649" s="98"/>
      <c r="T649" s="255"/>
      <c r="U649" s="404"/>
      <c r="V649" s="574"/>
      <c r="W649" s="82"/>
      <c r="X649" s="82"/>
      <c r="Y649" s="284"/>
      <c r="Z649" s="289"/>
      <c r="AA649" s="284"/>
      <c r="AB649" s="284"/>
      <c r="AC649" s="284"/>
      <c r="AD649" s="284"/>
      <c r="AE649" s="284"/>
      <c r="AF649" s="284"/>
      <c r="AG649" s="284"/>
      <c r="AH649" s="284"/>
      <c r="AI649" s="284"/>
      <c r="AJ649" s="284"/>
      <c r="AK649" s="284"/>
      <c r="AL649" s="284"/>
      <c r="AM649" s="284"/>
      <c r="AN649" s="284"/>
      <c r="AO649" s="284"/>
      <c r="AP649" s="284"/>
      <c r="AQ649" s="284"/>
      <c r="AR649" s="284"/>
      <c r="AS649" s="284"/>
      <c r="AT649" s="284"/>
      <c r="AU649" s="284"/>
      <c r="AV649" s="284"/>
      <c r="AW649" s="284"/>
      <c r="AX649" s="284"/>
    </row>
    <row r="650" spans="1:93" s="127" customFormat="1" ht="45" customHeight="1" x14ac:dyDescent="0.2">
      <c r="A650" s="737"/>
      <c r="B650" s="360" t="s">
        <v>116</v>
      </c>
      <c r="C650" s="412" t="s">
        <v>710</v>
      </c>
      <c r="D650" s="899"/>
      <c r="E650" s="925"/>
      <c r="F650" s="899"/>
      <c r="G650" s="925"/>
      <c r="H650" s="899"/>
      <c r="I650" s="925"/>
      <c r="J650" s="899"/>
      <c r="K650" s="925"/>
      <c r="L650" s="899"/>
      <c r="M650" s="925"/>
      <c r="N650" s="899"/>
      <c r="O650" s="925"/>
      <c r="P650" s="899"/>
      <c r="Q650" s="925"/>
      <c r="R650" s="899"/>
      <c r="S650" s="925"/>
      <c r="T650" s="249"/>
      <c r="U650" s="139">
        <f>IF(OR(D650="s",F650="s",H650="s",J650="s",L650="s",N650="s",P650="s",R650="s"), 0, IF(OR(D650="a",F650="a",H650="a",J650="a",L650="a",N650="a",P650="a",R650="a"),V650,0))</f>
        <v>0</v>
      </c>
      <c r="V650" s="511">
        <v>20</v>
      </c>
      <c r="W650" s="83">
        <f>COUNTIF(D650:S650,"a")+COUNTIF(D650:S650,"s")</f>
        <v>0</v>
      </c>
      <c r="X650" s="324"/>
      <c r="Y650" s="370"/>
      <c r="Z650" s="316" t="s">
        <v>44</v>
      </c>
      <c r="AA650" s="290"/>
      <c r="AB650" s="370"/>
      <c r="AC650" s="370"/>
      <c r="AD650" s="370"/>
      <c r="AE650" s="370"/>
      <c r="AF650" s="370"/>
      <c r="AG650" s="370"/>
      <c r="AH650" s="370"/>
      <c r="AI650" s="370"/>
      <c r="AJ650" s="370"/>
      <c r="AK650" s="370"/>
      <c r="AL650" s="370"/>
      <c r="AM650" s="370"/>
      <c r="AN650" s="370"/>
      <c r="AO650" s="485"/>
      <c r="AP650" s="485"/>
      <c r="AQ650" s="485"/>
      <c r="AR650" s="485"/>
      <c r="AS650" s="485"/>
      <c r="AT650" s="485"/>
      <c r="AU650" s="633"/>
      <c r="AV650" s="633"/>
      <c r="AW650" s="633"/>
      <c r="AX650" s="633"/>
      <c r="AY650" s="633"/>
      <c r="AZ650" s="633"/>
      <c r="BA650" s="633"/>
      <c r="BB650" s="633"/>
      <c r="BC650" s="633"/>
      <c r="BD650" s="633"/>
      <c r="BE650" s="633"/>
      <c r="BF650" s="633"/>
      <c r="BG650" s="633"/>
      <c r="BH650" s="633"/>
      <c r="BI650" s="633"/>
      <c r="BJ650" s="633"/>
      <c r="BK650" s="633"/>
      <c r="BL650" s="633"/>
      <c r="BM650" s="633"/>
      <c r="BN650" s="633"/>
      <c r="BO650" s="633"/>
      <c r="BP650" s="633"/>
      <c r="BQ650" s="633"/>
      <c r="BR650" s="633"/>
      <c r="BS650" s="633"/>
      <c r="BT650" s="633"/>
      <c r="BU650" s="633"/>
      <c r="BV650" s="633"/>
      <c r="BW650" s="633"/>
      <c r="BX650" s="633"/>
      <c r="BY650" s="633"/>
      <c r="BZ650" s="633"/>
      <c r="CA650" s="633"/>
      <c r="CB650" s="633"/>
      <c r="CC650" s="633"/>
      <c r="CD650" s="633"/>
      <c r="CE650" s="633"/>
      <c r="CF650" s="633"/>
      <c r="CG650" s="633"/>
      <c r="CH650" s="633"/>
    </row>
    <row r="651" spans="1:93" s="127" customFormat="1" ht="45" customHeight="1" x14ac:dyDescent="0.2">
      <c r="A651" s="737"/>
      <c r="B651" s="322" t="s">
        <v>397</v>
      </c>
      <c r="C651" s="411" t="s">
        <v>845</v>
      </c>
      <c r="D651" s="900"/>
      <c r="E651" s="911"/>
      <c r="F651" s="900"/>
      <c r="G651" s="911"/>
      <c r="H651" s="900"/>
      <c r="I651" s="911"/>
      <c r="J651" s="900"/>
      <c r="K651" s="911"/>
      <c r="L651" s="900"/>
      <c r="M651" s="911"/>
      <c r="N651" s="900"/>
      <c r="O651" s="911"/>
      <c r="P651" s="900"/>
      <c r="Q651" s="911"/>
      <c r="R651" s="900"/>
      <c r="S651" s="911"/>
      <c r="T651" s="249"/>
      <c r="U651" s="140">
        <f>IF(OR(D651="s",F651="s",H651="s",J651="s",L651="s",N651="s",P651="s",R651="s"), 0, IF(OR(D651="a",F651="a",H651="a",J651="a",L651="a",N651="a",P651="a",R651="a"),V651,0))</f>
        <v>0</v>
      </c>
      <c r="V651" s="509">
        <v>20</v>
      </c>
      <c r="W651" s="83">
        <f>COUNTIF(D651:S651,"a")+COUNTIF(D651:S651,"s")</f>
        <v>0</v>
      </c>
      <c r="X651" s="324"/>
      <c r="Y651" s="370"/>
      <c r="Z651" s="316" t="s">
        <v>44</v>
      </c>
      <c r="AA651" s="290"/>
      <c r="AB651" s="370"/>
      <c r="AC651" s="370"/>
      <c r="AD651" s="370"/>
      <c r="AE651" s="370"/>
      <c r="AF651" s="370"/>
      <c r="AG651" s="370"/>
      <c r="AH651" s="370"/>
      <c r="AI651" s="370"/>
      <c r="AJ651" s="370"/>
      <c r="AK651" s="370"/>
      <c r="AL651" s="370"/>
      <c r="AM651" s="370"/>
      <c r="AN651" s="370"/>
      <c r="AO651" s="485"/>
      <c r="AP651" s="485"/>
      <c r="AQ651" s="485"/>
      <c r="AR651" s="485"/>
      <c r="AS651" s="485"/>
      <c r="AT651" s="485"/>
      <c r="AU651" s="633"/>
      <c r="AV651" s="633"/>
      <c r="AW651" s="633"/>
      <c r="AX651" s="633"/>
      <c r="AY651" s="633"/>
      <c r="AZ651" s="633"/>
      <c r="BA651" s="633"/>
      <c r="BB651" s="633"/>
      <c r="BC651" s="633"/>
      <c r="BD651" s="633"/>
      <c r="BE651" s="633"/>
      <c r="BF651" s="633"/>
      <c r="BG651" s="633"/>
      <c r="BH651" s="633"/>
      <c r="BI651" s="633"/>
      <c r="BJ651" s="633"/>
      <c r="BK651" s="633"/>
      <c r="BL651" s="633"/>
      <c r="BM651" s="633"/>
      <c r="BN651" s="633"/>
      <c r="BO651" s="633"/>
      <c r="BP651" s="633"/>
      <c r="BQ651" s="633"/>
      <c r="BR651" s="633"/>
      <c r="BS651" s="633"/>
      <c r="BT651" s="633"/>
      <c r="BU651" s="633"/>
      <c r="BV651" s="633"/>
      <c r="BW651" s="633"/>
      <c r="BX651" s="633"/>
      <c r="BY651" s="633"/>
      <c r="BZ651" s="633"/>
      <c r="CA651" s="633"/>
      <c r="CB651" s="633"/>
      <c r="CC651" s="633"/>
      <c r="CD651" s="633"/>
      <c r="CE651" s="633"/>
      <c r="CF651" s="633"/>
      <c r="CG651" s="633"/>
      <c r="CH651" s="633"/>
    </row>
    <row r="652" spans="1:93" s="127" customFormat="1" ht="67.7" customHeight="1" x14ac:dyDescent="0.2">
      <c r="A652" s="737"/>
      <c r="B652" s="322" t="s">
        <v>791</v>
      </c>
      <c r="C652" s="411" t="s">
        <v>792</v>
      </c>
      <c r="D652" s="900"/>
      <c r="E652" s="911"/>
      <c r="F652" s="900"/>
      <c r="G652" s="911"/>
      <c r="H652" s="900"/>
      <c r="I652" s="911"/>
      <c r="J652" s="900"/>
      <c r="K652" s="911"/>
      <c r="L652" s="900"/>
      <c r="M652" s="911"/>
      <c r="N652" s="900"/>
      <c r="O652" s="911"/>
      <c r="P652" s="900"/>
      <c r="Q652" s="911"/>
      <c r="R652" s="900"/>
      <c r="S652" s="911"/>
      <c r="T652" s="147"/>
      <c r="U652" s="140">
        <f>IF(OR(D652="s",F652="s",H652="s",J652="s",L652="s",N652="s",P652="s",R652="s"), 0, IF(OR(D652="a",F652="a",H652="a",J652="a",L652="a",N652="a",P652="a",R652="a",T652="na"),V652,0))</f>
        <v>0</v>
      </c>
      <c r="V652" s="509">
        <v>10</v>
      </c>
      <c r="W652" s="83">
        <f>COUNTIF(D652:S652,"a")+COUNTIF(D652:S652,"s")+COUNTIF(T652,"na")</f>
        <v>0</v>
      </c>
      <c r="X652" s="324"/>
      <c r="Y652" s="370"/>
      <c r="Z652" s="316"/>
      <c r="AA652" s="290"/>
      <c r="AB652" s="370"/>
      <c r="AC652" s="370"/>
      <c r="AD652" s="370"/>
      <c r="AE652" s="370"/>
      <c r="AF652" s="370"/>
      <c r="AG652" s="370"/>
      <c r="AH652" s="370"/>
      <c r="AI652" s="370"/>
      <c r="AJ652" s="370"/>
      <c r="AK652" s="370"/>
      <c r="AL652" s="370"/>
      <c r="AM652" s="370"/>
      <c r="AN652" s="370"/>
      <c r="AO652" s="485"/>
      <c r="AP652" s="485"/>
      <c r="AQ652" s="485"/>
      <c r="AR652" s="485"/>
      <c r="AS652" s="485"/>
      <c r="AT652" s="485"/>
      <c r="AU652" s="694"/>
      <c r="AV652" s="694"/>
      <c r="AW652" s="694"/>
      <c r="AX652" s="694"/>
      <c r="AY652" s="694"/>
      <c r="AZ652" s="694"/>
      <c r="BA652" s="694"/>
      <c r="BB652" s="694"/>
      <c r="BC652" s="694"/>
      <c r="BD652" s="694"/>
      <c r="BE652" s="694"/>
      <c r="BF652" s="694"/>
      <c r="BG652" s="694"/>
      <c r="BH652" s="694"/>
      <c r="BI652" s="694"/>
      <c r="BJ652" s="694"/>
      <c r="BK652" s="694"/>
      <c r="BL652" s="694"/>
      <c r="BM652" s="694"/>
      <c r="BN652" s="694"/>
      <c r="BO652" s="694"/>
      <c r="BP652" s="694"/>
      <c r="BQ652" s="694"/>
      <c r="BR652" s="694"/>
      <c r="BS652" s="694"/>
      <c r="BT652" s="694"/>
      <c r="BU652" s="694"/>
      <c r="BV652" s="694"/>
      <c r="BW652" s="694"/>
      <c r="BX652" s="694"/>
      <c r="BY652" s="694"/>
      <c r="BZ652" s="694"/>
      <c r="CA652" s="694"/>
      <c r="CB652" s="694"/>
      <c r="CC652" s="694"/>
      <c r="CD652" s="694"/>
      <c r="CE652" s="694"/>
      <c r="CF652" s="694"/>
      <c r="CG652" s="694"/>
      <c r="CH652" s="694"/>
    </row>
    <row r="653" spans="1:93" s="127" customFormat="1" ht="27.95" customHeight="1" x14ac:dyDescent="0.2">
      <c r="A653" s="737"/>
      <c r="B653" s="322" t="s">
        <v>83</v>
      </c>
      <c r="C653" s="411" t="s">
        <v>711</v>
      </c>
      <c r="D653" s="900"/>
      <c r="E653" s="911"/>
      <c r="F653" s="900"/>
      <c r="G653" s="911"/>
      <c r="H653" s="900"/>
      <c r="I653" s="911"/>
      <c r="J653" s="900"/>
      <c r="K653" s="911"/>
      <c r="L653" s="900"/>
      <c r="M653" s="911"/>
      <c r="N653" s="900"/>
      <c r="O653" s="911"/>
      <c r="P653" s="900"/>
      <c r="Q653" s="911"/>
      <c r="R653" s="900"/>
      <c r="S653" s="911"/>
      <c r="T653" s="249"/>
      <c r="U653" s="140">
        <f>IF(OR(D653="s",F653="s",H653="s",J653="s",L653="s",N653="s",P653="s",R653="s"), 0, IF(OR(D653="a",F653="a",H653="a",J653="a",L653="a",N653="a",P653="a",R653="a"),V653,0))</f>
        <v>0</v>
      </c>
      <c r="V653" s="509">
        <v>10</v>
      </c>
      <c r="W653" s="83">
        <f>COUNTIF(D653:S653,"a")+COUNTIF(D653:S653,"s")</f>
        <v>0</v>
      </c>
      <c r="X653" s="324"/>
      <c r="Y653" s="370"/>
      <c r="Z653" s="316" t="s">
        <v>44</v>
      </c>
      <c r="AA653" s="290"/>
      <c r="AB653" s="370"/>
      <c r="AC653" s="370"/>
      <c r="AD653" s="370"/>
      <c r="AE653" s="370"/>
      <c r="AF653" s="370"/>
      <c r="AG653" s="370"/>
      <c r="AH653" s="370"/>
      <c r="AI653" s="370"/>
      <c r="AJ653" s="370"/>
      <c r="AK653" s="370"/>
      <c r="AL653" s="370"/>
      <c r="AM653" s="370"/>
      <c r="AN653" s="370"/>
      <c r="AO653" s="485"/>
      <c r="AP653" s="485"/>
      <c r="AQ653" s="485"/>
      <c r="AR653" s="485"/>
      <c r="AS653" s="485"/>
      <c r="AT653" s="485"/>
      <c r="AU653" s="633"/>
      <c r="AV653" s="633"/>
      <c r="AW653" s="633"/>
      <c r="AX653" s="633"/>
      <c r="AY653" s="633"/>
      <c r="AZ653" s="633"/>
      <c r="BA653" s="633"/>
      <c r="BB653" s="633"/>
      <c r="BC653" s="633"/>
      <c r="BD653" s="633"/>
      <c r="BE653" s="633"/>
      <c r="BF653" s="633"/>
      <c r="BG653" s="633"/>
      <c r="BH653" s="633"/>
      <c r="BI653" s="633"/>
      <c r="BJ653" s="633"/>
      <c r="BK653" s="633"/>
      <c r="BL653" s="633"/>
      <c r="BM653" s="633"/>
      <c r="BN653" s="633"/>
      <c r="BO653" s="633"/>
      <c r="BP653" s="633"/>
      <c r="BQ653" s="633"/>
      <c r="BR653" s="633"/>
      <c r="BS653" s="633"/>
      <c r="BT653" s="633"/>
      <c r="BU653" s="633"/>
      <c r="BV653" s="633"/>
      <c r="BW653" s="633"/>
      <c r="BX653" s="633"/>
      <c r="BY653" s="633"/>
      <c r="BZ653" s="633"/>
      <c r="CA653" s="633"/>
      <c r="CB653" s="633"/>
      <c r="CC653" s="633"/>
      <c r="CD653" s="633"/>
      <c r="CE653" s="633"/>
      <c r="CF653" s="633"/>
      <c r="CG653" s="633"/>
      <c r="CH653" s="633"/>
    </row>
    <row r="654" spans="1:93" s="127" customFormat="1" ht="27.95" customHeight="1" thickBot="1" x14ac:dyDescent="0.25">
      <c r="A654" s="737"/>
      <c r="B654" s="322" t="s">
        <v>712</v>
      </c>
      <c r="C654" s="637" t="s">
        <v>713</v>
      </c>
      <c r="D654" s="901"/>
      <c r="E654" s="916"/>
      <c r="F654" s="901"/>
      <c r="G654" s="916"/>
      <c r="H654" s="901"/>
      <c r="I654" s="916"/>
      <c r="J654" s="901"/>
      <c r="K654" s="916"/>
      <c r="L654" s="901"/>
      <c r="M654" s="916"/>
      <c r="N654" s="901"/>
      <c r="O654" s="916"/>
      <c r="P654" s="901"/>
      <c r="Q654" s="916"/>
      <c r="R654" s="901"/>
      <c r="S654" s="916"/>
      <c r="T654" s="249"/>
      <c r="U654" s="141">
        <f>IF(OR(D654="s",F654="s",H654="s",J654="s",L654="s",N654="s",P654="s",R654="s"), 0, IF(OR(D654="a",F654="a",H654="a",J654="a",L654="a",N654="a",P654="a",R654="a"),V654,0))</f>
        <v>0</v>
      </c>
      <c r="V654" s="569">
        <v>10</v>
      </c>
      <c r="W654" s="83">
        <f>COUNTIF(D654:S654,"a")+COUNTIF(D654:S654,"s")</f>
        <v>0</v>
      </c>
      <c r="X654" s="324"/>
      <c r="Y654" s="370"/>
      <c r="Z654" s="316"/>
      <c r="AA654" s="290"/>
      <c r="AB654" s="370"/>
      <c r="AC654" s="370"/>
      <c r="AD654" s="370"/>
      <c r="AE654" s="370"/>
      <c r="AF654" s="370"/>
      <c r="AG654" s="370"/>
      <c r="AH654" s="370"/>
      <c r="AI654" s="370"/>
      <c r="AJ654" s="370"/>
      <c r="AK654" s="370"/>
      <c r="AL654" s="370"/>
      <c r="AM654" s="370"/>
      <c r="AN654" s="370"/>
      <c r="AO654" s="485"/>
      <c r="AP654" s="485"/>
      <c r="AQ654" s="485"/>
      <c r="AR654" s="485"/>
      <c r="AS654" s="485"/>
      <c r="AT654" s="485"/>
      <c r="AU654" s="633"/>
      <c r="AV654" s="633"/>
      <c r="AW654" s="633"/>
      <c r="AX654" s="633"/>
      <c r="AY654" s="633"/>
      <c r="AZ654" s="633"/>
      <c r="BA654" s="633"/>
      <c r="BB654" s="633"/>
      <c r="BC654" s="633"/>
      <c r="BD654" s="633"/>
      <c r="BE654" s="633"/>
      <c r="BF654" s="633"/>
      <c r="BG654" s="633"/>
      <c r="BH654" s="633"/>
      <c r="BI654" s="633"/>
      <c r="BJ654" s="633"/>
      <c r="BK654" s="633"/>
      <c r="BL654" s="633"/>
      <c r="BM654" s="633"/>
      <c r="BN654" s="633"/>
      <c r="BO654" s="633"/>
      <c r="BP654" s="633"/>
      <c r="BQ654" s="633"/>
      <c r="BR654" s="633"/>
      <c r="BS654" s="633"/>
      <c r="BT654" s="633"/>
      <c r="BU654" s="633"/>
      <c r="BV654" s="633"/>
      <c r="BW654" s="633"/>
      <c r="BX654" s="633"/>
      <c r="BY654" s="633"/>
      <c r="BZ654" s="633"/>
      <c r="CA654" s="633"/>
      <c r="CB654" s="633"/>
      <c r="CC654" s="633"/>
      <c r="CD654" s="633"/>
      <c r="CE654" s="633"/>
      <c r="CF654" s="633"/>
      <c r="CG654" s="633"/>
      <c r="CH654" s="633"/>
    </row>
    <row r="655" spans="1:93" s="5" customFormat="1" ht="21" customHeight="1" thickTop="1" thickBot="1" x14ac:dyDescent="0.25">
      <c r="A655" s="512"/>
      <c r="B655" s="371"/>
      <c r="C655" s="10"/>
      <c r="D655" s="972" t="s">
        <v>261</v>
      </c>
      <c r="E655" s="973"/>
      <c r="F655" s="973"/>
      <c r="G655" s="973"/>
      <c r="H655" s="973"/>
      <c r="I655" s="973"/>
      <c r="J655" s="973"/>
      <c r="K655" s="973"/>
      <c r="L655" s="973"/>
      <c r="M655" s="973"/>
      <c r="N655" s="973"/>
      <c r="O655" s="973"/>
      <c r="P655" s="973"/>
      <c r="Q655" s="973"/>
      <c r="R655" s="973"/>
      <c r="S655" s="973"/>
      <c r="T655" s="1211"/>
      <c r="U655" s="29">
        <f>SUM(U650:U654)</f>
        <v>0</v>
      </c>
      <c r="V655" s="525">
        <f>SUM(V650:V654)</f>
        <v>70</v>
      </c>
      <c r="W655" s="82"/>
      <c r="X655" s="82"/>
      <c r="Y655" s="284"/>
      <c r="Z655" s="289"/>
      <c r="AA655" s="284"/>
      <c r="AB655" s="284"/>
      <c r="AC655" s="284"/>
      <c r="AD655" s="284"/>
      <c r="AE655" s="284"/>
      <c r="AF655" s="284"/>
      <c r="AG655" s="284"/>
      <c r="AH655" s="284"/>
      <c r="AI655" s="284"/>
      <c r="AJ655" s="284"/>
      <c r="AK655" s="284"/>
      <c r="AL655" s="284"/>
      <c r="AM655" s="284"/>
      <c r="AN655" s="284"/>
      <c r="AO655" s="284"/>
      <c r="AP655" s="284"/>
      <c r="AQ655" s="284"/>
      <c r="AR655" s="284"/>
      <c r="AS655" s="284"/>
      <c r="AT655" s="284"/>
      <c r="AU655" s="284"/>
      <c r="AV655" s="284"/>
      <c r="AW655" s="284"/>
      <c r="AX655" s="284"/>
      <c r="AY655" s="284"/>
      <c r="AZ655" s="284"/>
      <c r="BA655" s="284"/>
      <c r="BB655" s="284"/>
      <c r="BC655" s="284"/>
      <c r="BD655" s="284"/>
      <c r="BE655" s="284"/>
      <c r="BF655" s="284"/>
      <c r="BG655" s="284"/>
      <c r="BH655" s="284"/>
      <c r="BI655" s="284"/>
      <c r="BJ655" s="284"/>
      <c r="BK655" s="284"/>
      <c r="BL655" s="284"/>
      <c r="BM655" s="284"/>
      <c r="BN655" s="284"/>
      <c r="BO655" s="284"/>
      <c r="BP655" s="284"/>
      <c r="BQ655" s="284"/>
      <c r="BR655" s="284"/>
      <c r="BS655" s="284"/>
      <c r="BT655" s="284"/>
      <c r="BU655" s="284"/>
      <c r="BV655" s="284"/>
      <c r="BW655" s="284"/>
      <c r="BX655" s="284"/>
      <c r="BY655" s="284"/>
      <c r="BZ655" s="284"/>
      <c r="CA655" s="284"/>
      <c r="CB655" s="284"/>
      <c r="CC655" s="284"/>
      <c r="CD655" s="284"/>
      <c r="CE655" s="284"/>
      <c r="CF655" s="284"/>
      <c r="CG655" s="284"/>
      <c r="CH655" s="284"/>
      <c r="CI655" s="284"/>
      <c r="CJ655" s="284"/>
      <c r="CK655" s="284"/>
      <c r="CL655" s="284"/>
      <c r="CM655" s="284"/>
      <c r="CN655" s="284"/>
      <c r="CO655" s="284"/>
    </row>
    <row r="656" spans="1:93" ht="21" customHeight="1" thickBot="1" x14ac:dyDescent="0.25">
      <c r="A656" s="512"/>
      <c r="B656" s="397"/>
      <c r="C656" s="21"/>
      <c r="D656" s="913"/>
      <c r="E656" s="1162"/>
      <c r="F656" s="1045">
        <v>50</v>
      </c>
      <c r="G656" s="923"/>
      <c r="H656" s="923"/>
      <c r="I656" s="923"/>
      <c r="J656" s="923"/>
      <c r="K656" s="923"/>
      <c r="L656" s="923"/>
      <c r="M656" s="923"/>
      <c r="N656" s="923"/>
      <c r="O656" s="923"/>
      <c r="P656" s="923"/>
      <c r="Q656" s="923"/>
      <c r="R656" s="923"/>
      <c r="S656" s="923"/>
      <c r="T656" s="923"/>
      <c r="U656" s="923"/>
      <c r="V656" s="924"/>
      <c r="W656" s="82"/>
      <c r="X656" s="82"/>
      <c r="Y656" s="284"/>
      <c r="Z656" s="289"/>
      <c r="AA656" s="284"/>
      <c r="AB656" s="284"/>
      <c r="AC656" s="284"/>
      <c r="AD656" s="284"/>
      <c r="AE656" s="284"/>
      <c r="AF656" s="284"/>
      <c r="AG656" s="284"/>
      <c r="AH656" s="284"/>
      <c r="AI656" s="284"/>
      <c r="AJ656" s="284"/>
      <c r="AK656" s="284"/>
      <c r="AL656" s="284"/>
      <c r="AM656" s="284"/>
      <c r="AN656" s="284"/>
      <c r="AO656" s="284"/>
      <c r="AP656" s="284"/>
      <c r="AQ656" s="284"/>
      <c r="AR656" s="284"/>
      <c r="AS656" s="284"/>
      <c r="AT656" s="284"/>
      <c r="AU656" s="284"/>
      <c r="AV656" s="284"/>
      <c r="AW656" s="284"/>
      <c r="AX656" s="284"/>
    </row>
    <row r="657" spans="1:256" s="127" customFormat="1" ht="30" customHeight="1" thickBot="1" x14ac:dyDescent="0.25">
      <c r="A657" s="737"/>
      <c r="B657" s="372" t="s">
        <v>85</v>
      </c>
      <c r="C657" s="242" t="s">
        <v>714</v>
      </c>
      <c r="D657" s="75" t="s">
        <v>602</v>
      </c>
      <c r="E657" s="639"/>
      <c r="F657" s="640"/>
      <c r="G657" s="103"/>
      <c r="H657" s="641"/>
      <c r="I657" s="639"/>
      <c r="J657" s="640"/>
      <c r="K657" s="103"/>
      <c r="L657" s="641"/>
      <c r="M657" s="639"/>
      <c r="N657" s="640"/>
      <c r="O657" s="103"/>
      <c r="P657" s="641"/>
      <c r="Q657" s="639"/>
      <c r="R657" s="640"/>
      <c r="S657" s="103"/>
      <c r="T657" s="642"/>
      <c r="U657" s="60"/>
      <c r="V657" s="60"/>
      <c r="W657" s="83"/>
      <c r="X657" s="264"/>
      <c r="Y657" s="370"/>
      <c r="Z657" s="316"/>
      <c r="AA657" s="290"/>
      <c r="AB657" s="370"/>
      <c r="AC657" s="370"/>
      <c r="AD657" s="370"/>
      <c r="AE657" s="370"/>
      <c r="AF657" s="370"/>
      <c r="AG657" s="370"/>
      <c r="AH657" s="370"/>
      <c r="AI657" s="370"/>
      <c r="AJ657" s="370"/>
      <c r="AK657" s="370"/>
      <c r="AL657" s="370"/>
      <c r="AM657" s="370"/>
      <c r="AN657" s="370"/>
      <c r="AO657" s="485"/>
      <c r="AP657" s="485"/>
      <c r="AQ657" s="485"/>
      <c r="AR657" s="485"/>
      <c r="AS657" s="485"/>
      <c r="AT657" s="485"/>
      <c r="AU657" s="635"/>
      <c r="AV657" s="635"/>
      <c r="AW657" s="635"/>
      <c r="AX657" s="635"/>
      <c r="AY657" s="635"/>
      <c r="AZ657" s="635"/>
      <c r="BA657" s="635"/>
      <c r="BB657" s="635"/>
      <c r="BC657" s="635"/>
      <c r="BD657" s="635"/>
      <c r="BE657" s="635"/>
      <c r="BF657" s="635"/>
      <c r="BG657" s="635"/>
      <c r="BH657" s="635"/>
      <c r="BI657" s="635"/>
      <c r="BJ657" s="635"/>
      <c r="BK657" s="635"/>
      <c r="BL657" s="635"/>
      <c r="BM657" s="635"/>
      <c r="BN657" s="635"/>
      <c r="BO657" s="635"/>
      <c r="BP657" s="635"/>
      <c r="BQ657" s="635"/>
      <c r="BR657" s="635"/>
      <c r="BS657" s="635"/>
      <c r="BT657" s="635"/>
      <c r="BU657" s="635"/>
      <c r="BV657" s="635"/>
      <c r="BW657" s="635"/>
      <c r="BX657" s="635"/>
      <c r="BY657" s="635"/>
      <c r="BZ657" s="635"/>
      <c r="CA657" s="635"/>
      <c r="CB657" s="635"/>
      <c r="CC657" s="635"/>
      <c r="CD657" s="635"/>
      <c r="CE657" s="635"/>
      <c r="CF657" s="635"/>
      <c r="CG657" s="635"/>
      <c r="CH657" s="635"/>
    </row>
    <row r="658" spans="1:256" s="244" customFormat="1" ht="30" customHeight="1" x14ac:dyDescent="0.2">
      <c r="A658" s="737"/>
      <c r="B658" s="331"/>
      <c r="C658" s="468" t="s">
        <v>1256</v>
      </c>
      <c r="D658" s="1264"/>
      <c r="E658" s="1219"/>
      <c r="F658" s="1219"/>
      <c r="G658" s="1219"/>
      <c r="H658" s="1219"/>
      <c r="I658" s="1219"/>
      <c r="J658" s="1219"/>
      <c r="K658" s="1219"/>
      <c r="L658" s="1219"/>
      <c r="M658" s="1219"/>
      <c r="N658" s="1219"/>
      <c r="O658" s="1219"/>
      <c r="P658" s="1219"/>
      <c r="Q658" s="1219"/>
      <c r="R658" s="1219"/>
      <c r="S658" s="1219"/>
      <c r="T658" s="1219"/>
      <c r="U658" s="1219"/>
      <c r="V658" s="1220"/>
      <c r="W658" s="83"/>
      <c r="X658" s="264"/>
      <c r="Y658" s="845"/>
      <c r="Z658" s="316"/>
      <c r="AA658" s="845"/>
      <c r="AB658" s="613"/>
      <c r="AC658" s="613"/>
      <c r="AD658" s="613"/>
      <c r="AE658" s="845"/>
      <c r="AF658" s="845"/>
      <c r="AG658" s="845"/>
      <c r="AH658" s="845"/>
      <c r="AI658" s="845"/>
      <c r="AJ658" s="845"/>
      <c r="AK658" s="845"/>
      <c r="AL658" s="845"/>
      <c r="AM658" s="845"/>
      <c r="AN658" s="845"/>
      <c r="AO658" s="845"/>
      <c r="AP658" s="845"/>
      <c r="AQ658" s="845"/>
      <c r="AR658" s="845"/>
      <c r="AS658" s="845"/>
      <c r="AT658" s="845"/>
      <c r="AU658" s="295"/>
      <c r="AV658" s="295"/>
      <c r="AW658" s="295"/>
      <c r="AX658" s="295"/>
      <c r="AY658" s="295"/>
      <c r="AZ658" s="295"/>
      <c r="BA658" s="295"/>
      <c r="BB658" s="295"/>
      <c r="BC658" s="295"/>
      <c r="BD658" s="295"/>
      <c r="BE658" s="295"/>
      <c r="BF658" s="295"/>
      <c r="BG658" s="295"/>
      <c r="BH658" s="295"/>
      <c r="BI658" s="295"/>
      <c r="BJ658" s="295"/>
      <c r="BK658" s="295"/>
      <c r="BL658" s="295"/>
      <c r="BM658" s="295"/>
      <c r="BN658" s="295"/>
      <c r="BO658" s="295"/>
      <c r="BP658" s="295"/>
      <c r="BQ658" s="295"/>
      <c r="BR658" s="295"/>
      <c r="BS658" s="295"/>
      <c r="BT658" s="295"/>
      <c r="BU658" s="295"/>
      <c r="BV658" s="295"/>
      <c r="BW658" s="295"/>
      <c r="BX658" s="295"/>
      <c r="BY658" s="295"/>
      <c r="BZ658" s="295"/>
      <c r="CA658" s="295"/>
      <c r="CB658" s="295"/>
      <c r="CC658" s="295"/>
      <c r="CD658" s="295"/>
      <c r="CE658" s="295"/>
      <c r="CF658" s="295"/>
      <c r="CG658" s="295"/>
      <c r="CH658" s="295"/>
    </row>
    <row r="659" spans="1:256" s="127" customFormat="1" ht="45" customHeight="1" x14ac:dyDescent="0.2">
      <c r="A659" s="737"/>
      <c r="B659" s="330" t="s">
        <v>54</v>
      </c>
      <c r="C659" s="643" t="s">
        <v>1257</v>
      </c>
      <c r="D659" s="917"/>
      <c r="E659" s="918"/>
      <c r="F659" s="917"/>
      <c r="G659" s="918"/>
      <c r="H659" s="917"/>
      <c r="I659" s="918"/>
      <c r="J659" s="917"/>
      <c r="K659" s="918"/>
      <c r="L659" s="917"/>
      <c r="M659" s="918"/>
      <c r="N659" s="917"/>
      <c r="O659" s="918"/>
      <c r="P659" s="917"/>
      <c r="Q659" s="918"/>
      <c r="R659" s="917"/>
      <c r="S659" s="918"/>
      <c r="T659" s="249"/>
      <c r="U659" s="144">
        <f t="shared" ref="U659:U667" si="55">IF(OR(D659="s",F659="s",H659="s",J659="s",L659="s",N659="s",P659="s",R659="s"), 0, IF(OR(D659="a",F659="a",H659="a",J659="a",L659="a",N659="a",P659="a",R659="a"),V659,0))</f>
        <v>0</v>
      </c>
      <c r="V659" s="511">
        <v>5</v>
      </c>
      <c r="W659" s="83">
        <f t="shared" ref="W659:W667" si="56">COUNTIF(D659:S659,"a")+COUNTIF(D659:S659,"s")</f>
        <v>0</v>
      </c>
      <c r="X659" s="707"/>
      <c r="Y659" s="370"/>
      <c r="Z659" s="316" t="s">
        <v>44</v>
      </c>
      <c r="AA659" s="290"/>
      <c r="AB659" s="370"/>
      <c r="AC659" s="370"/>
      <c r="AD659" s="370"/>
      <c r="AE659" s="370"/>
      <c r="AF659" s="370"/>
      <c r="AG659" s="370"/>
      <c r="AH659" s="370"/>
      <c r="AI659" s="370"/>
      <c r="AJ659" s="370"/>
      <c r="AK659" s="370"/>
      <c r="AL659" s="370"/>
      <c r="AM659" s="370"/>
      <c r="AN659" s="370"/>
      <c r="AO659" s="485"/>
      <c r="AP659" s="485"/>
      <c r="AQ659" s="485"/>
      <c r="AR659" s="485"/>
      <c r="AS659" s="485"/>
      <c r="AT659" s="485"/>
      <c r="AU659" s="845"/>
      <c r="AV659" s="845"/>
      <c r="AW659" s="845"/>
      <c r="AX659" s="845"/>
      <c r="AY659" s="845"/>
      <c r="AZ659" s="845"/>
      <c r="BA659" s="845"/>
      <c r="BB659" s="845"/>
      <c r="BC659" s="845"/>
      <c r="BD659" s="845"/>
      <c r="BE659" s="845"/>
      <c r="BF659" s="845"/>
      <c r="BG659" s="845"/>
      <c r="BH659" s="845"/>
      <c r="BI659" s="845"/>
      <c r="BJ659" s="845"/>
      <c r="BK659" s="845"/>
      <c r="BL659" s="845"/>
      <c r="BM659" s="845"/>
      <c r="BN659" s="845"/>
      <c r="BO659" s="845"/>
      <c r="BP659" s="845"/>
      <c r="BQ659" s="845"/>
      <c r="BR659" s="845"/>
      <c r="BS659" s="845"/>
      <c r="BT659" s="845"/>
      <c r="BU659" s="845"/>
      <c r="BV659" s="845"/>
      <c r="BW659" s="845"/>
      <c r="BX659" s="845"/>
      <c r="BY659" s="845"/>
      <c r="BZ659" s="845"/>
      <c r="CA659" s="845"/>
      <c r="CB659" s="845"/>
      <c r="CC659" s="845"/>
      <c r="CD659" s="845"/>
      <c r="CE659" s="845"/>
      <c r="CF659" s="845"/>
      <c r="CG659" s="845"/>
      <c r="CH659" s="845"/>
    </row>
    <row r="660" spans="1:256" s="127" customFormat="1" ht="45" customHeight="1" x14ac:dyDescent="0.2">
      <c r="A660" s="737"/>
      <c r="B660" s="360" t="s">
        <v>561</v>
      </c>
      <c r="C660" s="852" t="s">
        <v>715</v>
      </c>
      <c r="D660" s="902"/>
      <c r="E660" s="944"/>
      <c r="F660" s="902"/>
      <c r="G660" s="944"/>
      <c r="H660" s="902"/>
      <c r="I660" s="944"/>
      <c r="J660" s="902"/>
      <c r="K660" s="944"/>
      <c r="L660" s="902"/>
      <c r="M660" s="944"/>
      <c r="N660" s="902"/>
      <c r="O660" s="944"/>
      <c r="P660" s="902"/>
      <c r="Q660" s="944"/>
      <c r="R660" s="902"/>
      <c r="S660" s="944"/>
      <c r="T660" s="853"/>
      <c r="U660" s="142">
        <f t="shared" si="55"/>
        <v>0</v>
      </c>
      <c r="V660" s="514">
        <v>10</v>
      </c>
      <c r="W660" s="83">
        <f t="shared" si="56"/>
        <v>0</v>
      </c>
      <c r="X660" s="707"/>
      <c r="Y660" s="370"/>
      <c r="Z660" s="316" t="s">
        <v>44</v>
      </c>
      <c r="AA660" s="290"/>
      <c r="AB660" s="370"/>
      <c r="AC660" s="370"/>
      <c r="AD660" s="370"/>
      <c r="AE660" s="370"/>
      <c r="AF660" s="370"/>
      <c r="AG660" s="370"/>
      <c r="AH660" s="370"/>
      <c r="AI660" s="370"/>
      <c r="AJ660" s="370"/>
      <c r="AK660" s="370"/>
      <c r="AL660" s="370"/>
      <c r="AM660" s="370"/>
      <c r="AN660" s="370"/>
      <c r="AO660" s="485"/>
      <c r="AP660" s="485"/>
      <c r="AQ660" s="485"/>
      <c r="AR660" s="485"/>
      <c r="AS660" s="485"/>
      <c r="AT660" s="485"/>
      <c r="AU660" s="845"/>
      <c r="AV660" s="845"/>
      <c r="AW660" s="845"/>
      <c r="AX660" s="845"/>
      <c r="AY660" s="845"/>
      <c r="AZ660" s="845"/>
      <c r="BA660" s="845"/>
      <c r="BB660" s="845"/>
      <c r="BC660" s="845"/>
      <c r="BD660" s="845"/>
      <c r="BE660" s="845"/>
      <c r="BF660" s="845"/>
      <c r="BG660" s="845"/>
      <c r="BH660" s="845"/>
      <c r="BI660" s="845"/>
      <c r="BJ660" s="845"/>
      <c r="BK660" s="845"/>
      <c r="BL660" s="845"/>
      <c r="BM660" s="845"/>
      <c r="BN660" s="845"/>
      <c r="BO660" s="845"/>
      <c r="BP660" s="845"/>
      <c r="BQ660" s="845"/>
      <c r="BR660" s="845"/>
      <c r="BS660" s="845"/>
      <c r="BT660" s="845"/>
      <c r="BU660" s="845"/>
      <c r="BV660" s="845"/>
      <c r="BW660" s="845"/>
      <c r="BX660" s="845"/>
      <c r="BY660" s="845"/>
      <c r="BZ660" s="845"/>
      <c r="CA660" s="845"/>
      <c r="CB660" s="845"/>
      <c r="CC660" s="845"/>
      <c r="CD660" s="845"/>
      <c r="CE660" s="845"/>
      <c r="CF660" s="845"/>
      <c r="CG660" s="845"/>
      <c r="CH660" s="845"/>
    </row>
    <row r="661" spans="1:256" s="244" customFormat="1" ht="30" customHeight="1" x14ac:dyDescent="0.2">
      <c r="A661" s="737"/>
      <c r="B661" s="331"/>
      <c r="C661" s="790" t="s">
        <v>1258</v>
      </c>
      <c r="D661" s="1265"/>
      <c r="E661" s="1007"/>
      <c r="F661" s="1007"/>
      <c r="G661" s="1007"/>
      <c r="H661" s="1007"/>
      <c r="I661" s="1007"/>
      <c r="J661" s="1007"/>
      <c r="K661" s="1007"/>
      <c r="L661" s="1007"/>
      <c r="M661" s="1007"/>
      <c r="N661" s="1007"/>
      <c r="O661" s="1007"/>
      <c r="P661" s="1007"/>
      <c r="Q661" s="1007"/>
      <c r="R661" s="1007"/>
      <c r="S661" s="1007"/>
      <c r="T661" s="1007"/>
      <c r="U661" s="1007"/>
      <c r="V661" s="1008"/>
      <c r="W661" s="83"/>
      <c r="X661" s="264"/>
      <c r="Y661" s="845"/>
      <c r="Z661" s="316"/>
      <c r="AA661" s="845"/>
      <c r="AB661" s="613"/>
      <c r="AC661" s="613"/>
      <c r="AD661" s="613"/>
      <c r="AE661" s="845"/>
      <c r="AF661" s="845"/>
      <c r="AG661" s="845"/>
      <c r="AH661" s="845"/>
      <c r="AI661" s="845"/>
      <c r="AJ661" s="845"/>
      <c r="AK661" s="845"/>
      <c r="AL661" s="845"/>
      <c r="AM661" s="845"/>
      <c r="AN661" s="845"/>
      <c r="AO661" s="845"/>
      <c r="AP661" s="845"/>
      <c r="AQ661" s="845"/>
      <c r="AR661" s="845"/>
      <c r="AS661" s="845"/>
      <c r="AT661" s="845"/>
      <c r="AU661" s="295"/>
      <c r="AV661" s="295"/>
      <c r="AW661" s="295"/>
      <c r="AX661" s="295"/>
      <c r="AY661" s="295"/>
      <c r="AZ661" s="295"/>
      <c r="BA661" s="295"/>
      <c r="BB661" s="295"/>
      <c r="BC661" s="295"/>
      <c r="BD661" s="295"/>
      <c r="BE661" s="295"/>
      <c r="BF661" s="295"/>
      <c r="BG661" s="295"/>
      <c r="BH661" s="295"/>
      <c r="BI661" s="295"/>
      <c r="BJ661" s="295"/>
      <c r="BK661" s="295"/>
      <c r="BL661" s="295"/>
      <c r="BM661" s="295"/>
      <c r="BN661" s="295"/>
      <c r="BO661" s="295"/>
      <c r="BP661" s="295"/>
      <c r="BQ661" s="295"/>
      <c r="BR661" s="295"/>
      <c r="BS661" s="295"/>
      <c r="BT661" s="295"/>
      <c r="BU661" s="295"/>
      <c r="BV661" s="295"/>
      <c r="BW661" s="295"/>
      <c r="BX661" s="295"/>
      <c r="BY661" s="295"/>
      <c r="BZ661" s="295"/>
      <c r="CA661" s="295"/>
      <c r="CB661" s="295"/>
      <c r="CC661" s="295"/>
      <c r="CD661" s="295"/>
      <c r="CE661" s="295"/>
      <c r="CF661" s="295"/>
      <c r="CG661" s="295"/>
      <c r="CH661" s="295"/>
    </row>
    <row r="662" spans="1:256" s="127" customFormat="1" ht="45" customHeight="1" x14ac:dyDescent="0.2">
      <c r="A662" s="737" t="s">
        <v>107</v>
      </c>
      <c r="B662" s="360" t="s">
        <v>693</v>
      </c>
      <c r="C662" s="644" t="s">
        <v>1259</v>
      </c>
      <c r="D662" s="900"/>
      <c r="E662" s="911"/>
      <c r="F662" s="900"/>
      <c r="G662" s="911"/>
      <c r="H662" s="900"/>
      <c r="I662" s="911"/>
      <c r="J662" s="900"/>
      <c r="K662" s="911"/>
      <c r="L662" s="900"/>
      <c r="M662" s="911"/>
      <c r="N662" s="900"/>
      <c r="O662" s="911"/>
      <c r="P662" s="900"/>
      <c r="Q662" s="911"/>
      <c r="R662" s="900"/>
      <c r="S662" s="911"/>
      <c r="T662" s="249"/>
      <c r="U662" s="140">
        <f t="shared" si="55"/>
        <v>0</v>
      </c>
      <c r="V662" s="509">
        <v>30</v>
      </c>
      <c r="W662" s="83">
        <f t="shared" si="56"/>
        <v>0</v>
      </c>
      <c r="X662" s="707"/>
      <c r="Y662" s="370"/>
      <c r="Z662" s="316" t="s">
        <v>44</v>
      </c>
      <c r="AA662" s="290"/>
      <c r="AB662" s="370"/>
      <c r="AC662" s="370"/>
      <c r="AD662" s="370"/>
      <c r="AE662" s="370"/>
      <c r="AF662" s="370"/>
      <c r="AG662" s="370"/>
      <c r="AH662" s="370"/>
      <c r="AI662" s="370"/>
      <c r="AJ662" s="370"/>
      <c r="AK662" s="370"/>
      <c r="AL662" s="370"/>
      <c r="AM662" s="370"/>
      <c r="AN662" s="370"/>
      <c r="AO662" s="485"/>
      <c r="AP662" s="485"/>
      <c r="AQ662" s="485"/>
      <c r="AR662" s="485"/>
      <c r="AS662" s="485"/>
      <c r="AT662" s="485"/>
      <c r="AU662" s="845"/>
      <c r="AV662" s="845"/>
      <c r="AW662" s="845"/>
      <c r="AX662" s="845"/>
      <c r="AY662" s="845"/>
      <c r="AZ662" s="845"/>
      <c r="BA662" s="845"/>
      <c r="BB662" s="845"/>
      <c r="BC662" s="845"/>
      <c r="BD662" s="845"/>
      <c r="BE662" s="845"/>
      <c r="BF662" s="845"/>
      <c r="BG662" s="845"/>
      <c r="BH662" s="845"/>
      <c r="BI662" s="845"/>
      <c r="BJ662" s="845"/>
      <c r="BK662" s="845"/>
      <c r="BL662" s="845"/>
      <c r="BM662" s="845"/>
      <c r="BN662" s="845"/>
      <c r="BO662" s="845"/>
      <c r="BP662" s="845"/>
      <c r="BQ662" s="845"/>
      <c r="BR662" s="845"/>
      <c r="BS662" s="845"/>
      <c r="BT662" s="845"/>
      <c r="BU662" s="845"/>
      <c r="BV662" s="845"/>
      <c r="BW662" s="845"/>
      <c r="BX662" s="845"/>
      <c r="BY662" s="845"/>
      <c r="BZ662" s="845"/>
      <c r="CA662" s="845"/>
      <c r="CB662" s="845"/>
      <c r="CC662" s="845"/>
      <c r="CD662" s="845"/>
      <c r="CE662" s="845"/>
      <c r="CF662" s="845"/>
      <c r="CG662" s="845"/>
      <c r="CH662" s="845"/>
    </row>
    <row r="663" spans="1:256" s="127" customFormat="1" ht="67.7" customHeight="1" x14ac:dyDescent="0.2">
      <c r="A663" s="737" t="s">
        <v>107</v>
      </c>
      <c r="B663" s="360" t="s">
        <v>1260</v>
      </c>
      <c r="C663" s="644" t="s">
        <v>1261</v>
      </c>
      <c r="D663" s="900"/>
      <c r="E663" s="911"/>
      <c r="F663" s="900"/>
      <c r="G663" s="911"/>
      <c r="H663" s="900"/>
      <c r="I663" s="911"/>
      <c r="J663" s="900"/>
      <c r="K663" s="911"/>
      <c r="L663" s="900"/>
      <c r="M663" s="911"/>
      <c r="N663" s="900"/>
      <c r="O663" s="911"/>
      <c r="P663" s="900"/>
      <c r="Q663" s="911"/>
      <c r="R663" s="900"/>
      <c r="S663" s="911"/>
      <c r="T663" s="249"/>
      <c r="U663" s="140">
        <f t="shared" si="55"/>
        <v>0</v>
      </c>
      <c r="V663" s="509">
        <v>15</v>
      </c>
      <c r="W663" s="83">
        <f t="shared" si="56"/>
        <v>0</v>
      </c>
      <c r="X663" s="707"/>
      <c r="Y663" s="370"/>
      <c r="Z663" s="316"/>
      <c r="AA663" s="290"/>
      <c r="AB663" s="370"/>
      <c r="AC663" s="370"/>
      <c r="AD663" s="370"/>
      <c r="AE663" s="370"/>
      <c r="AF663" s="370"/>
      <c r="AG663" s="370"/>
      <c r="AH663" s="370"/>
      <c r="AI663" s="370"/>
      <c r="AJ663" s="370"/>
      <c r="AK663" s="370"/>
      <c r="AL663" s="370"/>
      <c r="AM663" s="370"/>
      <c r="AN663" s="370"/>
      <c r="AO663" s="485"/>
      <c r="AP663" s="485"/>
      <c r="AQ663" s="485"/>
      <c r="AR663" s="485"/>
      <c r="AS663" s="485"/>
      <c r="AT663" s="485"/>
      <c r="AU663" s="845"/>
      <c r="AV663" s="845"/>
      <c r="AW663" s="845"/>
      <c r="AX663" s="845"/>
      <c r="AY663" s="845"/>
      <c r="AZ663" s="845"/>
      <c r="BA663" s="845"/>
      <c r="BB663" s="845"/>
      <c r="BC663" s="845"/>
      <c r="BD663" s="845"/>
      <c r="BE663" s="845"/>
      <c r="BF663" s="845"/>
      <c r="BG663" s="845"/>
      <c r="BH663" s="845"/>
      <c r="BI663" s="845"/>
      <c r="BJ663" s="845"/>
      <c r="BK663" s="845"/>
      <c r="BL663" s="845"/>
      <c r="BM663" s="845"/>
      <c r="BN663" s="845"/>
      <c r="BO663" s="845"/>
      <c r="BP663" s="845"/>
      <c r="BQ663" s="845"/>
      <c r="BR663" s="845"/>
      <c r="BS663" s="845"/>
      <c r="BT663" s="845"/>
      <c r="BU663" s="845"/>
      <c r="BV663" s="845"/>
      <c r="BW663" s="845"/>
      <c r="BX663" s="845"/>
      <c r="BY663" s="845"/>
      <c r="BZ663" s="845"/>
      <c r="CA663" s="845"/>
      <c r="CB663" s="845"/>
      <c r="CC663" s="845"/>
      <c r="CD663" s="845"/>
      <c r="CE663" s="845"/>
      <c r="CF663" s="845"/>
      <c r="CG663" s="845"/>
      <c r="CH663" s="845"/>
    </row>
    <row r="664" spans="1:256" s="127" customFormat="1" ht="126" customHeight="1" x14ac:dyDescent="0.2">
      <c r="A664" s="737" t="s">
        <v>107</v>
      </c>
      <c r="B664" s="360" t="s">
        <v>1262</v>
      </c>
      <c r="C664" s="644" t="s">
        <v>1263</v>
      </c>
      <c r="D664" s="900"/>
      <c r="E664" s="911"/>
      <c r="F664" s="900"/>
      <c r="G664" s="911"/>
      <c r="H664" s="900"/>
      <c r="I664" s="911"/>
      <c r="J664" s="900"/>
      <c r="K664" s="911"/>
      <c r="L664" s="900"/>
      <c r="M664" s="911"/>
      <c r="N664" s="900"/>
      <c r="O664" s="911"/>
      <c r="P664" s="900"/>
      <c r="Q664" s="911"/>
      <c r="R664" s="900"/>
      <c r="S664" s="911"/>
      <c r="T664" s="249"/>
      <c r="U664" s="140">
        <f t="shared" si="55"/>
        <v>0</v>
      </c>
      <c r="V664" s="509">
        <v>15</v>
      </c>
      <c r="W664" s="83">
        <f t="shared" si="56"/>
        <v>0</v>
      </c>
      <c r="X664" s="707"/>
      <c r="Y664" s="370"/>
      <c r="Z664" s="316" t="s">
        <v>44</v>
      </c>
      <c r="AA664" s="290"/>
      <c r="AB664" s="370"/>
      <c r="AC664" s="370"/>
      <c r="AD664" s="370"/>
      <c r="AE664" s="370"/>
      <c r="AF664" s="370"/>
      <c r="AG664" s="370"/>
      <c r="AH664" s="370"/>
      <c r="AI664" s="370"/>
      <c r="AJ664" s="370"/>
      <c r="AK664" s="370"/>
      <c r="AL664" s="370"/>
      <c r="AM664" s="370"/>
      <c r="AN664" s="370"/>
      <c r="AO664" s="485"/>
      <c r="AP664" s="485"/>
      <c r="AQ664" s="485"/>
      <c r="AR664" s="485"/>
      <c r="AS664" s="485"/>
      <c r="AT664" s="485"/>
      <c r="AU664" s="845"/>
      <c r="AV664" s="845"/>
      <c r="AW664" s="845"/>
      <c r="AX664" s="845"/>
      <c r="AY664" s="845"/>
      <c r="AZ664" s="845"/>
      <c r="BA664" s="845"/>
      <c r="BB664" s="845"/>
      <c r="BC664" s="845"/>
      <c r="BD664" s="845"/>
      <c r="BE664" s="845"/>
      <c r="BF664" s="845"/>
      <c r="BG664" s="845"/>
      <c r="BH664" s="845"/>
      <c r="BI664" s="845"/>
      <c r="BJ664" s="845"/>
      <c r="BK664" s="845"/>
      <c r="BL664" s="845"/>
      <c r="BM664" s="845"/>
      <c r="BN664" s="845"/>
      <c r="BO664" s="845"/>
      <c r="BP664" s="845"/>
      <c r="BQ664" s="845"/>
      <c r="BR664" s="845"/>
      <c r="BS664" s="845"/>
      <c r="BT664" s="845"/>
      <c r="BU664" s="845"/>
      <c r="BV664" s="845"/>
      <c r="BW664" s="845"/>
      <c r="BX664" s="845"/>
      <c r="BY664" s="845"/>
      <c r="BZ664" s="845"/>
      <c r="CA664" s="845"/>
      <c r="CB664" s="845"/>
      <c r="CC664" s="845"/>
      <c r="CD664" s="845"/>
      <c r="CE664" s="845"/>
      <c r="CF664" s="845"/>
      <c r="CG664" s="845"/>
      <c r="CH664" s="845"/>
    </row>
    <row r="665" spans="1:256" s="244" customFormat="1" ht="30" customHeight="1" x14ac:dyDescent="0.2">
      <c r="A665" s="737"/>
      <c r="B665" s="331"/>
      <c r="C665" s="790" t="s">
        <v>1264</v>
      </c>
      <c r="D665" s="1265"/>
      <c r="E665" s="1007"/>
      <c r="F665" s="1007"/>
      <c r="G665" s="1007"/>
      <c r="H665" s="1007"/>
      <c r="I665" s="1007"/>
      <c r="J665" s="1007"/>
      <c r="K665" s="1007"/>
      <c r="L665" s="1007"/>
      <c r="M665" s="1007"/>
      <c r="N665" s="1007"/>
      <c r="O665" s="1007"/>
      <c r="P665" s="1007"/>
      <c r="Q665" s="1007"/>
      <c r="R665" s="1007"/>
      <c r="S665" s="1007"/>
      <c r="T665" s="1007"/>
      <c r="U665" s="1007"/>
      <c r="V665" s="1008"/>
      <c r="W665" s="83"/>
      <c r="X665" s="264"/>
      <c r="Y665" s="845"/>
      <c r="Z665" s="316"/>
      <c r="AA665" s="845"/>
      <c r="AB665" s="613"/>
      <c r="AC665" s="613"/>
      <c r="AD665" s="613"/>
      <c r="AE665" s="845"/>
      <c r="AF665" s="845"/>
      <c r="AG665" s="845"/>
      <c r="AH665" s="845"/>
      <c r="AI665" s="845"/>
      <c r="AJ665" s="845"/>
      <c r="AK665" s="845"/>
      <c r="AL665" s="845"/>
      <c r="AM665" s="845"/>
      <c r="AN665" s="845"/>
      <c r="AO665" s="845"/>
      <c r="AP665" s="845"/>
      <c r="AQ665" s="845"/>
      <c r="AR665" s="845"/>
      <c r="AS665" s="845"/>
      <c r="AT665" s="845"/>
      <c r="AU665" s="295"/>
      <c r="AV665" s="295"/>
      <c r="AW665" s="295"/>
      <c r="AX665" s="295"/>
      <c r="AY665" s="295"/>
      <c r="AZ665" s="295"/>
      <c r="BA665" s="295"/>
      <c r="BB665" s="295"/>
      <c r="BC665" s="295"/>
      <c r="BD665" s="295"/>
      <c r="BE665" s="295"/>
      <c r="BF665" s="295"/>
      <c r="BG665" s="295"/>
      <c r="BH665" s="295"/>
      <c r="BI665" s="295"/>
      <c r="BJ665" s="295"/>
      <c r="BK665" s="295"/>
      <c r="BL665" s="295"/>
      <c r="BM665" s="295"/>
      <c r="BN665" s="295"/>
      <c r="BO665" s="295"/>
      <c r="BP665" s="295"/>
      <c r="BQ665" s="295"/>
      <c r="BR665" s="295"/>
      <c r="BS665" s="295"/>
      <c r="BT665" s="295"/>
      <c r="BU665" s="295"/>
      <c r="BV665" s="295"/>
      <c r="BW665" s="295"/>
      <c r="BX665" s="295"/>
      <c r="BY665" s="295"/>
      <c r="BZ665" s="295"/>
      <c r="CA665" s="295"/>
      <c r="CB665" s="295"/>
      <c r="CC665" s="295"/>
      <c r="CD665" s="295"/>
      <c r="CE665" s="295"/>
      <c r="CF665" s="295"/>
      <c r="CG665" s="295"/>
      <c r="CH665" s="295"/>
    </row>
    <row r="666" spans="1:256" s="127" customFormat="1" ht="45" customHeight="1" x14ac:dyDescent="0.2">
      <c r="A666" s="737"/>
      <c r="B666" s="360" t="s">
        <v>694</v>
      </c>
      <c r="C666" s="644" t="s">
        <v>1265</v>
      </c>
      <c r="D666" s="900"/>
      <c r="E666" s="911"/>
      <c r="F666" s="900"/>
      <c r="G666" s="911"/>
      <c r="H666" s="900"/>
      <c r="I666" s="911"/>
      <c r="J666" s="900"/>
      <c r="K666" s="911"/>
      <c r="L666" s="900"/>
      <c r="M666" s="911"/>
      <c r="N666" s="900"/>
      <c r="O666" s="911"/>
      <c r="P666" s="900"/>
      <c r="Q666" s="911"/>
      <c r="R666" s="900"/>
      <c r="S666" s="911"/>
      <c r="T666" s="249"/>
      <c r="U666" s="140">
        <f t="shared" si="55"/>
        <v>0</v>
      </c>
      <c r="V666" s="509">
        <v>5</v>
      </c>
      <c r="W666" s="83">
        <f t="shared" si="56"/>
        <v>0</v>
      </c>
      <c r="X666" s="707"/>
      <c r="Y666" s="370"/>
      <c r="Z666" s="316"/>
      <c r="AA666" s="290"/>
      <c r="AB666" s="370"/>
      <c r="AC666" s="370"/>
      <c r="AD666" s="370"/>
      <c r="AE666" s="370"/>
      <c r="AF666" s="370"/>
      <c r="AG666" s="370"/>
      <c r="AH666" s="370"/>
      <c r="AI666" s="370"/>
      <c r="AJ666" s="370"/>
      <c r="AK666" s="370"/>
      <c r="AL666" s="370"/>
      <c r="AM666" s="370"/>
      <c r="AN666" s="370"/>
      <c r="AO666" s="485"/>
      <c r="AP666" s="485"/>
      <c r="AQ666" s="485"/>
      <c r="AR666" s="485"/>
      <c r="AS666" s="485"/>
      <c r="AT666" s="485"/>
      <c r="AU666" s="845"/>
      <c r="AV666" s="845"/>
      <c r="AW666" s="845"/>
      <c r="AX666" s="845"/>
      <c r="AY666" s="845"/>
      <c r="AZ666" s="845"/>
      <c r="BA666" s="845"/>
      <c r="BB666" s="845"/>
      <c r="BC666" s="845"/>
      <c r="BD666" s="845"/>
      <c r="BE666" s="845"/>
      <c r="BF666" s="845"/>
      <c r="BG666" s="845"/>
      <c r="BH666" s="845"/>
      <c r="BI666" s="845"/>
      <c r="BJ666" s="845"/>
      <c r="BK666" s="845"/>
      <c r="BL666" s="845"/>
      <c r="BM666" s="845"/>
      <c r="BN666" s="845"/>
      <c r="BO666" s="845"/>
      <c r="BP666" s="845"/>
      <c r="BQ666" s="845"/>
      <c r="BR666" s="845"/>
      <c r="BS666" s="845"/>
      <c r="BT666" s="845"/>
      <c r="BU666" s="845"/>
      <c r="BV666" s="845"/>
      <c r="BW666" s="845"/>
      <c r="BX666" s="845"/>
      <c r="BY666" s="845"/>
      <c r="BZ666" s="845"/>
      <c r="CA666" s="845"/>
      <c r="CB666" s="845"/>
      <c r="CC666" s="845"/>
      <c r="CD666" s="845"/>
      <c r="CE666" s="845"/>
      <c r="CF666" s="845"/>
      <c r="CG666" s="845"/>
      <c r="CH666" s="845"/>
    </row>
    <row r="667" spans="1:256" s="127" customFormat="1" ht="45" customHeight="1" thickBot="1" x14ac:dyDescent="0.25">
      <c r="A667" s="535"/>
      <c r="B667" s="360" t="s">
        <v>1266</v>
      </c>
      <c r="C667" s="644" t="s">
        <v>1267</v>
      </c>
      <c r="D667" s="901"/>
      <c r="E667" s="916"/>
      <c r="F667" s="901"/>
      <c r="G667" s="916"/>
      <c r="H667" s="901"/>
      <c r="I667" s="916"/>
      <c r="J667" s="901"/>
      <c r="K667" s="916"/>
      <c r="L667" s="901"/>
      <c r="M667" s="916"/>
      <c r="N667" s="901"/>
      <c r="O667" s="916"/>
      <c r="P667" s="901"/>
      <c r="Q667" s="916"/>
      <c r="R667" s="901"/>
      <c r="S667" s="916"/>
      <c r="T667" s="645"/>
      <c r="U667" s="141">
        <f t="shared" si="55"/>
        <v>0</v>
      </c>
      <c r="V667" s="569">
        <v>5</v>
      </c>
      <c r="W667" s="83">
        <f t="shared" si="56"/>
        <v>0</v>
      </c>
      <c r="X667" s="367"/>
      <c r="Y667" s="340"/>
      <c r="Z667" s="316"/>
      <c r="AA667" s="290"/>
      <c r="AB667" s="290"/>
      <c r="AC667" s="290"/>
      <c r="AD667" s="290"/>
      <c r="AE667" s="290"/>
      <c r="AF667" s="290"/>
      <c r="AG667" s="290"/>
      <c r="AH667" s="290"/>
      <c r="AI667" s="290"/>
      <c r="AJ667" s="290"/>
      <c r="AK667" s="290"/>
      <c r="AL667" s="290"/>
      <c r="AM667" s="290"/>
      <c r="AN667" s="290"/>
      <c r="AO667" s="845"/>
      <c r="AP667" s="845"/>
      <c r="AQ667" s="845"/>
      <c r="AR667" s="845"/>
      <c r="AS667" s="845"/>
      <c r="AT667" s="845"/>
      <c r="AU667" s="845"/>
      <c r="AV667" s="845"/>
      <c r="AW667" s="845"/>
      <c r="AX667" s="845"/>
      <c r="AY667" s="845"/>
      <c r="AZ667" s="845"/>
      <c r="BA667" s="845"/>
      <c r="BB667" s="845"/>
      <c r="BC667" s="845"/>
      <c r="BD667" s="845"/>
      <c r="BE667" s="845"/>
      <c r="BF667" s="845"/>
      <c r="BG667" s="845"/>
      <c r="BH667" s="845"/>
      <c r="BI667" s="845"/>
      <c r="BJ667" s="845"/>
      <c r="BK667" s="845"/>
      <c r="BL667" s="845"/>
      <c r="BM667" s="845"/>
      <c r="BN667" s="845"/>
      <c r="BO667" s="845"/>
      <c r="BP667" s="845"/>
      <c r="BQ667" s="845"/>
      <c r="BR667" s="845"/>
      <c r="BS667" s="845"/>
      <c r="BT667" s="845"/>
      <c r="BU667" s="845"/>
      <c r="BV667" s="845"/>
      <c r="BW667" s="845"/>
      <c r="BX667" s="845"/>
      <c r="BY667" s="845"/>
      <c r="BZ667" s="845"/>
      <c r="CA667" s="845"/>
      <c r="CB667" s="845"/>
      <c r="CC667" s="845"/>
      <c r="CD667" s="845"/>
      <c r="CE667" s="845"/>
      <c r="CF667" s="845"/>
      <c r="CG667" s="845"/>
      <c r="CH667" s="845"/>
    </row>
    <row r="668" spans="1:256" s="15" customFormat="1" ht="21" customHeight="1" thickTop="1" thickBot="1" x14ac:dyDescent="0.25">
      <c r="A668" s="737"/>
      <c r="B668" s="331"/>
      <c r="C668" s="368"/>
      <c r="D668" s="912" t="s">
        <v>261</v>
      </c>
      <c r="E668" s="919"/>
      <c r="F668" s="919"/>
      <c r="G668" s="919"/>
      <c r="H668" s="919"/>
      <c r="I668" s="919"/>
      <c r="J668" s="919"/>
      <c r="K668" s="919"/>
      <c r="L668" s="919"/>
      <c r="M668" s="919"/>
      <c r="N668" s="919"/>
      <c r="O668" s="919"/>
      <c r="P668" s="919"/>
      <c r="Q668" s="919"/>
      <c r="R668" s="919"/>
      <c r="S668" s="919"/>
      <c r="T668" s="920"/>
      <c r="U668" s="29">
        <f>SUM(U659:U667)</f>
        <v>0</v>
      </c>
      <c r="V668" s="510">
        <f>SUM(V659:V667)</f>
        <v>85</v>
      </c>
      <c r="W668" s="83"/>
      <c r="X668" s="349"/>
      <c r="Y668" s="369"/>
      <c r="Z668" s="316"/>
      <c r="AA668" s="290"/>
      <c r="AB668" s="370"/>
      <c r="AC668" s="370"/>
      <c r="AD668" s="370"/>
      <c r="AE668" s="370"/>
      <c r="AF668" s="370"/>
      <c r="AG668" s="370"/>
      <c r="AH668" s="370"/>
      <c r="AI668" s="370"/>
      <c r="AJ668" s="370"/>
      <c r="AK668" s="370"/>
      <c r="AL668" s="370"/>
      <c r="AM668" s="370"/>
      <c r="AN668" s="370"/>
      <c r="AO668" s="370"/>
      <c r="AP668" s="370"/>
      <c r="AQ668" s="370"/>
      <c r="AR668" s="370"/>
      <c r="AS668" s="370"/>
      <c r="AT668" s="370"/>
      <c r="AU668" s="290"/>
      <c r="AV668" s="290"/>
      <c r="AW668" s="290"/>
      <c r="AX668" s="290"/>
      <c r="AY668" s="290"/>
      <c r="AZ668" s="290"/>
      <c r="BA668" s="290"/>
      <c r="BB668" s="290"/>
      <c r="BC668" s="290"/>
      <c r="BD668" s="290"/>
      <c r="BE668" s="290"/>
      <c r="BF668" s="290"/>
      <c r="BG668" s="290"/>
      <c r="BH668" s="290"/>
      <c r="BI668" s="290"/>
      <c r="BJ668" s="290"/>
      <c r="BK668" s="290"/>
      <c r="BL668" s="290"/>
      <c r="BM668" s="290"/>
      <c r="BN668" s="290"/>
      <c r="BO668" s="290"/>
      <c r="BP668" s="290"/>
      <c r="BQ668" s="290"/>
      <c r="BR668" s="290"/>
      <c r="BS668" s="290"/>
      <c r="BT668" s="290"/>
      <c r="BU668" s="290"/>
      <c r="BV668" s="290"/>
      <c r="BW668" s="290"/>
      <c r="BX668" s="290"/>
      <c r="BY668" s="290"/>
      <c r="BZ668" s="290"/>
      <c r="CA668" s="290"/>
    </row>
    <row r="669" spans="1:256" s="15" customFormat="1" ht="21" customHeight="1" thickBot="1" x14ac:dyDescent="0.25">
      <c r="A669" s="503"/>
      <c r="B669" s="394"/>
      <c r="C669" s="600"/>
      <c r="D669" s="913"/>
      <c r="E669" s="1162"/>
      <c r="F669" s="1233">
        <v>60</v>
      </c>
      <c r="G669" s="923"/>
      <c r="H669" s="923"/>
      <c r="I669" s="923"/>
      <c r="J669" s="923"/>
      <c r="K669" s="923"/>
      <c r="L669" s="923"/>
      <c r="M669" s="923"/>
      <c r="N669" s="923"/>
      <c r="O669" s="923"/>
      <c r="P669" s="923"/>
      <c r="Q669" s="923"/>
      <c r="R669" s="923"/>
      <c r="S669" s="923"/>
      <c r="T669" s="923"/>
      <c r="U669" s="923"/>
      <c r="V669" s="924"/>
      <c r="W669" s="83"/>
      <c r="X669" s="347"/>
      <c r="Y669" s="369"/>
      <c r="Z669" s="316"/>
      <c r="AA669" s="290"/>
      <c r="AB669" s="370"/>
      <c r="AC669" s="370"/>
      <c r="AD669" s="370"/>
      <c r="AE669" s="370"/>
      <c r="AF669" s="370"/>
      <c r="AG669" s="370"/>
      <c r="AH669" s="370"/>
      <c r="AI669" s="370"/>
      <c r="AJ669" s="370"/>
      <c r="AK669" s="370"/>
      <c r="AL669" s="370"/>
      <c r="AM669" s="370"/>
      <c r="AN669" s="370"/>
      <c r="AO669" s="370"/>
      <c r="AP669" s="370"/>
      <c r="AQ669" s="370"/>
      <c r="AR669" s="370"/>
      <c r="AS669" s="370"/>
      <c r="AT669" s="370"/>
      <c r="AU669" s="290"/>
      <c r="AV669" s="290"/>
      <c r="AW669" s="290"/>
      <c r="AX669" s="290"/>
      <c r="AY669" s="290"/>
      <c r="AZ669" s="290"/>
      <c r="BA669" s="290"/>
      <c r="BB669" s="290"/>
      <c r="BC669" s="290"/>
      <c r="BD669" s="290"/>
      <c r="BE669" s="290"/>
      <c r="BF669" s="290"/>
      <c r="BG669" s="290"/>
      <c r="BH669" s="290"/>
      <c r="BI669" s="290"/>
      <c r="BJ669" s="290"/>
      <c r="BK669" s="290"/>
      <c r="BL669" s="290"/>
      <c r="BM669" s="290"/>
      <c r="BN669" s="290"/>
      <c r="BO669" s="290"/>
      <c r="BP669" s="290"/>
      <c r="BQ669" s="290"/>
      <c r="BR669" s="290"/>
      <c r="BS669" s="290"/>
      <c r="BT669" s="290"/>
      <c r="BU669" s="290"/>
      <c r="BV669" s="290"/>
      <c r="BW669" s="290"/>
      <c r="BX669" s="290"/>
      <c r="BY669" s="290"/>
      <c r="BZ669" s="290"/>
      <c r="CA669" s="290"/>
    </row>
    <row r="670" spans="1:256" customFormat="1" ht="33" customHeight="1" thickBot="1" x14ac:dyDescent="0.25">
      <c r="A670" s="524"/>
      <c r="B670" s="391" t="s">
        <v>86</v>
      </c>
      <c r="C670" s="906" t="s">
        <v>1287</v>
      </c>
      <c r="D670" s="1003"/>
      <c r="E670" s="1003"/>
      <c r="F670" s="1003"/>
      <c r="G670" s="1003"/>
      <c r="H670" s="1003"/>
      <c r="I670" s="1003"/>
      <c r="J670" s="1003"/>
      <c r="K670" s="1003"/>
      <c r="L670" s="1003"/>
      <c r="M670" s="1003"/>
      <c r="N670" s="1003"/>
      <c r="O670" s="1003"/>
      <c r="P670" s="1003"/>
      <c r="Q670" s="1003"/>
      <c r="R670" s="1003"/>
      <c r="S670" s="1003"/>
      <c r="T670" s="1003"/>
      <c r="U670" s="1003"/>
      <c r="V670" s="1004"/>
      <c r="W670" s="81"/>
      <c r="X670" s="81"/>
      <c r="Y670" s="286"/>
      <c r="Z670" s="289"/>
      <c r="AA670" s="286"/>
      <c r="AB670" s="286"/>
      <c r="AC670" s="286"/>
      <c r="AD670" s="286"/>
      <c r="AE670" s="286"/>
      <c r="AF670" s="286"/>
      <c r="AG670" s="286"/>
      <c r="AH670" s="286"/>
      <c r="AI670" s="286"/>
      <c r="AJ670" s="286"/>
      <c r="AK670" s="286"/>
      <c r="AL670" s="286"/>
      <c r="AM670" s="286"/>
      <c r="AN670" s="286"/>
      <c r="AO670" s="286"/>
      <c r="AP670" s="286"/>
      <c r="AQ670" s="286"/>
      <c r="AR670" s="286"/>
      <c r="AS670" s="286"/>
      <c r="AT670" s="286"/>
      <c r="AU670" s="286"/>
      <c r="AV670" s="286"/>
      <c r="AW670" s="286"/>
      <c r="AX670" s="286"/>
      <c r="AY670" s="288"/>
      <c r="AZ670" s="288"/>
      <c r="BA670" s="288"/>
      <c r="BB670" s="288"/>
      <c r="BC670" s="288"/>
      <c r="BD670" s="288"/>
      <c r="BE670" s="288"/>
      <c r="BF670" s="288"/>
      <c r="BG670" s="288"/>
      <c r="BH670" s="288"/>
      <c r="BI670" s="288"/>
      <c r="BJ670" s="288"/>
      <c r="BK670" s="288"/>
      <c r="BL670" s="288"/>
      <c r="BM670" s="288"/>
      <c r="BN670" s="288"/>
      <c r="BO670" s="288"/>
      <c r="BP670" s="288"/>
      <c r="BQ670" s="288"/>
      <c r="BR670" s="288"/>
      <c r="BS670" s="288"/>
      <c r="BT670" s="288"/>
      <c r="BU670" s="288"/>
      <c r="BV670" s="288"/>
      <c r="BW670" s="288"/>
      <c r="BX670" s="288"/>
      <c r="BY670" s="288"/>
      <c r="BZ670" s="288"/>
      <c r="CA670" s="288"/>
      <c r="CB670" s="288"/>
      <c r="CC670" s="288"/>
      <c r="CD670" s="288"/>
      <c r="CE670" s="288"/>
      <c r="CF670" s="288"/>
      <c r="CG670" s="288"/>
      <c r="CH670" s="288"/>
      <c r="CI670" s="288"/>
      <c r="CJ670" s="288"/>
      <c r="CK670" s="288"/>
      <c r="CL670" s="288"/>
      <c r="CM670" s="288"/>
      <c r="CN670" s="288"/>
      <c r="CO670" s="288"/>
    </row>
    <row r="671" spans="1:256" customFormat="1" ht="30" customHeight="1" thickBot="1" x14ac:dyDescent="0.5">
      <c r="A671" s="512"/>
      <c r="B671" s="372" t="s">
        <v>1165</v>
      </c>
      <c r="C671" s="213" t="s">
        <v>1166</v>
      </c>
      <c r="D671" s="46"/>
      <c r="E671" s="51"/>
      <c r="F671" s="46"/>
      <c r="G671" s="50"/>
      <c r="H671" s="49"/>
      <c r="I671" s="51"/>
      <c r="J671" s="46"/>
      <c r="K671" s="50"/>
      <c r="L671" s="49"/>
      <c r="M671" s="51"/>
      <c r="N671" s="46"/>
      <c r="O671" s="50"/>
      <c r="P671" s="51"/>
      <c r="Q671" s="50"/>
      <c r="R671" s="46"/>
      <c r="S671" s="71"/>
      <c r="T671" s="72"/>
      <c r="U671" s="73"/>
      <c r="V671" s="72"/>
      <c r="W671" s="267"/>
      <c r="X671" s="283"/>
      <c r="Y671" s="286"/>
      <c r="Z671" s="289"/>
      <c r="AA671" s="284"/>
      <c r="AB671" s="284"/>
      <c r="AC671" s="284"/>
      <c r="AD671" s="284"/>
      <c r="AE671" s="284"/>
      <c r="AF671" s="284"/>
      <c r="AG671" s="284"/>
      <c r="AH671" s="284"/>
      <c r="AI671" s="284"/>
      <c r="AJ671" s="284"/>
      <c r="AK671" s="284"/>
      <c r="AL671" s="284"/>
      <c r="AM671" s="284"/>
      <c r="AN671" s="284"/>
      <c r="AO671" s="284"/>
      <c r="AP671" s="284"/>
      <c r="AQ671" s="284"/>
      <c r="AR671" s="284"/>
      <c r="AS671" s="284"/>
      <c r="AT671" s="284"/>
      <c r="AU671" s="284"/>
      <c r="AV671" s="284"/>
      <c r="AW671" s="284"/>
      <c r="AX671" s="284"/>
      <c r="AY671" s="285"/>
      <c r="AZ671" s="285"/>
      <c r="BA671" s="285"/>
      <c r="BB671" s="285"/>
      <c r="BC671" s="285"/>
      <c r="BD671" s="285"/>
      <c r="BE671" s="285"/>
      <c r="BF671" s="285"/>
      <c r="BG671" s="285"/>
      <c r="BH671" s="285"/>
      <c r="BI671" s="285"/>
      <c r="BJ671" s="285"/>
      <c r="BK671" s="285"/>
      <c r="BL671" s="285"/>
      <c r="BM671" s="285"/>
      <c r="BN671" s="285"/>
      <c r="BO671" s="285"/>
      <c r="BP671" s="285"/>
      <c r="BQ671" s="285"/>
      <c r="BR671" s="285"/>
      <c r="BS671" s="285"/>
      <c r="BT671" s="285"/>
      <c r="BU671" s="285"/>
      <c r="BV671" s="285"/>
      <c r="BW671" s="285"/>
      <c r="BX671" s="285"/>
      <c r="BY671" s="285"/>
      <c r="BZ671" s="285"/>
      <c r="CA671" s="285"/>
      <c r="CB671" s="285"/>
      <c r="CC671" s="285"/>
      <c r="CD671" s="285"/>
      <c r="CE671" s="285"/>
      <c r="CF671" s="285"/>
      <c r="CG671" s="285"/>
      <c r="CH671" s="285"/>
      <c r="CI671" s="285"/>
      <c r="CJ671" s="285"/>
      <c r="CK671" s="285"/>
      <c r="CL671" s="285"/>
      <c r="CM671" s="285"/>
      <c r="CN671" s="285"/>
      <c r="CO671" s="285"/>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row>
    <row r="672" spans="1:256" s="113" customFormat="1" ht="27.95" customHeight="1" x14ac:dyDescent="0.2">
      <c r="A672" s="737"/>
      <c r="B672" s="330" t="s">
        <v>1167</v>
      </c>
      <c r="C672" s="158" t="s">
        <v>1168</v>
      </c>
      <c r="D672" s="899"/>
      <c r="E672" s="925"/>
      <c r="F672" s="899"/>
      <c r="G672" s="925"/>
      <c r="H672" s="899"/>
      <c r="I672" s="925"/>
      <c r="J672" s="899"/>
      <c r="K672" s="925"/>
      <c r="L672" s="899"/>
      <c r="M672" s="925"/>
      <c r="N672" s="899"/>
      <c r="O672" s="925"/>
      <c r="P672" s="899"/>
      <c r="Q672" s="925"/>
      <c r="R672" s="899"/>
      <c r="S672" s="925"/>
      <c r="T672" s="249"/>
      <c r="U672" s="139">
        <f t="shared" ref="U672:U679" si="57">IF(OR(D672="s",F672="s",H672="s",J672="s",L672="s",N672="s",P672="s",R672="s"), 0, IF(OR(D672="a",F672="a",H672="a",J672="a",L672="a",N672="a",P672="a",R672="a"),V672,0))</f>
        <v>0</v>
      </c>
      <c r="V672" s="511">
        <v>10</v>
      </c>
      <c r="W672" s="83">
        <f t="shared" ref="W672:W679" si="58">COUNTIF(D672:S672,"a")+COUNTIF(D672:S672,"s")</f>
        <v>0</v>
      </c>
      <c r="X672" s="707"/>
      <c r="Y672" s="290"/>
      <c r="Z672" s="316"/>
      <c r="AA672" s="290"/>
      <c r="AB672" s="290"/>
      <c r="AC672" s="290"/>
      <c r="AD672" s="290"/>
      <c r="AE672" s="290"/>
      <c r="AF672" s="290"/>
      <c r="AG672" s="290"/>
      <c r="AH672" s="290"/>
      <c r="AI672" s="290"/>
      <c r="AJ672" s="290"/>
      <c r="AK672" s="290"/>
      <c r="AL672" s="290"/>
      <c r="AM672" s="290"/>
      <c r="AN672" s="290"/>
      <c r="AO672" s="843"/>
      <c r="AP672" s="843"/>
      <c r="AQ672" s="843"/>
      <c r="AR672" s="843"/>
      <c r="AS672" s="843"/>
      <c r="AT672" s="843"/>
      <c r="AU672" s="365"/>
      <c r="AV672" s="365"/>
      <c r="AW672" s="365"/>
      <c r="AX672" s="365"/>
      <c r="AY672" s="365"/>
      <c r="AZ672" s="365"/>
      <c r="BA672" s="365"/>
      <c r="BB672" s="365"/>
      <c r="BC672" s="365"/>
      <c r="BD672" s="365"/>
      <c r="BE672" s="365"/>
      <c r="BF672" s="365"/>
      <c r="BG672" s="365"/>
      <c r="BH672" s="365"/>
      <c r="BI672" s="365"/>
      <c r="BJ672" s="365"/>
      <c r="BK672" s="365"/>
      <c r="BL672" s="365"/>
      <c r="BM672" s="365"/>
      <c r="BN672" s="365"/>
      <c r="BO672" s="365"/>
      <c r="BP672" s="365"/>
      <c r="BQ672" s="365"/>
      <c r="BR672" s="365"/>
      <c r="BS672" s="365"/>
      <c r="BT672" s="365"/>
      <c r="BU672" s="365"/>
      <c r="BV672" s="365"/>
      <c r="BW672" s="365"/>
      <c r="BX672" s="365"/>
      <c r="BY672" s="365"/>
      <c r="BZ672" s="365"/>
      <c r="CA672" s="365"/>
      <c r="CB672" s="365"/>
      <c r="CC672" s="365"/>
      <c r="CD672" s="365"/>
      <c r="CE672" s="365"/>
      <c r="CF672" s="365"/>
      <c r="CG672" s="365"/>
      <c r="CH672" s="365"/>
    </row>
    <row r="673" spans="1:256" s="113" customFormat="1" ht="45" customHeight="1" x14ac:dyDescent="0.2">
      <c r="A673" s="737"/>
      <c r="B673" s="330" t="s">
        <v>1169</v>
      </c>
      <c r="C673" s="152" t="s">
        <v>1285</v>
      </c>
      <c r="D673" s="917"/>
      <c r="E673" s="918"/>
      <c r="F673" s="917"/>
      <c r="G673" s="918"/>
      <c r="H673" s="917"/>
      <c r="I673" s="918"/>
      <c r="J673" s="917"/>
      <c r="K673" s="918"/>
      <c r="L673" s="917"/>
      <c r="M673" s="918"/>
      <c r="N673" s="917"/>
      <c r="O673" s="918"/>
      <c r="P673" s="917"/>
      <c r="Q673" s="918"/>
      <c r="R673" s="917"/>
      <c r="S673" s="918"/>
      <c r="T673" s="249"/>
      <c r="U673" s="144">
        <f t="shared" ref="U673" si="59">IF(OR(D673="s",F673="s",H673="s",J673="s",L673="s",N673="s",P673="s",R673="s"), 0, IF(OR(D673="a",F673="a",H673="a",J673="a",L673="a",N673="a",P673="a",R673="a"),V673,0))</f>
        <v>0</v>
      </c>
      <c r="V673" s="511">
        <v>10</v>
      </c>
      <c r="W673" s="83">
        <f t="shared" ref="W673" si="60">COUNTIF(D673:S673,"a")+COUNTIF(D673:S673,"s")</f>
        <v>0</v>
      </c>
      <c r="X673" s="707"/>
      <c r="Y673" s="290"/>
      <c r="Z673" s="316"/>
      <c r="AA673" s="290"/>
      <c r="AB673" s="290"/>
      <c r="AC673" s="290"/>
      <c r="AD673" s="290"/>
      <c r="AE673" s="290"/>
      <c r="AF673" s="290"/>
      <c r="AG673" s="290"/>
      <c r="AH673" s="290"/>
      <c r="AI673" s="290"/>
      <c r="AJ673" s="290"/>
      <c r="AK673" s="290"/>
      <c r="AL673" s="290"/>
      <c r="AM673" s="290"/>
      <c r="AN673" s="290"/>
      <c r="AO673" s="854"/>
      <c r="AP673" s="854"/>
      <c r="AQ673" s="854"/>
      <c r="AR673" s="854"/>
      <c r="AS673" s="854"/>
      <c r="AT673" s="854"/>
      <c r="AU673" s="365"/>
      <c r="AV673" s="365"/>
      <c r="AW673" s="365"/>
      <c r="AX673" s="365"/>
      <c r="AY673" s="365"/>
      <c r="AZ673" s="365"/>
      <c r="BA673" s="365"/>
      <c r="BB673" s="365"/>
      <c r="BC673" s="365"/>
      <c r="BD673" s="365"/>
      <c r="BE673" s="365"/>
      <c r="BF673" s="365"/>
      <c r="BG673" s="365"/>
      <c r="BH673" s="365"/>
      <c r="BI673" s="365"/>
      <c r="BJ673" s="365"/>
      <c r="BK673" s="365"/>
      <c r="BL673" s="365"/>
      <c r="BM673" s="365"/>
      <c r="BN673" s="365"/>
      <c r="BO673" s="365"/>
      <c r="BP673" s="365"/>
      <c r="BQ673" s="365"/>
      <c r="BR673" s="365"/>
      <c r="BS673" s="365"/>
      <c r="BT673" s="365"/>
      <c r="BU673" s="365"/>
      <c r="BV673" s="365"/>
      <c r="BW673" s="365"/>
      <c r="BX673" s="365"/>
      <c r="BY673" s="365"/>
      <c r="BZ673" s="365"/>
      <c r="CA673" s="365"/>
      <c r="CB673" s="365"/>
      <c r="CC673" s="365"/>
      <c r="CD673" s="365"/>
      <c r="CE673" s="365"/>
      <c r="CF673" s="365"/>
      <c r="CG673" s="365"/>
      <c r="CH673" s="365"/>
    </row>
    <row r="674" spans="1:256" s="113" customFormat="1" ht="27.95" customHeight="1" x14ac:dyDescent="0.2">
      <c r="A674" s="737"/>
      <c r="B674" s="330" t="s">
        <v>1171</v>
      </c>
      <c r="C674" s="158" t="s">
        <v>1170</v>
      </c>
      <c r="D674" s="900"/>
      <c r="E674" s="911"/>
      <c r="F674" s="900"/>
      <c r="G674" s="911"/>
      <c r="H674" s="900"/>
      <c r="I674" s="911"/>
      <c r="J674" s="900"/>
      <c r="K674" s="911"/>
      <c r="L674" s="900"/>
      <c r="M674" s="911"/>
      <c r="N674" s="900"/>
      <c r="O674" s="911"/>
      <c r="P674" s="900"/>
      <c r="Q674" s="911"/>
      <c r="R674" s="900"/>
      <c r="S674" s="911"/>
      <c r="T674" s="249"/>
      <c r="U674" s="140">
        <f t="shared" si="57"/>
        <v>0</v>
      </c>
      <c r="V674" s="511">
        <v>10</v>
      </c>
      <c r="W674" s="83">
        <f t="shared" si="58"/>
        <v>0</v>
      </c>
      <c r="X674" s="707"/>
      <c r="Y674" s="290"/>
      <c r="Z674" s="316"/>
      <c r="AA674" s="290"/>
      <c r="AB674" s="290"/>
      <c r="AC674" s="290"/>
      <c r="AD674" s="290"/>
      <c r="AE674" s="290"/>
      <c r="AF674" s="290"/>
      <c r="AG674" s="290"/>
      <c r="AH674" s="290"/>
      <c r="AI674" s="290"/>
      <c r="AJ674" s="290"/>
      <c r="AK674" s="290"/>
      <c r="AL674" s="290"/>
      <c r="AM674" s="290"/>
      <c r="AN674" s="290"/>
      <c r="AO674" s="843"/>
      <c r="AP674" s="843"/>
      <c r="AQ674" s="843"/>
      <c r="AR674" s="843"/>
      <c r="AS674" s="843"/>
      <c r="AT674" s="843"/>
      <c r="AU674" s="365"/>
      <c r="AV674" s="365"/>
      <c r="AW674" s="365"/>
      <c r="AX674" s="365"/>
      <c r="AY674" s="365"/>
      <c r="AZ674" s="365"/>
      <c r="BA674" s="365"/>
      <c r="BB674" s="365"/>
      <c r="BC674" s="365"/>
      <c r="BD674" s="365"/>
      <c r="BE674" s="365"/>
      <c r="BF674" s="365"/>
      <c r="BG674" s="365"/>
      <c r="BH674" s="365"/>
      <c r="BI674" s="365"/>
      <c r="BJ674" s="365"/>
      <c r="BK674" s="365"/>
      <c r="BL674" s="365"/>
      <c r="BM674" s="365"/>
      <c r="BN674" s="365"/>
      <c r="BO674" s="365"/>
      <c r="BP674" s="365"/>
      <c r="BQ674" s="365"/>
      <c r="BR674" s="365"/>
      <c r="BS674" s="365"/>
      <c r="BT674" s="365"/>
      <c r="BU674" s="365"/>
      <c r="BV674" s="365"/>
      <c r="BW674" s="365"/>
      <c r="BX674" s="365"/>
      <c r="BY674" s="365"/>
      <c r="BZ674" s="365"/>
      <c r="CA674" s="365"/>
      <c r="CB674" s="365"/>
      <c r="CC674" s="365"/>
      <c r="CD674" s="365"/>
      <c r="CE674" s="365"/>
      <c r="CF674" s="365"/>
      <c r="CG674" s="365"/>
      <c r="CH674" s="365"/>
    </row>
    <row r="675" spans="1:256" s="113" customFormat="1" ht="45" customHeight="1" x14ac:dyDescent="0.2">
      <c r="A675" s="737"/>
      <c r="B675" s="330" t="s">
        <v>1173</v>
      </c>
      <c r="C675" s="152" t="s">
        <v>1172</v>
      </c>
      <c r="D675" s="900"/>
      <c r="E675" s="911"/>
      <c r="F675" s="900"/>
      <c r="G675" s="911"/>
      <c r="H675" s="900"/>
      <c r="I675" s="911"/>
      <c r="J675" s="900"/>
      <c r="K675" s="911"/>
      <c r="L675" s="900"/>
      <c r="M675" s="911"/>
      <c r="N675" s="900"/>
      <c r="O675" s="911"/>
      <c r="P675" s="900"/>
      <c r="Q675" s="911"/>
      <c r="R675" s="900"/>
      <c r="S675" s="911"/>
      <c r="T675" s="249"/>
      <c r="U675" s="140">
        <f t="shared" si="57"/>
        <v>0</v>
      </c>
      <c r="V675" s="511">
        <v>10</v>
      </c>
      <c r="W675" s="83">
        <f t="shared" si="58"/>
        <v>0</v>
      </c>
      <c r="X675" s="707"/>
      <c r="Y675" s="290"/>
      <c r="Z675" s="316"/>
      <c r="AA675" s="290"/>
      <c r="AB675" s="290"/>
      <c r="AC675" s="290"/>
      <c r="AD675" s="290"/>
      <c r="AE675" s="290"/>
      <c r="AF675" s="290"/>
      <c r="AG675" s="290"/>
      <c r="AH675" s="290"/>
      <c r="AI675" s="290"/>
      <c r="AJ675" s="290"/>
      <c r="AK675" s="290"/>
      <c r="AL675" s="290"/>
      <c r="AM675" s="290"/>
      <c r="AN675" s="290"/>
      <c r="AO675" s="843"/>
      <c r="AP675" s="843"/>
      <c r="AQ675" s="843"/>
      <c r="AR675" s="843"/>
      <c r="AS675" s="843"/>
      <c r="AT675" s="843"/>
      <c r="AU675" s="365"/>
      <c r="AV675" s="365"/>
      <c r="AW675" s="365"/>
      <c r="AX675" s="365"/>
      <c r="AY675" s="365"/>
      <c r="AZ675" s="365"/>
      <c r="BA675" s="365"/>
      <c r="BB675" s="365"/>
      <c r="BC675" s="365"/>
      <c r="BD675" s="365"/>
      <c r="BE675" s="365"/>
      <c r="BF675" s="365"/>
      <c r="BG675" s="365"/>
      <c r="BH675" s="365"/>
      <c r="BI675" s="365"/>
      <c r="BJ675" s="365"/>
      <c r="BK675" s="365"/>
      <c r="BL675" s="365"/>
      <c r="BM675" s="365"/>
      <c r="BN675" s="365"/>
      <c r="BO675" s="365"/>
      <c r="BP675" s="365"/>
      <c r="BQ675" s="365"/>
      <c r="BR675" s="365"/>
      <c r="BS675" s="365"/>
      <c r="BT675" s="365"/>
      <c r="BU675" s="365"/>
      <c r="BV675" s="365"/>
      <c r="BW675" s="365"/>
      <c r="BX675" s="365"/>
      <c r="BY675" s="365"/>
      <c r="BZ675" s="365"/>
      <c r="CA675" s="365"/>
      <c r="CB675" s="365"/>
      <c r="CC675" s="365"/>
      <c r="CD675" s="365"/>
      <c r="CE675" s="365"/>
      <c r="CF675" s="365"/>
      <c r="CG675" s="365"/>
      <c r="CH675" s="365"/>
    </row>
    <row r="676" spans="1:256" s="113" customFormat="1" ht="27.95" customHeight="1" x14ac:dyDescent="0.2">
      <c r="A676" s="737"/>
      <c r="B676" s="330" t="s">
        <v>1175</v>
      </c>
      <c r="C676" s="158" t="s">
        <v>1174</v>
      </c>
      <c r="D676" s="900"/>
      <c r="E676" s="911"/>
      <c r="F676" s="900"/>
      <c r="G676" s="911"/>
      <c r="H676" s="900"/>
      <c r="I676" s="911"/>
      <c r="J676" s="900"/>
      <c r="K676" s="911"/>
      <c r="L676" s="900"/>
      <c r="M676" s="911"/>
      <c r="N676" s="900"/>
      <c r="O676" s="911"/>
      <c r="P676" s="900"/>
      <c r="Q676" s="911"/>
      <c r="R676" s="900"/>
      <c r="S676" s="911"/>
      <c r="T676" s="249"/>
      <c r="U676" s="140">
        <f t="shared" si="57"/>
        <v>0</v>
      </c>
      <c r="V676" s="511">
        <v>10</v>
      </c>
      <c r="W676" s="83">
        <f t="shared" si="58"/>
        <v>0</v>
      </c>
      <c r="X676" s="707"/>
      <c r="Y676" s="290"/>
      <c r="Z676" s="316"/>
      <c r="AA676" s="290"/>
      <c r="AB676" s="290"/>
      <c r="AC676" s="290"/>
      <c r="AD676" s="290"/>
      <c r="AE676" s="290"/>
      <c r="AF676" s="290"/>
      <c r="AG676" s="290"/>
      <c r="AH676" s="290"/>
      <c r="AI676" s="290"/>
      <c r="AJ676" s="290"/>
      <c r="AK676" s="290"/>
      <c r="AL676" s="290"/>
      <c r="AM676" s="290"/>
      <c r="AN676" s="290"/>
      <c r="AO676" s="843"/>
      <c r="AP676" s="843"/>
      <c r="AQ676" s="843"/>
      <c r="AR676" s="843"/>
      <c r="AS676" s="843"/>
      <c r="AT676" s="843"/>
      <c r="AU676" s="365"/>
      <c r="AV676" s="365"/>
      <c r="AW676" s="365"/>
      <c r="AX676" s="365"/>
      <c r="AY676" s="365"/>
      <c r="AZ676" s="365"/>
      <c r="BA676" s="365"/>
      <c r="BB676" s="365"/>
      <c r="BC676" s="365"/>
      <c r="BD676" s="365"/>
      <c r="BE676" s="365"/>
      <c r="BF676" s="365"/>
      <c r="BG676" s="365"/>
      <c r="BH676" s="365"/>
      <c r="BI676" s="365"/>
      <c r="BJ676" s="365"/>
      <c r="BK676" s="365"/>
      <c r="BL676" s="365"/>
      <c r="BM676" s="365"/>
      <c r="BN676" s="365"/>
      <c r="BO676" s="365"/>
      <c r="BP676" s="365"/>
      <c r="BQ676" s="365"/>
      <c r="BR676" s="365"/>
      <c r="BS676" s="365"/>
      <c r="BT676" s="365"/>
      <c r="BU676" s="365"/>
      <c r="BV676" s="365"/>
      <c r="BW676" s="365"/>
      <c r="BX676" s="365"/>
      <c r="BY676" s="365"/>
      <c r="BZ676" s="365"/>
      <c r="CA676" s="365"/>
      <c r="CB676" s="365"/>
      <c r="CC676" s="365"/>
      <c r="CD676" s="365"/>
      <c r="CE676" s="365"/>
      <c r="CF676" s="365"/>
      <c r="CG676" s="365"/>
      <c r="CH676" s="365"/>
    </row>
    <row r="677" spans="1:256" s="113" customFormat="1" ht="27.95" customHeight="1" x14ac:dyDescent="0.2">
      <c r="A677" s="737"/>
      <c r="B677" s="330" t="s">
        <v>1177</v>
      </c>
      <c r="C677" s="158" t="s">
        <v>1286</v>
      </c>
      <c r="D677" s="900"/>
      <c r="E677" s="911"/>
      <c r="F677" s="900"/>
      <c r="G677" s="911"/>
      <c r="H677" s="900"/>
      <c r="I677" s="911"/>
      <c r="J677" s="900"/>
      <c r="K677" s="911"/>
      <c r="L677" s="900"/>
      <c r="M677" s="911"/>
      <c r="N677" s="900"/>
      <c r="O677" s="911"/>
      <c r="P677" s="900"/>
      <c r="Q677" s="911"/>
      <c r="R677" s="900"/>
      <c r="S677" s="911"/>
      <c r="T677" s="249"/>
      <c r="U677" s="140">
        <f t="shared" ref="U677" si="61">IF(OR(D677="s",F677="s",H677="s",J677="s",L677="s",N677="s",P677="s",R677="s"), 0, IF(OR(D677="a",F677="a",H677="a",J677="a",L677="a",N677="a",P677="a",R677="a"),V677,0))</f>
        <v>0</v>
      </c>
      <c r="V677" s="511">
        <v>10</v>
      </c>
      <c r="W677" s="83">
        <f t="shared" ref="W677" si="62">COUNTIF(D677:S677,"a")+COUNTIF(D677:S677,"s")</f>
        <v>0</v>
      </c>
      <c r="X677" s="707"/>
      <c r="Y677" s="290"/>
      <c r="Z677" s="316"/>
      <c r="AA677" s="290"/>
      <c r="AB677" s="290"/>
      <c r="AC677" s="290"/>
      <c r="AD677" s="290"/>
      <c r="AE677" s="290"/>
      <c r="AF677" s="290"/>
      <c r="AG677" s="290"/>
      <c r="AH677" s="290"/>
      <c r="AI677" s="290"/>
      <c r="AJ677" s="290"/>
      <c r="AK677" s="290"/>
      <c r="AL677" s="290"/>
      <c r="AM677" s="290"/>
      <c r="AN677" s="290"/>
      <c r="AO677" s="854"/>
      <c r="AP677" s="854"/>
      <c r="AQ677" s="854"/>
      <c r="AR677" s="854"/>
      <c r="AS677" s="854"/>
      <c r="AT677" s="854"/>
      <c r="AU677" s="365"/>
      <c r="AV677" s="365"/>
      <c r="AW677" s="365"/>
      <c r="AX677" s="365"/>
      <c r="AY677" s="365"/>
      <c r="AZ677" s="365"/>
      <c r="BA677" s="365"/>
      <c r="BB677" s="365"/>
      <c r="BC677" s="365"/>
      <c r="BD677" s="365"/>
      <c r="BE677" s="365"/>
      <c r="BF677" s="365"/>
      <c r="BG677" s="365"/>
      <c r="BH677" s="365"/>
      <c r="BI677" s="365"/>
      <c r="BJ677" s="365"/>
      <c r="BK677" s="365"/>
      <c r="BL677" s="365"/>
      <c r="BM677" s="365"/>
      <c r="BN677" s="365"/>
      <c r="BO677" s="365"/>
      <c r="BP677" s="365"/>
      <c r="BQ677" s="365"/>
      <c r="BR677" s="365"/>
      <c r="BS677" s="365"/>
      <c r="BT677" s="365"/>
      <c r="BU677" s="365"/>
      <c r="BV677" s="365"/>
      <c r="BW677" s="365"/>
      <c r="BX677" s="365"/>
      <c r="BY677" s="365"/>
      <c r="BZ677" s="365"/>
      <c r="CA677" s="365"/>
      <c r="CB677" s="365"/>
      <c r="CC677" s="365"/>
      <c r="CD677" s="365"/>
      <c r="CE677" s="365"/>
      <c r="CF677" s="365"/>
      <c r="CG677" s="365"/>
      <c r="CH677" s="365"/>
    </row>
    <row r="678" spans="1:256" s="113" customFormat="1" ht="45" customHeight="1" x14ac:dyDescent="0.2">
      <c r="A678" s="737"/>
      <c r="B678" s="330" t="s">
        <v>1179</v>
      </c>
      <c r="C678" s="152" t="s">
        <v>1176</v>
      </c>
      <c r="D678" s="900"/>
      <c r="E678" s="911"/>
      <c r="F678" s="900"/>
      <c r="G678" s="911"/>
      <c r="H678" s="900"/>
      <c r="I678" s="911"/>
      <c r="J678" s="900"/>
      <c r="K678" s="911"/>
      <c r="L678" s="900"/>
      <c r="M678" s="911"/>
      <c r="N678" s="900"/>
      <c r="O678" s="911"/>
      <c r="P678" s="900"/>
      <c r="Q678" s="911"/>
      <c r="R678" s="900"/>
      <c r="S678" s="911"/>
      <c r="T678" s="249"/>
      <c r="U678" s="140">
        <f t="shared" si="57"/>
        <v>0</v>
      </c>
      <c r="V678" s="511">
        <v>10</v>
      </c>
      <c r="W678" s="83">
        <f t="shared" si="58"/>
        <v>0</v>
      </c>
      <c r="X678" s="707"/>
      <c r="Y678" s="290"/>
      <c r="Z678" s="316"/>
      <c r="AA678" s="290"/>
      <c r="AB678" s="290"/>
      <c r="AC678" s="290"/>
      <c r="AD678" s="290"/>
      <c r="AE678" s="290"/>
      <c r="AF678" s="290"/>
      <c r="AG678" s="290"/>
      <c r="AH678" s="290"/>
      <c r="AI678" s="290"/>
      <c r="AJ678" s="290"/>
      <c r="AK678" s="290"/>
      <c r="AL678" s="290"/>
      <c r="AM678" s="290"/>
      <c r="AN678" s="290"/>
      <c r="AO678" s="843"/>
      <c r="AP678" s="843"/>
      <c r="AQ678" s="843"/>
      <c r="AR678" s="843"/>
      <c r="AS678" s="843"/>
      <c r="AT678" s="843"/>
      <c r="AU678" s="365"/>
      <c r="AV678" s="365"/>
      <c r="AW678" s="365"/>
      <c r="AX678" s="365"/>
      <c r="AY678" s="365"/>
      <c r="AZ678" s="365"/>
      <c r="BA678" s="365"/>
      <c r="BB678" s="365"/>
      <c r="BC678" s="365"/>
      <c r="BD678" s="365"/>
      <c r="BE678" s="365"/>
      <c r="BF678" s="365"/>
      <c r="BG678" s="365"/>
      <c r="BH678" s="365"/>
      <c r="BI678" s="365"/>
      <c r="BJ678" s="365"/>
      <c r="BK678" s="365"/>
      <c r="BL678" s="365"/>
      <c r="BM678" s="365"/>
      <c r="BN678" s="365"/>
      <c r="BO678" s="365"/>
      <c r="BP678" s="365"/>
      <c r="BQ678" s="365"/>
      <c r="BR678" s="365"/>
      <c r="BS678" s="365"/>
      <c r="BT678" s="365"/>
      <c r="BU678" s="365"/>
      <c r="BV678" s="365"/>
      <c r="BW678" s="365"/>
      <c r="BX678" s="365"/>
      <c r="BY678" s="365"/>
      <c r="BZ678" s="365"/>
      <c r="CA678" s="365"/>
      <c r="CB678" s="365"/>
      <c r="CC678" s="365"/>
      <c r="CD678" s="365"/>
      <c r="CE678" s="365"/>
      <c r="CF678" s="365"/>
      <c r="CG678" s="365"/>
      <c r="CH678" s="365"/>
    </row>
    <row r="679" spans="1:256" s="113" customFormat="1" ht="27.95" customHeight="1" thickBot="1" x14ac:dyDescent="0.25">
      <c r="A679" s="737"/>
      <c r="B679" s="330" t="s">
        <v>1180</v>
      </c>
      <c r="C679" s="158" t="s">
        <v>1178</v>
      </c>
      <c r="D679" s="901"/>
      <c r="E679" s="916"/>
      <c r="F679" s="901"/>
      <c r="G679" s="916"/>
      <c r="H679" s="901"/>
      <c r="I679" s="916"/>
      <c r="J679" s="901"/>
      <c r="K679" s="916"/>
      <c r="L679" s="901"/>
      <c r="M679" s="916"/>
      <c r="N679" s="901"/>
      <c r="O679" s="916"/>
      <c r="P679" s="901"/>
      <c r="Q679" s="916"/>
      <c r="R679" s="901"/>
      <c r="S679" s="916"/>
      <c r="T679" s="249"/>
      <c r="U679" s="141">
        <f t="shared" si="57"/>
        <v>0</v>
      </c>
      <c r="V679" s="511">
        <v>10</v>
      </c>
      <c r="W679" s="83">
        <f t="shared" si="58"/>
        <v>0</v>
      </c>
      <c r="X679" s="707"/>
      <c r="Y679" s="290"/>
      <c r="Z679" s="316"/>
      <c r="AA679" s="290"/>
      <c r="AB679" s="290"/>
      <c r="AC679" s="290"/>
      <c r="AD679" s="290"/>
      <c r="AE679" s="290"/>
      <c r="AF679" s="290"/>
      <c r="AG679" s="290"/>
      <c r="AH679" s="290"/>
      <c r="AI679" s="290"/>
      <c r="AJ679" s="290"/>
      <c r="AK679" s="290"/>
      <c r="AL679" s="290"/>
      <c r="AM679" s="290"/>
      <c r="AN679" s="290"/>
      <c r="AO679" s="843"/>
      <c r="AP679" s="843"/>
      <c r="AQ679" s="843"/>
      <c r="AR679" s="843"/>
      <c r="AS679" s="843"/>
      <c r="AT679" s="843"/>
      <c r="AU679" s="365"/>
      <c r="AV679" s="365"/>
      <c r="AW679" s="365"/>
      <c r="AX679" s="365"/>
      <c r="AY679" s="365"/>
      <c r="AZ679" s="365"/>
      <c r="BA679" s="365"/>
      <c r="BB679" s="365"/>
      <c r="BC679" s="365"/>
      <c r="BD679" s="365"/>
      <c r="BE679" s="365"/>
      <c r="BF679" s="365"/>
      <c r="BG679" s="365"/>
      <c r="BH679" s="365"/>
      <c r="BI679" s="365"/>
      <c r="BJ679" s="365"/>
      <c r="BK679" s="365"/>
      <c r="BL679" s="365"/>
      <c r="BM679" s="365"/>
      <c r="BN679" s="365"/>
      <c r="BO679" s="365"/>
      <c r="BP679" s="365"/>
      <c r="BQ679" s="365"/>
      <c r="BR679" s="365"/>
      <c r="BS679" s="365"/>
      <c r="BT679" s="365"/>
      <c r="BU679" s="365"/>
      <c r="BV679" s="365"/>
      <c r="BW679" s="365"/>
      <c r="BX679" s="365"/>
      <c r="BY679" s="365"/>
      <c r="BZ679" s="365"/>
      <c r="CA679" s="365"/>
      <c r="CB679" s="365"/>
      <c r="CC679" s="365"/>
      <c r="CD679" s="365"/>
      <c r="CE679" s="365"/>
      <c r="CF679" s="365"/>
      <c r="CG679" s="365"/>
      <c r="CH679" s="365"/>
    </row>
    <row r="680" spans="1:256" ht="21" customHeight="1" thickTop="1" thickBot="1" x14ac:dyDescent="0.25">
      <c r="A680" s="512"/>
      <c r="B680" s="373"/>
      <c r="C680" s="205"/>
      <c r="D680" s="972" t="s">
        <v>261</v>
      </c>
      <c r="E680" s="973"/>
      <c r="F680" s="973"/>
      <c r="G680" s="973"/>
      <c r="H680" s="973"/>
      <c r="I680" s="973"/>
      <c r="J680" s="973"/>
      <c r="K680" s="973"/>
      <c r="L680" s="973"/>
      <c r="M680" s="973"/>
      <c r="N680" s="973"/>
      <c r="O680" s="973"/>
      <c r="P680" s="973"/>
      <c r="Q680" s="973"/>
      <c r="R680" s="973"/>
      <c r="S680" s="973"/>
      <c r="T680" s="1040"/>
      <c r="U680" s="29">
        <f>SUM(U672:U679)</f>
        <v>0</v>
      </c>
      <c r="V680" s="525">
        <f>SUM(V672:V679)</f>
        <v>80</v>
      </c>
      <c r="W680" s="269"/>
      <c r="X680" s="268"/>
      <c r="Y680" s="290"/>
      <c r="Z680" s="289"/>
      <c r="AA680" s="292"/>
      <c r="AB680" s="292"/>
      <c r="AC680" s="292"/>
      <c r="AD680" s="292"/>
      <c r="AE680" s="292"/>
      <c r="AF680" s="292"/>
      <c r="AG680" s="292"/>
      <c r="AH680" s="292"/>
      <c r="AI680" s="292"/>
      <c r="AJ680" s="292"/>
      <c r="AK680" s="292"/>
      <c r="AL680" s="292"/>
      <c r="AM680" s="292"/>
      <c r="AN680" s="292"/>
      <c r="AO680" s="292"/>
      <c r="AP680" s="292"/>
      <c r="AQ680" s="292"/>
      <c r="AR680" s="292"/>
      <c r="AS680" s="292"/>
      <c r="AT680" s="292"/>
      <c r="AU680" s="292"/>
      <c r="AV680" s="292"/>
      <c r="AW680" s="292"/>
      <c r="AX680" s="292"/>
      <c r="AY680" s="293"/>
      <c r="AZ680" s="293"/>
      <c r="BA680" s="293"/>
      <c r="BB680" s="293"/>
      <c r="BC680" s="293"/>
      <c r="BD680" s="293"/>
      <c r="BE680" s="293"/>
      <c r="BF680" s="293"/>
      <c r="BG680" s="293"/>
      <c r="BH680" s="293"/>
      <c r="BI680" s="293"/>
      <c r="BJ680" s="293"/>
      <c r="BK680" s="293"/>
      <c r="BL680" s="293"/>
      <c r="BM680" s="293"/>
      <c r="BN680" s="293"/>
      <c r="BO680" s="293"/>
      <c r="BP680" s="293"/>
      <c r="BQ680" s="293"/>
      <c r="BR680" s="293"/>
      <c r="BS680" s="293"/>
      <c r="BT680" s="293"/>
      <c r="BU680" s="293"/>
      <c r="BV680" s="293"/>
      <c r="BW680" s="293"/>
      <c r="BX680" s="293"/>
      <c r="BY680" s="293"/>
      <c r="BZ680" s="293"/>
      <c r="CA680" s="293"/>
      <c r="CB680" s="293"/>
      <c r="CC680" s="293"/>
      <c r="CD680" s="293"/>
      <c r="CE680" s="293"/>
      <c r="CF680" s="293"/>
      <c r="CG680" s="293"/>
      <c r="CH680" s="293"/>
      <c r="CI680" s="293"/>
      <c r="CJ680" s="293"/>
      <c r="CK680" s="293"/>
      <c r="CL680" s="293"/>
      <c r="CM680" s="293"/>
      <c r="CN680" s="293"/>
      <c r="CO680" s="29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c r="EF680" s="13"/>
      <c r="EG680" s="13"/>
      <c r="EH680" s="13"/>
      <c r="EI680" s="13"/>
      <c r="EJ680" s="13"/>
      <c r="EK680" s="13"/>
      <c r="EL680" s="13"/>
      <c r="EM680" s="13"/>
      <c r="EN680" s="13"/>
      <c r="EO680" s="13"/>
      <c r="EP680" s="13"/>
      <c r="EQ680" s="13"/>
      <c r="ER680" s="13"/>
      <c r="ES680" s="13"/>
      <c r="ET680" s="13"/>
      <c r="EU680" s="13"/>
      <c r="EV680" s="13"/>
      <c r="EW680" s="13"/>
      <c r="EX680" s="13"/>
      <c r="EY680" s="13"/>
      <c r="EZ680" s="13"/>
      <c r="FA680" s="13"/>
      <c r="FB680" s="13"/>
      <c r="FC680" s="13"/>
      <c r="FD680" s="13"/>
      <c r="FE680" s="13"/>
      <c r="FF680" s="13"/>
      <c r="FG680" s="13"/>
      <c r="FH680" s="13"/>
      <c r="FI680" s="13"/>
      <c r="FJ680" s="13"/>
      <c r="FK680" s="13"/>
      <c r="FL680" s="13"/>
      <c r="FM680" s="13"/>
      <c r="FN680" s="13"/>
      <c r="FO680" s="13"/>
      <c r="FP680" s="13"/>
      <c r="FQ680" s="13"/>
      <c r="FR680" s="13"/>
      <c r="FS680" s="13"/>
      <c r="FT680" s="13"/>
      <c r="FU680" s="13"/>
      <c r="FV680" s="13"/>
      <c r="FW680" s="13"/>
      <c r="FX680" s="13"/>
      <c r="FY680" s="13"/>
      <c r="FZ680" s="13"/>
      <c r="GA680" s="13"/>
      <c r="GB680" s="13"/>
      <c r="GC680" s="13"/>
      <c r="GD680" s="13"/>
      <c r="GE680" s="13"/>
      <c r="GF680" s="13"/>
      <c r="GG680" s="13"/>
      <c r="GH680" s="13"/>
      <c r="GI680" s="13"/>
      <c r="GJ680" s="13"/>
      <c r="GK680" s="13"/>
      <c r="GL680" s="13"/>
      <c r="GM680" s="13"/>
      <c r="GN680" s="13"/>
      <c r="GO680" s="13"/>
      <c r="GP680" s="13"/>
      <c r="GQ680" s="13"/>
      <c r="GR680" s="13"/>
      <c r="GS680" s="13"/>
      <c r="GT680" s="13"/>
      <c r="GU680" s="13"/>
      <c r="GV680" s="13"/>
      <c r="GW680" s="13"/>
      <c r="GX680" s="13"/>
      <c r="GY680" s="13"/>
      <c r="GZ680" s="13"/>
      <c r="HA680" s="13"/>
      <c r="HB680" s="13"/>
      <c r="HC680" s="13"/>
      <c r="HD680" s="13"/>
      <c r="HE680" s="13"/>
      <c r="HF680" s="13"/>
      <c r="HG680" s="13"/>
      <c r="HH680" s="13"/>
      <c r="HI680" s="13"/>
      <c r="HJ680" s="13"/>
      <c r="HK680" s="13"/>
      <c r="HL680" s="13"/>
      <c r="HM680" s="13"/>
      <c r="HN680" s="13"/>
      <c r="HO680" s="13"/>
      <c r="HP680" s="13"/>
      <c r="HQ680" s="13"/>
      <c r="HR680" s="13"/>
      <c r="HS680" s="13"/>
      <c r="HT680" s="13"/>
      <c r="HU680" s="13"/>
      <c r="HV680" s="13"/>
      <c r="HW680" s="13"/>
      <c r="HX680" s="13"/>
      <c r="HY680" s="13"/>
      <c r="HZ680" s="13"/>
      <c r="IA680" s="13"/>
      <c r="IB680" s="13"/>
      <c r="IC680" s="13"/>
      <c r="ID680" s="13"/>
      <c r="IE680" s="13"/>
      <c r="IF680" s="13"/>
      <c r="IG680" s="13"/>
      <c r="IH680" s="13"/>
      <c r="II680" s="13"/>
      <c r="IJ680" s="13"/>
      <c r="IK680" s="13"/>
      <c r="IL680" s="13"/>
      <c r="IM680" s="13"/>
      <c r="IN680" s="13"/>
      <c r="IO680" s="13"/>
      <c r="IP680" s="13"/>
      <c r="IQ680" s="13"/>
      <c r="IR680" s="13"/>
      <c r="IS680" s="13"/>
      <c r="IT680" s="13"/>
      <c r="IU680" s="13"/>
      <c r="IV680" s="13"/>
    </row>
    <row r="681" spans="1:256" ht="21" customHeight="1" thickBot="1" x14ac:dyDescent="0.25">
      <c r="A681" s="579"/>
      <c r="B681" s="580"/>
      <c r="C681" s="581"/>
      <c r="D681" s="913"/>
      <c r="E681" s="1162"/>
      <c r="F681" s="1016">
        <v>0</v>
      </c>
      <c r="G681" s="1222"/>
      <c r="H681" s="1222"/>
      <c r="I681" s="1222"/>
      <c r="J681" s="1222"/>
      <c r="K681" s="1222"/>
      <c r="L681" s="1222"/>
      <c r="M681" s="1222"/>
      <c r="N681" s="1222"/>
      <c r="O681" s="1222"/>
      <c r="P681" s="1222"/>
      <c r="Q681" s="1222"/>
      <c r="R681" s="1222"/>
      <c r="S681" s="1222"/>
      <c r="T681" s="1222"/>
      <c r="U681" s="1222"/>
      <c r="V681" s="1223"/>
      <c r="W681" s="269"/>
      <c r="X681" s="268"/>
      <c r="Y681" s="290"/>
      <c r="Z681" s="289"/>
      <c r="AC681" s="292"/>
      <c r="AD681" s="292"/>
      <c r="AE681" s="292"/>
      <c r="AF681" s="292"/>
      <c r="AG681" s="292"/>
      <c r="AH681" s="292"/>
      <c r="AI681" s="292"/>
      <c r="AJ681" s="292"/>
      <c r="AK681" s="292"/>
      <c r="AL681" s="292"/>
      <c r="AM681" s="292"/>
      <c r="AN681" s="292"/>
      <c r="AO681" s="292"/>
      <c r="AP681" s="292"/>
      <c r="AQ681" s="292"/>
      <c r="AR681" s="292"/>
      <c r="AS681" s="292"/>
      <c r="AT681" s="292"/>
      <c r="AU681" s="292"/>
      <c r="AV681" s="292"/>
      <c r="AW681" s="292"/>
      <c r="AX681" s="292"/>
      <c r="AY681" s="293"/>
      <c r="AZ681" s="293"/>
      <c r="BA681" s="293"/>
      <c r="BB681" s="293"/>
      <c r="BC681" s="293"/>
      <c r="BD681" s="293"/>
      <c r="BE681" s="293"/>
      <c r="BF681" s="293"/>
      <c r="BG681" s="293"/>
      <c r="BH681" s="293"/>
      <c r="BI681" s="293"/>
      <c r="BJ681" s="293"/>
      <c r="BK681" s="293"/>
      <c r="BL681" s="293"/>
      <c r="BM681" s="293"/>
      <c r="BN681" s="293"/>
      <c r="BO681" s="293"/>
      <c r="BP681" s="293"/>
      <c r="BQ681" s="293"/>
      <c r="BR681" s="293"/>
      <c r="BS681" s="293"/>
      <c r="BT681" s="293"/>
      <c r="BU681" s="293"/>
      <c r="BV681" s="293"/>
      <c r="BW681" s="293"/>
      <c r="BX681" s="293"/>
      <c r="BY681" s="293"/>
      <c r="BZ681" s="293"/>
      <c r="CA681" s="293"/>
      <c r="CB681" s="293"/>
      <c r="CC681" s="293"/>
      <c r="CD681" s="293"/>
      <c r="CE681" s="293"/>
      <c r="CF681" s="293"/>
      <c r="CG681" s="293"/>
      <c r="CH681" s="293"/>
      <c r="CI681" s="293"/>
      <c r="CJ681" s="293"/>
      <c r="CK681" s="293"/>
      <c r="CL681" s="293"/>
      <c r="CM681" s="293"/>
      <c r="CN681" s="293"/>
      <c r="CO681" s="29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c r="EF681" s="13"/>
      <c r="EG681" s="13"/>
      <c r="EH681" s="13"/>
      <c r="EI681" s="13"/>
      <c r="EJ681" s="13"/>
      <c r="EK681" s="13"/>
      <c r="EL681" s="13"/>
      <c r="EM681" s="13"/>
      <c r="EN681" s="13"/>
      <c r="EO681" s="13"/>
      <c r="EP681" s="13"/>
      <c r="EQ681" s="13"/>
      <c r="ER681" s="13"/>
      <c r="ES681" s="13"/>
      <c r="ET681" s="13"/>
      <c r="EU681" s="13"/>
      <c r="EV681" s="13"/>
      <c r="EW681" s="13"/>
      <c r="EX681" s="13"/>
      <c r="EY681" s="13"/>
      <c r="EZ681" s="13"/>
      <c r="FA681" s="13"/>
      <c r="FB681" s="13"/>
      <c r="FC681" s="13"/>
      <c r="FD681" s="13"/>
      <c r="FE681" s="13"/>
      <c r="FF681" s="13"/>
      <c r="FG681" s="13"/>
      <c r="FH681" s="13"/>
      <c r="FI681" s="13"/>
      <c r="FJ681" s="13"/>
      <c r="FK681" s="13"/>
      <c r="FL681" s="13"/>
      <c r="FM681" s="13"/>
      <c r="FN681" s="13"/>
      <c r="FO681" s="13"/>
      <c r="FP681" s="13"/>
      <c r="FQ681" s="13"/>
      <c r="FR681" s="13"/>
      <c r="FS681" s="13"/>
      <c r="FT681" s="13"/>
      <c r="FU681" s="13"/>
      <c r="FV681" s="13"/>
      <c r="FW681" s="13"/>
      <c r="FX681" s="13"/>
      <c r="FY681" s="13"/>
      <c r="FZ681" s="13"/>
      <c r="GA681" s="13"/>
      <c r="GB681" s="13"/>
      <c r="GC681" s="13"/>
      <c r="GD681" s="13"/>
      <c r="GE681" s="13"/>
      <c r="GF681" s="13"/>
      <c r="GG681" s="13"/>
      <c r="GH681" s="13"/>
      <c r="GI681" s="13"/>
      <c r="GJ681" s="13"/>
      <c r="GK681" s="13"/>
      <c r="GL681" s="13"/>
      <c r="GM681" s="13"/>
      <c r="GN681" s="13"/>
      <c r="GO681" s="13"/>
      <c r="GP681" s="13"/>
      <c r="GQ681" s="13"/>
      <c r="GR681" s="13"/>
      <c r="GS681" s="13"/>
      <c r="GT681" s="13"/>
      <c r="GU681" s="13"/>
      <c r="GV681" s="13"/>
      <c r="GW681" s="13"/>
      <c r="GX681" s="13"/>
      <c r="GY681" s="13"/>
      <c r="GZ681" s="13"/>
      <c r="HA681" s="13"/>
      <c r="HB681" s="13"/>
      <c r="HC681" s="13"/>
      <c r="HD681" s="13"/>
      <c r="HE681" s="13"/>
      <c r="HF681" s="13"/>
      <c r="HG681" s="13"/>
      <c r="HH681" s="13"/>
      <c r="HI681" s="13"/>
      <c r="HJ681" s="13"/>
      <c r="HK681" s="13"/>
      <c r="HL681" s="13"/>
      <c r="HM681" s="13"/>
      <c r="HN681" s="13"/>
      <c r="HO681" s="13"/>
      <c r="HP681" s="13"/>
      <c r="HQ681" s="13"/>
      <c r="HR681" s="13"/>
      <c r="HS681" s="13"/>
      <c r="HT681" s="13"/>
      <c r="HU681" s="13"/>
      <c r="HV681" s="13"/>
      <c r="HW681" s="13"/>
      <c r="HX681" s="13"/>
      <c r="HY681" s="13"/>
      <c r="HZ681" s="13"/>
      <c r="IA681" s="13"/>
      <c r="IB681" s="13"/>
      <c r="IC681" s="13"/>
      <c r="ID681" s="13"/>
      <c r="IE681" s="13"/>
      <c r="IF681" s="13"/>
      <c r="IG681" s="13"/>
      <c r="IH681" s="13"/>
      <c r="II681" s="13"/>
      <c r="IJ681" s="13"/>
      <c r="IK681" s="13"/>
      <c r="IL681" s="13"/>
      <c r="IM681" s="13"/>
      <c r="IN681" s="13"/>
      <c r="IO681" s="13"/>
      <c r="IP681" s="13"/>
      <c r="IQ681" s="13"/>
      <c r="IR681" s="13"/>
      <c r="IS681" s="13"/>
      <c r="IT681" s="13"/>
      <c r="IU681" s="13"/>
      <c r="IV681" s="13"/>
    </row>
    <row r="682" spans="1:256" s="15" customFormat="1" ht="21" customHeight="1" x14ac:dyDescent="0.2">
      <c r="A682" s="486"/>
      <c r="B682" s="282"/>
      <c r="C682" s="295"/>
      <c r="D682" s="290"/>
      <c r="E682" s="290"/>
      <c r="F682" s="290"/>
      <c r="G682" s="290"/>
      <c r="H682" s="290"/>
      <c r="I682" s="290"/>
      <c r="J682" s="290"/>
      <c r="K682" s="290"/>
      <c r="L682" s="290"/>
      <c r="M682" s="290"/>
      <c r="N682" s="290"/>
      <c r="O682" s="290"/>
      <c r="P682" s="290"/>
      <c r="Q682" s="290"/>
      <c r="R682" s="290"/>
      <c r="S682" s="290"/>
      <c r="T682" s="290"/>
      <c r="U682" s="290"/>
      <c r="V682" s="290"/>
      <c r="W682" s="290"/>
      <c r="X682" s="282"/>
      <c r="Y682" s="290"/>
      <c r="Z682" s="487"/>
      <c r="AA682" s="370"/>
      <c r="AB682" s="488"/>
      <c r="AC682" s="488"/>
      <c r="AD682" s="290"/>
      <c r="AE682" s="290"/>
      <c r="AF682" s="290"/>
      <c r="AG682" s="290"/>
      <c r="AH682" s="290"/>
      <c r="AI682" s="290"/>
      <c r="AJ682" s="290"/>
      <c r="AK682" s="290"/>
      <c r="AL682" s="290"/>
      <c r="AM682" s="290"/>
      <c r="AN682" s="290"/>
      <c r="AO682" s="290"/>
      <c r="AP682" s="290"/>
      <c r="AQ682" s="290"/>
      <c r="AR682" s="290"/>
      <c r="AS682" s="290"/>
      <c r="AT682" s="290"/>
      <c r="AU682" s="290"/>
      <c r="AV682" s="290"/>
      <c r="AW682" s="290"/>
      <c r="AX682" s="290"/>
      <c r="AY682" s="290"/>
      <c r="AZ682" s="290"/>
      <c r="BA682" s="290"/>
      <c r="BB682" s="290"/>
      <c r="BC682" s="290"/>
      <c r="BD682" s="290"/>
      <c r="BE682" s="290"/>
      <c r="BF682" s="290"/>
      <c r="BG682" s="290"/>
      <c r="BH682" s="290"/>
      <c r="BI682" s="290"/>
      <c r="BJ682" s="290"/>
      <c r="BK682" s="290"/>
      <c r="BL682" s="290"/>
      <c r="BM682" s="290"/>
      <c r="BN682" s="290"/>
      <c r="BO682" s="290"/>
      <c r="BP682" s="290"/>
      <c r="BQ682" s="290"/>
      <c r="BR682" s="290"/>
      <c r="BS682" s="290"/>
      <c r="BT682" s="290"/>
      <c r="BU682" s="290"/>
      <c r="BV682" s="290"/>
      <c r="BW682" s="290"/>
      <c r="BX682" s="290"/>
      <c r="BY682" s="290"/>
      <c r="BZ682" s="290"/>
      <c r="CA682" s="290"/>
      <c r="CB682" s="290"/>
      <c r="CC682" s="290"/>
      <c r="CD682" s="290"/>
      <c r="CE682" s="290"/>
      <c r="CF682" s="290"/>
      <c r="CG682" s="290"/>
      <c r="CH682" s="290"/>
    </row>
    <row r="683" spans="1:256" s="15" customFormat="1" ht="27.75" x14ac:dyDescent="0.2">
      <c r="A683" s="489" t="s">
        <v>97</v>
      </c>
      <c r="B683" s="489"/>
      <c r="C683" s="490"/>
      <c r="D683" s="491"/>
      <c r="E683" s="491"/>
      <c r="F683" s="491"/>
      <c r="G683" s="491"/>
      <c r="H683" s="491"/>
      <c r="I683" s="491"/>
      <c r="J683" s="491"/>
      <c r="K683" s="491"/>
      <c r="L683" s="491"/>
      <c r="M683" s="491"/>
      <c r="N683" s="491"/>
      <c r="O683" s="491"/>
      <c r="P683" s="491"/>
      <c r="Q683" s="491"/>
      <c r="R683" s="491"/>
      <c r="S683" s="491"/>
      <c r="T683" s="491"/>
      <c r="U683" s="491"/>
      <c r="V683" s="491"/>
      <c r="W683" s="491"/>
      <c r="X683" s="492"/>
      <c r="Y683" s="290"/>
      <c r="Z683" s="487"/>
      <c r="AA683" s="370"/>
      <c r="AB683" s="488"/>
      <c r="AC683" s="488"/>
      <c r="AD683" s="290"/>
      <c r="AE683" s="290"/>
      <c r="AF683" s="290"/>
      <c r="AG683" s="290"/>
      <c r="AH683" s="290"/>
      <c r="AI683" s="290"/>
      <c r="AJ683" s="290"/>
      <c r="AK683" s="290"/>
      <c r="AL683" s="290"/>
      <c r="AM683" s="290"/>
      <c r="AN683" s="290"/>
      <c r="AO683" s="290"/>
      <c r="AP683" s="290"/>
      <c r="AQ683" s="290"/>
      <c r="AR683" s="290"/>
      <c r="AS683" s="290"/>
      <c r="AT683" s="290"/>
      <c r="AU683" s="290"/>
      <c r="AV683" s="290"/>
      <c r="AW683" s="290"/>
      <c r="AX683" s="290"/>
      <c r="AY683" s="290"/>
      <c r="AZ683" s="290"/>
      <c r="BA683" s="290"/>
      <c r="BB683" s="290"/>
      <c r="BC683" s="290"/>
      <c r="BD683" s="290"/>
      <c r="BE683" s="290"/>
      <c r="BF683" s="290"/>
      <c r="BG683" s="290"/>
      <c r="BH683" s="290"/>
      <c r="BI683" s="290"/>
      <c r="BJ683" s="290"/>
      <c r="BK683" s="290"/>
      <c r="BL683" s="290"/>
      <c r="BM683" s="290"/>
      <c r="BN683" s="290"/>
      <c r="BO683" s="290"/>
      <c r="BP683" s="290"/>
      <c r="BQ683" s="290"/>
      <c r="BR683" s="290"/>
      <c r="BS683" s="290"/>
      <c r="BT683" s="290"/>
      <c r="BU683" s="290"/>
      <c r="BV683" s="290"/>
      <c r="BW683" s="290"/>
      <c r="BX683" s="290"/>
      <c r="BY683" s="290"/>
      <c r="BZ683" s="290"/>
      <c r="CA683" s="290"/>
      <c r="CB683" s="290"/>
      <c r="CC683" s="290"/>
      <c r="CD683" s="290"/>
      <c r="CE683" s="290"/>
      <c r="CF683" s="290"/>
      <c r="CG683" s="290"/>
      <c r="CH683" s="290"/>
    </row>
    <row r="684" spans="1:256" ht="30" customHeight="1" x14ac:dyDescent="0.2">
      <c r="A684" s="284"/>
      <c r="B684" s="459"/>
      <c r="C684" s="493"/>
      <c r="D684" s="285"/>
      <c r="E684" s="285"/>
      <c r="F684" s="285"/>
      <c r="G684" s="285"/>
      <c r="H684" s="285"/>
      <c r="I684" s="285"/>
      <c r="J684" s="285"/>
      <c r="K684" s="285"/>
      <c r="L684" s="285"/>
      <c r="M684" s="285"/>
      <c r="N684" s="285"/>
      <c r="O684" s="285"/>
      <c r="P684" s="285"/>
      <c r="Q684" s="285"/>
      <c r="R684" s="285"/>
      <c r="S684" s="285"/>
      <c r="T684" s="285"/>
      <c r="U684" s="290"/>
      <c r="V684" s="494"/>
      <c r="W684" s="284"/>
      <c r="X684" s="284"/>
      <c r="Y684" s="284"/>
      <c r="Z684" s="284"/>
      <c r="AA684" s="284"/>
      <c r="AB684" s="284"/>
      <c r="AC684" s="284"/>
      <c r="AD684" s="284"/>
      <c r="AE684" s="284"/>
      <c r="AF684" s="284"/>
      <c r="AG684" s="284"/>
      <c r="AH684" s="284"/>
      <c r="AI684" s="284"/>
      <c r="AJ684" s="284"/>
      <c r="AK684" s="284"/>
      <c r="AL684" s="284"/>
      <c r="AM684" s="284"/>
      <c r="AN684" s="284"/>
      <c r="AO684" s="284"/>
      <c r="AP684" s="284"/>
      <c r="AQ684" s="284"/>
      <c r="AR684" s="284"/>
      <c r="AS684" s="284"/>
      <c r="AT684" s="284"/>
      <c r="AU684" s="284"/>
      <c r="AV684" s="284"/>
      <c r="AW684" s="284"/>
      <c r="AX684" s="284"/>
    </row>
    <row r="685" spans="1:256" x14ac:dyDescent="0.2">
      <c r="A685" s="284"/>
      <c r="B685" s="459"/>
      <c r="C685" s="493"/>
      <c r="D685" s="285"/>
      <c r="E685" s="285"/>
      <c r="F685" s="285"/>
      <c r="G685" s="285"/>
      <c r="H685" s="285"/>
      <c r="I685" s="285"/>
      <c r="J685" s="285"/>
      <c r="K685" s="285"/>
      <c r="L685" s="285"/>
      <c r="M685" s="285"/>
      <c r="N685" s="285"/>
      <c r="O685" s="285"/>
      <c r="P685" s="285"/>
      <c r="Q685" s="285"/>
      <c r="R685" s="285"/>
      <c r="S685" s="285"/>
      <c r="T685" s="285"/>
      <c r="U685" s="290"/>
      <c r="V685" s="494"/>
      <c r="W685" s="284"/>
      <c r="X685" s="284"/>
      <c r="Y685" s="284"/>
      <c r="Z685" s="284"/>
      <c r="AA685" s="284"/>
      <c r="AB685" s="284"/>
      <c r="AC685" s="284"/>
      <c r="AD685" s="284"/>
      <c r="AE685" s="284"/>
      <c r="AF685" s="284"/>
      <c r="AG685" s="284"/>
      <c r="AH685" s="284"/>
      <c r="AI685" s="284"/>
      <c r="AJ685" s="284"/>
      <c r="AK685" s="284"/>
      <c r="AL685" s="284"/>
      <c r="AM685" s="284"/>
      <c r="AN685" s="284"/>
      <c r="AO685" s="284"/>
      <c r="AP685" s="284"/>
      <c r="AQ685" s="284"/>
      <c r="AR685" s="284"/>
      <c r="AS685" s="284"/>
      <c r="AT685" s="284"/>
      <c r="AU685" s="284"/>
      <c r="AV685" s="284"/>
      <c r="AW685" s="284"/>
      <c r="AX685" s="284"/>
    </row>
    <row r="686" spans="1:256" s="258" customFormat="1" x14ac:dyDescent="0.2">
      <c r="A686" s="284"/>
      <c r="B686" s="459"/>
      <c r="C686" s="493"/>
      <c r="D686" s="285"/>
      <c r="E686" s="285"/>
      <c r="F686" s="285"/>
      <c r="G686" s="285"/>
      <c r="H686" s="285"/>
      <c r="I686" s="285"/>
      <c r="J686" s="285"/>
      <c r="K686" s="285"/>
      <c r="L686" s="285"/>
      <c r="M686" s="285"/>
      <c r="N686" s="285"/>
      <c r="O686" s="285"/>
      <c r="P686" s="285"/>
      <c r="Q686" s="285"/>
      <c r="R686" s="285"/>
      <c r="S686" s="285"/>
      <c r="T686" s="285"/>
      <c r="U686" s="290"/>
      <c r="V686" s="494"/>
      <c r="W686" s="284"/>
      <c r="X686" s="284"/>
      <c r="Y686" s="284"/>
      <c r="Z686" s="284"/>
      <c r="AA686" s="284"/>
      <c r="AB686" s="284"/>
      <c r="AC686" s="284"/>
      <c r="AD686" s="284"/>
      <c r="AE686" s="284"/>
      <c r="AF686" s="284"/>
      <c r="AG686" s="284"/>
      <c r="AH686" s="284"/>
      <c r="AI686" s="284"/>
      <c r="AJ686" s="284"/>
      <c r="AK686" s="284"/>
      <c r="AL686" s="284"/>
      <c r="AM686" s="284"/>
      <c r="AN686" s="284"/>
      <c r="AO686" s="284"/>
      <c r="AP686" s="284"/>
      <c r="AQ686" s="284"/>
      <c r="AR686" s="284"/>
      <c r="AS686" s="284"/>
      <c r="AT686" s="284"/>
      <c r="AU686" s="284"/>
      <c r="AV686" s="284"/>
      <c r="AW686" s="284"/>
      <c r="AX686" s="284"/>
      <c r="AY686" s="285"/>
      <c r="AZ686" s="285"/>
      <c r="BA686" s="285"/>
      <c r="BB686" s="285"/>
      <c r="BC686" s="285"/>
      <c r="BD686" s="285"/>
      <c r="BE686" s="285"/>
      <c r="BF686" s="285"/>
      <c r="BG686" s="285"/>
      <c r="BH686" s="285"/>
      <c r="BI686" s="285"/>
      <c r="BJ686" s="285"/>
      <c r="BK686" s="285"/>
      <c r="BL686" s="285"/>
      <c r="BM686" s="285"/>
      <c r="BN686" s="285"/>
      <c r="BO686" s="285"/>
      <c r="BP686" s="285"/>
      <c r="BQ686" s="285"/>
      <c r="BR686" s="285"/>
      <c r="BS686" s="285"/>
      <c r="BT686" s="285"/>
      <c r="BU686" s="285"/>
      <c r="BV686" s="285"/>
      <c r="BW686" s="285"/>
      <c r="BX686" s="285"/>
      <c r="BY686" s="285"/>
      <c r="BZ686" s="285"/>
      <c r="CA686" s="285"/>
      <c r="CB686" s="285"/>
      <c r="CC686" s="285"/>
      <c r="CD686" s="285"/>
      <c r="CE686" s="285"/>
      <c r="CF686" s="285"/>
      <c r="CG686" s="285"/>
      <c r="CH686" s="285"/>
      <c r="CI686" s="285"/>
      <c r="CJ686" s="285"/>
      <c r="CK686" s="285"/>
      <c r="CL686" s="285"/>
      <c r="CM686" s="285"/>
      <c r="CN686" s="285"/>
      <c r="CO686" s="285"/>
    </row>
    <row r="687" spans="1:256" s="258" customFormat="1" x14ac:dyDescent="0.2">
      <c r="A687" s="284"/>
      <c r="B687" s="459"/>
      <c r="C687" s="493"/>
      <c r="D687" s="285"/>
      <c r="E687" s="285"/>
      <c r="F687" s="285"/>
      <c r="G687" s="285"/>
      <c r="H687" s="285"/>
      <c r="I687" s="285"/>
      <c r="J687" s="285"/>
      <c r="K687" s="285"/>
      <c r="L687" s="285"/>
      <c r="M687" s="285"/>
      <c r="N687" s="285"/>
      <c r="O687" s="285"/>
      <c r="P687" s="285"/>
      <c r="Q687" s="285"/>
      <c r="R687" s="285"/>
      <c r="S687" s="285"/>
      <c r="T687" s="285"/>
      <c r="U687" s="290"/>
      <c r="V687" s="494"/>
      <c r="W687" s="284"/>
      <c r="X687" s="284"/>
      <c r="Y687" s="284"/>
      <c r="Z687" s="284"/>
      <c r="AA687" s="284"/>
      <c r="AB687" s="284"/>
      <c r="AC687" s="284"/>
      <c r="AD687" s="284"/>
      <c r="AE687" s="284"/>
      <c r="AF687" s="284"/>
      <c r="AG687" s="284"/>
      <c r="AH687" s="284"/>
      <c r="AI687" s="284"/>
      <c r="AJ687" s="284"/>
      <c r="AK687" s="284"/>
      <c r="AL687" s="284"/>
      <c r="AM687" s="284"/>
      <c r="AN687" s="284"/>
      <c r="AO687" s="284"/>
      <c r="AP687" s="284"/>
      <c r="AQ687" s="284"/>
      <c r="AR687" s="284"/>
      <c r="AS687" s="284"/>
      <c r="AT687" s="284"/>
      <c r="AU687" s="284"/>
      <c r="AV687" s="284"/>
      <c r="AW687" s="284"/>
      <c r="AX687" s="284"/>
      <c r="AY687" s="285"/>
      <c r="AZ687" s="285"/>
      <c r="BA687" s="285"/>
      <c r="BB687" s="285"/>
      <c r="BC687" s="285"/>
      <c r="BD687" s="285"/>
      <c r="BE687" s="285"/>
      <c r="BF687" s="285"/>
      <c r="BG687" s="285"/>
      <c r="BH687" s="285"/>
      <c r="BI687" s="285"/>
      <c r="BJ687" s="285"/>
      <c r="BK687" s="285"/>
      <c r="BL687" s="285"/>
      <c r="BM687" s="285"/>
      <c r="BN687" s="285"/>
      <c r="BO687" s="285"/>
      <c r="BP687" s="285"/>
      <c r="BQ687" s="285"/>
      <c r="BR687" s="285"/>
      <c r="BS687" s="285"/>
      <c r="BT687" s="285"/>
      <c r="BU687" s="285"/>
      <c r="BV687" s="285"/>
      <c r="BW687" s="285"/>
      <c r="BX687" s="285"/>
      <c r="BY687" s="285"/>
      <c r="BZ687" s="285"/>
      <c r="CA687" s="285"/>
      <c r="CB687" s="285"/>
      <c r="CC687" s="285"/>
      <c r="CD687" s="285"/>
      <c r="CE687" s="285"/>
      <c r="CF687" s="285"/>
      <c r="CG687" s="285"/>
      <c r="CH687" s="285"/>
      <c r="CI687" s="285"/>
      <c r="CJ687" s="285"/>
      <c r="CK687" s="285"/>
      <c r="CL687" s="285"/>
      <c r="CM687" s="285"/>
      <c r="CN687" s="285"/>
      <c r="CO687" s="285"/>
    </row>
    <row r="688" spans="1:256" s="258" customFormat="1" x14ac:dyDescent="0.2">
      <c r="A688" s="284"/>
      <c r="B688" s="459"/>
      <c r="C688" s="493"/>
      <c r="D688" s="285"/>
      <c r="E688" s="285"/>
      <c r="F688" s="285"/>
      <c r="G688" s="285"/>
      <c r="H688" s="285"/>
      <c r="I688" s="285"/>
      <c r="J688" s="285"/>
      <c r="K688" s="285"/>
      <c r="L688" s="285"/>
      <c r="M688" s="285"/>
      <c r="N688" s="285"/>
      <c r="O688" s="285"/>
      <c r="P688" s="285"/>
      <c r="Q688" s="285"/>
      <c r="R688" s="285"/>
      <c r="S688" s="285"/>
      <c r="T688" s="285"/>
      <c r="U688" s="290"/>
      <c r="V688" s="494"/>
      <c r="W688" s="284"/>
      <c r="X688" s="284"/>
      <c r="Y688" s="284"/>
      <c r="Z688" s="284"/>
      <c r="AA688" s="284"/>
      <c r="AB688" s="284"/>
      <c r="AC688" s="284"/>
      <c r="AD688" s="284"/>
      <c r="AE688" s="284"/>
      <c r="AF688" s="284"/>
      <c r="AG688" s="284"/>
      <c r="AH688" s="284"/>
      <c r="AI688" s="284"/>
      <c r="AJ688" s="284"/>
      <c r="AK688" s="284"/>
      <c r="AL688" s="284"/>
      <c r="AM688" s="284"/>
      <c r="AN688" s="284"/>
      <c r="AO688" s="284"/>
      <c r="AP688" s="284"/>
      <c r="AQ688" s="284"/>
      <c r="AR688" s="284"/>
      <c r="AS688" s="284"/>
      <c r="AT688" s="284"/>
      <c r="AU688" s="284"/>
      <c r="AV688" s="284"/>
      <c r="AW688" s="284"/>
      <c r="AX688" s="284"/>
      <c r="AY688" s="285"/>
      <c r="AZ688" s="285"/>
      <c r="BA688" s="285"/>
      <c r="BB688" s="285"/>
      <c r="BC688" s="285"/>
      <c r="BD688" s="285"/>
      <c r="BE688" s="285"/>
      <c r="BF688" s="285"/>
      <c r="BG688" s="285"/>
      <c r="BH688" s="285"/>
      <c r="BI688" s="285"/>
      <c r="BJ688" s="285"/>
      <c r="BK688" s="285"/>
      <c r="BL688" s="285"/>
      <c r="BM688" s="285"/>
      <c r="BN688" s="285"/>
      <c r="BO688" s="285"/>
      <c r="BP688" s="285"/>
      <c r="BQ688" s="285"/>
      <c r="BR688" s="285"/>
      <c r="BS688" s="285"/>
      <c r="BT688" s="285"/>
      <c r="BU688" s="285"/>
      <c r="BV688" s="285"/>
      <c r="BW688" s="285"/>
      <c r="BX688" s="285"/>
      <c r="BY688" s="285"/>
      <c r="BZ688" s="285"/>
      <c r="CA688" s="285"/>
      <c r="CB688" s="285"/>
      <c r="CC688" s="285"/>
      <c r="CD688" s="285"/>
      <c r="CE688" s="285"/>
      <c r="CF688" s="285"/>
      <c r="CG688" s="285"/>
      <c r="CH688" s="285"/>
      <c r="CI688" s="285"/>
      <c r="CJ688" s="285"/>
      <c r="CK688" s="285"/>
      <c r="CL688" s="285"/>
      <c r="CM688" s="285"/>
      <c r="CN688" s="285"/>
      <c r="CO688" s="285"/>
    </row>
    <row r="689" spans="1:93" s="258" customFormat="1" x14ac:dyDescent="0.2">
      <c r="A689" s="284"/>
      <c r="B689" s="459"/>
      <c r="C689" s="493"/>
      <c r="D689" s="285"/>
      <c r="E689" s="285"/>
      <c r="F689" s="285"/>
      <c r="G689" s="285"/>
      <c r="H689" s="285"/>
      <c r="I689" s="285"/>
      <c r="J689" s="285"/>
      <c r="K689" s="285"/>
      <c r="L689" s="285"/>
      <c r="M689" s="285"/>
      <c r="N689" s="285"/>
      <c r="O689" s="285"/>
      <c r="P689" s="285"/>
      <c r="Q689" s="285"/>
      <c r="R689" s="285"/>
      <c r="S689" s="285"/>
      <c r="T689" s="285"/>
      <c r="U689" s="290"/>
      <c r="V689" s="494"/>
      <c r="W689" s="284"/>
      <c r="X689" s="284"/>
      <c r="Y689" s="284"/>
      <c r="Z689" s="284"/>
      <c r="AA689" s="284"/>
      <c r="AB689" s="284"/>
      <c r="AC689" s="284"/>
      <c r="AD689" s="284"/>
      <c r="AE689" s="284"/>
      <c r="AF689" s="284"/>
      <c r="AG689" s="284"/>
      <c r="AH689" s="284"/>
      <c r="AI689" s="284"/>
      <c r="AJ689" s="284"/>
      <c r="AK689" s="284"/>
      <c r="AL689" s="284"/>
      <c r="AM689" s="284"/>
      <c r="AN689" s="284"/>
      <c r="AO689" s="284"/>
      <c r="AP689" s="284"/>
      <c r="AQ689" s="284"/>
      <c r="AR689" s="284"/>
      <c r="AS689" s="284"/>
      <c r="AT689" s="284"/>
      <c r="AU689" s="284"/>
      <c r="AV689" s="284"/>
      <c r="AW689" s="284"/>
      <c r="AX689" s="284"/>
      <c r="AY689" s="285"/>
      <c r="AZ689" s="285"/>
      <c r="BA689" s="285"/>
      <c r="BB689" s="285"/>
      <c r="BC689" s="285"/>
      <c r="BD689" s="285"/>
      <c r="BE689" s="285"/>
      <c r="BF689" s="285"/>
      <c r="BG689" s="285"/>
      <c r="BH689" s="285"/>
      <c r="BI689" s="285"/>
      <c r="BJ689" s="285"/>
      <c r="BK689" s="285"/>
      <c r="BL689" s="285"/>
      <c r="BM689" s="285"/>
      <c r="BN689" s="285"/>
      <c r="BO689" s="285"/>
      <c r="BP689" s="285"/>
      <c r="BQ689" s="285"/>
      <c r="BR689" s="285"/>
      <c r="BS689" s="285"/>
      <c r="BT689" s="285"/>
      <c r="BU689" s="285"/>
      <c r="BV689" s="285"/>
      <c r="BW689" s="285"/>
      <c r="BX689" s="285"/>
      <c r="BY689" s="285"/>
      <c r="BZ689" s="285"/>
      <c r="CA689" s="285"/>
      <c r="CB689" s="285"/>
      <c r="CC689" s="285"/>
      <c r="CD689" s="285"/>
      <c r="CE689" s="285"/>
      <c r="CF689" s="285"/>
      <c r="CG689" s="285"/>
      <c r="CH689" s="285"/>
      <c r="CI689" s="285"/>
      <c r="CJ689" s="285"/>
      <c r="CK689" s="285"/>
      <c r="CL689" s="285"/>
      <c r="CM689" s="285"/>
      <c r="CN689" s="285"/>
      <c r="CO689" s="285"/>
    </row>
    <row r="690" spans="1:93" s="258" customFormat="1" x14ac:dyDescent="0.2">
      <c r="A690" s="284"/>
      <c r="B690" s="459"/>
      <c r="C690" s="493"/>
      <c r="D690" s="285"/>
      <c r="E690" s="285"/>
      <c r="F690" s="285"/>
      <c r="G690" s="285"/>
      <c r="H690" s="285"/>
      <c r="I690" s="285"/>
      <c r="J690" s="285"/>
      <c r="K690" s="285"/>
      <c r="L690" s="285"/>
      <c r="M690" s="285"/>
      <c r="N690" s="285"/>
      <c r="O690" s="285"/>
      <c r="P690" s="285"/>
      <c r="Q690" s="285"/>
      <c r="R690" s="285"/>
      <c r="S690" s="285"/>
      <c r="T690" s="285"/>
      <c r="U690" s="290"/>
      <c r="V690" s="494"/>
      <c r="W690" s="284"/>
      <c r="X690" s="284"/>
      <c r="Y690" s="284"/>
      <c r="Z690" s="284"/>
      <c r="AA690" s="284"/>
      <c r="AB690" s="284"/>
      <c r="AC690" s="284"/>
      <c r="AD690" s="284"/>
      <c r="AE690" s="284"/>
      <c r="AF690" s="284"/>
      <c r="AG690" s="284"/>
      <c r="AH690" s="284"/>
      <c r="AI690" s="284"/>
      <c r="AJ690" s="284"/>
      <c r="AK690" s="284"/>
      <c r="AL690" s="284"/>
      <c r="AM690" s="284"/>
      <c r="AN690" s="284"/>
      <c r="AO690" s="284"/>
      <c r="AP690" s="284"/>
      <c r="AQ690" s="284"/>
      <c r="AR690" s="284"/>
      <c r="AS690" s="284"/>
      <c r="AT690" s="284"/>
      <c r="AU690" s="284"/>
      <c r="AV690" s="284"/>
      <c r="AW690" s="284"/>
      <c r="AX690" s="284"/>
      <c r="AY690" s="285"/>
      <c r="AZ690" s="285"/>
      <c r="BA690" s="285"/>
      <c r="BB690" s="285"/>
      <c r="BC690" s="285"/>
      <c r="BD690" s="285"/>
      <c r="BE690" s="285"/>
      <c r="BF690" s="285"/>
      <c r="BG690" s="285"/>
      <c r="BH690" s="285"/>
      <c r="BI690" s="285"/>
      <c r="BJ690" s="285"/>
      <c r="BK690" s="285"/>
      <c r="BL690" s="285"/>
      <c r="BM690" s="285"/>
      <c r="BN690" s="285"/>
      <c r="BO690" s="285"/>
      <c r="BP690" s="285"/>
      <c r="BQ690" s="285"/>
      <c r="BR690" s="285"/>
      <c r="BS690" s="285"/>
      <c r="BT690" s="285"/>
      <c r="BU690" s="285"/>
      <c r="BV690" s="285"/>
      <c r="BW690" s="285"/>
      <c r="BX690" s="285"/>
      <c r="BY690" s="285"/>
      <c r="BZ690" s="285"/>
      <c r="CA690" s="285"/>
      <c r="CB690" s="285"/>
      <c r="CC690" s="285"/>
      <c r="CD690" s="285"/>
      <c r="CE690" s="285"/>
      <c r="CF690" s="285"/>
      <c r="CG690" s="285"/>
      <c r="CH690" s="285"/>
      <c r="CI690" s="285"/>
      <c r="CJ690" s="285"/>
      <c r="CK690" s="285"/>
      <c r="CL690" s="285"/>
      <c r="CM690" s="285"/>
      <c r="CN690" s="285"/>
      <c r="CO690" s="285"/>
    </row>
    <row r="691" spans="1:93" s="258" customFormat="1" x14ac:dyDescent="0.2">
      <c r="A691" s="284"/>
      <c r="B691" s="459"/>
      <c r="C691" s="493"/>
      <c r="D691" s="285"/>
      <c r="E691" s="285"/>
      <c r="F691" s="285"/>
      <c r="G691" s="285"/>
      <c r="H691" s="285"/>
      <c r="I691" s="285"/>
      <c r="J691" s="285"/>
      <c r="K691" s="285"/>
      <c r="L691" s="285"/>
      <c r="M691" s="285"/>
      <c r="N691" s="285"/>
      <c r="O691" s="285"/>
      <c r="P691" s="285"/>
      <c r="Q691" s="285"/>
      <c r="R691" s="285"/>
      <c r="S691" s="285"/>
      <c r="T691" s="285"/>
      <c r="U691" s="290"/>
      <c r="V691" s="494"/>
      <c r="W691" s="284"/>
      <c r="X691" s="284"/>
      <c r="Y691" s="284"/>
      <c r="Z691" s="284"/>
      <c r="AA691" s="284"/>
      <c r="AB691" s="284"/>
      <c r="AC691" s="284"/>
      <c r="AD691" s="284"/>
      <c r="AE691" s="284"/>
      <c r="AF691" s="284"/>
      <c r="AG691" s="284"/>
      <c r="AH691" s="284"/>
      <c r="AI691" s="284"/>
      <c r="AJ691" s="284"/>
      <c r="AK691" s="284"/>
      <c r="AL691" s="284"/>
      <c r="AM691" s="284"/>
      <c r="AN691" s="284"/>
      <c r="AO691" s="284"/>
      <c r="AP691" s="284"/>
      <c r="AQ691" s="284"/>
      <c r="AR691" s="284"/>
      <c r="AS691" s="284"/>
      <c r="AT691" s="284"/>
      <c r="AU691" s="284"/>
      <c r="AV691" s="284"/>
      <c r="AW691" s="284"/>
      <c r="AX691" s="284"/>
      <c r="AY691" s="285"/>
      <c r="AZ691" s="285"/>
      <c r="BA691" s="285"/>
      <c r="BB691" s="285"/>
      <c r="BC691" s="285"/>
      <c r="BD691" s="285"/>
      <c r="BE691" s="285"/>
      <c r="BF691" s="285"/>
      <c r="BG691" s="285"/>
      <c r="BH691" s="285"/>
      <c r="BI691" s="285"/>
      <c r="BJ691" s="285"/>
      <c r="BK691" s="285"/>
      <c r="BL691" s="285"/>
      <c r="BM691" s="285"/>
      <c r="BN691" s="285"/>
      <c r="BO691" s="285"/>
      <c r="BP691" s="285"/>
      <c r="BQ691" s="285"/>
      <c r="BR691" s="285"/>
      <c r="BS691" s="285"/>
      <c r="BT691" s="285"/>
      <c r="BU691" s="285"/>
      <c r="BV691" s="285"/>
      <c r="BW691" s="285"/>
      <c r="BX691" s="285"/>
      <c r="BY691" s="285"/>
      <c r="BZ691" s="285"/>
      <c r="CA691" s="285"/>
      <c r="CB691" s="285"/>
      <c r="CC691" s="285"/>
      <c r="CD691" s="285"/>
      <c r="CE691" s="285"/>
      <c r="CF691" s="285"/>
      <c r="CG691" s="285"/>
      <c r="CH691" s="285"/>
      <c r="CI691" s="285"/>
      <c r="CJ691" s="285"/>
      <c r="CK691" s="285"/>
      <c r="CL691" s="285"/>
      <c r="CM691" s="285"/>
      <c r="CN691" s="285"/>
      <c r="CO691" s="285"/>
    </row>
    <row r="692" spans="1:93" s="258" customFormat="1" x14ac:dyDescent="0.2">
      <c r="A692" s="284"/>
      <c r="B692" s="459"/>
      <c r="C692" s="493"/>
      <c r="D692" s="285"/>
      <c r="E692" s="285"/>
      <c r="F692" s="285"/>
      <c r="G692" s="285"/>
      <c r="H692" s="285"/>
      <c r="I692" s="285"/>
      <c r="J692" s="285"/>
      <c r="K692" s="285"/>
      <c r="L692" s="285"/>
      <c r="M692" s="285"/>
      <c r="N692" s="285"/>
      <c r="O692" s="285"/>
      <c r="P692" s="285"/>
      <c r="Q692" s="285"/>
      <c r="R692" s="285"/>
      <c r="S692" s="285"/>
      <c r="T692" s="285"/>
      <c r="U692" s="290"/>
      <c r="V692" s="494"/>
      <c r="W692" s="284"/>
      <c r="X692" s="284"/>
      <c r="Y692" s="284"/>
      <c r="Z692" s="284"/>
      <c r="AA692" s="284"/>
      <c r="AB692" s="284"/>
      <c r="AC692" s="284"/>
      <c r="AD692" s="284"/>
      <c r="AE692" s="284"/>
      <c r="AF692" s="284"/>
      <c r="AG692" s="284"/>
      <c r="AH692" s="284"/>
      <c r="AI692" s="284"/>
      <c r="AJ692" s="284"/>
      <c r="AK692" s="284"/>
      <c r="AL692" s="284"/>
      <c r="AM692" s="284"/>
      <c r="AN692" s="284"/>
      <c r="AO692" s="284"/>
      <c r="AP692" s="284"/>
      <c r="AQ692" s="284"/>
      <c r="AR692" s="284"/>
      <c r="AS692" s="284"/>
      <c r="AT692" s="284"/>
      <c r="AU692" s="284"/>
      <c r="AV692" s="284"/>
      <c r="AW692" s="284"/>
      <c r="AX692" s="284"/>
      <c r="AY692" s="285"/>
      <c r="AZ692" s="285"/>
      <c r="BA692" s="285"/>
      <c r="BB692" s="285"/>
      <c r="BC692" s="285"/>
      <c r="BD692" s="285"/>
      <c r="BE692" s="285"/>
      <c r="BF692" s="285"/>
      <c r="BG692" s="285"/>
      <c r="BH692" s="285"/>
      <c r="BI692" s="285"/>
      <c r="BJ692" s="285"/>
      <c r="BK692" s="285"/>
      <c r="BL692" s="285"/>
      <c r="BM692" s="285"/>
      <c r="BN692" s="285"/>
      <c r="BO692" s="285"/>
      <c r="BP692" s="285"/>
      <c r="BQ692" s="285"/>
      <c r="BR692" s="285"/>
      <c r="BS692" s="285"/>
      <c r="BT692" s="285"/>
      <c r="BU692" s="285"/>
      <c r="BV692" s="285"/>
      <c r="BW692" s="285"/>
      <c r="BX692" s="285"/>
      <c r="BY692" s="285"/>
      <c r="BZ692" s="285"/>
      <c r="CA692" s="285"/>
      <c r="CB692" s="285"/>
      <c r="CC692" s="285"/>
      <c r="CD692" s="285"/>
      <c r="CE692" s="285"/>
      <c r="CF692" s="285"/>
      <c r="CG692" s="285"/>
      <c r="CH692" s="285"/>
      <c r="CI692" s="285"/>
      <c r="CJ692" s="285"/>
      <c r="CK692" s="285"/>
      <c r="CL692" s="285"/>
      <c r="CM692" s="285"/>
      <c r="CN692" s="285"/>
      <c r="CO692" s="285"/>
    </row>
    <row r="693" spans="1:93" s="258" customFormat="1" x14ac:dyDescent="0.2">
      <c r="A693" s="284"/>
      <c r="B693" s="459"/>
      <c r="C693" s="493"/>
      <c r="D693" s="285"/>
      <c r="E693" s="285"/>
      <c r="F693" s="285"/>
      <c r="G693" s="285"/>
      <c r="H693" s="285"/>
      <c r="I693" s="285"/>
      <c r="J693" s="285"/>
      <c r="K693" s="285"/>
      <c r="L693" s="285"/>
      <c r="M693" s="285"/>
      <c r="N693" s="285"/>
      <c r="O693" s="285"/>
      <c r="P693" s="285"/>
      <c r="Q693" s="285"/>
      <c r="R693" s="285"/>
      <c r="S693" s="285"/>
      <c r="T693" s="285"/>
      <c r="U693" s="290"/>
      <c r="V693" s="494"/>
      <c r="W693" s="284"/>
      <c r="X693" s="284"/>
      <c r="Y693" s="284"/>
      <c r="Z693" s="284"/>
      <c r="AA693" s="284"/>
      <c r="AB693" s="284"/>
      <c r="AC693" s="284"/>
      <c r="AD693" s="284"/>
      <c r="AE693" s="284"/>
      <c r="AF693" s="284"/>
      <c r="AG693" s="284"/>
      <c r="AH693" s="284"/>
      <c r="AI693" s="284"/>
      <c r="AJ693" s="284"/>
      <c r="AK693" s="284"/>
      <c r="AL693" s="284"/>
      <c r="AM693" s="284"/>
      <c r="AN693" s="284"/>
      <c r="AO693" s="284"/>
      <c r="AP693" s="284"/>
      <c r="AQ693" s="284"/>
      <c r="AR693" s="284"/>
      <c r="AS693" s="284"/>
      <c r="AT693" s="284"/>
      <c r="AU693" s="284"/>
      <c r="AV693" s="284"/>
      <c r="AW693" s="284"/>
      <c r="AX693" s="284"/>
      <c r="AY693" s="285"/>
      <c r="AZ693" s="285"/>
      <c r="BA693" s="285"/>
      <c r="BB693" s="285"/>
      <c r="BC693" s="285"/>
      <c r="BD693" s="285"/>
      <c r="BE693" s="285"/>
      <c r="BF693" s="285"/>
      <c r="BG693" s="285"/>
      <c r="BH693" s="285"/>
      <c r="BI693" s="285"/>
      <c r="BJ693" s="285"/>
      <c r="BK693" s="285"/>
      <c r="BL693" s="285"/>
      <c r="BM693" s="285"/>
      <c r="BN693" s="285"/>
      <c r="BO693" s="285"/>
      <c r="BP693" s="285"/>
      <c r="BQ693" s="285"/>
      <c r="BR693" s="285"/>
      <c r="BS693" s="285"/>
      <c r="BT693" s="285"/>
      <c r="BU693" s="285"/>
      <c r="BV693" s="285"/>
      <c r="BW693" s="285"/>
      <c r="BX693" s="285"/>
      <c r="BY693" s="285"/>
      <c r="BZ693" s="285"/>
      <c r="CA693" s="285"/>
      <c r="CB693" s="285"/>
      <c r="CC693" s="285"/>
      <c r="CD693" s="285"/>
      <c r="CE693" s="285"/>
      <c r="CF693" s="285"/>
      <c r="CG693" s="285"/>
      <c r="CH693" s="285"/>
      <c r="CI693" s="285"/>
      <c r="CJ693" s="285"/>
      <c r="CK693" s="285"/>
      <c r="CL693" s="285"/>
      <c r="CM693" s="285"/>
      <c r="CN693" s="285"/>
      <c r="CO693" s="285"/>
    </row>
    <row r="694" spans="1:93" s="258" customFormat="1" x14ac:dyDescent="0.2">
      <c r="A694" s="284"/>
      <c r="B694" s="459"/>
      <c r="C694" s="493"/>
      <c r="D694" s="285"/>
      <c r="E694" s="285"/>
      <c r="F694" s="285"/>
      <c r="G694" s="285"/>
      <c r="H694" s="285"/>
      <c r="I694" s="285"/>
      <c r="J694" s="285"/>
      <c r="K694" s="285"/>
      <c r="L694" s="285"/>
      <c r="M694" s="285"/>
      <c r="N694" s="285"/>
      <c r="O694" s="285"/>
      <c r="P694" s="285"/>
      <c r="Q694" s="285"/>
      <c r="R694" s="285"/>
      <c r="S694" s="285"/>
      <c r="T694" s="285"/>
      <c r="U694" s="290"/>
      <c r="V694" s="494"/>
      <c r="W694" s="284"/>
      <c r="X694" s="284"/>
      <c r="Y694" s="284"/>
      <c r="Z694" s="284"/>
      <c r="AA694" s="284"/>
      <c r="AB694" s="284"/>
      <c r="AC694" s="284"/>
      <c r="AD694" s="284"/>
      <c r="AE694" s="284"/>
      <c r="AF694" s="284"/>
      <c r="AG694" s="284"/>
      <c r="AH694" s="284"/>
      <c r="AI694" s="284"/>
      <c r="AJ694" s="284"/>
      <c r="AK694" s="284"/>
      <c r="AL694" s="284"/>
      <c r="AM694" s="284"/>
      <c r="AN694" s="284"/>
      <c r="AO694" s="284"/>
      <c r="AP694" s="284"/>
      <c r="AQ694" s="284"/>
      <c r="AR694" s="284"/>
      <c r="AS694" s="284"/>
      <c r="AT694" s="284"/>
      <c r="AU694" s="284"/>
      <c r="AV694" s="284"/>
      <c r="AW694" s="284"/>
      <c r="AX694" s="284"/>
      <c r="AY694" s="285"/>
      <c r="AZ694" s="285"/>
      <c r="BA694" s="285"/>
      <c r="BB694" s="285"/>
      <c r="BC694" s="285"/>
      <c r="BD694" s="285"/>
      <c r="BE694" s="285"/>
      <c r="BF694" s="285"/>
      <c r="BG694" s="285"/>
      <c r="BH694" s="285"/>
      <c r="BI694" s="285"/>
      <c r="BJ694" s="285"/>
      <c r="BK694" s="285"/>
      <c r="BL694" s="285"/>
      <c r="BM694" s="285"/>
      <c r="BN694" s="285"/>
      <c r="BO694" s="285"/>
      <c r="BP694" s="285"/>
      <c r="BQ694" s="285"/>
      <c r="BR694" s="285"/>
      <c r="BS694" s="285"/>
      <c r="BT694" s="285"/>
      <c r="BU694" s="285"/>
      <c r="BV694" s="285"/>
      <c r="BW694" s="285"/>
      <c r="BX694" s="285"/>
      <c r="BY694" s="285"/>
      <c r="BZ694" s="285"/>
      <c r="CA694" s="285"/>
      <c r="CB694" s="285"/>
      <c r="CC694" s="285"/>
      <c r="CD694" s="285"/>
      <c r="CE694" s="285"/>
      <c r="CF694" s="285"/>
      <c r="CG694" s="285"/>
      <c r="CH694" s="285"/>
      <c r="CI694" s="285"/>
      <c r="CJ694" s="285"/>
      <c r="CK694" s="285"/>
      <c r="CL694" s="285"/>
      <c r="CM694" s="285"/>
      <c r="CN694" s="285"/>
      <c r="CO694" s="285"/>
    </row>
    <row r="695" spans="1:93" s="258" customFormat="1" x14ac:dyDescent="0.2">
      <c r="A695" s="284"/>
      <c r="B695" s="459"/>
      <c r="C695" s="493"/>
      <c r="D695" s="285"/>
      <c r="E695" s="285"/>
      <c r="F695" s="285"/>
      <c r="G695" s="285"/>
      <c r="H695" s="285"/>
      <c r="I695" s="285"/>
      <c r="J695" s="285"/>
      <c r="K695" s="285"/>
      <c r="L695" s="285"/>
      <c r="M695" s="285"/>
      <c r="N695" s="285"/>
      <c r="O695" s="285"/>
      <c r="P695" s="285"/>
      <c r="Q695" s="285"/>
      <c r="R695" s="285"/>
      <c r="S695" s="285"/>
      <c r="T695" s="285"/>
      <c r="U695" s="290"/>
      <c r="V695" s="494"/>
      <c r="W695" s="284"/>
      <c r="X695" s="284"/>
      <c r="Y695" s="284"/>
      <c r="Z695" s="284"/>
      <c r="AA695" s="284"/>
      <c r="AB695" s="284"/>
      <c r="AC695" s="284"/>
      <c r="AD695" s="284"/>
      <c r="AE695" s="284"/>
      <c r="AF695" s="284"/>
      <c r="AG695" s="284"/>
      <c r="AH695" s="284"/>
      <c r="AI695" s="284"/>
      <c r="AJ695" s="284"/>
      <c r="AK695" s="284"/>
      <c r="AL695" s="284"/>
      <c r="AM695" s="284"/>
      <c r="AN695" s="284"/>
      <c r="AO695" s="284"/>
      <c r="AP695" s="284"/>
      <c r="AQ695" s="284"/>
      <c r="AR695" s="284"/>
      <c r="AS695" s="284"/>
      <c r="AT695" s="284"/>
      <c r="AU695" s="284"/>
      <c r="AV695" s="284"/>
      <c r="AW695" s="284"/>
      <c r="AX695" s="284"/>
      <c r="AY695" s="285"/>
      <c r="AZ695" s="285"/>
      <c r="BA695" s="285"/>
      <c r="BB695" s="285"/>
      <c r="BC695" s="285"/>
      <c r="BD695" s="285"/>
      <c r="BE695" s="285"/>
      <c r="BF695" s="285"/>
      <c r="BG695" s="285"/>
      <c r="BH695" s="285"/>
      <c r="BI695" s="285"/>
      <c r="BJ695" s="285"/>
      <c r="BK695" s="285"/>
      <c r="BL695" s="285"/>
      <c r="BM695" s="285"/>
      <c r="BN695" s="285"/>
      <c r="BO695" s="285"/>
      <c r="BP695" s="285"/>
      <c r="BQ695" s="285"/>
      <c r="BR695" s="285"/>
      <c r="BS695" s="285"/>
      <c r="BT695" s="285"/>
      <c r="BU695" s="285"/>
      <c r="BV695" s="285"/>
      <c r="BW695" s="285"/>
      <c r="BX695" s="285"/>
      <c r="BY695" s="285"/>
      <c r="BZ695" s="285"/>
      <c r="CA695" s="285"/>
      <c r="CB695" s="285"/>
      <c r="CC695" s="285"/>
      <c r="CD695" s="285"/>
      <c r="CE695" s="285"/>
      <c r="CF695" s="285"/>
      <c r="CG695" s="285"/>
      <c r="CH695" s="285"/>
      <c r="CI695" s="285"/>
      <c r="CJ695" s="285"/>
      <c r="CK695" s="285"/>
      <c r="CL695" s="285"/>
      <c r="CM695" s="285"/>
      <c r="CN695" s="285"/>
      <c r="CO695" s="285"/>
    </row>
    <row r="696" spans="1:93" s="258" customFormat="1" x14ac:dyDescent="0.2">
      <c r="A696" s="284"/>
      <c r="B696" s="459"/>
      <c r="C696" s="493"/>
      <c r="D696" s="285"/>
      <c r="E696" s="285"/>
      <c r="F696" s="285"/>
      <c r="G696" s="285"/>
      <c r="H696" s="285"/>
      <c r="I696" s="285"/>
      <c r="J696" s="285"/>
      <c r="K696" s="285"/>
      <c r="L696" s="285"/>
      <c r="M696" s="285"/>
      <c r="N696" s="285"/>
      <c r="O696" s="285"/>
      <c r="P696" s="285"/>
      <c r="Q696" s="285"/>
      <c r="R696" s="285"/>
      <c r="S696" s="285"/>
      <c r="T696" s="285"/>
      <c r="U696" s="290"/>
      <c r="V696" s="494"/>
      <c r="W696" s="284"/>
      <c r="X696" s="284"/>
      <c r="Y696" s="284"/>
      <c r="Z696" s="284"/>
      <c r="AA696" s="284"/>
      <c r="AB696" s="284"/>
      <c r="AC696" s="284"/>
      <c r="AD696" s="284"/>
      <c r="AE696" s="284"/>
      <c r="AF696" s="284"/>
      <c r="AG696" s="284"/>
      <c r="AH696" s="284"/>
      <c r="AI696" s="284"/>
      <c r="AJ696" s="284"/>
      <c r="AK696" s="284"/>
      <c r="AL696" s="284"/>
      <c r="AM696" s="284"/>
      <c r="AN696" s="284"/>
      <c r="AO696" s="284"/>
      <c r="AP696" s="284"/>
      <c r="AQ696" s="284"/>
      <c r="AR696" s="284"/>
      <c r="AS696" s="284"/>
      <c r="AT696" s="284"/>
      <c r="AU696" s="284"/>
      <c r="AV696" s="284"/>
      <c r="AW696" s="284"/>
      <c r="AX696" s="284"/>
      <c r="AY696" s="285"/>
      <c r="AZ696" s="285"/>
      <c r="BA696" s="285"/>
      <c r="BB696" s="285"/>
      <c r="BC696" s="285"/>
      <c r="BD696" s="285"/>
      <c r="BE696" s="285"/>
      <c r="BF696" s="285"/>
      <c r="BG696" s="285"/>
      <c r="BH696" s="285"/>
      <c r="BI696" s="285"/>
      <c r="BJ696" s="285"/>
      <c r="BK696" s="285"/>
      <c r="BL696" s="285"/>
      <c r="BM696" s="285"/>
      <c r="BN696" s="285"/>
      <c r="BO696" s="285"/>
      <c r="BP696" s="285"/>
      <c r="BQ696" s="285"/>
      <c r="BR696" s="285"/>
      <c r="BS696" s="285"/>
      <c r="BT696" s="285"/>
      <c r="BU696" s="285"/>
      <c r="BV696" s="285"/>
      <c r="BW696" s="285"/>
      <c r="BX696" s="285"/>
      <c r="BY696" s="285"/>
      <c r="BZ696" s="285"/>
      <c r="CA696" s="285"/>
      <c r="CB696" s="285"/>
      <c r="CC696" s="285"/>
      <c r="CD696" s="285"/>
      <c r="CE696" s="285"/>
      <c r="CF696" s="285"/>
      <c r="CG696" s="285"/>
      <c r="CH696" s="285"/>
      <c r="CI696" s="285"/>
      <c r="CJ696" s="285"/>
      <c r="CK696" s="285"/>
      <c r="CL696" s="285"/>
      <c r="CM696" s="285"/>
      <c r="CN696" s="285"/>
      <c r="CO696" s="285"/>
    </row>
    <row r="697" spans="1:93" s="258" customFormat="1" x14ac:dyDescent="0.2">
      <c r="A697" s="284"/>
      <c r="B697" s="459"/>
      <c r="C697" s="493"/>
      <c r="D697" s="285"/>
      <c r="E697" s="285"/>
      <c r="F697" s="285"/>
      <c r="G697" s="285"/>
      <c r="H697" s="285"/>
      <c r="I697" s="285"/>
      <c r="J697" s="285"/>
      <c r="K697" s="285"/>
      <c r="L697" s="285"/>
      <c r="M697" s="285"/>
      <c r="N697" s="285"/>
      <c r="O697" s="285"/>
      <c r="P697" s="285"/>
      <c r="Q697" s="285"/>
      <c r="R697" s="285"/>
      <c r="S697" s="285"/>
      <c r="T697" s="285"/>
      <c r="U697" s="290"/>
      <c r="V697" s="494"/>
      <c r="W697" s="284"/>
      <c r="X697" s="284"/>
      <c r="Y697" s="284"/>
      <c r="Z697" s="284"/>
      <c r="AA697" s="284"/>
      <c r="AB697" s="284"/>
      <c r="AC697" s="284"/>
      <c r="AD697" s="284"/>
      <c r="AE697" s="284"/>
      <c r="AF697" s="284"/>
      <c r="AG697" s="284"/>
      <c r="AH697" s="284"/>
      <c r="AI697" s="284"/>
      <c r="AJ697" s="284"/>
      <c r="AK697" s="284"/>
      <c r="AL697" s="284"/>
      <c r="AM697" s="284"/>
      <c r="AN697" s="284"/>
      <c r="AO697" s="284"/>
      <c r="AP697" s="284"/>
      <c r="AQ697" s="284"/>
      <c r="AR697" s="284"/>
      <c r="AS697" s="284"/>
      <c r="AT697" s="284"/>
      <c r="AU697" s="284"/>
      <c r="AV697" s="284"/>
      <c r="AW697" s="284"/>
      <c r="AX697" s="284"/>
      <c r="AY697" s="285"/>
      <c r="AZ697" s="285"/>
      <c r="BA697" s="285"/>
      <c r="BB697" s="285"/>
      <c r="BC697" s="285"/>
      <c r="BD697" s="285"/>
      <c r="BE697" s="285"/>
      <c r="BF697" s="285"/>
      <c r="BG697" s="285"/>
      <c r="BH697" s="285"/>
      <c r="BI697" s="285"/>
      <c r="BJ697" s="285"/>
      <c r="BK697" s="285"/>
      <c r="BL697" s="285"/>
      <c r="BM697" s="285"/>
      <c r="BN697" s="285"/>
      <c r="BO697" s="285"/>
      <c r="BP697" s="285"/>
      <c r="BQ697" s="285"/>
      <c r="BR697" s="285"/>
      <c r="BS697" s="285"/>
      <c r="BT697" s="285"/>
      <c r="BU697" s="285"/>
      <c r="BV697" s="285"/>
      <c r="BW697" s="285"/>
      <c r="BX697" s="285"/>
      <c r="BY697" s="285"/>
      <c r="BZ697" s="285"/>
      <c r="CA697" s="285"/>
      <c r="CB697" s="285"/>
      <c r="CC697" s="285"/>
      <c r="CD697" s="285"/>
      <c r="CE697" s="285"/>
      <c r="CF697" s="285"/>
      <c r="CG697" s="285"/>
      <c r="CH697" s="285"/>
      <c r="CI697" s="285"/>
      <c r="CJ697" s="285"/>
      <c r="CK697" s="285"/>
      <c r="CL697" s="285"/>
      <c r="CM697" s="285"/>
      <c r="CN697" s="285"/>
      <c r="CO697" s="285"/>
    </row>
    <row r="698" spans="1:93" s="258" customFormat="1" x14ac:dyDescent="0.2">
      <c r="A698" s="284"/>
      <c r="B698" s="459"/>
      <c r="C698" s="493"/>
      <c r="D698" s="285"/>
      <c r="E698" s="285"/>
      <c r="F698" s="285"/>
      <c r="G698" s="285"/>
      <c r="H698" s="285"/>
      <c r="I698" s="285"/>
      <c r="J698" s="285"/>
      <c r="K698" s="285"/>
      <c r="L698" s="285"/>
      <c r="M698" s="285"/>
      <c r="N698" s="285"/>
      <c r="O698" s="285"/>
      <c r="P698" s="285"/>
      <c r="Q698" s="285"/>
      <c r="R698" s="285"/>
      <c r="S698" s="285"/>
      <c r="T698" s="285"/>
      <c r="U698" s="290"/>
      <c r="V698" s="494"/>
      <c r="W698" s="284"/>
      <c r="X698" s="284"/>
      <c r="Y698" s="284"/>
      <c r="Z698" s="284"/>
      <c r="AA698" s="284"/>
      <c r="AB698" s="284"/>
      <c r="AC698" s="284"/>
      <c r="AD698" s="284"/>
      <c r="AE698" s="284"/>
      <c r="AF698" s="284"/>
      <c r="AG698" s="284"/>
      <c r="AH698" s="284"/>
      <c r="AI698" s="284"/>
      <c r="AJ698" s="284"/>
      <c r="AK698" s="284"/>
      <c r="AL698" s="284"/>
      <c r="AM698" s="284"/>
      <c r="AN698" s="284"/>
      <c r="AO698" s="284"/>
      <c r="AP698" s="284"/>
      <c r="AQ698" s="284"/>
      <c r="AR698" s="284"/>
      <c r="AS698" s="284"/>
      <c r="AT698" s="284"/>
      <c r="AU698" s="284"/>
      <c r="AV698" s="284"/>
      <c r="AW698" s="284"/>
      <c r="AX698" s="284"/>
      <c r="AY698" s="285"/>
      <c r="AZ698" s="285"/>
      <c r="BA698" s="285"/>
      <c r="BB698" s="285"/>
      <c r="BC698" s="285"/>
      <c r="BD698" s="285"/>
      <c r="BE698" s="285"/>
      <c r="BF698" s="285"/>
      <c r="BG698" s="285"/>
      <c r="BH698" s="285"/>
      <c r="BI698" s="285"/>
      <c r="BJ698" s="285"/>
      <c r="BK698" s="285"/>
      <c r="BL698" s="285"/>
      <c r="BM698" s="285"/>
      <c r="BN698" s="285"/>
      <c r="BO698" s="285"/>
      <c r="BP698" s="285"/>
      <c r="BQ698" s="285"/>
      <c r="BR698" s="285"/>
      <c r="BS698" s="285"/>
      <c r="BT698" s="285"/>
      <c r="BU698" s="285"/>
      <c r="BV698" s="285"/>
      <c r="BW698" s="285"/>
      <c r="BX698" s="285"/>
      <c r="BY698" s="285"/>
      <c r="BZ698" s="285"/>
      <c r="CA698" s="285"/>
      <c r="CB698" s="285"/>
      <c r="CC698" s="285"/>
      <c r="CD698" s="285"/>
      <c r="CE698" s="285"/>
      <c r="CF698" s="285"/>
      <c r="CG698" s="285"/>
      <c r="CH698" s="285"/>
      <c r="CI698" s="285"/>
      <c r="CJ698" s="285"/>
      <c r="CK698" s="285"/>
      <c r="CL698" s="285"/>
      <c r="CM698" s="285"/>
      <c r="CN698" s="285"/>
      <c r="CO698" s="285"/>
    </row>
    <row r="699" spans="1:93" s="258" customFormat="1" x14ac:dyDescent="0.2">
      <c r="A699" s="284"/>
      <c r="B699" s="459"/>
      <c r="C699" s="493"/>
      <c r="D699" s="285"/>
      <c r="E699" s="285"/>
      <c r="F699" s="285"/>
      <c r="G699" s="285"/>
      <c r="H699" s="285"/>
      <c r="I699" s="285"/>
      <c r="J699" s="285"/>
      <c r="K699" s="285"/>
      <c r="L699" s="285"/>
      <c r="M699" s="285"/>
      <c r="N699" s="285"/>
      <c r="O699" s="285"/>
      <c r="P699" s="285"/>
      <c r="Q699" s="285"/>
      <c r="R699" s="285"/>
      <c r="S699" s="285"/>
      <c r="T699" s="285"/>
      <c r="U699" s="290"/>
      <c r="V699" s="494"/>
      <c r="W699" s="284"/>
      <c r="X699" s="284"/>
      <c r="Y699" s="284"/>
      <c r="Z699" s="284"/>
      <c r="AA699" s="284"/>
      <c r="AB699" s="284"/>
      <c r="AC699" s="284"/>
      <c r="AD699" s="284"/>
      <c r="AE699" s="284"/>
      <c r="AF699" s="284"/>
      <c r="AG699" s="284"/>
      <c r="AH699" s="284"/>
      <c r="AI699" s="284"/>
      <c r="AJ699" s="284"/>
      <c r="AK699" s="284"/>
      <c r="AL699" s="284"/>
      <c r="AM699" s="284"/>
      <c r="AN699" s="284"/>
      <c r="AO699" s="284"/>
      <c r="AP699" s="284"/>
      <c r="AQ699" s="284"/>
      <c r="AR699" s="284"/>
      <c r="AS699" s="284"/>
      <c r="AT699" s="284"/>
      <c r="AU699" s="284"/>
      <c r="AV699" s="284"/>
      <c r="AW699" s="284"/>
      <c r="AX699" s="284"/>
      <c r="AY699" s="285"/>
      <c r="AZ699" s="285"/>
      <c r="BA699" s="285"/>
      <c r="BB699" s="285"/>
      <c r="BC699" s="285"/>
      <c r="BD699" s="285"/>
      <c r="BE699" s="285"/>
      <c r="BF699" s="285"/>
      <c r="BG699" s="285"/>
      <c r="BH699" s="285"/>
      <c r="BI699" s="285"/>
      <c r="BJ699" s="285"/>
      <c r="BK699" s="285"/>
      <c r="BL699" s="285"/>
      <c r="BM699" s="285"/>
      <c r="BN699" s="285"/>
      <c r="BO699" s="285"/>
      <c r="BP699" s="285"/>
      <c r="BQ699" s="285"/>
      <c r="BR699" s="285"/>
      <c r="BS699" s="285"/>
      <c r="BT699" s="285"/>
      <c r="BU699" s="285"/>
      <c r="BV699" s="285"/>
      <c r="BW699" s="285"/>
      <c r="BX699" s="285"/>
      <c r="BY699" s="285"/>
      <c r="BZ699" s="285"/>
      <c r="CA699" s="285"/>
      <c r="CB699" s="285"/>
      <c r="CC699" s="285"/>
      <c r="CD699" s="285"/>
      <c r="CE699" s="285"/>
      <c r="CF699" s="285"/>
      <c r="CG699" s="285"/>
      <c r="CH699" s="285"/>
      <c r="CI699" s="285"/>
      <c r="CJ699" s="285"/>
      <c r="CK699" s="285"/>
      <c r="CL699" s="285"/>
      <c r="CM699" s="285"/>
      <c r="CN699" s="285"/>
      <c r="CO699" s="285"/>
    </row>
    <row r="700" spans="1:93" s="258" customFormat="1" x14ac:dyDescent="0.2">
      <c r="A700" s="284"/>
      <c r="B700" s="459"/>
      <c r="C700" s="493"/>
      <c r="D700" s="285"/>
      <c r="E700" s="285"/>
      <c r="F700" s="285"/>
      <c r="G700" s="285"/>
      <c r="H700" s="285"/>
      <c r="I700" s="285"/>
      <c r="J700" s="285"/>
      <c r="K700" s="285"/>
      <c r="L700" s="285"/>
      <c r="M700" s="285"/>
      <c r="N700" s="285"/>
      <c r="O700" s="285"/>
      <c r="P700" s="285"/>
      <c r="Q700" s="285"/>
      <c r="R700" s="285"/>
      <c r="S700" s="285"/>
      <c r="T700" s="285"/>
      <c r="U700" s="290"/>
      <c r="V700" s="494"/>
      <c r="W700" s="284"/>
      <c r="X700" s="284"/>
      <c r="Y700" s="284"/>
      <c r="Z700" s="284"/>
      <c r="AA700" s="284"/>
      <c r="AB700" s="284"/>
      <c r="AC700" s="284"/>
      <c r="AD700" s="284"/>
      <c r="AE700" s="284"/>
      <c r="AF700" s="284"/>
      <c r="AG700" s="284"/>
      <c r="AH700" s="284"/>
      <c r="AI700" s="284"/>
      <c r="AJ700" s="284"/>
      <c r="AK700" s="284"/>
      <c r="AL700" s="284"/>
      <c r="AM700" s="284"/>
      <c r="AN700" s="284"/>
      <c r="AO700" s="284"/>
      <c r="AP700" s="284"/>
      <c r="AQ700" s="284"/>
      <c r="AR700" s="284"/>
      <c r="AS700" s="284"/>
      <c r="AT700" s="284"/>
      <c r="AU700" s="284"/>
      <c r="AV700" s="284"/>
      <c r="AW700" s="284"/>
      <c r="AX700" s="284"/>
      <c r="AY700" s="285"/>
      <c r="AZ700" s="285"/>
      <c r="BA700" s="285"/>
      <c r="BB700" s="285"/>
      <c r="BC700" s="285"/>
      <c r="BD700" s="285"/>
      <c r="BE700" s="285"/>
      <c r="BF700" s="285"/>
      <c r="BG700" s="285"/>
      <c r="BH700" s="285"/>
      <c r="BI700" s="285"/>
      <c r="BJ700" s="285"/>
      <c r="BK700" s="285"/>
      <c r="BL700" s="285"/>
      <c r="BM700" s="285"/>
      <c r="BN700" s="285"/>
      <c r="BO700" s="285"/>
      <c r="BP700" s="285"/>
      <c r="BQ700" s="285"/>
      <c r="BR700" s="285"/>
      <c r="BS700" s="285"/>
      <c r="BT700" s="285"/>
      <c r="BU700" s="285"/>
      <c r="BV700" s="285"/>
      <c r="BW700" s="285"/>
      <c r="BX700" s="285"/>
      <c r="BY700" s="285"/>
      <c r="BZ700" s="285"/>
      <c r="CA700" s="285"/>
      <c r="CB700" s="285"/>
      <c r="CC700" s="285"/>
      <c r="CD700" s="285"/>
      <c r="CE700" s="285"/>
      <c r="CF700" s="285"/>
      <c r="CG700" s="285"/>
      <c r="CH700" s="285"/>
      <c r="CI700" s="285"/>
      <c r="CJ700" s="285"/>
      <c r="CK700" s="285"/>
      <c r="CL700" s="285"/>
      <c r="CM700" s="285"/>
      <c r="CN700" s="285"/>
      <c r="CO700" s="285"/>
    </row>
    <row r="701" spans="1:93" s="258" customFormat="1" x14ac:dyDescent="0.2">
      <c r="A701" s="284"/>
      <c r="B701" s="459"/>
      <c r="C701" s="493"/>
      <c r="D701" s="285"/>
      <c r="E701" s="285"/>
      <c r="F701" s="285"/>
      <c r="G701" s="285"/>
      <c r="H701" s="285"/>
      <c r="I701" s="285"/>
      <c r="J701" s="285"/>
      <c r="K701" s="285"/>
      <c r="L701" s="285"/>
      <c r="M701" s="285"/>
      <c r="N701" s="285"/>
      <c r="O701" s="285"/>
      <c r="P701" s="285"/>
      <c r="Q701" s="285"/>
      <c r="R701" s="285"/>
      <c r="S701" s="285"/>
      <c r="T701" s="285"/>
      <c r="U701" s="290"/>
      <c r="V701" s="494"/>
      <c r="W701" s="284"/>
      <c r="X701" s="284"/>
      <c r="Y701" s="284"/>
      <c r="Z701" s="284"/>
      <c r="AA701" s="284"/>
      <c r="AB701" s="284"/>
      <c r="AC701" s="284"/>
      <c r="AD701" s="284"/>
      <c r="AE701" s="284"/>
      <c r="AF701" s="284"/>
      <c r="AG701" s="284"/>
      <c r="AH701" s="284"/>
      <c r="AI701" s="284"/>
      <c r="AJ701" s="284"/>
      <c r="AK701" s="284"/>
      <c r="AL701" s="284"/>
      <c r="AM701" s="284"/>
      <c r="AN701" s="284"/>
      <c r="AO701" s="284"/>
      <c r="AP701" s="284"/>
      <c r="AQ701" s="284"/>
      <c r="AR701" s="284"/>
      <c r="AS701" s="284"/>
      <c r="AT701" s="284"/>
      <c r="AU701" s="284"/>
      <c r="AV701" s="284"/>
      <c r="AW701" s="284"/>
      <c r="AX701" s="284"/>
      <c r="AY701" s="285"/>
      <c r="AZ701" s="285"/>
      <c r="BA701" s="285"/>
      <c r="BB701" s="285"/>
      <c r="BC701" s="285"/>
      <c r="BD701" s="285"/>
      <c r="BE701" s="285"/>
      <c r="BF701" s="285"/>
      <c r="BG701" s="285"/>
      <c r="BH701" s="285"/>
      <c r="BI701" s="285"/>
      <c r="BJ701" s="285"/>
      <c r="BK701" s="285"/>
      <c r="BL701" s="285"/>
      <c r="BM701" s="285"/>
      <c r="BN701" s="285"/>
      <c r="BO701" s="285"/>
      <c r="BP701" s="285"/>
      <c r="BQ701" s="285"/>
      <c r="BR701" s="285"/>
      <c r="BS701" s="285"/>
      <c r="BT701" s="285"/>
      <c r="BU701" s="285"/>
      <c r="BV701" s="285"/>
      <c r="BW701" s="285"/>
      <c r="BX701" s="285"/>
      <c r="BY701" s="285"/>
      <c r="BZ701" s="285"/>
      <c r="CA701" s="285"/>
      <c r="CB701" s="285"/>
      <c r="CC701" s="285"/>
      <c r="CD701" s="285"/>
      <c r="CE701" s="285"/>
      <c r="CF701" s="285"/>
      <c r="CG701" s="285"/>
      <c r="CH701" s="285"/>
      <c r="CI701" s="285"/>
      <c r="CJ701" s="285"/>
      <c r="CK701" s="285"/>
      <c r="CL701" s="285"/>
      <c r="CM701" s="285"/>
      <c r="CN701" s="285"/>
      <c r="CO701" s="285"/>
    </row>
    <row r="702" spans="1:93" s="258" customFormat="1" x14ac:dyDescent="0.2">
      <c r="A702" s="284"/>
      <c r="B702" s="459"/>
      <c r="C702" s="493"/>
      <c r="D702" s="285"/>
      <c r="E702" s="285"/>
      <c r="F702" s="285"/>
      <c r="G702" s="285"/>
      <c r="H702" s="285"/>
      <c r="I702" s="285"/>
      <c r="J702" s="285"/>
      <c r="K702" s="285"/>
      <c r="L702" s="285"/>
      <c r="M702" s="285"/>
      <c r="N702" s="285"/>
      <c r="O702" s="285"/>
      <c r="P702" s="285"/>
      <c r="Q702" s="285"/>
      <c r="R702" s="285"/>
      <c r="S702" s="285"/>
      <c r="T702" s="285"/>
      <c r="U702" s="290"/>
      <c r="V702" s="494"/>
      <c r="W702" s="284"/>
      <c r="X702" s="284"/>
      <c r="Y702" s="284"/>
      <c r="Z702" s="284"/>
      <c r="AA702" s="284"/>
      <c r="AB702" s="284"/>
      <c r="AC702" s="284"/>
      <c r="AD702" s="284"/>
      <c r="AE702" s="284"/>
      <c r="AF702" s="284"/>
      <c r="AG702" s="284"/>
      <c r="AH702" s="284"/>
      <c r="AI702" s="284"/>
      <c r="AJ702" s="284"/>
      <c r="AK702" s="284"/>
      <c r="AL702" s="284"/>
      <c r="AM702" s="284"/>
      <c r="AN702" s="284"/>
      <c r="AO702" s="284"/>
      <c r="AP702" s="284"/>
      <c r="AQ702" s="284"/>
      <c r="AR702" s="284"/>
      <c r="AS702" s="284"/>
      <c r="AT702" s="284"/>
      <c r="AU702" s="284"/>
      <c r="AV702" s="284"/>
      <c r="AW702" s="284"/>
      <c r="AX702" s="284"/>
      <c r="AY702" s="285"/>
      <c r="AZ702" s="285"/>
      <c r="BA702" s="285"/>
      <c r="BB702" s="285"/>
      <c r="BC702" s="285"/>
      <c r="BD702" s="285"/>
      <c r="BE702" s="285"/>
      <c r="BF702" s="285"/>
      <c r="BG702" s="285"/>
      <c r="BH702" s="285"/>
      <c r="BI702" s="285"/>
      <c r="BJ702" s="285"/>
      <c r="BK702" s="285"/>
      <c r="BL702" s="285"/>
      <c r="BM702" s="285"/>
      <c r="BN702" s="285"/>
      <c r="BO702" s="285"/>
      <c r="BP702" s="285"/>
      <c r="BQ702" s="285"/>
      <c r="BR702" s="285"/>
      <c r="BS702" s="285"/>
      <c r="BT702" s="285"/>
      <c r="BU702" s="285"/>
      <c r="BV702" s="285"/>
      <c r="BW702" s="285"/>
      <c r="BX702" s="285"/>
      <c r="BY702" s="285"/>
      <c r="BZ702" s="285"/>
      <c r="CA702" s="285"/>
      <c r="CB702" s="285"/>
      <c r="CC702" s="285"/>
      <c r="CD702" s="285"/>
      <c r="CE702" s="285"/>
      <c r="CF702" s="285"/>
      <c r="CG702" s="285"/>
      <c r="CH702" s="285"/>
      <c r="CI702" s="285"/>
      <c r="CJ702" s="285"/>
      <c r="CK702" s="285"/>
      <c r="CL702" s="285"/>
      <c r="CM702" s="285"/>
      <c r="CN702" s="285"/>
      <c r="CO702" s="285"/>
    </row>
    <row r="703" spans="1:93" s="258" customFormat="1" x14ac:dyDescent="0.2">
      <c r="A703" s="284"/>
      <c r="B703" s="459"/>
      <c r="C703" s="493"/>
      <c r="D703" s="285"/>
      <c r="E703" s="285"/>
      <c r="F703" s="285"/>
      <c r="G703" s="285"/>
      <c r="H703" s="285"/>
      <c r="I703" s="285"/>
      <c r="J703" s="285"/>
      <c r="K703" s="285"/>
      <c r="L703" s="285"/>
      <c r="M703" s="285"/>
      <c r="N703" s="285"/>
      <c r="O703" s="285"/>
      <c r="P703" s="285"/>
      <c r="Q703" s="285"/>
      <c r="R703" s="285"/>
      <c r="S703" s="285"/>
      <c r="T703" s="285"/>
      <c r="U703" s="290"/>
      <c r="V703" s="494"/>
      <c r="W703" s="284"/>
      <c r="X703" s="284"/>
      <c r="Y703" s="284"/>
      <c r="Z703" s="284"/>
      <c r="AA703" s="284"/>
      <c r="AB703" s="284"/>
      <c r="AC703" s="284"/>
      <c r="AD703" s="284"/>
      <c r="AE703" s="284"/>
      <c r="AF703" s="284"/>
      <c r="AG703" s="284"/>
      <c r="AH703" s="284"/>
      <c r="AI703" s="284"/>
      <c r="AJ703" s="284"/>
      <c r="AK703" s="284"/>
      <c r="AL703" s="284"/>
      <c r="AM703" s="284"/>
      <c r="AN703" s="284"/>
      <c r="AO703" s="284"/>
      <c r="AP703" s="284"/>
      <c r="AQ703" s="284"/>
      <c r="AR703" s="284"/>
      <c r="AS703" s="284"/>
      <c r="AT703" s="284"/>
      <c r="AU703" s="284"/>
      <c r="AV703" s="284"/>
      <c r="AW703" s="284"/>
      <c r="AX703" s="284"/>
      <c r="AY703" s="285"/>
      <c r="AZ703" s="285"/>
      <c r="BA703" s="285"/>
      <c r="BB703" s="285"/>
      <c r="BC703" s="285"/>
      <c r="BD703" s="285"/>
      <c r="BE703" s="285"/>
      <c r="BF703" s="285"/>
      <c r="BG703" s="285"/>
      <c r="BH703" s="285"/>
      <c r="BI703" s="285"/>
      <c r="BJ703" s="285"/>
      <c r="BK703" s="285"/>
      <c r="BL703" s="285"/>
      <c r="BM703" s="285"/>
      <c r="BN703" s="285"/>
      <c r="BO703" s="285"/>
      <c r="BP703" s="285"/>
      <c r="BQ703" s="285"/>
      <c r="BR703" s="285"/>
      <c r="BS703" s="285"/>
      <c r="BT703" s="285"/>
      <c r="BU703" s="285"/>
      <c r="BV703" s="285"/>
      <c r="BW703" s="285"/>
      <c r="BX703" s="285"/>
      <c r="BY703" s="285"/>
      <c r="BZ703" s="285"/>
      <c r="CA703" s="285"/>
      <c r="CB703" s="285"/>
      <c r="CC703" s="285"/>
      <c r="CD703" s="285"/>
      <c r="CE703" s="285"/>
      <c r="CF703" s="285"/>
      <c r="CG703" s="285"/>
      <c r="CH703" s="285"/>
      <c r="CI703" s="285"/>
      <c r="CJ703" s="285"/>
      <c r="CK703" s="285"/>
      <c r="CL703" s="285"/>
      <c r="CM703" s="285"/>
      <c r="CN703" s="285"/>
      <c r="CO703" s="285"/>
    </row>
    <row r="704" spans="1:93" s="258" customFormat="1" x14ac:dyDescent="0.2">
      <c r="A704" s="284"/>
      <c r="B704" s="459"/>
      <c r="C704" s="493"/>
      <c r="D704" s="285"/>
      <c r="E704" s="285"/>
      <c r="F704" s="285"/>
      <c r="G704" s="285"/>
      <c r="H704" s="285"/>
      <c r="I704" s="285"/>
      <c r="J704" s="285"/>
      <c r="K704" s="285"/>
      <c r="L704" s="285"/>
      <c r="M704" s="285"/>
      <c r="N704" s="285"/>
      <c r="O704" s="285"/>
      <c r="P704" s="285"/>
      <c r="Q704" s="285"/>
      <c r="R704" s="285"/>
      <c r="S704" s="285"/>
      <c r="T704" s="285"/>
      <c r="U704" s="290"/>
      <c r="V704" s="494"/>
      <c r="W704" s="284"/>
      <c r="X704" s="284"/>
      <c r="Y704" s="284"/>
      <c r="Z704" s="284"/>
      <c r="AA704" s="284"/>
      <c r="AB704" s="284"/>
      <c r="AC704" s="284"/>
      <c r="AD704" s="284"/>
      <c r="AE704" s="284"/>
      <c r="AF704" s="284"/>
      <c r="AG704" s="284"/>
      <c r="AH704" s="284"/>
      <c r="AI704" s="284"/>
      <c r="AJ704" s="284"/>
      <c r="AK704" s="284"/>
      <c r="AL704" s="284"/>
      <c r="AM704" s="284"/>
      <c r="AN704" s="284"/>
      <c r="AO704" s="284"/>
      <c r="AP704" s="284"/>
      <c r="AQ704" s="284"/>
      <c r="AR704" s="284"/>
      <c r="AS704" s="284"/>
      <c r="AT704" s="284"/>
      <c r="AU704" s="284"/>
      <c r="AV704" s="284"/>
      <c r="AW704" s="284"/>
      <c r="AX704" s="284"/>
      <c r="AY704" s="285"/>
      <c r="AZ704" s="285"/>
      <c r="BA704" s="285"/>
      <c r="BB704" s="285"/>
      <c r="BC704" s="285"/>
      <c r="BD704" s="285"/>
      <c r="BE704" s="285"/>
      <c r="BF704" s="285"/>
      <c r="BG704" s="285"/>
      <c r="BH704" s="285"/>
      <c r="BI704" s="285"/>
      <c r="BJ704" s="285"/>
      <c r="BK704" s="285"/>
      <c r="BL704" s="285"/>
      <c r="BM704" s="285"/>
      <c r="BN704" s="285"/>
      <c r="BO704" s="285"/>
      <c r="BP704" s="285"/>
      <c r="BQ704" s="285"/>
      <c r="BR704" s="285"/>
      <c r="BS704" s="285"/>
      <c r="BT704" s="285"/>
      <c r="BU704" s="285"/>
      <c r="BV704" s="285"/>
      <c r="BW704" s="285"/>
      <c r="BX704" s="285"/>
      <c r="BY704" s="285"/>
      <c r="BZ704" s="285"/>
      <c r="CA704" s="285"/>
      <c r="CB704" s="285"/>
      <c r="CC704" s="285"/>
      <c r="CD704" s="285"/>
      <c r="CE704" s="285"/>
      <c r="CF704" s="285"/>
      <c r="CG704" s="285"/>
      <c r="CH704" s="285"/>
      <c r="CI704" s="285"/>
      <c r="CJ704" s="285"/>
      <c r="CK704" s="285"/>
      <c r="CL704" s="285"/>
      <c r="CM704" s="285"/>
      <c r="CN704" s="285"/>
      <c r="CO704" s="285"/>
    </row>
    <row r="705" spans="1:93" s="258" customFormat="1" x14ac:dyDescent="0.2">
      <c r="A705" s="284"/>
      <c r="B705" s="459"/>
      <c r="C705" s="493"/>
      <c r="D705" s="285"/>
      <c r="E705" s="285"/>
      <c r="F705" s="285"/>
      <c r="G705" s="285"/>
      <c r="H705" s="285"/>
      <c r="I705" s="285"/>
      <c r="J705" s="285"/>
      <c r="K705" s="285"/>
      <c r="L705" s="285"/>
      <c r="M705" s="285"/>
      <c r="N705" s="285"/>
      <c r="O705" s="285"/>
      <c r="P705" s="285"/>
      <c r="Q705" s="285"/>
      <c r="R705" s="285"/>
      <c r="S705" s="285"/>
      <c r="T705" s="285"/>
      <c r="U705" s="290"/>
      <c r="V705" s="494"/>
      <c r="W705" s="284"/>
      <c r="X705" s="284"/>
      <c r="Y705" s="284"/>
      <c r="Z705" s="284"/>
      <c r="AA705" s="284"/>
      <c r="AB705" s="284"/>
      <c r="AC705" s="284"/>
      <c r="AD705" s="284"/>
      <c r="AE705" s="284"/>
      <c r="AF705" s="284"/>
      <c r="AG705" s="284"/>
      <c r="AH705" s="284"/>
      <c r="AI705" s="284"/>
      <c r="AJ705" s="284"/>
      <c r="AK705" s="284"/>
      <c r="AL705" s="284"/>
      <c r="AM705" s="284"/>
      <c r="AN705" s="284"/>
      <c r="AO705" s="284"/>
      <c r="AP705" s="284"/>
      <c r="AQ705" s="284"/>
      <c r="AR705" s="284"/>
      <c r="AS705" s="284"/>
      <c r="AT705" s="284"/>
      <c r="AU705" s="284"/>
      <c r="AV705" s="284"/>
      <c r="AW705" s="284"/>
      <c r="AX705" s="284"/>
      <c r="AY705" s="285"/>
      <c r="AZ705" s="285"/>
      <c r="BA705" s="285"/>
      <c r="BB705" s="285"/>
      <c r="BC705" s="285"/>
      <c r="BD705" s="285"/>
      <c r="BE705" s="285"/>
      <c r="BF705" s="285"/>
      <c r="BG705" s="285"/>
      <c r="BH705" s="285"/>
      <c r="BI705" s="285"/>
      <c r="BJ705" s="285"/>
      <c r="BK705" s="285"/>
      <c r="BL705" s="285"/>
      <c r="BM705" s="285"/>
      <c r="BN705" s="285"/>
      <c r="BO705" s="285"/>
      <c r="BP705" s="285"/>
      <c r="BQ705" s="285"/>
      <c r="BR705" s="285"/>
      <c r="BS705" s="285"/>
      <c r="BT705" s="285"/>
      <c r="BU705" s="285"/>
      <c r="BV705" s="285"/>
      <c r="BW705" s="285"/>
      <c r="BX705" s="285"/>
      <c r="BY705" s="285"/>
      <c r="BZ705" s="285"/>
      <c r="CA705" s="285"/>
      <c r="CB705" s="285"/>
      <c r="CC705" s="285"/>
      <c r="CD705" s="285"/>
      <c r="CE705" s="285"/>
      <c r="CF705" s="285"/>
      <c r="CG705" s="285"/>
      <c r="CH705" s="285"/>
      <c r="CI705" s="285"/>
      <c r="CJ705" s="285"/>
      <c r="CK705" s="285"/>
      <c r="CL705" s="285"/>
      <c r="CM705" s="285"/>
      <c r="CN705" s="285"/>
      <c r="CO705" s="285"/>
    </row>
    <row r="706" spans="1:93" s="258" customFormat="1" x14ac:dyDescent="0.2">
      <c r="A706" s="284"/>
      <c r="B706" s="459"/>
      <c r="C706" s="493"/>
      <c r="D706" s="285"/>
      <c r="E706" s="285"/>
      <c r="F706" s="285"/>
      <c r="G706" s="285"/>
      <c r="H706" s="285"/>
      <c r="I706" s="285"/>
      <c r="J706" s="285"/>
      <c r="K706" s="285"/>
      <c r="L706" s="285"/>
      <c r="M706" s="285"/>
      <c r="N706" s="285"/>
      <c r="O706" s="285"/>
      <c r="P706" s="285"/>
      <c r="Q706" s="285"/>
      <c r="R706" s="285"/>
      <c r="S706" s="285"/>
      <c r="T706" s="285"/>
      <c r="U706" s="290"/>
      <c r="V706" s="494"/>
      <c r="W706" s="284"/>
      <c r="X706" s="284"/>
      <c r="Y706" s="284"/>
      <c r="Z706" s="284"/>
      <c r="AA706" s="284"/>
      <c r="AB706" s="284"/>
      <c r="AC706" s="284"/>
      <c r="AD706" s="284"/>
      <c r="AE706" s="284"/>
      <c r="AF706" s="284"/>
      <c r="AG706" s="284"/>
      <c r="AH706" s="284"/>
      <c r="AI706" s="284"/>
      <c r="AJ706" s="284"/>
      <c r="AK706" s="284"/>
      <c r="AL706" s="284"/>
      <c r="AM706" s="284"/>
      <c r="AN706" s="284"/>
      <c r="AO706" s="284"/>
      <c r="AP706" s="284"/>
      <c r="AQ706" s="284"/>
      <c r="AR706" s="284"/>
      <c r="AS706" s="284"/>
      <c r="AT706" s="284"/>
      <c r="AU706" s="284"/>
      <c r="AV706" s="284"/>
      <c r="AW706" s="284"/>
      <c r="AX706" s="284"/>
      <c r="AY706" s="285"/>
      <c r="AZ706" s="285"/>
      <c r="BA706" s="285"/>
      <c r="BB706" s="285"/>
      <c r="BC706" s="285"/>
      <c r="BD706" s="285"/>
      <c r="BE706" s="285"/>
      <c r="BF706" s="285"/>
      <c r="BG706" s="285"/>
      <c r="BH706" s="285"/>
      <c r="BI706" s="285"/>
      <c r="BJ706" s="285"/>
      <c r="BK706" s="285"/>
      <c r="BL706" s="285"/>
      <c r="BM706" s="285"/>
      <c r="BN706" s="285"/>
      <c r="BO706" s="285"/>
      <c r="BP706" s="285"/>
      <c r="BQ706" s="285"/>
      <c r="BR706" s="285"/>
      <c r="BS706" s="285"/>
      <c r="BT706" s="285"/>
      <c r="BU706" s="285"/>
      <c r="BV706" s="285"/>
      <c r="BW706" s="285"/>
      <c r="BX706" s="285"/>
      <c r="BY706" s="285"/>
      <c r="BZ706" s="285"/>
      <c r="CA706" s="285"/>
      <c r="CB706" s="285"/>
      <c r="CC706" s="285"/>
      <c r="CD706" s="285"/>
      <c r="CE706" s="285"/>
      <c r="CF706" s="285"/>
      <c r="CG706" s="285"/>
      <c r="CH706" s="285"/>
      <c r="CI706" s="285"/>
      <c r="CJ706" s="285"/>
      <c r="CK706" s="285"/>
      <c r="CL706" s="285"/>
      <c r="CM706" s="285"/>
      <c r="CN706" s="285"/>
      <c r="CO706" s="285"/>
    </row>
    <row r="707" spans="1:93" s="258" customFormat="1" x14ac:dyDescent="0.2">
      <c r="A707" s="284"/>
      <c r="B707" s="459"/>
      <c r="C707" s="493"/>
      <c r="D707" s="285"/>
      <c r="E707" s="285"/>
      <c r="F707" s="285"/>
      <c r="G707" s="285"/>
      <c r="H707" s="285"/>
      <c r="I707" s="285"/>
      <c r="J707" s="285"/>
      <c r="K707" s="285"/>
      <c r="L707" s="285"/>
      <c r="M707" s="285"/>
      <c r="N707" s="285"/>
      <c r="O707" s="285"/>
      <c r="P707" s="285"/>
      <c r="Q707" s="285"/>
      <c r="R707" s="285"/>
      <c r="S707" s="285"/>
      <c r="T707" s="285"/>
      <c r="U707" s="290"/>
      <c r="V707" s="494"/>
      <c r="W707" s="284"/>
      <c r="X707" s="284"/>
      <c r="Y707" s="284"/>
      <c r="Z707" s="284"/>
      <c r="AA707" s="284"/>
      <c r="AB707" s="284"/>
      <c r="AC707" s="284"/>
      <c r="AD707" s="284"/>
      <c r="AE707" s="284"/>
      <c r="AF707" s="284"/>
      <c r="AG707" s="284"/>
      <c r="AH707" s="284"/>
      <c r="AI707" s="284"/>
      <c r="AJ707" s="284"/>
      <c r="AK707" s="284"/>
      <c r="AL707" s="284"/>
      <c r="AM707" s="284"/>
      <c r="AN707" s="284"/>
      <c r="AO707" s="284"/>
      <c r="AP707" s="284"/>
      <c r="AQ707" s="284"/>
      <c r="AR707" s="284"/>
      <c r="AS707" s="284"/>
      <c r="AT707" s="284"/>
      <c r="AU707" s="284"/>
      <c r="AV707" s="284"/>
      <c r="AW707" s="284"/>
      <c r="AX707" s="284"/>
      <c r="AY707" s="285"/>
      <c r="AZ707" s="285"/>
      <c r="BA707" s="285"/>
      <c r="BB707" s="285"/>
      <c r="BC707" s="285"/>
      <c r="BD707" s="285"/>
      <c r="BE707" s="285"/>
      <c r="BF707" s="285"/>
      <c r="BG707" s="285"/>
      <c r="BH707" s="285"/>
      <c r="BI707" s="285"/>
      <c r="BJ707" s="285"/>
      <c r="BK707" s="285"/>
      <c r="BL707" s="285"/>
      <c r="BM707" s="285"/>
      <c r="BN707" s="285"/>
      <c r="BO707" s="285"/>
      <c r="BP707" s="285"/>
      <c r="BQ707" s="285"/>
      <c r="BR707" s="285"/>
      <c r="BS707" s="285"/>
      <c r="BT707" s="285"/>
      <c r="BU707" s="285"/>
      <c r="BV707" s="285"/>
      <c r="BW707" s="285"/>
      <c r="BX707" s="285"/>
      <c r="BY707" s="285"/>
      <c r="BZ707" s="285"/>
      <c r="CA707" s="285"/>
      <c r="CB707" s="285"/>
      <c r="CC707" s="285"/>
      <c r="CD707" s="285"/>
      <c r="CE707" s="285"/>
      <c r="CF707" s="285"/>
      <c r="CG707" s="285"/>
      <c r="CH707" s="285"/>
      <c r="CI707" s="285"/>
      <c r="CJ707" s="285"/>
      <c r="CK707" s="285"/>
      <c r="CL707" s="285"/>
      <c r="CM707" s="285"/>
      <c r="CN707" s="285"/>
      <c r="CO707" s="285"/>
    </row>
    <row r="708" spans="1:93" s="258" customFormat="1" x14ac:dyDescent="0.2">
      <c r="A708" s="284"/>
      <c r="B708" s="459"/>
      <c r="C708" s="493"/>
      <c r="D708" s="285"/>
      <c r="E708" s="285"/>
      <c r="F708" s="285"/>
      <c r="G708" s="285"/>
      <c r="H708" s="285"/>
      <c r="I708" s="285"/>
      <c r="J708" s="285"/>
      <c r="K708" s="285"/>
      <c r="L708" s="285"/>
      <c r="M708" s="285"/>
      <c r="N708" s="285"/>
      <c r="O708" s="285"/>
      <c r="P708" s="285"/>
      <c r="Q708" s="285"/>
      <c r="R708" s="285"/>
      <c r="S708" s="285"/>
      <c r="T708" s="285"/>
      <c r="U708" s="290"/>
      <c r="V708" s="494"/>
      <c r="W708" s="284"/>
      <c r="X708" s="284"/>
      <c r="Y708" s="284"/>
      <c r="Z708" s="284"/>
      <c r="AA708" s="284"/>
      <c r="AB708" s="284"/>
      <c r="AC708" s="284"/>
      <c r="AD708" s="284"/>
      <c r="AE708" s="284"/>
      <c r="AF708" s="284"/>
      <c r="AG708" s="284"/>
      <c r="AH708" s="284"/>
      <c r="AI708" s="284"/>
      <c r="AJ708" s="284"/>
      <c r="AK708" s="284"/>
      <c r="AL708" s="284"/>
      <c r="AM708" s="284"/>
      <c r="AN708" s="284"/>
      <c r="AO708" s="284"/>
      <c r="AP708" s="284"/>
      <c r="AQ708" s="284"/>
      <c r="AR708" s="284"/>
      <c r="AS708" s="284"/>
      <c r="AT708" s="284"/>
      <c r="AU708" s="284"/>
      <c r="AV708" s="284"/>
      <c r="AW708" s="284"/>
      <c r="AX708" s="284"/>
      <c r="AY708" s="285"/>
      <c r="AZ708" s="285"/>
      <c r="BA708" s="285"/>
      <c r="BB708" s="285"/>
      <c r="BC708" s="285"/>
      <c r="BD708" s="285"/>
      <c r="BE708" s="285"/>
      <c r="BF708" s="285"/>
      <c r="BG708" s="285"/>
      <c r="BH708" s="285"/>
      <c r="BI708" s="285"/>
      <c r="BJ708" s="285"/>
      <c r="BK708" s="285"/>
      <c r="BL708" s="285"/>
      <c r="BM708" s="285"/>
      <c r="BN708" s="285"/>
      <c r="BO708" s="285"/>
      <c r="BP708" s="285"/>
      <c r="BQ708" s="285"/>
      <c r="BR708" s="285"/>
      <c r="BS708" s="285"/>
      <c r="BT708" s="285"/>
      <c r="BU708" s="285"/>
      <c r="BV708" s="285"/>
      <c r="BW708" s="285"/>
      <c r="BX708" s="285"/>
      <c r="BY708" s="285"/>
      <c r="BZ708" s="285"/>
      <c r="CA708" s="285"/>
      <c r="CB708" s="285"/>
      <c r="CC708" s="285"/>
      <c r="CD708" s="285"/>
      <c r="CE708" s="285"/>
      <c r="CF708" s="285"/>
      <c r="CG708" s="285"/>
      <c r="CH708" s="285"/>
      <c r="CI708" s="285"/>
      <c r="CJ708" s="285"/>
      <c r="CK708" s="285"/>
      <c r="CL708" s="285"/>
      <c r="CM708" s="285"/>
      <c r="CN708" s="285"/>
      <c r="CO708" s="285"/>
    </row>
    <row r="709" spans="1:93" s="258" customFormat="1" x14ac:dyDescent="0.2">
      <c r="A709" s="284"/>
      <c r="B709" s="459"/>
      <c r="C709" s="493"/>
      <c r="D709" s="285"/>
      <c r="E709" s="285"/>
      <c r="F709" s="285"/>
      <c r="G709" s="285"/>
      <c r="H709" s="285"/>
      <c r="I709" s="285"/>
      <c r="J709" s="285"/>
      <c r="K709" s="285"/>
      <c r="L709" s="285"/>
      <c r="M709" s="285"/>
      <c r="N709" s="285"/>
      <c r="O709" s="285"/>
      <c r="P709" s="285"/>
      <c r="Q709" s="285"/>
      <c r="R709" s="285"/>
      <c r="S709" s="285"/>
      <c r="T709" s="285"/>
      <c r="U709" s="290"/>
      <c r="V709" s="494"/>
      <c r="W709" s="284"/>
      <c r="X709" s="284"/>
      <c r="Y709" s="284"/>
      <c r="Z709" s="284"/>
      <c r="AA709" s="284"/>
      <c r="AB709" s="284"/>
      <c r="AC709" s="284"/>
      <c r="AD709" s="284"/>
      <c r="AE709" s="284"/>
      <c r="AF709" s="284"/>
      <c r="AG709" s="284"/>
      <c r="AH709" s="284"/>
      <c r="AI709" s="284"/>
      <c r="AJ709" s="284"/>
      <c r="AK709" s="284"/>
      <c r="AL709" s="284"/>
      <c r="AM709" s="284"/>
      <c r="AN709" s="284"/>
      <c r="AO709" s="284"/>
      <c r="AP709" s="284"/>
      <c r="AQ709" s="284"/>
      <c r="AR709" s="284"/>
      <c r="AS709" s="284"/>
      <c r="AT709" s="284"/>
      <c r="AU709" s="284"/>
      <c r="AV709" s="284"/>
      <c r="AW709" s="284"/>
      <c r="AX709" s="284"/>
      <c r="AY709" s="285"/>
      <c r="AZ709" s="285"/>
      <c r="BA709" s="285"/>
      <c r="BB709" s="285"/>
      <c r="BC709" s="285"/>
      <c r="BD709" s="285"/>
      <c r="BE709" s="285"/>
      <c r="BF709" s="285"/>
      <c r="BG709" s="285"/>
      <c r="BH709" s="285"/>
      <c r="BI709" s="285"/>
      <c r="BJ709" s="285"/>
      <c r="BK709" s="285"/>
      <c r="BL709" s="285"/>
      <c r="BM709" s="285"/>
      <c r="BN709" s="285"/>
      <c r="BO709" s="285"/>
      <c r="BP709" s="285"/>
      <c r="BQ709" s="285"/>
      <c r="BR709" s="285"/>
      <c r="BS709" s="285"/>
      <c r="BT709" s="285"/>
      <c r="BU709" s="285"/>
      <c r="BV709" s="285"/>
      <c r="BW709" s="285"/>
      <c r="BX709" s="285"/>
      <c r="BY709" s="285"/>
      <c r="BZ709" s="285"/>
      <c r="CA709" s="285"/>
      <c r="CB709" s="285"/>
      <c r="CC709" s="285"/>
      <c r="CD709" s="285"/>
      <c r="CE709" s="285"/>
      <c r="CF709" s="285"/>
      <c r="CG709" s="285"/>
      <c r="CH709" s="285"/>
      <c r="CI709" s="285"/>
      <c r="CJ709" s="285"/>
      <c r="CK709" s="285"/>
      <c r="CL709" s="285"/>
      <c r="CM709" s="285"/>
      <c r="CN709" s="285"/>
      <c r="CO709" s="285"/>
    </row>
    <row r="710" spans="1:93" s="258" customFormat="1" x14ac:dyDescent="0.2">
      <c r="A710" s="284"/>
      <c r="B710" s="459"/>
      <c r="C710" s="493"/>
      <c r="D710" s="285"/>
      <c r="E710" s="285"/>
      <c r="F710" s="285"/>
      <c r="G710" s="285"/>
      <c r="H710" s="285"/>
      <c r="I710" s="285"/>
      <c r="J710" s="285"/>
      <c r="K710" s="285"/>
      <c r="L710" s="285"/>
      <c r="M710" s="285"/>
      <c r="N710" s="285"/>
      <c r="O710" s="285"/>
      <c r="P710" s="285"/>
      <c r="Q710" s="285"/>
      <c r="R710" s="285"/>
      <c r="S710" s="285"/>
      <c r="T710" s="285"/>
      <c r="U710" s="290"/>
      <c r="V710" s="494"/>
      <c r="W710" s="284"/>
      <c r="X710" s="284"/>
      <c r="Y710" s="284"/>
      <c r="Z710" s="284"/>
      <c r="AA710" s="284"/>
      <c r="AB710" s="284"/>
      <c r="AC710" s="284"/>
      <c r="AD710" s="284"/>
      <c r="AE710" s="284"/>
      <c r="AF710" s="284"/>
      <c r="AG710" s="284"/>
      <c r="AH710" s="284"/>
      <c r="AI710" s="284"/>
      <c r="AJ710" s="284"/>
      <c r="AK710" s="284"/>
      <c r="AL710" s="284"/>
      <c r="AM710" s="284"/>
      <c r="AN710" s="284"/>
      <c r="AO710" s="284"/>
      <c r="AP710" s="284"/>
      <c r="AQ710" s="284"/>
      <c r="AR710" s="284"/>
      <c r="AS710" s="284"/>
      <c r="AT710" s="284"/>
      <c r="AU710" s="284"/>
      <c r="AV710" s="284"/>
      <c r="AW710" s="284"/>
      <c r="AX710" s="284"/>
      <c r="AY710" s="285"/>
      <c r="AZ710" s="285"/>
      <c r="BA710" s="285"/>
      <c r="BB710" s="285"/>
      <c r="BC710" s="285"/>
      <c r="BD710" s="285"/>
      <c r="BE710" s="285"/>
      <c r="BF710" s="285"/>
      <c r="BG710" s="285"/>
      <c r="BH710" s="285"/>
      <c r="BI710" s="285"/>
      <c r="BJ710" s="285"/>
      <c r="BK710" s="285"/>
      <c r="BL710" s="285"/>
      <c r="BM710" s="285"/>
      <c r="BN710" s="285"/>
      <c r="BO710" s="285"/>
      <c r="BP710" s="285"/>
      <c r="BQ710" s="285"/>
      <c r="BR710" s="285"/>
      <c r="BS710" s="285"/>
      <c r="BT710" s="285"/>
      <c r="BU710" s="285"/>
      <c r="BV710" s="285"/>
      <c r="BW710" s="285"/>
      <c r="BX710" s="285"/>
      <c r="BY710" s="285"/>
      <c r="BZ710" s="285"/>
      <c r="CA710" s="285"/>
      <c r="CB710" s="285"/>
      <c r="CC710" s="285"/>
      <c r="CD710" s="285"/>
      <c r="CE710" s="285"/>
      <c r="CF710" s="285"/>
      <c r="CG710" s="285"/>
      <c r="CH710" s="285"/>
      <c r="CI710" s="285"/>
      <c r="CJ710" s="285"/>
      <c r="CK710" s="285"/>
      <c r="CL710" s="285"/>
      <c r="CM710" s="285"/>
      <c r="CN710" s="285"/>
      <c r="CO710" s="285"/>
    </row>
    <row r="711" spans="1:93" s="258" customFormat="1" x14ac:dyDescent="0.2">
      <c r="A711" s="284"/>
      <c r="B711" s="459"/>
      <c r="C711" s="493"/>
      <c r="D711" s="285"/>
      <c r="E711" s="285"/>
      <c r="F711" s="285"/>
      <c r="G711" s="285"/>
      <c r="H711" s="285"/>
      <c r="I711" s="285"/>
      <c r="J711" s="285"/>
      <c r="K711" s="285"/>
      <c r="L711" s="285"/>
      <c r="M711" s="285"/>
      <c r="N711" s="285"/>
      <c r="O711" s="285"/>
      <c r="P711" s="285"/>
      <c r="Q711" s="285"/>
      <c r="R711" s="285"/>
      <c r="S711" s="285"/>
      <c r="T711" s="285"/>
      <c r="U711" s="290"/>
      <c r="V711" s="494"/>
      <c r="W711" s="284"/>
      <c r="X711" s="284"/>
      <c r="Y711" s="284"/>
      <c r="Z711" s="284"/>
      <c r="AA711" s="284"/>
      <c r="AB711" s="284"/>
      <c r="AC711" s="284"/>
      <c r="AD711" s="284"/>
      <c r="AE711" s="284"/>
      <c r="AF711" s="284"/>
      <c r="AG711" s="284"/>
      <c r="AH711" s="284"/>
      <c r="AI711" s="284"/>
      <c r="AJ711" s="284"/>
      <c r="AK711" s="284"/>
      <c r="AL711" s="284"/>
      <c r="AM711" s="284"/>
      <c r="AN711" s="284"/>
      <c r="AO711" s="284"/>
      <c r="AP711" s="284"/>
      <c r="AQ711" s="284"/>
      <c r="AR711" s="284"/>
      <c r="AS711" s="284"/>
      <c r="AT711" s="284"/>
      <c r="AU711" s="284"/>
      <c r="AV711" s="284"/>
      <c r="AW711" s="284"/>
      <c r="AX711" s="284"/>
      <c r="AY711" s="285"/>
      <c r="AZ711" s="285"/>
      <c r="BA711" s="285"/>
      <c r="BB711" s="285"/>
      <c r="BC711" s="285"/>
      <c r="BD711" s="285"/>
      <c r="BE711" s="285"/>
      <c r="BF711" s="285"/>
      <c r="BG711" s="285"/>
      <c r="BH711" s="285"/>
      <c r="BI711" s="285"/>
      <c r="BJ711" s="285"/>
      <c r="BK711" s="285"/>
      <c r="BL711" s="285"/>
      <c r="BM711" s="285"/>
      <c r="BN711" s="285"/>
      <c r="BO711" s="285"/>
      <c r="BP711" s="285"/>
      <c r="BQ711" s="285"/>
      <c r="BR711" s="285"/>
      <c r="BS711" s="285"/>
      <c r="BT711" s="285"/>
      <c r="BU711" s="285"/>
      <c r="BV711" s="285"/>
      <c r="BW711" s="285"/>
      <c r="BX711" s="285"/>
      <c r="BY711" s="285"/>
      <c r="BZ711" s="285"/>
      <c r="CA711" s="285"/>
      <c r="CB711" s="285"/>
      <c r="CC711" s="285"/>
      <c r="CD711" s="285"/>
      <c r="CE711" s="285"/>
      <c r="CF711" s="285"/>
      <c r="CG711" s="285"/>
      <c r="CH711" s="285"/>
      <c r="CI711" s="285"/>
      <c r="CJ711" s="285"/>
      <c r="CK711" s="285"/>
      <c r="CL711" s="285"/>
      <c r="CM711" s="285"/>
      <c r="CN711" s="285"/>
      <c r="CO711" s="285"/>
    </row>
    <row r="712" spans="1:93" s="258" customFormat="1" x14ac:dyDescent="0.2">
      <c r="A712" s="284"/>
      <c r="B712" s="459"/>
      <c r="C712" s="493"/>
      <c r="D712" s="285"/>
      <c r="E712" s="285"/>
      <c r="F712" s="285"/>
      <c r="G712" s="285"/>
      <c r="H712" s="285"/>
      <c r="I712" s="285"/>
      <c r="J712" s="285"/>
      <c r="K712" s="285"/>
      <c r="L712" s="285"/>
      <c r="M712" s="285"/>
      <c r="N712" s="285"/>
      <c r="O712" s="285"/>
      <c r="P712" s="285"/>
      <c r="Q712" s="285"/>
      <c r="R712" s="285"/>
      <c r="S712" s="285"/>
      <c r="T712" s="285"/>
      <c r="U712" s="290"/>
      <c r="V712" s="494"/>
      <c r="W712" s="284"/>
      <c r="X712" s="284"/>
      <c r="Y712" s="284"/>
      <c r="Z712" s="284"/>
      <c r="AA712" s="284"/>
      <c r="AB712" s="284"/>
      <c r="AC712" s="284"/>
      <c r="AD712" s="284"/>
      <c r="AE712" s="284"/>
      <c r="AF712" s="284"/>
      <c r="AG712" s="284"/>
      <c r="AH712" s="284"/>
      <c r="AI712" s="284"/>
      <c r="AJ712" s="284"/>
      <c r="AK712" s="284"/>
      <c r="AL712" s="284"/>
      <c r="AM712" s="284"/>
      <c r="AN712" s="284"/>
      <c r="AO712" s="284"/>
      <c r="AP712" s="284"/>
      <c r="AQ712" s="284"/>
      <c r="AR712" s="284"/>
      <c r="AS712" s="284"/>
      <c r="AT712" s="284"/>
      <c r="AU712" s="284"/>
      <c r="AV712" s="284"/>
      <c r="AW712" s="284"/>
      <c r="AX712" s="284"/>
      <c r="AY712" s="285"/>
      <c r="AZ712" s="285"/>
      <c r="BA712" s="285"/>
      <c r="BB712" s="285"/>
      <c r="BC712" s="285"/>
      <c r="BD712" s="285"/>
      <c r="BE712" s="285"/>
      <c r="BF712" s="285"/>
      <c r="BG712" s="285"/>
      <c r="BH712" s="285"/>
      <c r="BI712" s="285"/>
      <c r="BJ712" s="285"/>
      <c r="BK712" s="285"/>
      <c r="BL712" s="285"/>
      <c r="BM712" s="285"/>
      <c r="BN712" s="285"/>
      <c r="BO712" s="285"/>
      <c r="BP712" s="285"/>
      <c r="BQ712" s="285"/>
      <c r="BR712" s="285"/>
      <c r="BS712" s="285"/>
      <c r="BT712" s="285"/>
      <c r="BU712" s="285"/>
      <c r="BV712" s="285"/>
      <c r="BW712" s="285"/>
      <c r="BX712" s="285"/>
      <c r="BY712" s="285"/>
      <c r="BZ712" s="285"/>
      <c r="CA712" s="285"/>
      <c r="CB712" s="285"/>
      <c r="CC712" s="285"/>
      <c r="CD712" s="285"/>
      <c r="CE712" s="285"/>
      <c r="CF712" s="285"/>
      <c r="CG712" s="285"/>
      <c r="CH712" s="285"/>
      <c r="CI712" s="285"/>
      <c r="CJ712" s="285"/>
      <c r="CK712" s="285"/>
      <c r="CL712" s="285"/>
      <c r="CM712" s="285"/>
      <c r="CN712" s="285"/>
      <c r="CO712" s="285"/>
    </row>
    <row r="713" spans="1:93" s="258" customFormat="1" x14ac:dyDescent="0.2">
      <c r="A713" s="284"/>
      <c r="B713" s="459"/>
      <c r="C713" s="493"/>
      <c r="D713" s="285"/>
      <c r="E713" s="285"/>
      <c r="F713" s="285"/>
      <c r="G713" s="285"/>
      <c r="H713" s="285"/>
      <c r="I713" s="285"/>
      <c r="J713" s="285"/>
      <c r="K713" s="285"/>
      <c r="L713" s="285"/>
      <c r="M713" s="285"/>
      <c r="N713" s="285"/>
      <c r="O713" s="285"/>
      <c r="P713" s="285"/>
      <c r="Q713" s="285"/>
      <c r="R713" s="285"/>
      <c r="S713" s="285"/>
      <c r="T713" s="285"/>
      <c r="U713" s="290"/>
      <c r="V713" s="494"/>
      <c r="W713" s="284"/>
      <c r="X713" s="284"/>
      <c r="Y713" s="284"/>
      <c r="Z713" s="284"/>
      <c r="AA713" s="284"/>
      <c r="AB713" s="284"/>
      <c r="AC713" s="284"/>
      <c r="AD713" s="284"/>
      <c r="AE713" s="284"/>
      <c r="AF713" s="284"/>
      <c r="AG713" s="284"/>
      <c r="AH713" s="284"/>
      <c r="AI713" s="284"/>
      <c r="AJ713" s="284"/>
      <c r="AK713" s="284"/>
      <c r="AL713" s="284"/>
      <c r="AM713" s="284"/>
      <c r="AN713" s="284"/>
      <c r="AO713" s="284"/>
      <c r="AP713" s="284"/>
      <c r="AQ713" s="284"/>
      <c r="AR713" s="284"/>
      <c r="AS713" s="284"/>
      <c r="AT713" s="284"/>
      <c r="AU713" s="284"/>
      <c r="AV713" s="284"/>
      <c r="AW713" s="284"/>
      <c r="AX713" s="284"/>
      <c r="AY713" s="285"/>
      <c r="AZ713" s="285"/>
      <c r="BA713" s="285"/>
      <c r="BB713" s="285"/>
      <c r="BC713" s="285"/>
      <c r="BD713" s="285"/>
      <c r="BE713" s="285"/>
      <c r="BF713" s="285"/>
      <c r="BG713" s="285"/>
      <c r="BH713" s="285"/>
      <c r="BI713" s="285"/>
      <c r="BJ713" s="285"/>
      <c r="BK713" s="285"/>
      <c r="BL713" s="285"/>
      <c r="BM713" s="285"/>
      <c r="BN713" s="285"/>
      <c r="BO713" s="285"/>
      <c r="BP713" s="285"/>
      <c r="BQ713" s="285"/>
      <c r="BR713" s="285"/>
      <c r="BS713" s="285"/>
      <c r="BT713" s="285"/>
      <c r="BU713" s="285"/>
      <c r="BV713" s="285"/>
      <c r="BW713" s="285"/>
      <c r="BX713" s="285"/>
      <c r="BY713" s="285"/>
      <c r="BZ713" s="285"/>
      <c r="CA713" s="285"/>
      <c r="CB713" s="285"/>
      <c r="CC713" s="285"/>
      <c r="CD713" s="285"/>
      <c r="CE713" s="285"/>
      <c r="CF713" s="285"/>
      <c r="CG713" s="285"/>
      <c r="CH713" s="285"/>
      <c r="CI713" s="285"/>
      <c r="CJ713" s="285"/>
      <c r="CK713" s="285"/>
      <c r="CL713" s="285"/>
      <c r="CM713" s="285"/>
      <c r="CN713" s="285"/>
      <c r="CO713" s="285"/>
    </row>
    <row r="714" spans="1:93" s="258" customFormat="1" x14ac:dyDescent="0.2">
      <c r="A714" s="284"/>
      <c r="B714" s="459"/>
      <c r="C714" s="493"/>
      <c r="D714" s="285"/>
      <c r="E714" s="285"/>
      <c r="F714" s="285"/>
      <c r="G714" s="285"/>
      <c r="H714" s="285"/>
      <c r="I714" s="285"/>
      <c r="J714" s="285"/>
      <c r="K714" s="285"/>
      <c r="L714" s="285"/>
      <c r="M714" s="285"/>
      <c r="N714" s="285"/>
      <c r="O714" s="285"/>
      <c r="P714" s="285"/>
      <c r="Q714" s="285"/>
      <c r="R714" s="285"/>
      <c r="S714" s="285"/>
      <c r="T714" s="285"/>
      <c r="U714" s="290"/>
      <c r="V714" s="494"/>
      <c r="W714" s="284"/>
      <c r="X714" s="284"/>
      <c r="Y714" s="284"/>
      <c r="Z714" s="284"/>
      <c r="AA714" s="284"/>
      <c r="AB714" s="284"/>
      <c r="AC714" s="284"/>
      <c r="AD714" s="284"/>
      <c r="AE714" s="284"/>
      <c r="AF714" s="284"/>
      <c r="AG714" s="284"/>
      <c r="AH714" s="284"/>
      <c r="AI714" s="284"/>
      <c r="AJ714" s="284"/>
      <c r="AK714" s="284"/>
      <c r="AL714" s="284"/>
      <c r="AM714" s="284"/>
      <c r="AN714" s="284"/>
      <c r="AO714" s="284"/>
      <c r="AP714" s="284"/>
      <c r="AQ714" s="284"/>
      <c r="AR714" s="284"/>
      <c r="AS714" s="284"/>
      <c r="AT714" s="284"/>
      <c r="AU714" s="284"/>
      <c r="AV714" s="284"/>
      <c r="AW714" s="284"/>
      <c r="AX714" s="284"/>
      <c r="AY714" s="285"/>
      <c r="AZ714" s="285"/>
      <c r="BA714" s="285"/>
      <c r="BB714" s="285"/>
      <c r="BC714" s="285"/>
      <c r="BD714" s="285"/>
      <c r="BE714" s="285"/>
      <c r="BF714" s="285"/>
      <c r="BG714" s="285"/>
      <c r="BH714" s="285"/>
      <c r="BI714" s="285"/>
      <c r="BJ714" s="285"/>
      <c r="BK714" s="285"/>
      <c r="BL714" s="285"/>
      <c r="BM714" s="285"/>
      <c r="BN714" s="285"/>
      <c r="BO714" s="285"/>
      <c r="BP714" s="285"/>
      <c r="BQ714" s="285"/>
      <c r="BR714" s="285"/>
      <c r="BS714" s="285"/>
      <c r="BT714" s="285"/>
      <c r="BU714" s="285"/>
      <c r="BV714" s="285"/>
      <c r="BW714" s="285"/>
      <c r="BX714" s="285"/>
      <c r="BY714" s="285"/>
      <c r="BZ714" s="285"/>
      <c r="CA714" s="285"/>
      <c r="CB714" s="285"/>
      <c r="CC714" s="285"/>
      <c r="CD714" s="285"/>
      <c r="CE714" s="285"/>
      <c r="CF714" s="285"/>
      <c r="CG714" s="285"/>
      <c r="CH714" s="285"/>
      <c r="CI714" s="285"/>
      <c r="CJ714" s="285"/>
      <c r="CK714" s="285"/>
      <c r="CL714" s="285"/>
      <c r="CM714" s="285"/>
      <c r="CN714" s="285"/>
      <c r="CO714" s="285"/>
    </row>
    <row r="715" spans="1:93" s="258" customFormat="1" x14ac:dyDescent="0.2">
      <c r="A715" s="284"/>
      <c r="B715" s="459"/>
      <c r="C715" s="493"/>
      <c r="D715" s="285"/>
      <c r="E715" s="285"/>
      <c r="F715" s="285"/>
      <c r="G715" s="285"/>
      <c r="H715" s="285"/>
      <c r="I715" s="285"/>
      <c r="J715" s="285"/>
      <c r="K715" s="285"/>
      <c r="L715" s="285"/>
      <c r="M715" s="285"/>
      <c r="N715" s="285"/>
      <c r="O715" s="285"/>
      <c r="P715" s="285"/>
      <c r="Q715" s="285"/>
      <c r="R715" s="285"/>
      <c r="S715" s="285"/>
      <c r="T715" s="285"/>
      <c r="U715" s="290"/>
      <c r="V715" s="494"/>
      <c r="W715" s="284"/>
      <c r="X715" s="284"/>
      <c r="Y715" s="284"/>
      <c r="Z715" s="284"/>
      <c r="AA715" s="284"/>
      <c r="AB715" s="284"/>
      <c r="AC715" s="284"/>
      <c r="AD715" s="284"/>
      <c r="AE715" s="284"/>
      <c r="AF715" s="284"/>
      <c r="AG715" s="284"/>
      <c r="AH715" s="284"/>
      <c r="AI715" s="284"/>
      <c r="AJ715" s="284"/>
      <c r="AK715" s="284"/>
      <c r="AL715" s="284"/>
      <c r="AM715" s="284"/>
      <c r="AN715" s="284"/>
      <c r="AO715" s="284"/>
      <c r="AP715" s="284"/>
      <c r="AQ715" s="284"/>
      <c r="AR715" s="284"/>
      <c r="AS715" s="284"/>
      <c r="AT715" s="284"/>
      <c r="AU715" s="284"/>
      <c r="AV715" s="284"/>
      <c r="AW715" s="284"/>
      <c r="AX715" s="284"/>
      <c r="AY715" s="285"/>
      <c r="AZ715" s="285"/>
      <c r="BA715" s="285"/>
      <c r="BB715" s="285"/>
      <c r="BC715" s="285"/>
      <c r="BD715" s="285"/>
      <c r="BE715" s="285"/>
      <c r="BF715" s="285"/>
      <c r="BG715" s="285"/>
      <c r="BH715" s="285"/>
      <c r="BI715" s="285"/>
      <c r="BJ715" s="285"/>
      <c r="BK715" s="285"/>
      <c r="BL715" s="285"/>
      <c r="BM715" s="285"/>
      <c r="BN715" s="285"/>
      <c r="BO715" s="285"/>
      <c r="BP715" s="285"/>
      <c r="BQ715" s="285"/>
      <c r="BR715" s="285"/>
      <c r="BS715" s="285"/>
      <c r="BT715" s="285"/>
      <c r="BU715" s="285"/>
      <c r="BV715" s="285"/>
      <c r="BW715" s="285"/>
      <c r="BX715" s="285"/>
      <c r="BY715" s="285"/>
      <c r="BZ715" s="285"/>
      <c r="CA715" s="285"/>
      <c r="CB715" s="285"/>
      <c r="CC715" s="285"/>
      <c r="CD715" s="285"/>
      <c r="CE715" s="285"/>
      <c r="CF715" s="285"/>
      <c r="CG715" s="285"/>
      <c r="CH715" s="285"/>
      <c r="CI715" s="285"/>
      <c r="CJ715" s="285"/>
      <c r="CK715" s="285"/>
      <c r="CL715" s="285"/>
      <c r="CM715" s="285"/>
      <c r="CN715" s="285"/>
      <c r="CO715" s="285"/>
    </row>
    <row r="716" spans="1:93" s="258" customFormat="1" x14ac:dyDescent="0.2">
      <c r="A716" s="284"/>
      <c r="B716" s="459"/>
      <c r="C716" s="493"/>
      <c r="D716" s="285"/>
      <c r="E716" s="285"/>
      <c r="F716" s="285"/>
      <c r="G716" s="285"/>
      <c r="H716" s="285"/>
      <c r="I716" s="285"/>
      <c r="J716" s="285"/>
      <c r="K716" s="285"/>
      <c r="L716" s="285"/>
      <c r="M716" s="285"/>
      <c r="N716" s="285"/>
      <c r="O716" s="285"/>
      <c r="P716" s="285"/>
      <c r="Q716" s="285"/>
      <c r="R716" s="285"/>
      <c r="S716" s="285"/>
      <c r="T716" s="285"/>
      <c r="U716" s="290"/>
      <c r="V716" s="494"/>
      <c r="W716" s="284"/>
      <c r="X716" s="284"/>
      <c r="Y716" s="284"/>
      <c r="Z716" s="284"/>
      <c r="AA716" s="284"/>
      <c r="AB716" s="284"/>
      <c r="AC716" s="284"/>
      <c r="AD716" s="284"/>
      <c r="AE716" s="284"/>
      <c r="AF716" s="284"/>
      <c r="AG716" s="284"/>
      <c r="AH716" s="284"/>
      <c r="AI716" s="284"/>
      <c r="AJ716" s="284"/>
      <c r="AK716" s="284"/>
      <c r="AL716" s="284"/>
      <c r="AM716" s="284"/>
      <c r="AN716" s="284"/>
      <c r="AO716" s="284"/>
      <c r="AP716" s="284"/>
      <c r="AQ716" s="284"/>
      <c r="AR716" s="284"/>
      <c r="AS716" s="284"/>
      <c r="AT716" s="284"/>
      <c r="AU716" s="284"/>
      <c r="AV716" s="284"/>
      <c r="AW716" s="284"/>
      <c r="AX716" s="284"/>
      <c r="AY716" s="285"/>
      <c r="AZ716" s="285"/>
      <c r="BA716" s="285"/>
      <c r="BB716" s="285"/>
      <c r="BC716" s="285"/>
      <c r="BD716" s="285"/>
      <c r="BE716" s="285"/>
      <c r="BF716" s="285"/>
      <c r="BG716" s="285"/>
      <c r="BH716" s="285"/>
      <c r="BI716" s="285"/>
      <c r="BJ716" s="285"/>
      <c r="BK716" s="285"/>
      <c r="BL716" s="285"/>
      <c r="BM716" s="285"/>
      <c r="BN716" s="285"/>
      <c r="BO716" s="285"/>
      <c r="BP716" s="285"/>
      <c r="BQ716" s="285"/>
      <c r="BR716" s="285"/>
      <c r="BS716" s="285"/>
      <c r="BT716" s="285"/>
      <c r="BU716" s="285"/>
      <c r="BV716" s="285"/>
      <c r="BW716" s="285"/>
      <c r="BX716" s="285"/>
      <c r="BY716" s="285"/>
      <c r="BZ716" s="285"/>
      <c r="CA716" s="285"/>
      <c r="CB716" s="285"/>
      <c r="CC716" s="285"/>
      <c r="CD716" s="285"/>
      <c r="CE716" s="285"/>
      <c r="CF716" s="285"/>
      <c r="CG716" s="285"/>
      <c r="CH716" s="285"/>
      <c r="CI716" s="285"/>
      <c r="CJ716" s="285"/>
      <c r="CK716" s="285"/>
      <c r="CL716" s="285"/>
      <c r="CM716" s="285"/>
      <c r="CN716" s="285"/>
      <c r="CO716" s="285"/>
    </row>
    <row r="717" spans="1:93" s="258" customFormat="1" x14ac:dyDescent="0.2">
      <c r="A717" s="284"/>
      <c r="B717" s="459"/>
      <c r="C717" s="493"/>
      <c r="D717" s="285"/>
      <c r="E717" s="285"/>
      <c r="F717" s="285"/>
      <c r="G717" s="285"/>
      <c r="H717" s="285"/>
      <c r="I717" s="285"/>
      <c r="J717" s="285"/>
      <c r="K717" s="285"/>
      <c r="L717" s="285"/>
      <c r="M717" s="285"/>
      <c r="N717" s="285"/>
      <c r="O717" s="285"/>
      <c r="P717" s="285"/>
      <c r="Q717" s="285"/>
      <c r="R717" s="285"/>
      <c r="S717" s="285"/>
      <c r="T717" s="285"/>
      <c r="U717" s="290"/>
      <c r="V717" s="494"/>
      <c r="W717" s="284"/>
      <c r="X717" s="284"/>
      <c r="Y717" s="284"/>
      <c r="Z717" s="284"/>
      <c r="AA717" s="284"/>
      <c r="AB717" s="284"/>
      <c r="AC717" s="284"/>
      <c r="AD717" s="284"/>
      <c r="AE717" s="284"/>
      <c r="AF717" s="284"/>
      <c r="AG717" s="284"/>
      <c r="AH717" s="284"/>
      <c r="AI717" s="284"/>
      <c r="AJ717" s="284"/>
      <c r="AK717" s="284"/>
      <c r="AL717" s="284"/>
      <c r="AM717" s="284"/>
      <c r="AN717" s="284"/>
      <c r="AO717" s="284"/>
      <c r="AP717" s="284"/>
      <c r="AQ717" s="284"/>
      <c r="AR717" s="284"/>
      <c r="AS717" s="284"/>
      <c r="AT717" s="284"/>
      <c r="AU717" s="284"/>
      <c r="AV717" s="284"/>
      <c r="AW717" s="284"/>
      <c r="AX717" s="284"/>
      <c r="AY717" s="285"/>
      <c r="AZ717" s="285"/>
      <c r="BA717" s="285"/>
      <c r="BB717" s="285"/>
      <c r="BC717" s="285"/>
      <c r="BD717" s="285"/>
      <c r="BE717" s="285"/>
      <c r="BF717" s="285"/>
      <c r="BG717" s="285"/>
      <c r="BH717" s="285"/>
      <c r="BI717" s="285"/>
      <c r="BJ717" s="285"/>
      <c r="BK717" s="285"/>
      <c r="BL717" s="285"/>
      <c r="BM717" s="285"/>
      <c r="BN717" s="285"/>
      <c r="BO717" s="285"/>
      <c r="BP717" s="285"/>
      <c r="BQ717" s="285"/>
      <c r="BR717" s="285"/>
      <c r="BS717" s="285"/>
      <c r="BT717" s="285"/>
      <c r="BU717" s="285"/>
      <c r="BV717" s="285"/>
      <c r="BW717" s="285"/>
      <c r="BX717" s="285"/>
      <c r="BY717" s="285"/>
      <c r="BZ717" s="285"/>
      <c r="CA717" s="285"/>
      <c r="CB717" s="285"/>
      <c r="CC717" s="285"/>
      <c r="CD717" s="285"/>
      <c r="CE717" s="285"/>
      <c r="CF717" s="285"/>
      <c r="CG717" s="285"/>
      <c r="CH717" s="285"/>
      <c r="CI717" s="285"/>
      <c r="CJ717" s="285"/>
      <c r="CK717" s="285"/>
      <c r="CL717" s="285"/>
      <c r="CM717" s="285"/>
      <c r="CN717" s="285"/>
      <c r="CO717" s="285"/>
    </row>
    <row r="718" spans="1:93" s="258" customFormat="1" x14ac:dyDescent="0.2">
      <c r="A718" s="284"/>
      <c r="B718" s="459"/>
      <c r="C718" s="493"/>
      <c r="D718" s="285"/>
      <c r="E718" s="285"/>
      <c r="F718" s="285"/>
      <c r="G718" s="285"/>
      <c r="H718" s="285"/>
      <c r="I718" s="285"/>
      <c r="J718" s="285"/>
      <c r="K718" s="285"/>
      <c r="L718" s="285"/>
      <c r="M718" s="285"/>
      <c r="N718" s="285"/>
      <c r="O718" s="285"/>
      <c r="P718" s="285"/>
      <c r="Q718" s="285"/>
      <c r="R718" s="285"/>
      <c r="S718" s="285"/>
      <c r="T718" s="285"/>
      <c r="U718" s="290"/>
      <c r="V718" s="494"/>
      <c r="W718" s="284"/>
      <c r="X718" s="284"/>
      <c r="Y718" s="284"/>
      <c r="Z718" s="284"/>
      <c r="AA718" s="284"/>
      <c r="AB718" s="284"/>
      <c r="AC718" s="284"/>
      <c r="AD718" s="284"/>
      <c r="AE718" s="284"/>
      <c r="AF718" s="284"/>
      <c r="AG718" s="284"/>
      <c r="AH718" s="284"/>
      <c r="AI718" s="284"/>
      <c r="AJ718" s="284"/>
      <c r="AK718" s="284"/>
      <c r="AL718" s="284"/>
      <c r="AM718" s="284"/>
      <c r="AN718" s="284"/>
      <c r="AO718" s="284"/>
      <c r="AP718" s="284"/>
      <c r="AQ718" s="284"/>
      <c r="AR718" s="284"/>
      <c r="AS718" s="284"/>
      <c r="AT718" s="284"/>
      <c r="AU718" s="284"/>
      <c r="AV718" s="284"/>
      <c r="AW718" s="284"/>
      <c r="AX718" s="284"/>
      <c r="AY718" s="285"/>
      <c r="AZ718" s="285"/>
      <c r="BA718" s="285"/>
      <c r="BB718" s="285"/>
      <c r="BC718" s="285"/>
      <c r="BD718" s="285"/>
      <c r="BE718" s="285"/>
      <c r="BF718" s="285"/>
      <c r="BG718" s="285"/>
      <c r="BH718" s="285"/>
      <c r="BI718" s="285"/>
      <c r="BJ718" s="285"/>
      <c r="BK718" s="285"/>
      <c r="BL718" s="285"/>
      <c r="BM718" s="285"/>
      <c r="BN718" s="285"/>
      <c r="BO718" s="285"/>
      <c r="BP718" s="285"/>
      <c r="BQ718" s="285"/>
      <c r="BR718" s="285"/>
      <c r="BS718" s="285"/>
      <c r="BT718" s="285"/>
      <c r="BU718" s="285"/>
      <c r="BV718" s="285"/>
      <c r="BW718" s="285"/>
      <c r="BX718" s="285"/>
      <c r="BY718" s="285"/>
      <c r="BZ718" s="285"/>
      <c r="CA718" s="285"/>
      <c r="CB718" s="285"/>
      <c r="CC718" s="285"/>
      <c r="CD718" s="285"/>
      <c r="CE718" s="285"/>
      <c r="CF718" s="285"/>
      <c r="CG718" s="285"/>
      <c r="CH718" s="285"/>
      <c r="CI718" s="285"/>
      <c r="CJ718" s="285"/>
      <c r="CK718" s="285"/>
      <c r="CL718" s="285"/>
      <c r="CM718" s="285"/>
      <c r="CN718" s="285"/>
      <c r="CO718" s="285"/>
    </row>
    <row r="719" spans="1:93" s="258" customFormat="1" x14ac:dyDescent="0.2">
      <c r="A719" s="284"/>
      <c r="B719" s="459"/>
      <c r="C719" s="493"/>
      <c r="D719" s="285"/>
      <c r="E719" s="285"/>
      <c r="F719" s="285"/>
      <c r="G719" s="285"/>
      <c r="H719" s="285"/>
      <c r="I719" s="285"/>
      <c r="J719" s="285"/>
      <c r="K719" s="285"/>
      <c r="L719" s="285"/>
      <c r="M719" s="285"/>
      <c r="N719" s="285"/>
      <c r="O719" s="285"/>
      <c r="P719" s="285"/>
      <c r="Q719" s="285"/>
      <c r="R719" s="285"/>
      <c r="S719" s="285"/>
      <c r="T719" s="285"/>
      <c r="U719" s="290"/>
      <c r="V719" s="494"/>
      <c r="W719" s="284"/>
      <c r="X719" s="284"/>
      <c r="Y719" s="284"/>
      <c r="Z719" s="284"/>
      <c r="AA719" s="284"/>
      <c r="AB719" s="284"/>
      <c r="AC719" s="284"/>
      <c r="AD719" s="284"/>
      <c r="AE719" s="284"/>
      <c r="AF719" s="284"/>
      <c r="AG719" s="284"/>
      <c r="AH719" s="284"/>
      <c r="AI719" s="284"/>
      <c r="AJ719" s="284"/>
      <c r="AK719" s="284"/>
      <c r="AL719" s="284"/>
      <c r="AM719" s="284"/>
      <c r="AN719" s="284"/>
      <c r="AO719" s="284"/>
      <c r="AP719" s="284"/>
      <c r="AQ719" s="284"/>
      <c r="AR719" s="284"/>
      <c r="AS719" s="284"/>
      <c r="AT719" s="284"/>
      <c r="AU719" s="284"/>
      <c r="AV719" s="284"/>
      <c r="AW719" s="284"/>
      <c r="AX719" s="284"/>
      <c r="AY719" s="285"/>
      <c r="AZ719" s="285"/>
      <c r="BA719" s="285"/>
      <c r="BB719" s="285"/>
      <c r="BC719" s="285"/>
      <c r="BD719" s="285"/>
      <c r="BE719" s="285"/>
      <c r="BF719" s="285"/>
      <c r="BG719" s="285"/>
      <c r="BH719" s="285"/>
      <c r="BI719" s="285"/>
      <c r="BJ719" s="285"/>
      <c r="BK719" s="285"/>
      <c r="BL719" s="285"/>
      <c r="BM719" s="285"/>
      <c r="BN719" s="285"/>
      <c r="BO719" s="285"/>
      <c r="BP719" s="285"/>
      <c r="BQ719" s="285"/>
      <c r="BR719" s="285"/>
      <c r="BS719" s="285"/>
      <c r="BT719" s="285"/>
      <c r="BU719" s="285"/>
      <c r="BV719" s="285"/>
      <c r="BW719" s="285"/>
      <c r="BX719" s="285"/>
      <c r="BY719" s="285"/>
      <c r="BZ719" s="285"/>
      <c r="CA719" s="285"/>
      <c r="CB719" s="285"/>
      <c r="CC719" s="285"/>
      <c r="CD719" s="285"/>
      <c r="CE719" s="285"/>
      <c r="CF719" s="285"/>
      <c r="CG719" s="285"/>
      <c r="CH719" s="285"/>
      <c r="CI719" s="285"/>
      <c r="CJ719" s="285"/>
      <c r="CK719" s="285"/>
      <c r="CL719" s="285"/>
      <c r="CM719" s="285"/>
      <c r="CN719" s="285"/>
      <c r="CO719" s="285"/>
    </row>
    <row r="720" spans="1:93" s="258" customFormat="1" x14ac:dyDescent="0.2">
      <c r="A720" s="284"/>
      <c r="B720" s="459"/>
      <c r="C720" s="493"/>
      <c r="D720" s="285"/>
      <c r="E720" s="285"/>
      <c r="F720" s="285"/>
      <c r="G720" s="285"/>
      <c r="H720" s="285"/>
      <c r="I720" s="285"/>
      <c r="J720" s="285"/>
      <c r="K720" s="285"/>
      <c r="L720" s="285"/>
      <c r="M720" s="285"/>
      <c r="N720" s="285"/>
      <c r="O720" s="285"/>
      <c r="P720" s="285"/>
      <c r="Q720" s="285"/>
      <c r="R720" s="285"/>
      <c r="S720" s="285"/>
      <c r="T720" s="285"/>
      <c r="U720" s="290"/>
      <c r="V720" s="494"/>
      <c r="W720" s="284"/>
      <c r="X720" s="284"/>
      <c r="Y720" s="284"/>
      <c r="Z720" s="284"/>
      <c r="AA720" s="284"/>
      <c r="AB720" s="284"/>
      <c r="AC720" s="284"/>
      <c r="AD720" s="284"/>
      <c r="AE720" s="284"/>
      <c r="AF720" s="284"/>
      <c r="AG720" s="284"/>
      <c r="AH720" s="284"/>
      <c r="AI720" s="284"/>
      <c r="AJ720" s="284"/>
      <c r="AK720" s="284"/>
      <c r="AL720" s="284"/>
      <c r="AM720" s="284"/>
      <c r="AN720" s="284"/>
      <c r="AO720" s="284"/>
      <c r="AP720" s="284"/>
      <c r="AQ720" s="284"/>
      <c r="AR720" s="284"/>
      <c r="AS720" s="284"/>
      <c r="AT720" s="284"/>
      <c r="AU720" s="284"/>
      <c r="AV720" s="284"/>
      <c r="AW720" s="284"/>
      <c r="AX720" s="284"/>
      <c r="AY720" s="285"/>
      <c r="AZ720" s="285"/>
      <c r="BA720" s="285"/>
      <c r="BB720" s="285"/>
      <c r="BC720" s="285"/>
      <c r="BD720" s="285"/>
      <c r="BE720" s="285"/>
      <c r="BF720" s="285"/>
      <c r="BG720" s="285"/>
      <c r="BH720" s="285"/>
      <c r="BI720" s="285"/>
      <c r="BJ720" s="285"/>
      <c r="BK720" s="285"/>
      <c r="BL720" s="285"/>
      <c r="BM720" s="285"/>
      <c r="BN720" s="285"/>
      <c r="BO720" s="285"/>
      <c r="BP720" s="285"/>
      <c r="BQ720" s="285"/>
      <c r="BR720" s="285"/>
      <c r="BS720" s="285"/>
      <c r="BT720" s="285"/>
      <c r="BU720" s="285"/>
      <c r="BV720" s="285"/>
      <c r="BW720" s="285"/>
      <c r="BX720" s="285"/>
      <c r="BY720" s="285"/>
      <c r="BZ720" s="285"/>
      <c r="CA720" s="285"/>
      <c r="CB720" s="285"/>
      <c r="CC720" s="285"/>
      <c r="CD720" s="285"/>
      <c r="CE720" s="285"/>
      <c r="CF720" s="285"/>
      <c r="CG720" s="285"/>
      <c r="CH720" s="285"/>
      <c r="CI720" s="285"/>
      <c r="CJ720" s="285"/>
      <c r="CK720" s="285"/>
      <c r="CL720" s="285"/>
      <c r="CM720" s="285"/>
      <c r="CN720" s="285"/>
      <c r="CO720" s="285"/>
    </row>
    <row r="721" spans="1:93" s="258" customFormat="1" x14ac:dyDescent="0.2">
      <c r="A721" s="284"/>
      <c r="B721" s="459"/>
      <c r="C721" s="493"/>
      <c r="D721" s="285"/>
      <c r="E721" s="285"/>
      <c r="F721" s="285"/>
      <c r="G721" s="285"/>
      <c r="H721" s="285"/>
      <c r="I721" s="285"/>
      <c r="J721" s="285"/>
      <c r="K721" s="285"/>
      <c r="L721" s="285"/>
      <c r="M721" s="285"/>
      <c r="N721" s="285"/>
      <c r="O721" s="285"/>
      <c r="P721" s="285"/>
      <c r="Q721" s="285"/>
      <c r="R721" s="285"/>
      <c r="S721" s="285"/>
      <c r="T721" s="285"/>
      <c r="U721" s="290"/>
      <c r="V721" s="494"/>
      <c r="W721" s="284"/>
      <c r="X721" s="284"/>
      <c r="Y721" s="284"/>
      <c r="Z721" s="284"/>
      <c r="AA721" s="284"/>
      <c r="AB721" s="284"/>
      <c r="AC721" s="284"/>
      <c r="AD721" s="284"/>
      <c r="AE721" s="284"/>
      <c r="AF721" s="284"/>
      <c r="AG721" s="284"/>
      <c r="AH721" s="284"/>
      <c r="AI721" s="284"/>
      <c r="AJ721" s="284"/>
      <c r="AK721" s="284"/>
      <c r="AL721" s="284"/>
      <c r="AM721" s="284"/>
      <c r="AN721" s="284"/>
      <c r="AO721" s="284"/>
      <c r="AP721" s="284"/>
      <c r="AQ721" s="284"/>
      <c r="AR721" s="284"/>
      <c r="AS721" s="284"/>
      <c r="AT721" s="284"/>
      <c r="AU721" s="284"/>
      <c r="AV721" s="284"/>
      <c r="AW721" s="284"/>
      <c r="AX721" s="284"/>
      <c r="AY721" s="285"/>
      <c r="AZ721" s="285"/>
      <c r="BA721" s="285"/>
      <c r="BB721" s="285"/>
      <c r="BC721" s="285"/>
      <c r="BD721" s="285"/>
      <c r="BE721" s="285"/>
      <c r="BF721" s="285"/>
      <c r="BG721" s="285"/>
      <c r="BH721" s="285"/>
      <c r="BI721" s="285"/>
      <c r="BJ721" s="285"/>
      <c r="BK721" s="285"/>
      <c r="BL721" s="285"/>
      <c r="BM721" s="285"/>
      <c r="BN721" s="285"/>
      <c r="BO721" s="285"/>
      <c r="BP721" s="285"/>
      <c r="BQ721" s="285"/>
      <c r="BR721" s="285"/>
      <c r="BS721" s="285"/>
      <c r="BT721" s="285"/>
      <c r="BU721" s="285"/>
      <c r="BV721" s="285"/>
      <c r="BW721" s="285"/>
      <c r="BX721" s="285"/>
      <c r="BY721" s="285"/>
      <c r="BZ721" s="285"/>
      <c r="CA721" s="285"/>
      <c r="CB721" s="285"/>
      <c r="CC721" s="285"/>
      <c r="CD721" s="285"/>
      <c r="CE721" s="285"/>
      <c r="CF721" s="285"/>
      <c r="CG721" s="285"/>
      <c r="CH721" s="285"/>
      <c r="CI721" s="285"/>
      <c r="CJ721" s="285"/>
      <c r="CK721" s="285"/>
      <c r="CL721" s="285"/>
      <c r="CM721" s="285"/>
      <c r="CN721" s="285"/>
      <c r="CO721" s="285"/>
    </row>
    <row r="722" spans="1:93" s="258" customFormat="1" x14ac:dyDescent="0.2">
      <c r="A722" s="284"/>
      <c r="B722" s="459"/>
      <c r="C722" s="493"/>
      <c r="D722" s="285"/>
      <c r="E722" s="285"/>
      <c r="F722" s="285"/>
      <c r="G722" s="285"/>
      <c r="H722" s="285"/>
      <c r="I722" s="285"/>
      <c r="J722" s="285"/>
      <c r="K722" s="285"/>
      <c r="L722" s="285"/>
      <c r="M722" s="285"/>
      <c r="N722" s="285"/>
      <c r="O722" s="285"/>
      <c r="P722" s="285"/>
      <c r="Q722" s="285"/>
      <c r="R722" s="285"/>
      <c r="S722" s="285"/>
      <c r="T722" s="285"/>
      <c r="U722" s="290"/>
      <c r="V722" s="494"/>
      <c r="W722" s="284"/>
      <c r="X722" s="284"/>
      <c r="Y722" s="284"/>
      <c r="Z722" s="284"/>
      <c r="AA722" s="284"/>
      <c r="AB722" s="284"/>
      <c r="AC722" s="284"/>
      <c r="AD722" s="284"/>
      <c r="AE722" s="284"/>
      <c r="AF722" s="284"/>
      <c r="AG722" s="284"/>
      <c r="AH722" s="284"/>
      <c r="AI722" s="284"/>
      <c r="AJ722" s="284"/>
      <c r="AK722" s="284"/>
      <c r="AL722" s="284"/>
      <c r="AM722" s="284"/>
      <c r="AN722" s="284"/>
      <c r="AO722" s="284"/>
      <c r="AP722" s="284"/>
      <c r="AQ722" s="284"/>
      <c r="AR722" s="284"/>
      <c r="AS722" s="284"/>
      <c r="AT722" s="284"/>
      <c r="AU722" s="284"/>
      <c r="AV722" s="284"/>
      <c r="AW722" s="284"/>
      <c r="AX722" s="284"/>
      <c r="AY722" s="285"/>
      <c r="AZ722" s="285"/>
      <c r="BA722" s="285"/>
      <c r="BB722" s="285"/>
      <c r="BC722" s="285"/>
      <c r="BD722" s="285"/>
      <c r="BE722" s="285"/>
      <c r="BF722" s="285"/>
      <c r="BG722" s="285"/>
      <c r="BH722" s="285"/>
      <c r="BI722" s="285"/>
      <c r="BJ722" s="285"/>
      <c r="BK722" s="285"/>
      <c r="BL722" s="285"/>
      <c r="BM722" s="285"/>
      <c r="BN722" s="285"/>
      <c r="BO722" s="285"/>
      <c r="BP722" s="285"/>
      <c r="BQ722" s="285"/>
      <c r="BR722" s="285"/>
      <c r="BS722" s="285"/>
      <c r="BT722" s="285"/>
      <c r="BU722" s="285"/>
      <c r="BV722" s="285"/>
      <c r="BW722" s="285"/>
      <c r="BX722" s="285"/>
      <c r="BY722" s="285"/>
      <c r="BZ722" s="285"/>
      <c r="CA722" s="285"/>
      <c r="CB722" s="285"/>
      <c r="CC722" s="285"/>
      <c r="CD722" s="285"/>
      <c r="CE722" s="285"/>
      <c r="CF722" s="285"/>
      <c r="CG722" s="285"/>
      <c r="CH722" s="285"/>
      <c r="CI722" s="285"/>
      <c r="CJ722" s="285"/>
      <c r="CK722" s="285"/>
      <c r="CL722" s="285"/>
      <c r="CM722" s="285"/>
      <c r="CN722" s="285"/>
      <c r="CO722" s="285"/>
    </row>
    <row r="723" spans="1:93" s="258" customFormat="1" x14ac:dyDescent="0.2">
      <c r="A723" s="284"/>
      <c r="B723" s="459"/>
      <c r="C723" s="493"/>
      <c r="D723" s="285"/>
      <c r="E723" s="285"/>
      <c r="F723" s="285"/>
      <c r="G723" s="285"/>
      <c r="H723" s="285"/>
      <c r="I723" s="285"/>
      <c r="J723" s="285"/>
      <c r="K723" s="285"/>
      <c r="L723" s="285"/>
      <c r="M723" s="285"/>
      <c r="N723" s="285"/>
      <c r="O723" s="285"/>
      <c r="P723" s="285"/>
      <c r="Q723" s="285"/>
      <c r="R723" s="285"/>
      <c r="S723" s="285"/>
      <c r="T723" s="285"/>
      <c r="U723" s="290"/>
      <c r="V723" s="494"/>
      <c r="W723" s="284"/>
      <c r="X723" s="284"/>
      <c r="Y723" s="284"/>
      <c r="Z723" s="284"/>
      <c r="AA723" s="284"/>
      <c r="AB723" s="284"/>
      <c r="AC723" s="284"/>
      <c r="AD723" s="284"/>
      <c r="AE723" s="284"/>
      <c r="AF723" s="284"/>
      <c r="AG723" s="284"/>
      <c r="AH723" s="284"/>
      <c r="AI723" s="284"/>
      <c r="AJ723" s="284"/>
      <c r="AK723" s="284"/>
      <c r="AL723" s="284"/>
      <c r="AM723" s="284"/>
      <c r="AN723" s="284"/>
      <c r="AO723" s="284"/>
      <c r="AP723" s="284"/>
      <c r="AQ723" s="284"/>
      <c r="AR723" s="284"/>
      <c r="AS723" s="284"/>
      <c r="AT723" s="284"/>
      <c r="AU723" s="284"/>
      <c r="AV723" s="284"/>
      <c r="AW723" s="284"/>
      <c r="AX723" s="284"/>
      <c r="AY723" s="285"/>
      <c r="AZ723" s="285"/>
      <c r="BA723" s="285"/>
      <c r="BB723" s="285"/>
      <c r="BC723" s="285"/>
      <c r="BD723" s="285"/>
      <c r="BE723" s="285"/>
      <c r="BF723" s="285"/>
      <c r="BG723" s="285"/>
      <c r="BH723" s="285"/>
      <c r="BI723" s="285"/>
      <c r="BJ723" s="285"/>
      <c r="BK723" s="285"/>
      <c r="BL723" s="285"/>
      <c r="BM723" s="285"/>
      <c r="BN723" s="285"/>
      <c r="BO723" s="285"/>
      <c r="BP723" s="285"/>
      <c r="BQ723" s="285"/>
      <c r="BR723" s="285"/>
      <c r="BS723" s="285"/>
      <c r="BT723" s="285"/>
      <c r="BU723" s="285"/>
      <c r="BV723" s="285"/>
      <c r="BW723" s="285"/>
      <c r="BX723" s="285"/>
      <c r="BY723" s="285"/>
      <c r="BZ723" s="285"/>
      <c r="CA723" s="285"/>
      <c r="CB723" s="285"/>
      <c r="CC723" s="285"/>
      <c r="CD723" s="285"/>
      <c r="CE723" s="285"/>
      <c r="CF723" s="285"/>
      <c r="CG723" s="285"/>
      <c r="CH723" s="285"/>
      <c r="CI723" s="285"/>
      <c r="CJ723" s="285"/>
      <c r="CK723" s="285"/>
      <c r="CL723" s="285"/>
      <c r="CM723" s="285"/>
      <c r="CN723" s="285"/>
      <c r="CO723" s="285"/>
    </row>
    <row r="724" spans="1:93" s="258" customFormat="1" x14ac:dyDescent="0.2">
      <c r="A724" s="284"/>
      <c r="B724" s="459"/>
      <c r="C724" s="493"/>
      <c r="D724" s="285"/>
      <c r="E724" s="285"/>
      <c r="F724" s="285"/>
      <c r="G724" s="285"/>
      <c r="H724" s="285"/>
      <c r="I724" s="285"/>
      <c r="J724" s="285"/>
      <c r="K724" s="285"/>
      <c r="L724" s="285"/>
      <c r="M724" s="285"/>
      <c r="N724" s="285"/>
      <c r="O724" s="285"/>
      <c r="P724" s="285"/>
      <c r="Q724" s="285"/>
      <c r="R724" s="285"/>
      <c r="S724" s="285"/>
      <c r="T724" s="285"/>
      <c r="U724" s="290"/>
      <c r="V724" s="494"/>
      <c r="W724" s="284"/>
      <c r="X724" s="284"/>
      <c r="Y724" s="284"/>
      <c r="Z724" s="284"/>
      <c r="AA724" s="284"/>
      <c r="AB724" s="284"/>
      <c r="AC724" s="284"/>
      <c r="AD724" s="284"/>
      <c r="AE724" s="284"/>
      <c r="AF724" s="284"/>
      <c r="AG724" s="284"/>
      <c r="AH724" s="284"/>
      <c r="AI724" s="284"/>
      <c r="AJ724" s="284"/>
      <c r="AK724" s="284"/>
      <c r="AL724" s="284"/>
      <c r="AM724" s="284"/>
      <c r="AN724" s="284"/>
      <c r="AO724" s="284"/>
      <c r="AP724" s="284"/>
      <c r="AQ724" s="284"/>
      <c r="AR724" s="284"/>
      <c r="AS724" s="284"/>
      <c r="AT724" s="284"/>
      <c r="AU724" s="284"/>
      <c r="AV724" s="284"/>
      <c r="AW724" s="284"/>
      <c r="AX724" s="284"/>
      <c r="AY724" s="285"/>
      <c r="AZ724" s="285"/>
      <c r="BA724" s="285"/>
      <c r="BB724" s="285"/>
      <c r="BC724" s="285"/>
      <c r="BD724" s="285"/>
      <c r="BE724" s="285"/>
      <c r="BF724" s="285"/>
      <c r="BG724" s="285"/>
      <c r="BH724" s="285"/>
      <c r="BI724" s="285"/>
      <c r="BJ724" s="285"/>
      <c r="BK724" s="285"/>
      <c r="BL724" s="285"/>
      <c r="BM724" s="285"/>
      <c r="BN724" s="285"/>
      <c r="BO724" s="285"/>
      <c r="BP724" s="285"/>
      <c r="BQ724" s="285"/>
      <c r="BR724" s="285"/>
      <c r="BS724" s="285"/>
      <c r="BT724" s="285"/>
      <c r="BU724" s="285"/>
      <c r="BV724" s="285"/>
      <c r="BW724" s="285"/>
      <c r="BX724" s="285"/>
      <c r="BY724" s="285"/>
      <c r="BZ724" s="285"/>
      <c r="CA724" s="285"/>
      <c r="CB724" s="285"/>
      <c r="CC724" s="285"/>
      <c r="CD724" s="285"/>
      <c r="CE724" s="285"/>
      <c r="CF724" s="285"/>
      <c r="CG724" s="285"/>
      <c r="CH724" s="285"/>
      <c r="CI724" s="285"/>
      <c r="CJ724" s="285"/>
      <c r="CK724" s="285"/>
      <c r="CL724" s="285"/>
      <c r="CM724" s="285"/>
      <c r="CN724" s="285"/>
      <c r="CO724" s="285"/>
    </row>
    <row r="725" spans="1:93" s="258" customFormat="1" x14ac:dyDescent="0.2">
      <c r="A725" s="284"/>
      <c r="B725" s="459"/>
      <c r="C725" s="493"/>
      <c r="D725" s="285"/>
      <c r="E725" s="285"/>
      <c r="F725" s="285"/>
      <c r="G725" s="285"/>
      <c r="H725" s="285"/>
      <c r="I725" s="285"/>
      <c r="J725" s="285"/>
      <c r="K725" s="285"/>
      <c r="L725" s="285"/>
      <c r="M725" s="285"/>
      <c r="N725" s="285"/>
      <c r="O725" s="285"/>
      <c r="P725" s="285"/>
      <c r="Q725" s="285"/>
      <c r="R725" s="285"/>
      <c r="S725" s="285"/>
      <c r="T725" s="285"/>
      <c r="U725" s="290"/>
      <c r="V725" s="494"/>
      <c r="W725" s="284"/>
      <c r="X725" s="284"/>
      <c r="Y725" s="284"/>
      <c r="Z725" s="284"/>
      <c r="AA725" s="284"/>
      <c r="AB725" s="284"/>
      <c r="AC725" s="284"/>
      <c r="AD725" s="284"/>
      <c r="AE725" s="284"/>
      <c r="AF725" s="284"/>
      <c r="AG725" s="284"/>
      <c r="AH725" s="284"/>
      <c r="AI725" s="284"/>
      <c r="AJ725" s="284"/>
      <c r="AK725" s="284"/>
      <c r="AL725" s="284"/>
      <c r="AM725" s="284"/>
      <c r="AN725" s="284"/>
      <c r="AO725" s="284"/>
      <c r="AP725" s="284"/>
      <c r="AQ725" s="284"/>
      <c r="AR725" s="284"/>
      <c r="AS725" s="284"/>
      <c r="AT725" s="284"/>
      <c r="AU725" s="284"/>
      <c r="AV725" s="284"/>
      <c r="AW725" s="284"/>
      <c r="AX725" s="284"/>
      <c r="AY725" s="285"/>
      <c r="AZ725" s="285"/>
      <c r="BA725" s="285"/>
      <c r="BB725" s="285"/>
      <c r="BC725" s="285"/>
      <c r="BD725" s="285"/>
      <c r="BE725" s="285"/>
      <c r="BF725" s="285"/>
      <c r="BG725" s="285"/>
      <c r="BH725" s="285"/>
      <c r="BI725" s="285"/>
      <c r="BJ725" s="285"/>
      <c r="BK725" s="285"/>
      <c r="BL725" s="285"/>
      <c r="BM725" s="285"/>
      <c r="BN725" s="285"/>
      <c r="BO725" s="285"/>
      <c r="BP725" s="285"/>
      <c r="BQ725" s="285"/>
      <c r="BR725" s="285"/>
      <c r="BS725" s="285"/>
      <c r="BT725" s="285"/>
      <c r="BU725" s="285"/>
      <c r="BV725" s="285"/>
      <c r="BW725" s="285"/>
      <c r="BX725" s="285"/>
      <c r="BY725" s="285"/>
      <c r="BZ725" s="285"/>
      <c r="CA725" s="285"/>
      <c r="CB725" s="285"/>
      <c r="CC725" s="285"/>
      <c r="CD725" s="285"/>
      <c r="CE725" s="285"/>
      <c r="CF725" s="285"/>
      <c r="CG725" s="285"/>
      <c r="CH725" s="285"/>
      <c r="CI725" s="285"/>
      <c r="CJ725" s="285"/>
      <c r="CK725" s="285"/>
      <c r="CL725" s="285"/>
      <c r="CM725" s="285"/>
      <c r="CN725" s="285"/>
      <c r="CO725" s="285"/>
    </row>
    <row r="726" spans="1:93" s="258" customFormat="1" x14ac:dyDescent="0.2">
      <c r="A726" s="284"/>
      <c r="B726" s="459"/>
      <c r="C726" s="493"/>
      <c r="D726" s="285"/>
      <c r="E726" s="285"/>
      <c r="F726" s="285"/>
      <c r="G726" s="285"/>
      <c r="H726" s="285"/>
      <c r="I726" s="285"/>
      <c r="J726" s="285"/>
      <c r="K726" s="285"/>
      <c r="L726" s="285"/>
      <c r="M726" s="285"/>
      <c r="N726" s="285"/>
      <c r="O726" s="285"/>
      <c r="P726" s="285"/>
      <c r="Q726" s="285"/>
      <c r="R726" s="285"/>
      <c r="S726" s="285"/>
      <c r="T726" s="285"/>
      <c r="U726" s="290"/>
      <c r="V726" s="494"/>
      <c r="W726" s="284"/>
      <c r="X726" s="284"/>
      <c r="Y726" s="284"/>
      <c r="Z726" s="284"/>
      <c r="AA726" s="284"/>
      <c r="AB726" s="284"/>
      <c r="AC726" s="284"/>
      <c r="AD726" s="284"/>
      <c r="AE726" s="284"/>
      <c r="AF726" s="284"/>
      <c r="AG726" s="284"/>
      <c r="AH726" s="284"/>
      <c r="AI726" s="284"/>
      <c r="AJ726" s="284"/>
      <c r="AK726" s="284"/>
      <c r="AL726" s="284"/>
      <c r="AM726" s="284"/>
      <c r="AN726" s="284"/>
      <c r="AO726" s="284"/>
      <c r="AP726" s="284"/>
      <c r="AQ726" s="284"/>
      <c r="AR726" s="284"/>
      <c r="AS726" s="284"/>
      <c r="AT726" s="284"/>
      <c r="AU726" s="284"/>
      <c r="AV726" s="284"/>
      <c r="AW726" s="284"/>
      <c r="AX726" s="284"/>
      <c r="AY726" s="285"/>
      <c r="AZ726" s="285"/>
      <c r="BA726" s="285"/>
      <c r="BB726" s="285"/>
      <c r="BC726" s="285"/>
      <c r="BD726" s="285"/>
      <c r="BE726" s="285"/>
      <c r="BF726" s="285"/>
      <c r="BG726" s="285"/>
      <c r="BH726" s="285"/>
      <c r="BI726" s="285"/>
      <c r="BJ726" s="285"/>
      <c r="BK726" s="285"/>
      <c r="BL726" s="285"/>
      <c r="BM726" s="285"/>
      <c r="BN726" s="285"/>
      <c r="BO726" s="285"/>
      <c r="BP726" s="285"/>
      <c r="BQ726" s="285"/>
      <c r="BR726" s="285"/>
      <c r="BS726" s="285"/>
      <c r="BT726" s="285"/>
      <c r="BU726" s="285"/>
      <c r="BV726" s="285"/>
      <c r="BW726" s="285"/>
      <c r="BX726" s="285"/>
      <c r="BY726" s="285"/>
      <c r="BZ726" s="285"/>
      <c r="CA726" s="285"/>
      <c r="CB726" s="285"/>
      <c r="CC726" s="285"/>
      <c r="CD726" s="285"/>
      <c r="CE726" s="285"/>
      <c r="CF726" s="285"/>
      <c r="CG726" s="285"/>
      <c r="CH726" s="285"/>
      <c r="CI726" s="285"/>
      <c r="CJ726" s="285"/>
      <c r="CK726" s="285"/>
      <c r="CL726" s="285"/>
      <c r="CM726" s="285"/>
      <c r="CN726" s="285"/>
      <c r="CO726" s="285"/>
    </row>
    <row r="727" spans="1:93" s="258" customFormat="1" x14ac:dyDescent="0.2">
      <c r="A727" s="284"/>
      <c r="B727" s="459"/>
      <c r="C727" s="493"/>
      <c r="D727" s="285"/>
      <c r="E727" s="285"/>
      <c r="F727" s="285"/>
      <c r="G727" s="285"/>
      <c r="H727" s="285"/>
      <c r="I727" s="285"/>
      <c r="J727" s="285"/>
      <c r="K727" s="285"/>
      <c r="L727" s="285"/>
      <c r="M727" s="285"/>
      <c r="N727" s="285"/>
      <c r="O727" s="285"/>
      <c r="P727" s="285"/>
      <c r="Q727" s="285"/>
      <c r="R727" s="285"/>
      <c r="S727" s="285"/>
      <c r="T727" s="285"/>
      <c r="U727" s="290"/>
      <c r="V727" s="494"/>
      <c r="W727" s="284"/>
      <c r="X727" s="284"/>
      <c r="Y727" s="284"/>
      <c r="Z727" s="284"/>
      <c r="AA727" s="284"/>
      <c r="AB727" s="284"/>
      <c r="AC727" s="284"/>
      <c r="AD727" s="284"/>
      <c r="AE727" s="284"/>
      <c r="AF727" s="284"/>
      <c r="AG727" s="284"/>
      <c r="AH727" s="284"/>
      <c r="AI727" s="284"/>
      <c r="AJ727" s="284"/>
      <c r="AK727" s="284"/>
      <c r="AL727" s="284"/>
      <c r="AM727" s="284"/>
      <c r="AN727" s="284"/>
      <c r="AO727" s="284"/>
      <c r="AP727" s="284"/>
      <c r="AQ727" s="284"/>
      <c r="AR727" s="284"/>
      <c r="AS727" s="284"/>
      <c r="AT727" s="284"/>
      <c r="AU727" s="284"/>
      <c r="AV727" s="284"/>
      <c r="AW727" s="284"/>
      <c r="AX727" s="284"/>
      <c r="AY727" s="285"/>
      <c r="AZ727" s="285"/>
      <c r="BA727" s="285"/>
      <c r="BB727" s="285"/>
      <c r="BC727" s="285"/>
      <c r="BD727" s="285"/>
      <c r="BE727" s="285"/>
      <c r="BF727" s="285"/>
      <c r="BG727" s="285"/>
      <c r="BH727" s="285"/>
      <c r="BI727" s="285"/>
      <c r="BJ727" s="285"/>
      <c r="BK727" s="285"/>
      <c r="BL727" s="285"/>
      <c r="BM727" s="285"/>
      <c r="BN727" s="285"/>
      <c r="BO727" s="285"/>
      <c r="BP727" s="285"/>
      <c r="BQ727" s="285"/>
      <c r="BR727" s="285"/>
      <c r="BS727" s="285"/>
      <c r="BT727" s="285"/>
      <c r="BU727" s="285"/>
      <c r="BV727" s="285"/>
      <c r="BW727" s="285"/>
      <c r="BX727" s="285"/>
      <c r="BY727" s="285"/>
      <c r="BZ727" s="285"/>
      <c r="CA727" s="285"/>
      <c r="CB727" s="285"/>
      <c r="CC727" s="285"/>
      <c r="CD727" s="285"/>
      <c r="CE727" s="285"/>
      <c r="CF727" s="285"/>
      <c r="CG727" s="285"/>
      <c r="CH727" s="285"/>
      <c r="CI727" s="285"/>
      <c r="CJ727" s="285"/>
      <c r="CK727" s="285"/>
      <c r="CL727" s="285"/>
      <c r="CM727" s="285"/>
      <c r="CN727" s="285"/>
      <c r="CO727" s="285"/>
    </row>
    <row r="728" spans="1:93" s="258" customFormat="1" x14ac:dyDescent="0.2">
      <c r="A728" s="284"/>
      <c r="B728" s="459"/>
      <c r="C728" s="493"/>
      <c r="D728" s="285"/>
      <c r="E728" s="285"/>
      <c r="F728" s="285"/>
      <c r="G728" s="285"/>
      <c r="H728" s="285"/>
      <c r="I728" s="285"/>
      <c r="J728" s="285"/>
      <c r="K728" s="285"/>
      <c r="L728" s="285"/>
      <c r="M728" s="285"/>
      <c r="N728" s="285"/>
      <c r="O728" s="285"/>
      <c r="P728" s="285"/>
      <c r="Q728" s="285"/>
      <c r="R728" s="285"/>
      <c r="S728" s="285"/>
      <c r="T728" s="285"/>
      <c r="U728" s="290"/>
      <c r="V728" s="494"/>
      <c r="W728" s="284"/>
      <c r="X728" s="284"/>
      <c r="Y728" s="284"/>
      <c r="Z728" s="284"/>
      <c r="AA728" s="284"/>
      <c r="AB728" s="284"/>
      <c r="AC728" s="284"/>
      <c r="AD728" s="284"/>
      <c r="AE728" s="284"/>
      <c r="AF728" s="284"/>
      <c r="AG728" s="284"/>
      <c r="AH728" s="284"/>
      <c r="AI728" s="284"/>
      <c r="AJ728" s="284"/>
      <c r="AK728" s="284"/>
      <c r="AL728" s="284"/>
      <c r="AM728" s="284"/>
      <c r="AN728" s="284"/>
      <c r="AO728" s="284"/>
      <c r="AP728" s="284"/>
      <c r="AQ728" s="284"/>
      <c r="AR728" s="284"/>
      <c r="AS728" s="284"/>
      <c r="AT728" s="284"/>
      <c r="AU728" s="284"/>
      <c r="AV728" s="284"/>
      <c r="AW728" s="284"/>
      <c r="AX728" s="284"/>
      <c r="AY728" s="285"/>
      <c r="AZ728" s="285"/>
      <c r="BA728" s="285"/>
      <c r="BB728" s="285"/>
      <c r="BC728" s="285"/>
      <c r="BD728" s="285"/>
      <c r="BE728" s="285"/>
      <c r="BF728" s="285"/>
      <c r="BG728" s="285"/>
      <c r="BH728" s="285"/>
      <c r="BI728" s="285"/>
      <c r="BJ728" s="285"/>
      <c r="BK728" s="285"/>
      <c r="BL728" s="285"/>
      <c r="BM728" s="285"/>
      <c r="BN728" s="285"/>
      <c r="BO728" s="285"/>
      <c r="BP728" s="285"/>
      <c r="BQ728" s="285"/>
      <c r="BR728" s="285"/>
      <c r="BS728" s="285"/>
      <c r="BT728" s="285"/>
      <c r="BU728" s="285"/>
      <c r="BV728" s="285"/>
      <c r="BW728" s="285"/>
      <c r="BX728" s="285"/>
      <c r="BY728" s="285"/>
      <c r="BZ728" s="285"/>
      <c r="CA728" s="285"/>
      <c r="CB728" s="285"/>
      <c r="CC728" s="285"/>
      <c r="CD728" s="285"/>
      <c r="CE728" s="285"/>
      <c r="CF728" s="285"/>
      <c r="CG728" s="285"/>
      <c r="CH728" s="285"/>
      <c r="CI728" s="285"/>
      <c r="CJ728" s="285"/>
      <c r="CK728" s="285"/>
      <c r="CL728" s="285"/>
      <c r="CM728" s="285"/>
      <c r="CN728" s="285"/>
      <c r="CO728" s="285"/>
    </row>
    <row r="729" spans="1:93" x14ac:dyDescent="0.2">
      <c r="A729" s="284"/>
      <c r="B729" s="459"/>
      <c r="C729" s="493"/>
      <c r="D729" s="285"/>
      <c r="E729" s="285"/>
      <c r="F729" s="285"/>
      <c r="G729" s="285"/>
      <c r="H729" s="285"/>
      <c r="I729" s="285"/>
      <c r="J729" s="285"/>
      <c r="K729" s="285"/>
      <c r="L729" s="285"/>
      <c r="M729" s="285"/>
      <c r="N729" s="285"/>
      <c r="O729" s="285"/>
      <c r="P729" s="285"/>
      <c r="Q729" s="285"/>
      <c r="R729" s="285"/>
      <c r="S729" s="285"/>
      <c r="T729" s="285"/>
      <c r="U729" s="290"/>
      <c r="V729" s="494"/>
      <c r="W729" s="284"/>
      <c r="X729" s="284"/>
      <c r="Y729" s="284"/>
      <c r="Z729" s="284"/>
      <c r="AA729" s="284"/>
      <c r="AB729" s="284"/>
      <c r="AC729" s="284"/>
      <c r="AD729" s="284"/>
      <c r="AE729" s="284"/>
      <c r="AF729" s="284"/>
      <c r="AG729" s="284"/>
      <c r="AH729" s="284"/>
      <c r="AI729" s="284"/>
      <c r="AJ729" s="284"/>
      <c r="AK729" s="284"/>
      <c r="AL729" s="284"/>
      <c r="AM729" s="284"/>
      <c r="AN729" s="284"/>
      <c r="AO729" s="284"/>
      <c r="AP729" s="284"/>
      <c r="AQ729" s="284"/>
      <c r="AR729" s="284"/>
      <c r="AS729" s="284"/>
      <c r="AT729" s="284"/>
      <c r="AU729" s="284"/>
      <c r="AV729" s="284"/>
      <c r="AW729" s="284"/>
      <c r="AX729" s="284"/>
    </row>
    <row r="730" spans="1:93" x14ac:dyDescent="0.2">
      <c r="A730" s="284"/>
      <c r="B730" s="459"/>
      <c r="C730" s="493"/>
      <c r="D730" s="285"/>
      <c r="E730" s="285"/>
      <c r="F730" s="285"/>
      <c r="G730" s="285"/>
      <c r="H730" s="285"/>
      <c r="I730" s="285"/>
      <c r="J730" s="285"/>
      <c r="K730" s="285"/>
      <c r="L730" s="285"/>
      <c r="M730" s="285"/>
      <c r="N730" s="285"/>
      <c r="O730" s="285"/>
      <c r="P730" s="285"/>
      <c r="Q730" s="285"/>
      <c r="R730" s="285"/>
      <c r="S730" s="285"/>
      <c r="T730" s="285"/>
      <c r="U730" s="290"/>
      <c r="V730" s="494"/>
      <c r="W730" s="284"/>
      <c r="X730" s="284"/>
      <c r="Y730" s="284"/>
      <c r="Z730" s="284"/>
      <c r="AA730" s="284"/>
      <c r="AB730" s="284"/>
      <c r="AC730" s="284"/>
      <c r="AD730" s="284"/>
      <c r="AE730" s="284"/>
      <c r="AF730" s="284"/>
      <c r="AG730" s="284"/>
      <c r="AH730" s="284"/>
      <c r="AI730" s="284"/>
      <c r="AJ730" s="284"/>
      <c r="AK730" s="284"/>
      <c r="AL730" s="284"/>
      <c r="AM730" s="284"/>
      <c r="AN730" s="284"/>
      <c r="AO730" s="284"/>
      <c r="AP730" s="284"/>
      <c r="AQ730" s="284"/>
      <c r="AR730" s="284"/>
      <c r="AS730" s="284"/>
      <c r="AT730" s="284"/>
      <c r="AU730" s="284"/>
      <c r="AV730" s="284"/>
      <c r="AW730" s="284"/>
      <c r="AX730" s="284"/>
    </row>
    <row r="731" spans="1:93" x14ac:dyDescent="0.2">
      <c r="A731" s="284"/>
      <c r="B731" s="459"/>
      <c r="C731" s="493"/>
      <c r="D731" s="285"/>
      <c r="E731" s="285"/>
      <c r="F731" s="285"/>
      <c r="G731" s="285"/>
      <c r="H731" s="285"/>
      <c r="I731" s="285"/>
      <c r="J731" s="285"/>
      <c r="K731" s="285"/>
      <c r="L731" s="285"/>
      <c r="M731" s="285"/>
      <c r="N731" s="285"/>
      <c r="O731" s="285"/>
      <c r="P731" s="285"/>
      <c r="Q731" s="285"/>
      <c r="R731" s="285"/>
      <c r="S731" s="285"/>
      <c r="T731" s="285"/>
      <c r="U731" s="290"/>
      <c r="V731" s="494"/>
      <c r="W731" s="284"/>
      <c r="X731" s="284"/>
      <c r="Y731" s="284"/>
      <c r="Z731" s="284"/>
      <c r="AA731" s="284"/>
      <c r="AB731" s="284"/>
      <c r="AC731" s="284"/>
      <c r="AD731" s="284"/>
      <c r="AE731" s="284"/>
      <c r="AF731" s="284"/>
      <c r="AG731" s="284"/>
      <c r="AH731" s="284"/>
      <c r="AI731" s="284"/>
      <c r="AJ731" s="284"/>
      <c r="AK731" s="284"/>
      <c r="AL731" s="284"/>
      <c r="AM731" s="284"/>
      <c r="AN731" s="284"/>
      <c r="AO731" s="284"/>
      <c r="AP731" s="284"/>
      <c r="AQ731" s="284"/>
      <c r="AR731" s="284"/>
      <c r="AS731" s="284"/>
      <c r="AT731" s="284"/>
      <c r="AU731" s="284"/>
      <c r="AV731" s="284"/>
      <c r="AW731" s="284"/>
      <c r="AX731" s="284"/>
    </row>
    <row r="732" spans="1:93" x14ac:dyDescent="0.2">
      <c r="A732" s="284"/>
      <c r="B732" s="459"/>
      <c r="C732" s="493"/>
      <c r="D732" s="285"/>
      <c r="E732" s="285"/>
      <c r="F732" s="285"/>
      <c r="G732" s="285"/>
      <c r="H732" s="285"/>
      <c r="I732" s="285"/>
      <c r="J732" s="285"/>
      <c r="K732" s="285"/>
      <c r="L732" s="285"/>
      <c r="M732" s="285"/>
      <c r="N732" s="285"/>
      <c r="O732" s="285"/>
      <c r="P732" s="285"/>
      <c r="Q732" s="285"/>
      <c r="R732" s="285"/>
      <c r="S732" s="285"/>
      <c r="T732" s="285"/>
      <c r="U732" s="290"/>
      <c r="V732" s="494"/>
      <c r="W732" s="284"/>
      <c r="X732" s="284"/>
      <c r="Y732" s="284"/>
      <c r="Z732" s="284"/>
      <c r="AA732" s="284"/>
      <c r="AB732" s="284"/>
      <c r="AC732" s="284"/>
      <c r="AD732" s="284"/>
      <c r="AE732" s="284"/>
      <c r="AF732" s="284"/>
      <c r="AG732" s="284"/>
      <c r="AH732" s="284"/>
      <c r="AI732" s="284"/>
      <c r="AJ732" s="284"/>
      <c r="AK732" s="284"/>
      <c r="AL732" s="284"/>
      <c r="AM732" s="284"/>
      <c r="AN732" s="284"/>
      <c r="AO732" s="284"/>
      <c r="AP732" s="284"/>
      <c r="AQ732" s="284"/>
      <c r="AR732" s="284"/>
      <c r="AS732" s="284"/>
      <c r="AT732" s="284"/>
      <c r="AU732" s="284"/>
      <c r="AV732" s="284"/>
      <c r="AW732" s="284"/>
      <c r="AX732" s="284"/>
    </row>
    <row r="733" spans="1:93" x14ac:dyDescent="0.2">
      <c r="A733" s="284"/>
      <c r="B733" s="459"/>
      <c r="C733" s="493"/>
      <c r="D733" s="285"/>
      <c r="E733" s="285"/>
      <c r="F733" s="285"/>
      <c r="G733" s="285"/>
      <c r="H733" s="285"/>
      <c r="I733" s="285"/>
      <c r="J733" s="285"/>
      <c r="K733" s="285"/>
      <c r="L733" s="285"/>
      <c r="M733" s="285"/>
      <c r="N733" s="285"/>
      <c r="O733" s="285"/>
      <c r="P733" s="285"/>
      <c r="Q733" s="285"/>
      <c r="R733" s="285"/>
      <c r="S733" s="285"/>
      <c r="T733" s="285"/>
      <c r="U733" s="290"/>
      <c r="V733" s="494"/>
      <c r="W733" s="284"/>
      <c r="X733" s="284"/>
      <c r="Y733" s="284"/>
      <c r="Z733" s="284"/>
      <c r="AA733" s="284"/>
      <c r="AB733" s="284"/>
      <c r="AC733" s="284"/>
      <c r="AD733" s="284"/>
      <c r="AE733" s="284"/>
      <c r="AF733" s="284"/>
      <c r="AG733" s="284"/>
      <c r="AH733" s="284"/>
      <c r="AI733" s="284"/>
      <c r="AJ733" s="284"/>
      <c r="AK733" s="284"/>
      <c r="AL733" s="284"/>
      <c r="AM733" s="284"/>
      <c r="AN733" s="284"/>
      <c r="AO733" s="284"/>
      <c r="AP733" s="284"/>
      <c r="AQ733" s="284"/>
      <c r="AR733" s="284"/>
      <c r="AS733" s="284"/>
      <c r="AT733" s="284"/>
      <c r="AU733" s="284"/>
      <c r="AV733" s="284"/>
      <c r="AW733" s="284"/>
      <c r="AX733" s="284"/>
    </row>
    <row r="734" spans="1:93" x14ac:dyDescent="0.2">
      <c r="A734" s="284"/>
      <c r="B734" s="459"/>
      <c r="C734" s="493"/>
      <c r="D734" s="285"/>
      <c r="E734" s="285"/>
      <c r="F734" s="285"/>
      <c r="G734" s="285"/>
      <c r="H734" s="285"/>
      <c r="I734" s="285"/>
      <c r="J734" s="285"/>
      <c r="K734" s="285"/>
      <c r="L734" s="285"/>
      <c r="M734" s="285"/>
      <c r="N734" s="285"/>
      <c r="O734" s="285"/>
      <c r="P734" s="285"/>
      <c r="Q734" s="285"/>
      <c r="R734" s="285"/>
      <c r="S734" s="285"/>
      <c r="T734" s="285"/>
      <c r="U734" s="290"/>
      <c r="V734" s="494"/>
      <c r="W734" s="284"/>
      <c r="X734" s="284"/>
      <c r="Y734" s="284"/>
      <c r="Z734" s="284"/>
      <c r="AA734" s="284"/>
      <c r="AB734" s="284"/>
      <c r="AC734" s="284"/>
      <c r="AD734" s="284"/>
      <c r="AE734" s="284"/>
      <c r="AF734" s="284"/>
      <c r="AG734" s="284"/>
      <c r="AH734" s="284"/>
      <c r="AI734" s="284"/>
      <c r="AJ734" s="284"/>
      <c r="AK734" s="284"/>
      <c r="AL734" s="284"/>
      <c r="AM734" s="284"/>
      <c r="AN734" s="284"/>
      <c r="AO734" s="284"/>
      <c r="AP734" s="284"/>
      <c r="AQ734" s="284"/>
      <c r="AR734" s="284"/>
      <c r="AS734" s="284"/>
      <c r="AT734" s="284"/>
      <c r="AU734" s="284"/>
      <c r="AV734" s="284"/>
      <c r="AW734" s="284"/>
      <c r="AX734" s="284"/>
    </row>
    <row r="735" spans="1:93" x14ac:dyDescent="0.2">
      <c r="A735" s="284"/>
      <c r="B735" s="459"/>
      <c r="C735" s="493"/>
      <c r="D735" s="285"/>
      <c r="E735" s="285"/>
      <c r="F735" s="285"/>
      <c r="G735" s="285"/>
      <c r="H735" s="285"/>
      <c r="I735" s="285"/>
      <c r="J735" s="285"/>
      <c r="K735" s="285"/>
      <c r="L735" s="285"/>
      <c r="M735" s="285"/>
      <c r="N735" s="285"/>
      <c r="O735" s="285"/>
      <c r="P735" s="285"/>
      <c r="Q735" s="285"/>
      <c r="R735" s="285"/>
      <c r="S735" s="285"/>
      <c r="T735" s="285"/>
      <c r="U735" s="290"/>
      <c r="V735" s="494"/>
      <c r="W735" s="284"/>
      <c r="X735" s="284"/>
      <c r="Y735" s="284"/>
      <c r="Z735" s="284"/>
      <c r="AA735" s="284"/>
      <c r="AB735" s="284"/>
      <c r="AC735" s="284"/>
      <c r="AD735" s="284"/>
      <c r="AE735" s="284"/>
      <c r="AF735" s="284"/>
      <c r="AG735" s="284"/>
      <c r="AH735" s="284"/>
      <c r="AI735" s="284"/>
      <c r="AJ735" s="284"/>
      <c r="AK735" s="284"/>
      <c r="AL735" s="284"/>
      <c r="AM735" s="284"/>
      <c r="AN735" s="284"/>
      <c r="AO735" s="284"/>
      <c r="AP735" s="284"/>
      <c r="AQ735" s="284"/>
      <c r="AR735" s="284"/>
      <c r="AS735" s="284"/>
      <c r="AT735" s="284"/>
      <c r="AU735" s="284"/>
      <c r="AV735" s="284"/>
      <c r="AW735" s="284"/>
      <c r="AX735" s="284"/>
    </row>
    <row r="736" spans="1:93" x14ac:dyDescent="0.2">
      <c r="A736" s="284"/>
      <c r="B736" s="459"/>
      <c r="C736" s="493"/>
      <c r="D736" s="285"/>
      <c r="E736" s="285"/>
      <c r="F736" s="285"/>
      <c r="G736" s="285"/>
      <c r="H736" s="285"/>
      <c r="I736" s="285"/>
      <c r="J736" s="285"/>
      <c r="K736" s="285"/>
      <c r="L736" s="285"/>
      <c r="M736" s="285"/>
      <c r="N736" s="285"/>
      <c r="O736" s="285"/>
      <c r="P736" s="285"/>
      <c r="Q736" s="285"/>
      <c r="R736" s="285"/>
      <c r="S736" s="285"/>
      <c r="T736" s="285"/>
      <c r="U736" s="290"/>
      <c r="V736" s="494"/>
      <c r="W736" s="284"/>
      <c r="X736" s="284"/>
      <c r="Y736" s="284"/>
      <c r="Z736" s="284"/>
      <c r="AA736" s="284"/>
      <c r="AB736" s="284"/>
      <c r="AC736" s="284"/>
      <c r="AD736" s="284"/>
      <c r="AE736" s="284"/>
      <c r="AF736" s="284"/>
      <c r="AG736" s="284"/>
      <c r="AH736" s="284"/>
      <c r="AI736" s="284"/>
      <c r="AJ736" s="284"/>
      <c r="AK736" s="284"/>
      <c r="AL736" s="284"/>
      <c r="AM736" s="284"/>
      <c r="AN736" s="284"/>
      <c r="AO736" s="284"/>
      <c r="AP736" s="284"/>
      <c r="AQ736" s="284"/>
      <c r="AR736" s="284"/>
      <c r="AS736" s="284"/>
      <c r="AT736" s="284"/>
      <c r="AU736" s="284"/>
      <c r="AV736" s="284"/>
      <c r="AW736" s="284"/>
      <c r="AX736" s="284"/>
    </row>
    <row r="737" spans="1:50" x14ac:dyDescent="0.2">
      <c r="A737" s="284"/>
      <c r="B737" s="459"/>
      <c r="C737" s="493"/>
      <c r="D737" s="285"/>
      <c r="E737" s="285"/>
      <c r="F737" s="285"/>
      <c r="G737" s="285"/>
      <c r="H737" s="285"/>
      <c r="I737" s="285"/>
      <c r="J737" s="285"/>
      <c r="K737" s="285"/>
      <c r="L737" s="285"/>
      <c r="M737" s="285"/>
      <c r="N737" s="285"/>
      <c r="O737" s="285"/>
      <c r="P737" s="285"/>
      <c r="Q737" s="285"/>
      <c r="R737" s="285"/>
      <c r="S737" s="285"/>
      <c r="T737" s="285"/>
      <c r="U737" s="290"/>
      <c r="V737" s="494"/>
      <c r="W737" s="284"/>
      <c r="X737" s="284"/>
      <c r="Y737" s="284"/>
      <c r="Z737" s="284"/>
      <c r="AA737" s="284"/>
      <c r="AB737" s="284"/>
      <c r="AC737" s="284"/>
      <c r="AD737" s="284"/>
      <c r="AE737" s="284"/>
      <c r="AF737" s="284"/>
      <c r="AG737" s="284"/>
      <c r="AH737" s="284"/>
      <c r="AI737" s="284"/>
      <c r="AJ737" s="284"/>
      <c r="AK737" s="284"/>
      <c r="AL737" s="284"/>
      <c r="AM737" s="284"/>
      <c r="AN737" s="284"/>
      <c r="AO737" s="284"/>
      <c r="AP737" s="284"/>
      <c r="AQ737" s="284"/>
      <c r="AR737" s="284"/>
      <c r="AS737" s="284"/>
      <c r="AT737" s="284"/>
      <c r="AU737" s="284"/>
      <c r="AV737" s="284"/>
      <c r="AW737" s="284"/>
      <c r="AX737" s="284"/>
    </row>
    <row r="738" spans="1:50" x14ac:dyDescent="0.2">
      <c r="A738" s="284"/>
      <c r="B738" s="459"/>
      <c r="C738" s="493"/>
      <c r="D738" s="285"/>
      <c r="E738" s="285"/>
      <c r="F738" s="285"/>
      <c r="G738" s="285"/>
      <c r="H738" s="285"/>
      <c r="I738" s="285"/>
      <c r="J738" s="285"/>
      <c r="K738" s="285"/>
      <c r="L738" s="285"/>
      <c r="M738" s="285"/>
      <c r="N738" s="285"/>
      <c r="O738" s="285"/>
      <c r="P738" s="285"/>
      <c r="Q738" s="285"/>
      <c r="R738" s="285"/>
      <c r="S738" s="285"/>
      <c r="T738" s="285"/>
      <c r="U738" s="290"/>
      <c r="V738" s="494"/>
      <c r="W738" s="284"/>
      <c r="X738" s="284"/>
      <c r="Y738" s="284"/>
      <c r="Z738" s="284"/>
      <c r="AA738" s="284"/>
      <c r="AB738" s="284"/>
      <c r="AC738" s="284"/>
      <c r="AD738" s="284"/>
      <c r="AE738" s="284"/>
      <c r="AF738" s="284"/>
      <c r="AG738" s="284"/>
      <c r="AH738" s="284"/>
      <c r="AI738" s="284"/>
      <c r="AJ738" s="284"/>
      <c r="AK738" s="284"/>
      <c r="AL738" s="284"/>
      <c r="AM738" s="284"/>
      <c r="AN738" s="284"/>
      <c r="AO738" s="284"/>
      <c r="AP738" s="284"/>
      <c r="AQ738" s="284"/>
      <c r="AR738" s="284"/>
      <c r="AS738" s="284"/>
      <c r="AT738" s="284"/>
      <c r="AU738" s="284"/>
      <c r="AV738" s="284"/>
      <c r="AW738" s="284"/>
      <c r="AX738" s="284"/>
    </row>
    <row r="739" spans="1:50" x14ac:dyDescent="0.2">
      <c r="A739" s="284"/>
      <c r="B739" s="459"/>
      <c r="C739" s="493"/>
      <c r="D739" s="285"/>
      <c r="E739" s="285"/>
      <c r="F739" s="285"/>
      <c r="G739" s="285"/>
      <c r="H739" s="285"/>
      <c r="I739" s="285"/>
      <c r="J739" s="285"/>
      <c r="K739" s="285"/>
      <c r="L739" s="285"/>
      <c r="M739" s="285"/>
      <c r="N739" s="285"/>
      <c r="O739" s="285"/>
      <c r="P739" s="285"/>
      <c r="Q739" s="285"/>
      <c r="R739" s="285"/>
      <c r="S739" s="285"/>
      <c r="T739" s="285"/>
      <c r="U739" s="290"/>
      <c r="V739" s="494"/>
      <c r="W739" s="284"/>
      <c r="X739" s="284"/>
      <c r="Y739" s="284"/>
      <c r="Z739" s="284"/>
      <c r="AA739" s="284"/>
      <c r="AB739" s="284"/>
      <c r="AC739" s="284"/>
      <c r="AD739" s="284"/>
      <c r="AE739" s="284"/>
      <c r="AF739" s="284"/>
      <c r="AG739" s="284"/>
      <c r="AH739" s="284"/>
      <c r="AI739" s="284"/>
      <c r="AJ739" s="284"/>
      <c r="AK739" s="284"/>
      <c r="AL739" s="284"/>
      <c r="AM739" s="284"/>
      <c r="AN739" s="284"/>
      <c r="AO739" s="284"/>
      <c r="AP739" s="284"/>
      <c r="AQ739" s="284"/>
      <c r="AR739" s="284"/>
      <c r="AS739" s="284"/>
      <c r="AT739" s="284"/>
      <c r="AU739" s="284"/>
      <c r="AV739" s="284"/>
      <c r="AW739" s="284"/>
      <c r="AX739" s="284"/>
    </row>
    <row r="740" spans="1:50" x14ac:dyDescent="0.2">
      <c r="A740" s="284"/>
      <c r="B740" s="459"/>
      <c r="C740" s="493"/>
      <c r="D740" s="285"/>
      <c r="E740" s="285"/>
      <c r="F740" s="285"/>
      <c r="G740" s="285"/>
      <c r="H740" s="285"/>
      <c r="I740" s="285"/>
      <c r="J740" s="285"/>
      <c r="K740" s="285"/>
      <c r="L740" s="285"/>
      <c r="M740" s="285"/>
      <c r="N740" s="285"/>
      <c r="O740" s="285"/>
      <c r="P740" s="285"/>
      <c r="Q740" s="285"/>
      <c r="R740" s="285"/>
      <c r="S740" s="285"/>
      <c r="T740" s="285"/>
      <c r="U740" s="290"/>
      <c r="V740" s="494"/>
      <c r="W740" s="284"/>
      <c r="X740" s="284"/>
      <c r="Y740" s="284"/>
      <c r="Z740" s="284"/>
      <c r="AA740" s="284"/>
      <c r="AB740" s="284"/>
      <c r="AC740" s="284"/>
      <c r="AD740" s="284"/>
      <c r="AE740" s="284"/>
      <c r="AF740" s="284"/>
      <c r="AG740" s="284"/>
      <c r="AH740" s="284"/>
      <c r="AI740" s="284"/>
      <c r="AJ740" s="284"/>
      <c r="AK740" s="284"/>
      <c r="AL740" s="284"/>
      <c r="AM740" s="284"/>
      <c r="AN740" s="284"/>
      <c r="AO740" s="284"/>
      <c r="AP740" s="284"/>
      <c r="AQ740" s="284"/>
      <c r="AR740" s="284"/>
      <c r="AS740" s="284"/>
      <c r="AT740" s="284"/>
      <c r="AU740" s="284"/>
      <c r="AV740" s="284"/>
      <c r="AW740" s="284"/>
      <c r="AX740" s="284"/>
    </row>
    <row r="741" spans="1:50" x14ac:dyDescent="0.2">
      <c r="A741" s="284"/>
      <c r="B741" s="459"/>
      <c r="C741" s="493"/>
      <c r="D741" s="285"/>
      <c r="E741" s="285"/>
      <c r="F741" s="285"/>
      <c r="G741" s="285"/>
      <c r="H741" s="285"/>
      <c r="I741" s="285"/>
      <c r="J741" s="285"/>
      <c r="K741" s="285"/>
      <c r="L741" s="285"/>
      <c r="M741" s="285"/>
      <c r="N741" s="285"/>
      <c r="O741" s="285"/>
      <c r="P741" s="285"/>
      <c r="Q741" s="285"/>
      <c r="R741" s="285"/>
      <c r="S741" s="285"/>
      <c r="T741" s="285"/>
      <c r="U741" s="290"/>
      <c r="V741" s="494"/>
      <c r="W741" s="284"/>
      <c r="X741" s="284"/>
      <c r="Y741" s="284"/>
      <c r="Z741" s="284"/>
      <c r="AA741" s="284"/>
      <c r="AB741" s="284"/>
      <c r="AC741" s="284"/>
      <c r="AD741" s="284"/>
      <c r="AE741" s="284"/>
      <c r="AF741" s="284"/>
      <c r="AG741" s="284"/>
      <c r="AH741" s="284"/>
      <c r="AI741" s="284"/>
      <c r="AJ741" s="284"/>
      <c r="AK741" s="284"/>
      <c r="AL741" s="284"/>
      <c r="AM741" s="284"/>
      <c r="AN741" s="284"/>
      <c r="AO741" s="284"/>
      <c r="AP741" s="284"/>
      <c r="AQ741" s="284"/>
      <c r="AR741" s="284"/>
      <c r="AS741" s="284"/>
      <c r="AT741" s="284"/>
      <c r="AU741" s="284"/>
      <c r="AV741" s="284"/>
      <c r="AW741" s="284"/>
      <c r="AX741" s="284"/>
    </row>
    <row r="742" spans="1:50" x14ac:dyDescent="0.2">
      <c r="A742" s="284"/>
      <c r="B742" s="459"/>
      <c r="C742" s="493"/>
      <c r="D742" s="285"/>
      <c r="E742" s="285"/>
      <c r="F742" s="285"/>
      <c r="G742" s="285"/>
      <c r="H742" s="285"/>
      <c r="I742" s="285"/>
      <c r="J742" s="285"/>
      <c r="K742" s="285"/>
      <c r="L742" s="285"/>
      <c r="M742" s="285"/>
      <c r="N742" s="285"/>
      <c r="O742" s="285"/>
      <c r="P742" s="285"/>
      <c r="Q742" s="285"/>
      <c r="R742" s="285"/>
      <c r="S742" s="285"/>
      <c r="T742" s="285"/>
      <c r="U742" s="290"/>
      <c r="V742" s="494"/>
      <c r="W742" s="284"/>
      <c r="X742" s="284"/>
      <c r="Y742" s="284"/>
      <c r="Z742" s="284"/>
      <c r="AA742" s="284"/>
      <c r="AB742" s="284"/>
      <c r="AC742" s="284"/>
      <c r="AD742" s="284"/>
      <c r="AE742" s="284"/>
      <c r="AF742" s="284"/>
      <c r="AG742" s="284"/>
      <c r="AH742" s="284"/>
      <c r="AI742" s="284"/>
      <c r="AJ742" s="284"/>
      <c r="AK742" s="284"/>
      <c r="AL742" s="284"/>
      <c r="AM742" s="284"/>
      <c r="AN742" s="284"/>
      <c r="AO742" s="284"/>
      <c r="AP742" s="284"/>
      <c r="AQ742" s="284"/>
      <c r="AR742" s="284"/>
      <c r="AS742" s="284"/>
      <c r="AT742" s="284"/>
      <c r="AU742" s="284"/>
      <c r="AV742" s="284"/>
      <c r="AW742" s="284"/>
      <c r="AX742" s="284"/>
    </row>
    <row r="743" spans="1:50" x14ac:dyDescent="0.2">
      <c r="A743" s="284"/>
      <c r="B743" s="459"/>
      <c r="C743" s="493"/>
      <c r="D743" s="285"/>
      <c r="E743" s="285"/>
      <c r="F743" s="285"/>
      <c r="G743" s="285"/>
      <c r="H743" s="285"/>
      <c r="I743" s="285"/>
      <c r="J743" s="285"/>
      <c r="K743" s="285"/>
      <c r="L743" s="285"/>
      <c r="M743" s="285"/>
      <c r="N743" s="285"/>
      <c r="O743" s="285"/>
      <c r="P743" s="285"/>
      <c r="Q743" s="285"/>
      <c r="R743" s="285"/>
      <c r="S743" s="285"/>
      <c r="T743" s="285"/>
      <c r="U743" s="290"/>
      <c r="V743" s="494"/>
      <c r="W743" s="284"/>
      <c r="X743" s="284"/>
      <c r="Y743" s="284"/>
      <c r="Z743" s="284"/>
      <c r="AA743" s="284"/>
      <c r="AB743" s="284"/>
      <c r="AC743" s="284"/>
      <c r="AD743" s="284"/>
      <c r="AE743" s="284"/>
      <c r="AF743" s="284"/>
      <c r="AG743" s="284"/>
      <c r="AH743" s="284"/>
      <c r="AI743" s="284"/>
      <c r="AJ743" s="284"/>
      <c r="AK743" s="284"/>
      <c r="AL743" s="284"/>
      <c r="AM743" s="284"/>
      <c r="AN743" s="284"/>
      <c r="AO743" s="284"/>
      <c r="AP743" s="284"/>
      <c r="AQ743" s="284"/>
      <c r="AR743" s="284"/>
      <c r="AS743" s="284"/>
      <c r="AT743" s="284"/>
      <c r="AU743" s="284"/>
      <c r="AV743" s="284"/>
      <c r="AW743" s="284"/>
      <c r="AX743" s="284"/>
    </row>
    <row r="744" spans="1:50" x14ac:dyDescent="0.2">
      <c r="A744" s="284"/>
      <c r="B744" s="459"/>
      <c r="C744" s="493"/>
      <c r="D744" s="285"/>
      <c r="E744" s="285"/>
      <c r="F744" s="285"/>
      <c r="G744" s="285"/>
      <c r="H744" s="285"/>
      <c r="I744" s="285"/>
      <c r="J744" s="285"/>
      <c r="K744" s="285"/>
      <c r="L744" s="285"/>
      <c r="M744" s="285"/>
      <c r="N744" s="285"/>
      <c r="O744" s="285"/>
      <c r="P744" s="285"/>
      <c r="Q744" s="285"/>
      <c r="R744" s="285"/>
      <c r="S744" s="285"/>
      <c r="T744" s="285"/>
      <c r="U744" s="290"/>
      <c r="V744" s="494"/>
      <c r="W744" s="284"/>
      <c r="X744" s="284"/>
      <c r="Y744" s="284"/>
      <c r="Z744" s="284"/>
      <c r="AA744" s="284"/>
      <c r="AB744" s="284"/>
      <c r="AC744" s="284"/>
      <c r="AD744" s="284"/>
      <c r="AE744" s="284"/>
      <c r="AF744" s="284"/>
      <c r="AG744" s="284"/>
      <c r="AH744" s="284"/>
      <c r="AI744" s="284"/>
      <c r="AJ744" s="284"/>
      <c r="AK744" s="284"/>
      <c r="AL744" s="284"/>
      <c r="AM744" s="284"/>
      <c r="AN744" s="284"/>
      <c r="AO744" s="284"/>
      <c r="AP744" s="284"/>
      <c r="AQ744" s="284"/>
      <c r="AR744" s="284"/>
      <c r="AS744" s="284"/>
      <c r="AT744" s="284"/>
      <c r="AU744" s="284"/>
      <c r="AV744" s="284"/>
      <c r="AW744" s="284"/>
      <c r="AX744" s="284"/>
    </row>
    <row r="745" spans="1:50" x14ac:dyDescent="0.2">
      <c r="A745" s="284"/>
      <c r="B745" s="459"/>
      <c r="C745" s="493"/>
      <c r="D745" s="285"/>
      <c r="E745" s="285"/>
      <c r="F745" s="285"/>
      <c r="G745" s="285"/>
      <c r="H745" s="285"/>
      <c r="I745" s="285"/>
      <c r="J745" s="285"/>
      <c r="K745" s="285"/>
      <c r="L745" s="285"/>
      <c r="M745" s="285"/>
      <c r="N745" s="285"/>
      <c r="O745" s="285"/>
      <c r="P745" s="285"/>
      <c r="Q745" s="285"/>
      <c r="R745" s="285"/>
      <c r="S745" s="285"/>
      <c r="T745" s="285"/>
      <c r="U745" s="290"/>
      <c r="V745" s="494"/>
      <c r="W745" s="284"/>
      <c r="X745" s="284"/>
      <c r="Y745" s="284"/>
      <c r="Z745" s="284"/>
      <c r="AA745" s="284"/>
      <c r="AB745" s="284"/>
      <c r="AC745" s="284"/>
      <c r="AD745" s="284"/>
      <c r="AE745" s="284"/>
      <c r="AF745" s="284"/>
      <c r="AG745" s="284"/>
      <c r="AH745" s="284"/>
      <c r="AI745" s="284"/>
      <c r="AJ745" s="284"/>
      <c r="AK745" s="284"/>
      <c r="AL745" s="284"/>
      <c r="AM745" s="284"/>
      <c r="AN745" s="284"/>
      <c r="AO745" s="284"/>
      <c r="AP745" s="284"/>
      <c r="AQ745" s="284"/>
      <c r="AR745" s="284"/>
      <c r="AS745" s="284"/>
      <c r="AT745" s="284"/>
      <c r="AU745" s="284"/>
      <c r="AV745" s="284"/>
      <c r="AW745" s="284"/>
      <c r="AX745" s="284"/>
    </row>
    <row r="746" spans="1:50" x14ac:dyDescent="0.2">
      <c r="A746" s="284"/>
      <c r="B746" s="459"/>
      <c r="C746" s="294"/>
      <c r="D746" s="285"/>
      <c r="E746" s="285"/>
      <c r="F746" s="285"/>
      <c r="G746" s="285"/>
      <c r="H746" s="285"/>
      <c r="I746" s="285"/>
      <c r="J746" s="285"/>
      <c r="K746" s="285"/>
      <c r="L746" s="285"/>
      <c r="M746" s="285"/>
      <c r="N746" s="285"/>
      <c r="O746" s="285"/>
      <c r="P746" s="285"/>
      <c r="Q746" s="285"/>
      <c r="R746" s="285"/>
      <c r="S746" s="285"/>
      <c r="T746" s="285"/>
      <c r="U746" s="290"/>
      <c r="V746" s="494"/>
      <c r="W746" s="284"/>
      <c r="X746" s="284"/>
      <c r="Y746" s="284"/>
      <c r="Z746" s="284"/>
      <c r="AA746" s="284"/>
      <c r="AB746" s="284"/>
      <c r="AC746" s="284"/>
      <c r="AD746" s="284"/>
      <c r="AE746" s="284"/>
      <c r="AF746" s="284"/>
      <c r="AG746" s="284"/>
      <c r="AH746" s="284"/>
      <c r="AI746" s="284"/>
      <c r="AJ746" s="284"/>
      <c r="AK746" s="284"/>
      <c r="AL746" s="284"/>
      <c r="AM746" s="284"/>
      <c r="AN746" s="284"/>
      <c r="AO746" s="284"/>
      <c r="AP746" s="284"/>
      <c r="AQ746" s="284"/>
      <c r="AR746" s="284"/>
      <c r="AS746" s="284"/>
      <c r="AT746" s="284"/>
      <c r="AU746" s="284"/>
      <c r="AV746" s="284"/>
      <c r="AW746" s="284"/>
      <c r="AX746" s="284"/>
    </row>
    <row r="747" spans="1:50" x14ac:dyDescent="0.2">
      <c r="A747" s="284"/>
      <c r="B747" s="459"/>
      <c r="C747" s="294"/>
      <c r="D747" s="285"/>
      <c r="E747" s="285"/>
      <c r="F747" s="285"/>
      <c r="G747" s="285"/>
      <c r="H747" s="285"/>
      <c r="I747" s="285"/>
      <c r="J747" s="285"/>
      <c r="K747" s="285"/>
      <c r="L747" s="285"/>
      <c r="M747" s="285"/>
      <c r="N747" s="285"/>
      <c r="O747" s="285"/>
      <c r="P747" s="285"/>
      <c r="Q747" s="285"/>
      <c r="R747" s="285"/>
      <c r="S747" s="285"/>
      <c r="T747" s="285"/>
      <c r="U747" s="290"/>
      <c r="V747" s="494"/>
      <c r="W747" s="284"/>
      <c r="X747" s="284"/>
      <c r="Y747" s="284"/>
      <c r="Z747" s="284"/>
      <c r="AA747" s="284"/>
      <c r="AB747" s="284"/>
      <c r="AC747" s="284"/>
      <c r="AD747" s="284"/>
      <c r="AE747" s="284"/>
      <c r="AF747" s="284"/>
      <c r="AG747" s="284"/>
      <c r="AH747" s="284"/>
      <c r="AI747" s="284"/>
      <c r="AJ747" s="284"/>
      <c r="AK747" s="284"/>
      <c r="AL747" s="284"/>
      <c r="AM747" s="284"/>
      <c r="AN747" s="284"/>
      <c r="AO747" s="284"/>
      <c r="AP747" s="284"/>
      <c r="AQ747" s="284"/>
      <c r="AR747" s="284"/>
      <c r="AS747" s="284"/>
      <c r="AT747" s="284"/>
      <c r="AU747" s="284"/>
      <c r="AV747" s="284"/>
      <c r="AW747" s="284"/>
      <c r="AX747" s="284"/>
    </row>
    <row r="748" spans="1:50" x14ac:dyDescent="0.2">
      <c r="A748" s="284"/>
      <c r="B748" s="459"/>
      <c r="C748" s="294"/>
      <c r="D748" s="285"/>
      <c r="E748" s="285"/>
      <c r="F748" s="285"/>
      <c r="G748" s="285"/>
      <c r="H748" s="285"/>
      <c r="I748" s="285"/>
      <c r="J748" s="285"/>
      <c r="K748" s="285"/>
      <c r="L748" s="285"/>
      <c r="M748" s="285"/>
      <c r="N748" s="285"/>
      <c r="O748" s="285"/>
      <c r="P748" s="285"/>
      <c r="Q748" s="285"/>
      <c r="R748" s="285"/>
      <c r="S748" s="285"/>
      <c r="T748" s="285"/>
      <c r="U748" s="290"/>
      <c r="V748" s="494"/>
      <c r="W748" s="284"/>
      <c r="X748" s="284"/>
      <c r="Y748" s="284"/>
      <c r="Z748" s="284"/>
      <c r="AA748" s="284"/>
      <c r="AB748" s="284"/>
      <c r="AC748" s="284"/>
      <c r="AD748" s="284"/>
      <c r="AE748" s="284"/>
      <c r="AF748" s="284"/>
      <c r="AG748" s="284"/>
      <c r="AH748" s="284"/>
      <c r="AI748" s="284"/>
      <c r="AJ748" s="284"/>
      <c r="AK748" s="284"/>
      <c r="AL748" s="284"/>
      <c r="AM748" s="284"/>
      <c r="AN748" s="284"/>
      <c r="AO748" s="284"/>
      <c r="AP748" s="284"/>
      <c r="AQ748" s="284"/>
      <c r="AR748" s="284"/>
      <c r="AS748" s="284"/>
      <c r="AT748" s="284"/>
      <c r="AU748" s="284"/>
      <c r="AV748" s="284"/>
      <c r="AW748" s="284"/>
      <c r="AX748" s="284"/>
    </row>
    <row r="749" spans="1:50" x14ac:dyDescent="0.2">
      <c r="A749" s="284"/>
      <c r="B749" s="459"/>
      <c r="C749" s="294"/>
      <c r="D749" s="285"/>
      <c r="E749" s="285"/>
      <c r="F749" s="285"/>
      <c r="G749" s="285"/>
      <c r="H749" s="285"/>
      <c r="I749" s="285"/>
      <c r="J749" s="285"/>
      <c r="K749" s="285"/>
      <c r="L749" s="285"/>
      <c r="M749" s="285"/>
      <c r="N749" s="285"/>
      <c r="O749" s="285"/>
      <c r="P749" s="285"/>
      <c r="Q749" s="285"/>
      <c r="R749" s="285"/>
      <c r="S749" s="285"/>
      <c r="T749" s="285"/>
      <c r="U749" s="290"/>
      <c r="V749" s="494"/>
      <c r="W749" s="284"/>
      <c r="X749" s="284"/>
      <c r="Y749" s="284"/>
      <c r="Z749" s="284"/>
      <c r="AA749" s="284"/>
      <c r="AB749" s="284"/>
      <c r="AC749" s="284"/>
      <c r="AD749" s="284"/>
      <c r="AE749" s="284"/>
      <c r="AF749" s="284"/>
      <c r="AG749" s="284"/>
      <c r="AH749" s="284"/>
      <c r="AI749" s="284"/>
      <c r="AJ749" s="284"/>
      <c r="AK749" s="284"/>
      <c r="AL749" s="284"/>
      <c r="AM749" s="284"/>
      <c r="AN749" s="284"/>
      <c r="AO749" s="284"/>
      <c r="AP749" s="284"/>
      <c r="AQ749" s="284"/>
      <c r="AR749" s="284"/>
      <c r="AS749" s="284"/>
      <c r="AT749" s="284"/>
      <c r="AU749" s="284"/>
      <c r="AV749" s="284"/>
      <c r="AW749" s="284"/>
      <c r="AX749" s="284"/>
    </row>
    <row r="750" spans="1:50" x14ac:dyDescent="0.2">
      <c r="A750" s="284"/>
      <c r="B750" s="459"/>
      <c r="C750" s="294"/>
      <c r="D750" s="285"/>
      <c r="E750" s="285"/>
      <c r="F750" s="285"/>
      <c r="G750" s="285"/>
      <c r="H750" s="285"/>
      <c r="I750" s="285"/>
      <c r="J750" s="285"/>
      <c r="K750" s="285"/>
      <c r="L750" s="285"/>
      <c r="M750" s="285"/>
      <c r="N750" s="285"/>
      <c r="O750" s="285"/>
      <c r="P750" s="285"/>
      <c r="Q750" s="285"/>
      <c r="R750" s="285"/>
      <c r="S750" s="285"/>
      <c r="T750" s="285"/>
      <c r="U750" s="290"/>
      <c r="V750" s="494"/>
      <c r="W750" s="284"/>
      <c r="X750" s="284"/>
      <c r="Y750" s="284"/>
      <c r="Z750" s="284"/>
      <c r="AA750" s="284"/>
      <c r="AB750" s="284"/>
      <c r="AC750" s="284"/>
      <c r="AD750" s="284"/>
      <c r="AE750" s="284"/>
      <c r="AF750" s="284"/>
      <c r="AG750" s="284"/>
      <c r="AH750" s="284"/>
      <c r="AI750" s="284"/>
      <c r="AJ750" s="284"/>
      <c r="AK750" s="284"/>
      <c r="AL750" s="284"/>
      <c r="AM750" s="284"/>
      <c r="AN750" s="284"/>
      <c r="AO750" s="284"/>
      <c r="AP750" s="284"/>
      <c r="AQ750" s="284"/>
      <c r="AR750" s="284"/>
      <c r="AS750" s="284"/>
      <c r="AT750" s="284"/>
      <c r="AU750" s="284"/>
      <c r="AV750" s="284"/>
      <c r="AW750" s="284"/>
      <c r="AX750" s="284"/>
    </row>
    <row r="751" spans="1:50" x14ac:dyDescent="0.2">
      <c r="A751" s="284"/>
      <c r="B751" s="459"/>
      <c r="C751" s="294"/>
      <c r="D751" s="285"/>
      <c r="E751" s="285"/>
      <c r="F751" s="285"/>
      <c r="G751" s="285"/>
      <c r="H751" s="285"/>
      <c r="I751" s="285"/>
      <c r="J751" s="285"/>
      <c r="K751" s="285"/>
      <c r="L751" s="285"/>
      <c r="M751" s="285"/>
      <c r="N751" s="285"/>
      <c r="O751" s="285"/>
      <c r="P751" s="285"/>
      <c r="Q751" s="285"/>
      <c r="R751" s="285"/>
      <c r="S751" s="285"/>
      <c r="T751" s="285"/>
      <c r="U751" s="290"/>
      <c r="V751" s="494"/>
      <c r="W751" s="284"/>
      <c r="X751" s="284"/>
      <c r="Y751" s="284"/>
      <c r="Z751" s="284"/>
      <c r="AA751" s="284"/>
      <c r="AB751" s="284"/>
      <c r="AC751" s="284"/>
      <c r="AD751" s="284"/>
      <c r="AE751" s="284"/>
      <c r="AF751" s="284"/>
      <c r="AG751" s="284"/>
      <c r="AH751" s="284"/>
      <c r="AI751" s="284"/>
      <c r="AJ751" s="284"/>
      <c r="AK751" s="284"/>
      <c r="AL751" s="284"/>
      <c r="AM751" s="284"/>
      <c r="AN751" s="284"/>
      <c r="AO751" s="284"/>
      <c r="AP751" s="284"/>
      <c r="AQ751" s="284"/>
      <c r="AR751" s="284"/>
      <c r="AS751" s="284"/>
      <c r="AT751" s="284"/>
      <c r="AU751" s="284"/>
      <c r="AV751" s="284"/>
      <c r="AW751" s="284"/>
      <c r="AX751" s="284"/>
    </row>
    <row r="752" spans="1:50" x14ac:dyDescent="0.2">
      <c r="A752" s="284"/>
      <c r="B752" s="459"/>
      <c r="C752" s="294"/>
      <c r="D752" s="285"/>
      <c r="E752" s="285"/>
      <c r="F752" s="285"/>
      <c r="G752" s="285"/>
      <c r="H752" s="285"/>
      <c r="I752" s="285"/>
      <c r="J752" s="285"/>
      <c r="K752" s="285"/>
      <c r="L752" s="285"/>
      <c r="M752" s="285"/>
      <c r="N752" s="285"/>
      <c r="O752" s="285"/>
      <c r="P752" s="285"/>
      <c r="Q752" s="285"/>
      <c r="R752" s="285"/>
      <c r="S752" s="285"/>
      <c r="T752" s="285"/>
      <c r="U752" s="290"/>
      <c r="V752" s="494"/>
      <c r="W752" s="284"/>
      <c r="X752" s="284"/>
      <c r="Y752" s="284"/>
      <c r="Z752" s="284"/>
      <c r="AA752" s="284"/>
      <c r="AB752" s="284"/>
      <c r="AC752" s="284"/>
      <c r="AD752" s="284"/>
      <c r="AE752" s="284"/>
      <c r="AF752" s="284"/>
      <c r="AG752" s="284"/>
      <c r="AH752" s="284"/>
      <c r="AI752" s="284"/>
      <c r="AJ752" s="284"/>
      <c r="AK752" s="284"/>
      <c r="AL752" s="284"/>
      <c r="AM752" s="284"/>
      <c r="AN752" s="284"/>
      <c r="AO752" s="284"/>
      <c r="AP752" s="284"/>
      <c r="AQ752" s="284"/>
      <c r="AR752" s="284"/>
      <c r="AS752" s="284"/>
      <c r="AT752" s="284"/>
      <c r="AU752" s="284"/>
      <c r="AV752" s="284"/>
      <c r="AW752" s="284"/>
      <c r="AX752" s="284"/>
    </row>
    <row r="753" spans="1:50" x14ac:dyDescent="0.2">
      <c r="A753" s="284"/>
      <c r="B753" s="459"/>
      <c r="C753" s="294"/>
      <c r="D753" s="285"/>
      <c r="E753" s="285"/>
      <c r="F753" s="285"/>
      <c r="G753" s="285"/>
      <c r="H753" s="285"/>
      <c r="I753" s="285"/>
      <c r="J753" s="285"/>
      <c r="K753" s="285"/>
      <c r="L753" s="285"/>
      <c r="M753" s="285"/>
      <c r="N753" s="285"/>
      <c r="O753" s="285"/>
      <c r="P753" s="285"/>
      <c r="Q753" s="285"/>
      <c r="R753" s="285"/>
      <c r="S753" s="285"/>
      <c r="T753" s="285"/>
      <c r="U753" s="290"/>
      <c r="V753" s="494"/>
      <c r="W753" s="284"/>
      <c r="X753" s="284"/>
      <c r="Y753" s="284"/>
      <c r="Z753" s="284"/>
      <c r="AA753" s="284"/>
      <c r="AB753" s="284"/>
      <c r="AC753" s="284"/>
      <c r="AD753" s="284"/>
      <c r="AE753" s="284"/>
      <c r="AF753" s="284"/>
      <c r="AG753" s="284"/>
      <c r="AH753" s="284"/>
      <c r="AI753" s="284"/>
      <c r="AJ753" s="284"/>
      <c r="AK753" s="284"/>
      <c r="AL753" s="284"/>
      <c r="AM753" s="284"/>
      <c r="AN753" s="284"/>
      <c r="AO753" s="284"/>
      <c r="AP753" s="284"/>
      <c r="AQ753" s="284"/>
      <c r="AR753" s="284"/>
      <c r="AS753" s="284"/>
      <c r="AT753" s="284"/>
      <c r="AU753" s="284"/>
      <c r="AV753" s="284"/>
      <c r="AW753" s="284"/>
      <c r="AX753" s="284"/>
    </row>
    <row r="754" spans="1:50" x14ac:dyDescent="0.2">
      <c r="A754" s="284"/>
      <c r="B754" s="459"/>
      <c r="C754" s="294"/>
      <c r="D754" s="285"/>
      <c r="E754" s="285"/>
      <c r="F754" s="285"/>
      <c r="G754" s="285"/>
      <c r="H754" s="285"/>
      <c r="I754" s="285"/>
      <c r="J754" s="285"/>
      <c r="K754" s="285"/>
      <c r="L754" s="285"/>
      <c r="M754" s="285"/>
      <c r="N754" s="285"/>
      <c r="O754" s="285"/>
      <c r="P754" s="285"/>
      <c r="Q754" s="285"/>
      <c r="R754" s="285"/>
      <c r="S754" s="285"/>
      <c r="T754" s="285"/>
      <c r="U754" s="290"/>
      <c r="V754" s="494"/>
      <c r="W754" s="284"/>
      <c r="X754" s="284"/>
      <c r="Y754" s="284"/>
      <c r="Z754" s="284"/>
      <c r="AA754" s="284"/>
      <c r="AB754" s="284"/>
      <c r="AC754" s="284"/>
      <c r="AD754" s="284"/>
      <c r="AE754" s="284"/>
      <c r="AF754" s="284"/>
      <c r="AG754" s="284"/>
      <c r="AH754" s="284"/>
      <c r="AI754" s="284"/>
      <c r="AJ754" s="284"/>
      <c r="AK754" s="284"/>
      <c r="AL754" s="284"/>
      <c r="AM754" s="284"/>
      <c r="AN754" s="284"/>
      <c r="AO754" s="284"/>
      <c r="AP754" s="284"/>
      <c r="AQ754" s="284"/>
      <c r="AR754" s="284"/>
      <c r="AS754" s="284"/>
      <c r="AT754" s="284"/>
      <c r="AU754" s="284"/>
      <c r="AV754" s="284"/>
      <c r="AW754" s="284"/>
      <c r="AX754" s="284"/>
    </row>
    <row r="755" spans="1:50" x14ac:dyDescent="0.2">
      <c r="A755" s="284"/>
      <c r="B755" s="459"/>
      <c r="C755" s="294"/>
      <c r="D755" s="285"/>
      <c r="E755" s="285"/>
      <c r="F755" s="285"/>
      <c r="G755" s="285"/>
      <c r="H755" s="285"/>
      <c r="I755" s="285"/>
      <c r="J755" s="285"/>
      <c r="K755" s="285"/>
      <c r="L755" s="285"/>
      <c r="M755" s="285"/>
      <c r="N755" s="285"/>
      <c r="O755" s="285"/>
      <c r="P755" s="285"/>
      <c r="Q755" s="285"/>
      <c r="R755" s="285"/>
      <c r="S755" s="285"/>
      <c r="T755" s="285"/>
      <c r="U755" s="290"/>
      <c r="V755" s="494"/>
      <c r="W755" s="284"/>
      <c r="X755" s="284"/>
      <c r="Y755" s="284"/>
      <c r="Z755" s="284"/>
      <c r="AA755" s="284"/>
      <c r="AB755" s="284"/>
      <c r="AC755" s="284"/>
      <c r="AD755" s="284"/>
      <c r="AE755" s="284"/>
      <c r="AF755" s="284"/>
      <c r="AG755" s="284"/>
      <c r="AH755" s="284"/>
      <c r="AI755" s="284"/>
      <c r="AJ755" s="284"/>
      <c r="AK755" s="284"/>
      <c r="AL755" s="284"/>
      <c r="AM755" s="284"/>
      <c r="AN755" s="284"/>
      <c r="AO755" s="284"/>
      <c r="AP755" s="284"/>
      <c r="AQ755" s="284"/>
      <c r="AR755" s="284"/>
      <c r="AS755" s="284"/>
      <c r="AT755" s="284"/>
      <c r="AU755" s="284"/>
      <c r="AV755" s="284"/>
      <c r="AW755" s="284"/>
      <c r="AX755" s="284"/>
    </row>
    <row r="756" spans="1:50" x14ac:dyDescent="0.2">
      <c r="A756" s="284"/>
      <c r="B756" s="459"/>
      <c r="C756" s="294"/>
      <c r="D756" s="285"/>
      <c r="E756" s="285"/>
      <c r="F756" s="285"/>
      <c r="G756" s="285"/>
      <c r="H756" s="285"/>
      <c r="I756" s="285"/>
      <c r="J756" s="285"/>
      <c r="K756" s="285"/>
      <c r="L756" s="285"/>
      <c r="M756" s="285"/>
      <c r="N756" s="285"/>
      <c r="O756" s="285"/>
      <c r="P756" s="285"/>
      <c r="Q756" s="285"/>
      <c r="R756" s="285"/>
      <c r="S756" s="285"/>
      <c r="T756" s="285"/>
      <c r="U756" s="290"/>
      <c r="V756" s="494"/>
      <c r="W756" s="284"/>
      <c r="X756" s="284"/>
      <c r="Y756" s="284"/>
      <c r="Z756" s="284"/>
      <c r="AA756" s="284"/>
      <c r="AB756" s="284"/>
      <c r="AC756" s="284"/>
      <c r="AD756" s="284"/>
      <c r="AE756" s="284"/>
      <c r="AF756" s="284"/>
      <c r="AG756" s="284"/>
      <c r="AH756" s="284"/>
      <c r="AI756" s="284"/>
      <c r="AJ756" s="284"/>
      <c r="AK756" s="284"/>
      <c r="AL756" s="284"/>
      <c r="AM756" s="284"/>
      <c r="AN756" s="284"/>
      <c r="AO756" s="284"/>
      <c r="AP756" s="284"/>
      <c r="AQ756" s="284"/>
      <c r="AR756" s="284"/>
      <c r="AS756" s="284"/>
      <c r="AT756" s="284"/>
      <c r="AU756" s="284"/>
      <c r="AV756" s="284"/>
      <c r="AW756" s="284"/>
      <c r="AX756" s="284"/>
    </row>
    <row r="757" spans="1:50" x14ac:dyDescent="0.2">
      <c r="A757" s="284"/>
      <c r="B757" s="459"/>
      <c r="C757" s="294"/>
      <c r="D757" s="285"/>
      <c r="E757" s="285"/>
      <c r="F757" s="285"/>
      <c r="G757" s="285"/>
      <c r="H757" s="285"/>
      <c r="I757" s="285"/>
      <c r="J757" s="285"/>
      <c r="K757" s="285"/>
      <c r="L757" s="285"/>
      <c r="M757" s="285"/>
      <c r="N757" s="285"/>
      <c r="O757" s="285"/>
      <c r="P757" s="285"/>
      <c r="Q757" s="285"/>
      <c r="R757" s="285"/>
      <c r="S757" s="285"/>
      <c r="T757" s="285"/>
      <c r="U757" s="290"/>
      <c r="V757" s="494"/>
      <c r="W757" s="284"/>
      <c r="X757" s="284"/>
      <c r="Y757" s="284"/>
      <c r="Z757" s="284"/>
      <c r="AA757" s="284"/>
      <c r="AB757" s="284"/>
      <c r="AC757" s="284"/>
      <c r="AD757" s="284"/>
      <c r="AE757" s="284"/>
      <c r="AF757" s="284"/>
      <c r="AG757" s="284"/>
      <c r="AH757" s="284"/>
      <c r="AI757" s="284"/>
      <c r="AJ757" s="284"/>
      <c r="AK757" s="284"/>
      <c r="AL757" s="284"/>
      <c r="AM757" s="284"/>
      <c r="AN757" s="284"/>
      <c r="AO757" s="284"/>
      <c r="AP757" s="284"/>
      <c r="AQ757" s="284"/>
      <c r="AR757" s="284"/>
      <c r="AS757" s="284"/>
      <c r="AT757" s="284"/>
      <c r="AU757" s="284"/>
      <c r="AV757" s="284"/>
      <c r="AW757" s="284"/>
      <c r="AX757" s="284"/>
    </row>
    <row r="758" spans="1:50" x14ac:dyDescent="0.2">
      <c r="A758" s="284"/>
      <c r="B758" s="459"/>
      <c r="C758" s="294"/>
      <c r="D758" s="285"/>
      <c r="E758" s="285"/>
      <c r="F758" s="285"/>
      <c r="G758" s="285"/>
      <c r="H758" s="285"/>
      <c r="I758" s="285"/>
      <c r="J758" s="285"/>
      <c r="K758" s="285"/>
      <c r="L758" s="285"/>
      <c r="M758" s="285"/>
      <c r="N758" s="285"/>
      <c r="O758" s="285"/>
      <c r="P758" s="285"/>
      <c r="Q758" s="285"/>
      <c r="R758" s="285"/>
      <c r="S758" s="285"/>
      <c r="T758" s="285"/>
      <c r="U758" s="290"/>
      <c r="V758" s="494"/>
      <c r="W758" s="284"/>
      <c r="X758" s="284"/>
      <c r="Y758" s="284"/>
      <c r="Z758" s="284"/>
      <c r="AA758" s="284"/>
      <c r="AB758" s="284"/>
      <c r="AC758" s="284"/>
      <c r="AD758" s="284"/>
      <c r="AE758" s="284"/>
      <c r="AF758" s="284"/>
      <c r="AG758" s="284"/>
      <c r="AH758" s="284"/>
      <c r="AI758" s="284"/>
      <c r="AJ758" s="284"/>
      <c r="AK758" s="284"/>
      <c r="AL758" s="284"/>
      <c r="AM758" s="284"/>
      <c r="AN758" s="284"/>
      <c r="AO758" s="284"/>
      <c r="AP758" s="284"/>
      <c r="AQ758" s="284"/>
      <c r="AR758" s="284"/>
      <c r="AS758" s="284"/>
      <c r="AT758" s="284"/>
      <c r="AU758" s="284"/>
      <c r="AV758" s="284"/>
      <c r="AW758" s="284"/>
      <c r="AX758" s="284"/>
    </row>
    <row r="759" spans="1:50" x14ac:dyDescent="0.2">
      <c r="A759" s="284"/>
      <c r="B759" s="459"/>
      <c r="C759" s="294"/>
      <c r="D759" s="285"/>
      <c r="E759" s="285"/>
      <c r="F759" s="285"/>
      <c r="G759" s="285"/>
      <c r="H759" s="285"/>
      <c r="I759" s="285"/>
      <c r="J759" s="285"/>
      <c r="K759" s="285"/>
      <c r="L759" s="285"/>
      <c r="M759" s="285"/>
      <c r="N759" s="285"/>
      <c r="O759" s="285"/>
      <c r="P759" s="285"/>
      <c r="Q759" s="285"/>
      <c r="R759" s="285"/>
      <c r="S759" s="285"/>
      <c r="T759" s="285"/>
      <c r="U759" s="290"/>
      <c r="V759" s="494"/>
      <c r="W759" s="284"/>
      <c r="X759" s="284"/>
      <c r="Y759" s="284"/>
      <c r="Z759" s="284"/>
      <c r="AA759" s="284"/>
      <c r="AB759" s="284"/>
      <c r="AC759" s="284"/>
      <c r="AD759" s="284"/>
      <c r="AE759" s="284"/>
      <c r="AF759" s="284"/>
      <c r="AG759" s="284"/>
      <c r="AH759" s="284"/>
      <c r="AI759" s="284"/>
      <c r="AJ759" s="284"/>
      <c r="AK759" s="284"/>
      <c r="AL759" s="284"/>
      <c r="AM759" s="284"/>
      <c r="AN759" s="284"/>
      <c r="AO759" s="284"/>
      <c r="AP759" s="284"/>
      <c r="AQ759" s="284"/>
      <c r="AR759" s="284"/>
      <c r="AS759" s="284"/>
      <c r="AT759" s="284"/>
      <c r="AU759" s="284"/>
      <c r="AV759" s="284"/>
      <c r="AW759" s="284"/>
      <c r="AX759" s="284"/>
    </row>
    <row r="760" spans="1:50" x14ac:dyDescent="0.2">
      <c r="A760" s="284"/>
      <c r="B760" s="459"/>
      <c r="C760" s="294"/>
      <c r="D760" s="285"/>
      <c r="E760" s="285"/>
      <c r="F760" s="285"/>
      <c r="G760" s="285"/>
      <c r="H760" s="285"/>
      <c r="I760" s="285"/>
      <c r="J760" s="285"/>
      <c r="K760" s="285"/>
      <c r="L760" s="285"/>
      <c r="M760" s="285"/>
      <c r="N760" s="285"/>
      <c r="O760" s="285"/>
      <c r="P760" s="285"/>
      <c r="Q760" s="285"/>
      <c r="R760" s="285"/>
      <c r="S760" s="285"/>
      <c r="T760" s="285"/>
      <c r="U760" s="290"/>
      <c r="V760" s="494"/>
      <c r="W760" s="284"/>
      <c r="X760" s="284"/>
      <c r="Y760" s="284"/>
      <c r="Z760" s="284"/>
      <c r="AA760" s="284"/>
      <c r="AB760" s="284"/>
      <c r="AC760" s="284"/>
      <c r="AD760" s="284"/>
      <c r="AE760" s="284"/>
      <c r="AF760" s="284"/>
      <c r="AG760" s="284"/>
      <c r="AH760" s="284"/>
      <c r="AI760" s="284"/>
      <c r="AJ760" s="284"/>
      <c r="AK760" s="284"/>
      <c r="AL760" s="284"/>
      <c r="AM760" s="284"/>
      <c r="AN760" s="284"/>
      <c r="AO760" s="284"/>
      <c r="AP760" s="284"/>
      <c r="AQ760" s="284"/>
      <c r="AR760" s="284"/>
      <c r="AS760" s="284"/>
      <c r="AT760" s="284"/>
      <c r="AU760" s="284"/>
      <c r="AV760" s="284"/>
      <c r="AW760" s="284"/>
      <c r="AX760" s="284"/>
    </row>
    <row r="761" spans="1:50" x14ac:dyDescent="0.2">
      <c r="A761" s="284"/>
      <c r="B761" s="459"/>
      <c r="C761" s="294"/>
      <c r="D761" s="285"/>
      <c r="E761" s="285"/>
      <c r="F761" s="285"/>
      <c r="G761" s="285"/>
      <c r="H761" s="285"/>
      <c r="I761" s="285"/>
      <c r="J761" s="285"/>
      <c r="K761" s="285"/>
      <c r="L761" s="285"/>
      <c r="M761" s="285"/>
      <c r="N761" s="285"/>
      <c r="O761" s="285"/>
      <c r="P761" s="285"/>
      <c r="Q761" s="285"/>
      <c r="R761" s="285"/>
      <c r="S761" s="285"/>
      <c r="T761" s="285"/>
      <c r="U761" s="290"/>
      <c r="V761" s="494"/>
      <c r="W761" s="284"/>
      <c r="X761" s="284"/>
      <c r="Y761" s="284"/>
      <c r="Z761" s="284"/>
      <c r="AA761" s="284"/>
      <c r="AB761" s="284"/>
      <c r="AC761" s="284"/>
      <c r="AD761" s="284"/>
      <c r="AE761" s="284"/>
      <c r="AF761" s="284"/>
      <c r="AG761" s="284"/>
      <c r="AH761" s="284"/>
      <c r="AI761" s="284"/>
      <c r="AJ761" s="284"/>
      <c r="AK761" s="284"/>
      <c r="AL761" s="284"/>
      <c r="AM761" s="284"/>
      <c r="AN761" s="284"/>
      <c r="AO761" s="284"/>
      <c r="AP761" s="284"/>
      <c r="AQ761" s="284"/>
      <c r="AR761" s="284"/>
      <c r="AS761" s="284"/>
      <c r="AT761" s="284"/>
      <c r="AU761" s="284"/>
      <c r="AV761" s="284"/>
      <c r="AW761" s="284"/>
      <c r="AX761" s="284"/>
    </row>
    <row r="762" spans="1:50" x14ac:dyDescent="0.2">
      <c r="A762" s="284"/>
      <c r="B762" s="459"/>
      <c r="C762" s="294"/>
      <c r="D762" s="285"/>
      <c r="E762" s="285"/>
      <c r="F762" s="285"/>
      <c r="G762" s="285"/>
      <c r="H762" s="285"/>
      <c r="I762" s="285"/>
      <c r="J762" s="285"/>
      <c r="K762" s="285"/>
      <c r="L762" s="285"/>
      <c r="M762" s="285"/>
      <c r="N762" s="285"/>
      <c r="O762" s="285"/>
      <c r="P762" s="285"/>
      <c r="Q762" s="285"/>
      <c r="R762" s="285"/>
      <c r="S762" s="285"/>
      <c r="T762" s="285"/>
      <c r="U762" s="290"/>
      <c r="V762" s="494"/>
      <c r="W762" s="284"/>
      <c r="X762" s="284"/>
      <c r="Y762" s="284"/>
      <c r="Z762" s="284"/>
      <c r="AA762" s="284"/>
      <c r="AB762" s="284"/>
      <c r="AC762" s="284"/>
      <c r="AD762" s="284"/>
      <c r="AE762" s="284"/>
      <c r="AF762" s="284"/>
      <c r="AG762" s="284"/>
      <c r="AH762" s="284"/>
      <c r="AI762" s="284"/>
      <c r="AJ762" s="284"/>
      <c r="AK762" s="284"/>
      <c r="AL762" s="284"/>
      <c r="AM762" s="284"/>
      <c r="AN762" s="284"/>
      <c r="AO762" s="284"/>
      <c r="AP762" s="284"/>
      <c r="AQ762" s="284"/>
      <c r="AR762" s="284"/>
      <c r="AS762" s="284"/>
      <c r="AT762" s="284"/>
      <c r="AU762" s="284"/>
      <c r="AV762" s="284"/>
      <c r="AW762" s="284"/>
      <c r="AX762" s="284"/>
    </row>
    <row r="763" spans="1:50" x14ac:dyDescent="0.2">
      <c r="A763" s="284"/>
      <c r="B763" s="459"/>
      <c r="C763" s="294"/>
      <c r="D763" s="285"/>
      <c r="E763" s="285"/>
      <c r="F763" s="285"/>
      <c r="G763" s="285"/>
      <c r="H763" s="285"/>
      <c r="I763" s="285"/>
      <c r="J763" s="285"/>
      <c r="K763" s="285"/>
      <c r="L763" s="285"/>
      <c r="M763" s="285"/>
      <c r="N763" s="285"/>
      <c r="O763" s="285"/>
      <c r="P763" s="285"/>
      <c r="Q763" s="285"/>
      <c r="R763" s="285"/>
      <c r="S763" s="285"/>
      <c r="T763" s="285"/>
      <c r="U763" s="290"/>
      <c r="V763" s="494"/>
      <c r="W763" s="284"/>
      <c r="X763" s="284"/>
      <c r="Y763" s="284"/>
      <c r="Z763" s="284"/>
      <c r="AA763" s="284"/>
      <c r="AB763" s="284"/>
      <c r="AC763" s="284"/>
      <c r="AD763" s="284"/>
      <c r="AE763" s="284"/>
      <c r="AF763" s="284"/>
      <c r="AG763" s="284"/>
      <c r="AH763" s="284"/>
      <c r="AI763" s="284"/>
      <c r="AJ763" s="284"/>
      <c r="AK763" s="284"/>
      <c r="AL763" s="284"/>
      <c r="AM763" s="284"/>
      <c r="AN763" s="284"/>
      <c r="AO763" s="284"/>
      <c r="AP763" s="284"/>
      <c r="AQ763" s="284"/>
      <c r="AR763" s="284"/>
      <c r="AS763" s="284"/>
      <c r="AT763" s="284"/>
      <c r="AU763" s="284"/>
      <c r="AV763" s="284"/>
      <c r="AW763" s="284"/>
      <c r="AX763" s="284"/>
    </row>
    <row r="764" spans="1:50" x14ac:dyDescent="0.2">
      <c r="A764" s="284"/>
      <c r="B764" s="459"/>
      <c r="C764" s="294"/>
      <c r="D764" s="285"/>
      <c r="E764" s="285"/>
      <c r="F764" s="285"/>
      <c r="G764" s="285"/>
      <c r="H764" s="285"/>
      <c r="I764" s="285"/>
      <c r="J764" s="285"/>
      <c r="K764" s="285"/>
      <c r="L764" s="285"/>
      <c r="M764" s="285"/>
      <c r="N764" s="285"/>
      <c r="O764" s="285"/>
      <c r="P764" s="285"/>
      <c r="Q764" s="285"/>
      <c r="R764" s="285"/>
      <c r="S764" s="285"/>
      <c r="T764" s="285"/>
      <c r="U764" s="290"/>
      <c r="V764" s="494"/>
      <c r="W764" s="284"/>
      <c r="X764" s="284"/>
      <c r="Y764" s="284"/>
      <c r="Z764" s="284"/>
      <c r="AA764" s="284"/>
      <c r="AB764" s="284"/>
      <c r="AC764" s="284"/>
      <c r="AD764" s="284"/>
      <c r="AE764" s="284"/>
      <c r="AF764" s="284"/>
      <c r="AG764" s="284"/>
      <c r="AH764" s="284"/>
      <c r="AI764" s="284"/>
      <c r="AJ764" s="284"/>
      <c r="AK764" s="284"/>
      <c r="AL764" s="284"/>
      <c r="AM764" s="284"/>
      <c r="AN764" s="284"/>
      <c r="AO764" s="284"/>
      <c r="AP764" s="284"/>
      <c r="AQ764" s="284"/>
      <c r="AR764" s="284"/>
      <c r="AS764" s="284"/>
      <c r="AT764" s="284"/>
      <c r="AU764" s="284"/>
      <c r="AV764" s="284"/>
      <c r="AW764" s="284"/>
      <c r="AX764" s="284"/>
    </row>
    <row r="765" spans="1:50" x14ac:dyDescent="0.2">
      <c r="A765" s="284"/>
      <c r="B765" s="459"/>
      <c r="C765" s="294"/>
      <c r="D765" s="285"/>
      <c r="E765" s="285"/>
      <c r="F765" s="285"/>
      <c r="G765" s="285"/>
      <c r="H765" s="285"/>
      <c r="I765" s="285"/>
      <c r="J765" s="285"/>
      <c r="K765" s="285"/>
      <c r="L765" s="285"/>
      <c r="M765" s="285"/>
      <c r="N765" s="285"/>
      <c r="O765" s="285"/>
      <c r="P765" s="285"/>
      <c r="Q765" s="285"/>
      <c r="R765" s="285"/>
      <c r="S765" s="285"/>
      <c r="T765" s="285"/>
      <c r="U765" s="290"/>
      <c r="V765" s="494"/>
      <c r="W765" s="284"/>
      <c r="X765" s="284"/>
      <c r="Y765" s="284"/>
      <c r="Z765" s="284"/>
      <c r="AA765" s="284"/>
      <c r="AB765" s="284"/>
      <c r="AC765" s="284"/>
      <c r="AD765" s="284"/>
      <c r="AE765" s="284"/>
      <c r="AF765" s="284"/>
      <c r="AG765" s="284"/>
      <c r="AH765" s="284"/>
      <c r="AI765" s="284"/>
      <c r="AJ765" s="284"/>
      <c r="AK765" s="284"/>
      <c r="AL765" s="284"/>
      <c r="AM765" s="284"/>
      <c r="AN765" s="284"/>
      <c r="AO765" s="284"/>
      <c r="AP765" s="284"/>
      <c r="AQ765" s="284"/>
      <c r="AR765" s="284"/>
      <c r="AS765" s="284"/>
      <c r="AT765" s="284"/>
      <c r="AU765" s="284"/>
      <c r="AV765" s="284"/>
      <c r="AW765" s="284"/>
      <c r="AX765" s="284"/>
    </row>
    <row r="766" spans="1:50" x14ac:dyDescent="0.2">
      <c r="A766" s="284"/>
      <c r="B766" s="459"/>
      <c r="C766" s="294"/>
      <c r="D766" s="285"/>
      <c r="E766" s="285"/>
      <c r="F766" s="285"/>
      <c r="G766" s="285"/>
      <c r="H766" s="285"/>
      <c r="I766" s="285"/>
      <c r="J766" s="285"/>
      <c r="K766" s="285"/>
      <c r="L766" s="285"/>
      <c r="M766" s="285"/>
      <c r="N766" s="285"/>
      <c r="O766" s="285"/>
      <c r="P766" s="285"/>
      <c r="Q766" s="285"/>
      <c r="R766" s="285"/>
      <c r="S766" s="285"/>
      <c r="T766" s="285"/>
      <c r="U766" s="290"/>
      <c r="V766" s="494"/>
      <c r="W766" s="284"/>
      <c r="X766" s="284"/>
      <c r="Y766" s="284"/>
      <c r="Z766" s="284"/>
      <c r="AA766" s="284"/>
      <c r="AB766" s="284"/>
      <c r="AC766" s="284"/>
      <c r="AD766" s="284"/>
      <c r="AE766" s="284"/>
      <c r="AF766" s="284"/>
      <c r="AG766" s="284"/>
      <c r="AH766" s="284"/>
      <c r="AI766" s="284"/>
      <c r="AJ766" s="284"/>
      <c r="AK766" s="284"/>
      <c r="AL766" s="284"/>
      <c r="AM766" s="284"/>
      <c r="AN766" s="284"/>
      <c r="AO766" s="284"/>
      <c r="AP766" s="284"/>
      <c r="AQ766" s="284"/>
      <c r="AR766" s="284"/>
      <c r="AS766" s="284"/>
      <c r="AT766" s="284"/>
      <c r="AU766" s="284"/>
      <c r="AV766" s="284"/>
      <c r="AW766" s="284"/>
      <c r="AX766" s="284"/>
    </row>
    <row r="767" spans="1:50" x14ac:dyDescent="0.2">
      <c r="A767" s="284"/>
      <c r="B767" s="459"/>
      <c r="C767" s="294"/>
      <c r="D767" s="285"/>
      <c r="E767" s="285"/>
      <c r="F767" s="285"/>
      <c r="G767" s="285"/>
      <c r="H767" s="285"/>
      <c r="I767" s="285"/>
      <c r="J767" s="285"/>
      <c r="K767" s="285"/>
      <c r="L767" s="285"/>
      <c r="M767" s="285"/>
      <c r="N767" s="285"/>
      <c r="O767" s="285"/>
      <c r="P767" s="285"/>
      <c r="Q767" s="285"/>
      <c r="R767" s="285"/>
      <c r="S767" s="285"/>
      <c r="T767" s="285"/>
      <c r="U767" s="290"/>
      <c r="V767" s="494"/>
      <c r="W767" s="284"/>
      <c r="X767" s="284"/>
      <c r="Y767" s="284"/>
      <c r="Z767" s="284"/>
      <c r="AA767" s="284"/>
      <c r="AB767" s="284"/>
      <c r="AC767" s="284"/>
      <c r="AD767" s="284"/>
      <c r="AE767" s="284"/>
      <c r="AF767" s="284"/>
      <c r="AG767" s="284"/>
      <c r="AH767" s="284"/>
      <c r="AI767" s="284"/>
      <c r="AJ767" s="284"/>
      <c r="AK767" s="284"/>
      <c r="AL767" s="284"/>
      <c r="AM767" s="284"/>
      <c r="AN767" s="284"/>
      <c r="AO767" s="284"/>
      <c r="AP767" s="284"/>
      <c r="AQ767" s="284"/>
      <c r="AR767" s="284"/>
      <c r="AS767" s="284"/>
      <c r="AT767" s="284"/>
      <c r="AU767" s="284"/>
      <c r="AV767" s="284"/>
      <c r="AW767" s="284"/>
      <c r="AX767" s="284"/>
    </row>
    <row r="768" spans="1:50" x14ac:dyDescent="0.2">
      <c r="A768" s="284"/>
      <c r="B768" s="459"/>
      <c r="C768" s="294"/>
      <c r="D768" s="285"/>
      <c r="E768" s="285"/>
      <c r="F768" s="285"/>
      <c r="G768" s="285"/>
      <c r="H768" s="285"/>
      <c r="I768" s="285"/>
      <c r="J768" s="285"/>
      <c r="K768" s="285"/>
      <c r="L768" s="285"/>
      <c r="M768" s="285"/>
      <c r="N768" s="285"/>
      <c r="O768" s="285"/>
      <c r="P768" s="285"/>
      <c r="Q768" s="285"/>
      <c r="R768" s="285"/>
      <c r="S768" s="285"/>
      <c r="T768" s="285"/>
      <c r="U768" s="290"/>
      <c r="V768" s="494"/>
      <c r="W768" s="284"/>
      <c r="X768" s="284"/>
      <c r="Y768" s="284"/>
      <c r="Z768" s="284"/>
      <c r="AA768" s="284"/>
      <c r="AB768" s="284"/>
      <c r="AC768" s="284"/>
      <c r="AD768" s="284"/>
      <c r="AE768" s="284"/>
      <c r="AF768" s="284"/>
      <c r="AG768" s="284"/>
      <c r="AH768" s="284"/>
      <c r="AI768" s="284"/>
      <c r="AJ768" s="284"/>
      <c r="AK768" s="284"/>
      <c r="AL768" s="284"/>
      <c r="AM768" s="284"/>
      <c r="AN768" s="284"/>
      <c r="AO768" s="284"/>
      <c r="AP768" s="284"/>
      <c r="AQ768" s="284"/>
      <c r="AR768" s="284"/>
      <c r="AS768" s="284"/>
      <c r="AT768" s="284"/>
      <c r="AU768" s="284"/>
      <c r="AV768" s="284"/>
      <c r="AW768" s="284"/>
      <c r="AX768" s="284"/>
    </row>
    <row r="769" spans="1:50" x14ac:dyDescent="0.2">
      <c r="A769" s="284"/>
      <c r="B769" s="459"/>
      <c r="C769" s="294"/>
      <c r="D769" s="285"/>
      <c r="E769" s="285"/>
      <c r="F769" s="285"/>
      <c r="G769" s="285"/>
      <c r="H769" s="285"/>
      <c r="I769" s="285"/>
      <c r="J769" s="285"/>
      <c r="K769" s="285"/>
      <c r="L769" s="285"/>
      <c r="M769" s="285"/>
      <c r="N769" s="285"/>
      <c r="O769" s="285"/>
      <c r="P769" s="285"/>
      <c r="Q769" s="285"/>
      <c r="R769" s="285"/>
      <c r="S769" s="285"/>
      <c r="T769" s="285"/>
      <c r="U769" s="290"/>
      <c r="V769" s="494"/>
      <c r="W769" s="284"/>
      <c r="X769" s="284"/>
      <c r="Y769" s="284"/>
      <c r="Z769" s="284"/>
      <c r="AA769" s="284"/>
      <c r="AB769" s="284"/>
      <c r="AC769" s="284"/>
      <c r="AD769" s="284"/>
      <c r="AE769" s="284"/>
      <c r="AF769" s="284"/>
      <c r="AG769" s="284"/>
      <c r="AH769" s="284"/>
      <c r="AI769" s="284"/>
      <c r="AJ769" s="284"/>
      <c r="AK769" s="284"/>
      <c r="AL769" s="284"/>
      <c r="AM769" s="284"/>
      <c r="AN769" s="284"/>
      <c r="AO769" s="284"/>
      <c r="AP769" s="284"/>
      <c r="AQ769" s="284"/>
      <c r="AR769" s="284"/>
      <c r="AS769" s="284"/>
      <c r="AT769" s="284"/>
      <c r="AU769" s="284"/>
      <c r="AV769" s="284"/>
      <c r="AW769" s="284"/>
      <c r="AX769" s="284"/>
    </row>
    <row r="770" spans="1:50" x14ac:dyDescent="0.2">
      <c r="A770" s="284"/>
      <c r="B770" s="459"/>
      <c r="C770" s="294"/>
      <c r="D770" s="285"/>
      <c r="E770" s="285"/>
      <c r="F770" s="285"/>
      <c r="G770" s="285"/>
      <c r="H770" s="285"/>
      <c r="I770" s="285"/>
      <c r="J770" s="285"/>
      <c r="K770" s="285"/>
      <c r="L770" s="285"/>
      <c r="M770" s="285"/>
      <c r="N770" s="285"/>
      <c r="O770" s="285"/>
      <c r="P770" s="285"/>
      <c r="Q770" s="285"/>
      <c r="R770" s="285"/>
      <c r="S770" s="285"/>
      <c r="T770" s="285"/>
      <c r="U770" s="290"/>
      <c r="V770" s="494"/>
      <c r="W770" s="284"/>
      <c r="X770" s="284"/>
      <c r="Y770" s="284"/>
      <c r="Z770" s="284"/>
      <c r="AA770" s="284"/>
      <c r="AB770" s="284"/>
      <c r="AC770" s="284"/>
      <c r="AD770" s="284"/>
      <c r="AE770" s="284"/>
      <c r="AF770" s="284"/>
      <c r="AG770" s="284"/>
      <c r="AH770" s="284"/>
      <c r="AI770" s="284"/>
      <c r="AJ770" s="284"/>
      <c r="AK770" s="284"/>
      <c r="AL770" s="284"/>
      <c r="AM770" s="284"/>
      <c r="AN770" s="284"/>
      <c r="AO770" s="284"/>
      <c r="AP770" s="284"/>
      <c r="AQ770" s="284"/>
      <c r="AR770" s="284"/>
      <c r="AS770" s="284"/>
      <c r="AT770" s="284"/>
      <c r="AU770" s="284"/>
      <c r="AV770" s="284"/>
      <c r="AW770" s="284"/>
      <c r="AX770" s="284"/>
    </row>
    <row r="771" spans="1:50" x14ac:dyDescent="0.2">
      <c r="A771" s="284"/>
      <c r="B771" s="459"/>
      <c r="C771" s="294"/>
      <c r="D771" s="285"/>
      <c r="E771" s="285"/>
      <c r="F771" s="285"/>
      <c r="G771" s="285"/>
      <c r="H771" s="285"/>
      <c r="I771" s="285"/>
      <c r="J771" s="285"/>
      <c r="K771" s="285"/>
      <c r="L771" s="285"/>
      <c r="M771" s="285"/>
      <c r="N771" s="285"/>
      <c r="O771" s="285"/>
      <c r="P771" s="285"/>
      <c r="Q771" s="285"/>
      <c r="R771" s="285"/>
      <c r="S771" s="285"/>
      <c r="T771" s="285"/>
      <c r="U771" s="290"/>
      <c r="V771" s="494"/>
      <c r="W771" s="284"/>
      <c r="X771" s="284"/>
      <c r="Y771" s="284"/>
      <c r="Z771" s="284"/>
      <c r="AA771" s="284"/>
      <c r="AB771" s="284"/>
      <c r="AC771" s="284"/>
      <c r="AD771" s="284"/>
      <c r="AE771" s="284"/>
      <c r="AF771" s="284"/>
      <c r="AG771" s="284"/>
      <c r="AH771" s="284"/>
      <c r="AI771" s="284"/>
      <c r="AJ771" s="284"/>
      <c r="AK771" s="284"/>
      <c r="AL771" s="284"/>
      <c r="AM771" s="284"/>
      <c r="AN771" s="284"/>
      <c r="AO771" s="284"/>
      <c r="AP771" s="284"/>
      <c r="AQ771" s="284"/>
      <c r="AR771" s="284"/>
      <c r="AS771" s="284"/>
      <c r="AT771" s="284"/>
      <c r="AU771" s="284"/>
      <c r="AV771" s="284"/>
      <c r="AW771" s="284"/>
      <c r="AX771" s="284"/>
    </row>
    <row r="772" spans="1:50" x14ac:dyDescent="0.2">
      <c r="A772" s="284"/>
      <c r="B772" s="459"/>
      <c r="C772" s="294"/>
      <c r="D772" s="285"/>
      <c r="E772" s="285"/>
      <c r="F772" s="285"/>
      <c r="G772" s="285"/>
      <c r="H772" s="285"/>
      <c r="I772" s="285"/>
      <c r="J772" s="285"/>
      <c r="K772" s="285"/>
      <c r="L772" s="285"/>
      <c r="M772" s="285"/>
      <c r="N772" s="285"/>
      <c r="O772" s="285"/>
      <c r="P772" s="285"/>
      <c r="Q772" s="285"/>
      <c r="R772" s="285"/>
      <c r="S772" s="285"/>
      <c r="T772" s="285"/>
      <c r="U772" s="290"/>
      <c r="V772" s="494"/>
      <c r="W772" s="284"/>
      <c r="X772" s="284"/>
      <c r="Y772" s="284"/>
      <c r="Z772" s="284"/>
      <c r="AA772" s="284"/>
      <c r="AB772" s="284"/>
      <c r="AC772" s="284"/>
      <c r="AD772" s="284"/>
      <c r="AE772" s="284"/>
      <c r="AF772" s="284"/>
      <c r="AG772" s="284"/>
      <c r="AH772" s="284"/>
      <c r="AI772" s="284"/>
      <c r="AJ772" s="284"/>
      <c r="AK772" s="284"/>
      <c r="AL772" s="284"/>
      <c r="AM772" s="284"/>
      <c r="AN772" s="284"/>
      <c r="AO772" s="284"/>
      <c r="AP772" s="284"/>
      <c r="AQ772" s="284"/>
      <c r="AR772" s="284"/>
      <c r="AS772" s="284"/>
      <c r="AT772" s="284"/>
      <c r="AU772" s="284"/>
      <c r="AV772" s="284"/>
      <c r="AW772" s="284"/>
      <c r="AX772" s="284"/>
    </row>
    <row r="773" spans="1:50" x14ac:dyDescent="0.2">
      <c r="A773" s="284"/>
      <c r="B773" s="459"/>
      <c r="C773" s="294"/>
      <c r="D773" s="285"/>
      <c r="E773" s="285"/>
      <c r="F773" s="285"/>
      <c r="G773" s="285"/>
      <c r="H773" s="285"/>
      <c r="I773" s="285"/>
      <c r="J773" s="285"/>
      <c r="K773" s="285"/>
      <c r="L773" s="285"/>
      <c r="M773" s="285"/>
      <c r="N773" s="285"/>
      <c r="O773" s="285"/>
      <c r="P773" s="285"/>
      <c r="Q773" s="285"/>
      <c r="R773" s="285"/>
      <c r="S773" s="285"/>
      <c r="T773" s="285"/>
      <c r="U773" s="290"/>
      <c r="V773" s="494"/>
      <c r="W773" s="284"/>
      <c r="X773" s="284"/>
      <c r="Y773" s="284"/>
      <c r="Z773" s="284"/>
      <c r="AA773" s="284"/>
      <c r="AB773" s="284"/>
      <c r="AC773" s="284"/>
      <c r="AD773" s="284"/>
      <c r="AE773" s="284"/>
      <c r="AF773" s="284"/>
      <c r="AG773" s="284"/>
      <c r="AH773" s="284"/>
      <c r="AI773" s="284"/>
      <c r="AJ773" s="284"/>
      <c r="AK773" s="284"/>
      <c r="AL773" s="284"/>
      <c r="AM773" s="284"/>
      <c r="AN773" s="284"/>
      <c r="AO773" s="284"/>
      <c r="AP773" s="284"/>
      <c r="AQ773" s="284"/>
      <c r="AR773" s="284"/>
      <c r="AS773" s="284"/>
      <c r="AT773" s="284"/>
      <c r="AU773" s="284"/>
      <c r="AV773" s="284"/>
      <c r="AW773" s="284"/>
      <c r="AX773" s="284"/>
    </row>
    <row r="774" spans="1:50" x14ac:dyDescent="0.2">
      <c r="A774" s="284"/>
      <c r="B774" s="459"/>
      <c r="C774" s="294"/>
      <c r="D774" s="285"/>
      <c r="E774" s="285"/>
      <c r="F774" s="285"/>
      <c r="G774" s="285"/>
      <c r="H774" s="285"/>
      <c r="I774" s="285"/>
      <c r="J774" s="285"/>
      <c r="K774" s="285"/>
      <c r="L774" s="285"/>
      <c r="M774" s="285"/>
      <c r="N774" s="285"/>
      <c r="O774" s="285"/>
      <c r="P774" s="285"/>
      <c r="Q774" s="285"/>
      <c r="R774" s="285"/>
      <c r="S774" s="285"/>
      <c r="T774" s="285"/>
      <c r="U774" s="290"/>
      <c r="V774" s="494"/>
      <c r="W774" s="284"/>
      <c r="X774" s="284"/>
      <c r="Y774" s="284"/>
      <c r="Z774" s="284"/>
      <c r="AA774" s="284"/>
      <c r="AB774" s="284"/>
      <c r="AC774" s="284"/>
      <c r="AD774" s="284"/>
      <c r="AE774" s="284"/>
      <c r="AF774" s="284"/>
      <c r="AG774" s="284"/>
      <c r="AH774" s="284"/>
      <c r="AI774" s="284"/>
      <c r="AJ774" s="284"/>
      <c r="AK774" s="284"/>
      <c r="AL774" s="284"/>
      <c r="AM774" s="284"/>
      <c r="AN774" s="284"/>
      <c r="AO774" s="284"/>
      <c r="AP774" s="284"/>
      <c r="AQ774" s="284"/>
      <c r="AR774" s="284"/>
      <c r="AS774" s="284"/>
      <c r="AT774" s="284"/>
      <c r="AU774" s="284"/>
      <c r="AV774" s="284"/>
      <c r="AW774" s="284"/>
      <c r="AX774" s="284"/>
    </row>
    <row r="775" spans="1:50" x14ac:dyDescent="0.2">
      <c r="A775" s="284"/>
      <c r="B775" s="459"/>
      <c r="C775" s="294"/>
      <c r="D775" s="285"/>
      <c r="E775" s="285"/>
      <c r="F775" s="285"/>
      <c r="G775" s="285"/>
      <c r="H775" s="285"/>
      <c r="I775" s="285"/>
      <c r="J775" s="285"/>
      <c r="K775" s="285"/>
      <c r="L775" s="285"/>
      <c r="M775" s="285"/>
      <c r="N775" s="285"/>
      <c r="O775" s="285"/>
      <c r="P775" s="285"/>
      <c r="Q775" s="285"/>
      <c r="R775" s="285"/>
      <c r="S775" s="285"/>
      <c r="T775" s="285"/>
      <c r="U775" s="290"/>
      <c r="V775" s="494"/>
      <c r="W775" s="284"/>
      <c r="X775" s="284"/>
      <c r="Y775" s="284"/>
      <c r="Z775" s="284"/>
      <c r="AA775" s="284"/>
      <c r="AB775" s="284"/>
      <c r="AC775" s="284"/>
      <c r="AD775" s="284"/>
      <c r="AE775" s="284"/>
      <c r="AF775" s="284"/>
      <c r="AG775" s="284"/>
      <c r="AH775" s="284"/>
      <c r="AI775" s="284"/>
      <c r="AJ775" s="284"/>
      <c r="AK775" s="284"/>
      <c r="AL775" s="284"/>
      <c r="AM775" s="284"/>
      <c r="AN775" s="284"/>
      <c r="AO775" s="284"/>
      <c r="AP775" s="284"/>
      <c r="AQ775" s="284"/>
      <c r="AR775" s="284"/>
      <c r="AS775" s="284"/>
      <c r="AT775" s="284"/>
      <c r="AU775" s="284"/>
      <c r="AV775" s="284"/>
      <c r="AW775" s="284"/>
      <c r="AX775" s="284"/>
    </row>
    <row r="776" spans="1:50" x14ac:dyDescent="0.2">
      <c r="A776" s="284"/>
      <c r="B776" s="459"/>
      <c r="C776" s="294"/>
      <c r="D776" s="285"/>
      <c r="E776" s="285"/>
      <c r="F776" s="285"/>
      <c r="G776" s="285"/>
      <c r="H776" s="285"/>
      <c r="I776" s="285"/>
      <c r="J776" s="285"/>
      <c r="K776" s="285"/>
      <c r="L776" s="285"/>
      <c r="M776" s="285"/>
      <c r="N776" s="285"/>
      <c r="O776" s="285"/>
      <c r="P776" s="285"/>
      <c r="Q776" s="285"/>
      <c r="R776" s="285"/>
      <c r="S776" s="285"/>
      <c r="T776" s="285"/>
      <c r="U776" s="290"/>
      <c r="V776" s="494"/>
      <c r="W776" s="284"/>
      <c r="X776" s="284"/>
      <c r="Y776" s="284"/>
      <c r="Z776" s="284"/>
      <c r="AA776" s="284"/>
      <c r="AB776" s="284"/>
      <c r="AC776" s="284"/>
      <c r="AD776" s="284"/>
      <c r="AE776" s="284"/>
      <c r="AF776" s="284"/>
      <c r="AG776" s="284"/>
      <c r="AH776" s="284"/>
      <c r="AI776" s="284"/>
      <c r="AJ776" s="284"/>
      <c r="AK776" s="284"/>
      <c r="AL776" s="284"/>
      <c r="AM776" s="284"/>
      <c r="AN776" s="284"/>
      <c r="AO776" s="284"/>
      <c r="AP776" s="284"/>
      <c r="AQ776" s="284"/>
      <c r="AR776" s="284"/>
      <c r="AS776" s="284"/>
      <c r="AT776" s="284"/>
      <c r="AU776" s="284"/>
      <c r="AV776" s="284"/>
      <c r="AW776" s="284"/>
      <c r="AX776" s="284"/>
    </row>
    <row r="777" spans="1:50" x14ac:dyDescent="0.2">
      <c r="A777" s="284"/>
      <c r="B777" s="459"/>
      <c r="C777" s="294"/>
      <c r="D777" s="285"/>
      <c r="E777" s="285"/>
      <c r="F777" s="285"/>
      <c r="G777" s="285"/>
      <c r="H777" s="285"/>
      <c r="I777" s="285"/>
      <c r="J777" s="285"/>
      <c r="K777" s="285"/>
      <c r="L777" s="285"/>
      <c r="M777" s="285"/>
      <c r="N777" s="285"/>
      <c r="O777" s="285"/>
      <c r="P777" s="285"/>
      <c r="Q777" s="285"/>
      <c r="R777" s="285"/>
      <c r="S777" s="285"/>
      <c r="T777" s="285"/>
      <c r="U777" s="290"/>
      <c r="V777" s="494"/>
      <c r="W777" s="284"/>
      <c r="X777" s="284"/>
      <c r="Y777" s="284"/>
      <c r="Z777" s="284"/>
      <c r="AA777" s="284"/>
      <c r="AB777" s="284"/>
      <c r="AC777" s="284"/>
      <c r="AD777" s="284"/>
      <c r="AE777" s="284"/>
      <c r="AF777" s="284"/>
      <c r="AG777" s="284"/>
      <c r="AH777" s="284"/>
      <c r="AI777" s="284"/>
      <c r="AJ777" s="284"/>
      <c r="AK777" s="284"/>
      <c r="AL777" s="284"/>
      <c r="AM777" s="284"/>
      <c r="AN777" s="284"/>
      <c r="AO777" s="284"/>
      <c r="AP777" s="284"/>
      <c r="AQ777" s="284"/>
      <c r="AR777" s="284"/>
      <c r="AS777" s="284"/>
      <c r="AT777" s="284"/>
      <c r="AU777" s="284"/>
      <c r="AV777" s="284"/>
      <c r="AW777" s="284"/>
      <c r="AX777" s="284"/>
    </row>
    <row r="778" spans="1:50" x14ac:dyDescent="0.2">
      <c r="A778" s="284"/>
      <c r="B778" s="459"/>
      <c r="C778" s="294"/>
      <c r="D778" s="285"/>
      <c r="E778" s="285"/>
      <c r="F778" s="285"/>
      <c r="G778" s="285"/>
      <c r="H778" s="285"/>
      <c r="I778" s="285"/>
      <c r="J778" s="285"/>
      <c r="K778" s="285"/>
      <c r="L778" s="285"/>
      <c r="M778" s="285"/>
      <c r="N778" s="285"/>
      <c r="O778" s="285"/>
      <c r="P778" s="285"/>
      <c r="Q778" s="285"/>
      <c r="R778" s="285"/>
      <c r="S778" s="285"/>
      <c r="T778" s="285"/>
      <c r="U778" s="290"/>
      <c r="V778" s="494"/>
      <c r="W778" s="285"/>
      <c r="X778" s="285"/>
    </row>
    <row r="779" spans="1:50" x14ac:dyDescent="0.2">
      <c r="A779" s="284"/>
      <c r="B779" s="459"/>
      <c r="C779" s="294"/>
      <c r="D779" s="285"/>
      <c r="E779" s="285"/>
      <c r="F779" s="285"/>
      <c r="G779" s="285"/>
      <c r="H779" s="285"/>
      <c r="I779" s="285"/>
      <c r="J779" s="285"/>
      <c r="K779" s="285"/>
      <c r="L779" s="285"/>
      <c r="M779" s="285"/>
      <c r="N779" s="285"/>
      <c r="O779" s="285"/>
      <c r="P779" s="285"/>
      <c r="Q779" s="285"/>
      <c r="R779" s="285"/>
      <c r="S779" s="285"/>
      <c r="T779" s="285"/>
      <c r="U779" s="290"/>
      <c r="V779" s="494"/>
      <c r="W779" s="285"/>
      <c r="X779" s="285"/>
    </row>
    <row r="780" spans="1:50" x14ac:dyDescent="0.2">
      <c r="A780" s="284"/>
      <c r="B780" s="459"/>
      <c r="C780" s="294"/>
      <c r="D780" s="285"/>
      <c r="E780" s="285"/>
      <c r="F780" s="285"/>
      <c r="G780" s="285"/>
      <c r="H780" s="285"/>
      <c r="I780" s="285"/>
      <c r="J780" s="285"/>
      <c r="K780" s="285"/>
      <c r="L780" s="285"/>
      <c r="M780" s="285"/>
      <c r="N780" s="285"/>
      <c r="O780" s="285"/>
      <c r="P780" s="285"/>
      <c r="Q780" s="285"/>
      <c r="R780" s="285"/>
      <c r="S780" s="285"/>
      <c r="T780" s="285"/>
      <c r="U780" s="290"/>
      <c r="V780" s="494"/>
      <c r="W780" s="285"/>
      <c r="X780" s="285"/>
    </row>
    <row r="781" spans="1:50" x14ac:dyDescent="0.2">
      <c r="A781" s="284"/>
      <c r="B781" s="459"/>
      <c r="C781" s="294"/>
      <c r="D781" s="285"/>
      <c r="E781" s="285"/>
      <c r="F781" s="285"/>
      <c r="G781" s="285"/>
      <c r="H781" s="285"/>
      <c r="I781" s="285"/>
      <c r="J781" s="285"/>
      <c r="K781" s="285"/>
      <c r="L781" s="285"/>
      <c r="M781" s="285"/>
      <c r="N781" s="285"/>
      <c r="O781" s="285"/>
      <c r="P781" s="285"/>
      <c r="Q781" s="285"/>
      <c r="R781" s="285"/>
      <c r="S781" s="285"/>
      <c r="T781" s="285"/>
      <c r="U781" s="290"/>
      <c r="V781" s="494"/>
      <c r="W781" s="285"/>
      <c r="X781" s="285"/>
    </row>
    <row r="782" spans="1:50" x14ac:dyDescent="0.2">
      <c r="A782" s="284"/>
      <c r="B782" s="459"/>
      <c r="C782" s="294"/>
      <c r="D782" s="285"/>
      <c r="E782" s="285"/>
      <c r="F782" s="285"/>
      <c r="G782" s="285"/>
      <c r="H782" s="285"/>
      <c r="I782" s="285"/>
      <c r="J782" s="285"/>
      <c r="K782" s="285"/>
      <c r="L782" s="285"/>
      <c r="M782" s="285"/>
      <c r="N782" s="285"/>
      <c r="O782" s="285"/>
      <c r="P782" s="285"/>
      <c r="Q782" s="285"/>
      <c r="R782" s="285"/>
      <c r="S782" s="285"/>
      <c r="T782" s="285"/>
      <c r="U782" s="290"/>
      <c r="V782" s="494"/>
      <c r="W782" s="285"/>
      <c r="X782" s="285"/>
    </row>
    <row r="783" spans="1:50" x14ac:dyDescent="0.2">
      <c r="A783" s="284"/>
      <c r="B783" s="459"/>
      <c r="C783" s="294"/>
      <c r="D783" s="285"/>
      <c r="E783" s="285"/>
      <c r="F783" s="285"/>
      <c r="G783" s="285"/>
      <c r="H783" s="285"/>
      <c r="I783" s="285"/>
      <c r="J783" s="285"/>
      <c r="K783" s="285"/>
      <c r="L783" s="285"/>
      <c r="M783" s="285"/>
      <c r="N783" s="285"/>
      <c r="O783" s="285"/>
      <c r="P783" s="285"/>
      <c r="Q783" s="285"/>
      <c r="R783" s="285"/>
      <c r="S783" s="285"/>
      <c r="T783" s="285"/>
      <c r="U783" s="290"/>
      <c r="V783" s="494"/>
      <c r="W783" s="285"/>
      <c r="X783" s="285"/>
    </row>
    <row r="784" spans="1:50" x14ac:dyDescent="0.2">
      <c r="A784" s="284"/>
      <c r="B784" s="459"/>
      <c r="C784" s="294"/>
      <c r="D784" s="285"/>
      <c r="E784" s="285"/>
      <c r="F784" s="285"/>
      <c r="G784" s="285"/>
      <c r="H784" s="285"/>
      <c r="I784" s="285"/>
      <c r="J784" s="285"/>
      <c r="K784" s="285"/>
      <c r="L784" s="285"/>
      <c r="M784" s="285"/>
      <c r="N784" s="285"/>
      <c r="O784" s="285"/>
      <c r="P784" s="285"/>
      <c r="Q784" s="285"/>
      <c r="R784" s="285"/>
      <c r="S784" s="285"/>
      <c r="T784" s="285"/>
      <c r="U784" s="290"/>
      <c r="V784" s="494"/>
      <c r="W784" s="285"/>
      <c r="X784" s="285"/>
    </row>
    <row r="785" spans="1:24" x14ac:dyDescent="0.2">
      <c r="A785" s="284"/>
      <c r="B785" s="459"/>
      <c r="C785" s="294"/>
      <c r="D785" s="285"/>
      <c r="E785" s="285"/>
      <c r="F785" s="285"/>
      <c r="G785" s="285"/>
      <c r="H785" s="285"/>
      <c r="I785" s="285"/>
      <c r="J785" s="285"/>
      <c r="K785" s="285"/>
      <c r="L785" s="285"/>
      <c r="M785" s="285"/>
      <c r="N785" s="285"/>
      <c r="O785" s="285"/>
      <c r="P785" s="285"/>
      <c r="Q785" s="285"/>
      <c r="R785" s="285"/>
      <c r="S785" s="285"/>
      <c r="T785" s="285"/>
      <c r="U785" s="290"/>
      <c r="V785" s="494"/>
      <c r="W785" s="285"/>
      <c r="X785" s="285"/>
    </row>
    <row r="786" spans="1:24" x14ac:dyDescent="0.2">
      <c r="A786" s="284"/>
      <c r="B786" s="459"/>
      <c r="C786" s="294"/>
      <c r="D786" s="285"/>
      <c r="E786" s="285"/>
      <c r="F786" s="285"/>
      <c r="G786" s="285"/>
      <c r="H786" s="285"/>
      <c r="I786" s="285"/>
      <c r="J786" s="285"/>
      <c r="K786" s="285"/>
      <c r="L786" s="285"/>
      <c r="M786" s="285"/>
      <c r="N786" s="285"/>
      <c r="O786" s="285"/>
      <c r="P786" s="285"/>
      <c r="Q786" s="285"/>
      <c r="R786" s="285"/>
      <c r="S786" s="285"/>
      <c r="T786" s="285"/>
      <c r="U786" s="290"/>
      <c r="V786" s="494"/>
      <c r="W786" s="285"/>
      <c r="X786" s="285"/>
    </row>
    <row r="787" spans="1:24" x14ac:dyDescent="0.2">
      <c r="A787" s="284"/>
      <c r="B787" s="459"/>
      <c r="C787" s="294"/>
      <c r="D787" s="285"/>
      <c r="E787" s="285"/>
      <c r="F787" s="285"/>
      <c r="G787" s="285"/>
      <c r="H787" s="285"/>
      <c r="I787" s="285"/>
      <c r="J787" s="285"/>
      <c r="K787" s="285"/>
      <c r="L787" s="285"/>
      <c r="M787" s="285"/>
      <c r="N787" s="285"/>
      <c r="O787" s="285"/>
      <c r="P787" s="285"/>
      <c r="Q787" s="285"/>
      <c r="R787" s="285"/>
      <c r="S787" s="285"/>
      <c r="T787" s="285"/>
      <c r="U787" s="290"/>
      <c r="V787" s="494"/>
      <c r="W787" s="285"/>
      <c r="X787" s="285"/>
    </row>
    <row r="788" spans="1:24" x14ac:dyDescent="0.2">
      <c r="A788" s="284"/>
      <c r="B788" s="459"/>
      <c r="C788" s="294"/>
      <c r="D788" s="285"/>
      <c r="E788" s="285"/>
      <c r="F788" s="285"/>
      <c r="G788" s="285"/>
      <c r="H788" s="285"/>
      <c r="I788" s="285"/>
      <c r="J788" s="285"/>
      <c r="K788" s="285"/>
      <c r="L788" s="285"/>
      <c r="M788" s="285"/>
      <c r="N788" s="285"/>
      <c r="O788" s="285"/>
      <c r="P788" s="285"/>
      <c r="Q788" s="285"/>
      <c r="R788" s="285"/>
      <c r="S788" s="285"/>
      <c r="T788" s="285"/>
      <c r="U788" s="290"/>
      <c r="V788" s="494"/>
      <c r="W788" s="285"/>
      <c r="X788" s="285"/>
    </row>
    <row r="789" spans="1:24" x14ac:dyDescent="0.2">
      <c r="A789" s="284"/>
      <c r="B789" s="459"/>
      <c r="C789" s="294"/>
      <c r="D789" s="285"/>
      <c r="E789" s="285"/>
      <c r="F789" s="285"/>
      <c r="G789" s="285"/>
      <c r="H789" s="285"/>
      <c r="I789" s="285"/>
      <c r="J789" s="285"/>
      <c r="K789" s="285"/>
      <c r="L789" s="285"/>
      <c r="M789" s="285"/>
      <c r="N789" s="285"/>
      <c r="O789" s="285"/>
      <c r="P789" s="285"/>
      <c r="Q789" s="285"/>
      <c r="R789" s="285"/>
      <c r="S789" s="285"/>
      <c r="T789" s="285"/>
      <c r="U789" s="290"/>
      <c r="V789" s="494"/>
      <c r="W789" s="285"/>
      <c r="X789" s="285"/>
    </row>
    <row r="790" spans="1:24" x14ac:dyDescent="0.2">
      <c r="A790" s="284"/>
      <c r="B790" s="459"/>
      <c r="C790" s="294"/>
      <c r="D790" s="285"/>
      <c r="E790" s="285"/>
      <c r="F790" s="285"/>
      <c r="G790" s="285"/>
      <c r="H790" s="285"/>
      <c r="I790" s="285"/>
      <c r="J790" s="285"/>
      <c r="K790" s="285"/>
      <c r="L790" s="285"/>
      <c r="M790" s="285"/>
      <c r="N790" s="285"/>
      <c r="O790" s="285"/>
      <c r="P790" s="285"/>
      <c r="Q790" s="285"/>
      <c r="R790" s="285"/>
      <c r="S790" s="285"/>
      <c r="T790" s="285"/>
      <c r="U790" s="290"/>
      <c r="V790" s="494"/>
      <c r="W790" s="285"/>
      <c r="X790" s="285"/>
    </row>
    <row r="791" spans="1:24" x14ac:dyDescent="0.2">
      <c r="A791" s="284"/>
      <c r="B791" s="459"/>
      <c r="C791" s="294"/>
      <c r="D791" s="285"/>
      <c r="E791" s="285"/>
      <c r="F791" s="285"/>
      <c r="G791" s="285"/>
      <c r="H791" s="285"/>
      <c r="I791" s="285"/>
      <c r="J791" s="285"/>
      <c r="K791" s="285"/>
      <c r="L791" s="285"/>
      <c r="M791" s="285"/>
      <c r="N791" s="285"/>
      <c r="O791" s="285"/>
      <c r="P791" s="285"/>
      <c r="Q791" s="285"/>
      <c r="R791" s="285"/>
      <c r="S791" s="285"/>
      <c r="T791" s="285"/>
      <c r="U791" s="290"/>
      <c r="V791" s="494"/>
      <c r="W791" s="285"/>
      <c r="X791" s="285"/>
    </row>
    <row r="792" spans="1:24" x14ac:dyDescent="0.2">
      <c r="A792" s="284"/>
      <c r="B792" s="459"/>
      <c r="C792" s="294"/>
      <c r="D792" s="285"/>
      <c r="E792" s="285"/>
      <c r="F792" s="285"/>
      <c r="G792" s="285"/>
      <c r="H792" s="285"/>
      <c r="I792" s="285"/>
      <c r="J792" s="285"/>
      <c r="K792" s="285"/>
      <c r="L792" s="285"/>
      <c r="M792" s="285"/>
      <c r="N792" s="285"/>
      <c r="O792" s="285"/>
      <c r="P792" s="285"/>
      <c r="Q792" s="285"/>
      <c r="R792" s="285"/>
      <c r="S792" s="285"/>
      <c r="T792" s="285"/>
      <c r="U792" s="290"/>
      <c r="V792" s="494"/>
      <c r="W792" s="285"/>
      <c r="X792" s="285"/>
    </row>
    <row r="793" spans="1:24" x14ac:dyDescent="0.2">
      <c r="A793" s="284"/>
      <c r="B793" s="459"/>
      <c r="C793" s="294"/>
      <c r="D793" s="285"/>
      <c r="E793" s="285"/>
      <c r="F793" s="285"/>
      <c r="G793" s="285"/>
      <c r="H793" s="285"/>
      <c r="I793" s="285"/>
      <c r="J793" s="285"/>
      <c r="K793" s="285"/>
      <c r="L793" s="285"/>
      <c r="M793" s="285"/>
      <c r="N793" s="285"/>
      <c r="O793" s="285"/>
      <c r="P793" s="285"/>
      <c r="Q793" s="285"/>
      <c r="R793" s="285"/>
      <c r="S793" s="285"/>
      <c r="T793" s="285"/>
      <c r="U793" s="290"/>
      <c r="V793" s="494"/>
      <c r="W793" s="285"/>
      <c r="X793" s="285"/>
    </row>
    <row r="794" spans="1:24" x14ac:dyDescent="0.2">
      <c r="A794" s="284"/>
      <c r="B794" s="459"/>
      <c r="C794" s="294"/>
      <c r="D794" s="284"/>
      <c r="E794" s="284"/>
      <c r="F794" s="284"/>
      <c r="G794" s="284"/>
      <c r="H794" s="284"/>
      <c r="I794" s="284"/>
      <c r="J794" s="284"/>
      <c r="K794" s="284"/>
      <c r="L794" s="284"/>
      <c r="M794" s="284"/>
      <c r="N794" s="284"/>
      <c r="O794" s="284"/>
      <c r="P794" s="284"/>
      <c r="Q794" s="284"/>
      <c r="R794" s="284"/>
      <c r="S794" s="284"/>
      <c r="T794" s="284"/>
      <c r="U794" s="282"/>
      <c r="V794" s="495"/>
      <c r="W794" s="285"/>
      <c r="X794" s="285"/>
    </row>
    <row r="795" spans="1:24" x14ac:dyDescent="0.2">
      <c r="A795" s="284"/>
      <c r="B795" s="459"/>
      <c r="C795" s="294"/>
      <c r="D795" s="284"/>
      <c r="E795" s="284"/>
      <c r="F795" s="284"/>
      <c r="G795" s="284"/>
      <c r="H795" s="284"/>
      <c r="I795" s="284"/>
      <c r="J795" s="284"/>
      <c r="K795" s="284"/>
      <c r="L795" s="284"/>
      <c r="M795" s="284"/>
      <c r="N795" s="284"/>
      <c r="O795" s="284"/>
      <c r="P795" s="284"/>
      <c r="Q795" s="284"/>
      <c r="R795" s="284"/>
      <c r="S795" s="284"/>
      <c r="T795" s="284"/>
      <c r="U795" s="282"/>
      <c r="V795" s="495"/>
      <c r="W795" s="285"/>
      <c r="X795" s="285"/>
    </row>
    <row r="796" spans="1:24" x14ac:dyDescent="0.2">
      <c r="A796" s="284"/>
      <c r="B796" s="459"/>
      <c r="C796" s="294"/>
      <c r="D796" s="284"/>
      <c r="E796" s="284"/>
      <c r="F796" s="284"/>
      <c r="G796" s="284"/>
      <c r="H796" s="284"/>
      <c r="I796" s="284"/>
      <c r="J796" s="284"/>
      <c r="K796" s="284"/>
      <c r="L796" s="284"/>
      <c r="M796" s="284"/>
      <c r="N796" s="284"/>
      <c r="O796" s="284"/>
      <c r="P796" s="284"/>
      <c r="Q796" s="284"/>
      <c r="R796" s="284"/>
      <c r="S796" s="284"/>
      <c r="T796" s="284"/>
      <c r="U796" s="282"/>
      <c r="V796" s="495"/>
      <c r="W796" s="285"/>
      <c r="X796" s="285"/>
    </row>
    <row r="797" spans="1:24" x14ac:dyDescent="0.2">
      <c r="A797" s="284"/>
      <c r="B797" s="459"/>
      <c r="C797" s="294"/>
      <c r="D797" s="284"/>
      <c r="E797" s="284"/>
      <c r="F797" s="284"/>
      <c r="G797" s="284"/>
      <c r="H797" s="284"/>
      <c r="I797" s="284"/>
      <c r="J797" s="284"/>
      <c r="K797" s="284"/>
      <c r="L797" s="284"/>
      <c r="M797" s="284"/>
      <c r="N797" s="284"/>
      <c r="O797" s="284"/>
      <c r="P797" s="284"/>
      <c r="Q797" s="284"/>
      <c r="R797" s="284"/>
      <c r="S797" s="284"/>
      <c r="T797" s="284"/>
      <c r="U797" s="282"/>
      <c r="V797" s="495"/>
      <c r="W797" s="285"/>
      <c r="X797" s="285"/>
    </row>
    <row r="798" spans="1:24" x14ac:dyDescent="0.2">
      <c r="A798" s="284"/>
      <c r="B798" s="459"/>
      <c r="C798" s="294"/>
      <c r="D798" s="284"/>
      <c r="E798" s="284"/>
      <c r="F798" s="284"/>
      <c r="G798" s="284"/>
      <c r="H798" s="284"/>
      <c r="I798" s="284"/>
      <c r="J798" s="284"/>
      <c r="K798" s="284"/>
      <c r="L798" s="284"/>
      <c r="M798" s="284"/>
      <c r="N798" s="284"/>
      <c r="O798" s="284"/>
      <c r="P798" s="284"/>
      <c r="Q798" s="284"/>
      <c r="R798" s="284"/>
      <c r="S798" s="284"/>
      <c r="T798" s="284"/>
      <c r="U798" s="282"/>
      <c r="V798" s="495"/>
      <c r="W798" s="285"/>
      <c r="X798" s="285"/>
    </row>
    <row r="799" spans="1:24" x14ac:dyDescent="0.2">
      <c r="A799" s="284"/>
      <c r="B799" s="459"/>
      <c r="C799" s="294"/>
      <c r="D799" s="284"/>
      <c r="E799" s="284"/>
      <c r="F799" s="284"/>
      <c r="G799" s="284"/>
      <c r="H799" s="284"/>
      <c r="I799" s="284"/>
      <c r="J799" s="284"/>
      <c r="K799" s="284"/>
      <c r="L799" s="284"/>
      <c r="M799" s="284"/>
      <c r="N799" s="284"/>
      <c r="O799" s="284"/>
      <c r="P799" s="284"/>
      <c r="Q799" s="284"/>
      <c r="R799" s="284"/>
      <c r="S799" s="284"/>
      <c r="T799" s="284"/>
      <c r="U799" s="282"/>
      <c r="V799" s="495"/>
      <c r="W799" s="285"/>
      <c r="X799" s="285"/>
    </row>
    <row r="800" spans="1:24" x14ac:dyDescent="0.2">
      <c r="A800" s="284"/>
      <c r="B800" s="459"/>
      <c r="C800" s="294"/>
      <c r="D800" s="284"/>
      <c r="E800" s="284"/>
      <c r="F800" s="284"/>
      <c r="G800" s="284"/>
      <c r="H800" s="284"/>
      <c r="I800" s="284"/>
      <c r="J800" s="284"/>
      <c r="K800" s="284"/>
      <c r="L800" s="284"/>
      <c r="M800" s="284"/>
      <c r="N800" s="284"/>
      <c r="O800" s="284"/>
      <c r="P800" s="284"/>
      <c r="Q800" s="284"/>
      <c r="R800" s="284"/>
      <c r="S800" s="284"/>
      <c r="T800" s="284"/>
      <c r="U800" s="282"/>
      <c r="V800" s="495"/>
      <c r="W800" s="285"/>
      <c r="X800" s="285"/>
    </row>
    <row r="801" spans="1:24" x14ac:dyDescent="0.2">
      <c r="A801" s="284"/>
      <c r="B801" s="459"/>
      <c r="C801" s="294"/>
      <c r="D801" s="284"/>
      <c r="E801" s="284"/>
      <c r="F801" s="284"/>
      <c r="G801" s="284"/>
      <c r="H801" s="284"/>
      <c r="I801" s="284"/>
      <c r="J801" s="284"/>
      <c r="K801" s="284"/>
      <c r="L801" s="284"/>
      <c r="M801" s="284"/>
      <c r="N801" s="284"/>
      <c r="O801" s="284"/>
      <c r="P801" s="284"/>
      <c r="Q801" s="284"/>
      <c r="R801" s="284"/>
      <c r="S801" s="284"/>
      <c r="T801" s="284"/>
      <c r="U801" s="282"/>
      <c r="V801" s="495"/>
      <c r="W801" s="285"/>
      <c r="X801" s="285"/>
    </row>
    <row r="802" spans="1:24" x14ac:dyDescent="0.2">
      <c r="A802" s="284"/>
      <c r="B802" s="459"/>
      <c r="C802" s="294"/>
      <c r="D802" s="284"/>
      <c r="E802" s="284"/>
      <c r="F802" s="284"/>
      <c r="G802" s="284"/>
      <c r="H802" s="284"/>
      <c r="I802" s="284"/>
      <c r="J802" s="284"/>
      <c r="K802" s="284"/>
      <c r="L802" s="284"/>
      <c r="M802" s="284"/>
      <c r="N802" s="284"/>
      <c r="O802" s="284"/>
      <c r="P802" s="284"/>
      <c r="Q802" s="284"/>
      <c r="R802" s="284"/>
      <c r="S802" s="284"/>
      <c r="T802" s="284"/>
      <c r="U802" s="282"/>
      <c r="V802" s="495"/>
      <c r="W802" s="285"/>
      <c r="X802" s="285"/>
    </row>
    <row r="803" spans="1:24" x14ac:dyDescent="0.2">
      <c r="A803" s="284"/>
      <c r="B803" s="459"/>
      <c r="C803" s="294"/>
      <c r="D803" s="284"/>
      <c r="E803" s="284"/>
      <c r="F803" s="284"/>
      <c r="G803" s="284"/>
      <c r="H803" s="284"/>
      <c r="I803" s="284"/>
      <c r="J803" s="284"/>
      <c r="K803" s="284"/>
      <c r="L803" s="284"/>
      <c r="M803" s="284"/>
      <c r="N803" s="284"/>
      <c r="O803" s="284"/>
      <c r="P803" s="284"/>
      <c r="Q803" s="284"/>
      <c r="R803" s="284"/>
      <c r="S803" s="284"/>
      <c r="T803" s="284"/>
      <c r="U803" s="282"/>
      <c r="V803" s="495"/>
      <c r="W803" s="285"/>
      <c r="X803" s="285"/>
    </row>
    <row r="804" spans="1:24" x14ac:dyDescent="0.2">
      <c r="A804" s="284"/>
      <c r="B804" s="459"/>
      <c r="C804" s="294"/>
      <c r="D804" s="284"/>
      <c r="E804" s="284"/>
      <c r="F804" s="284"/>
      <c r="G804" s="284"/>
      <c r="H804" s="284"/>
      <c r="I804" s="284"/>
      <c r="J804" s="284"/>
      <c r="K804" s="284"/>
      <c r="L804" s="284"/>
      <c r="M804" s="284"/>
      <c r="N804" s="284"/>
      <c r="O804" s="284"/>
      <c r="P804" s="284"/>
      <c r="Q804" s="284"/>
      <c r="R804" s="284"/>
      <c r="S804" s="284"/>
      <c r="T804" s="284"/>
      <c r="U804" s="282"/>
      <c r="V804" s="495"/>
      <c r="W804" s="285"/>
      <c r="X804" s="285"/>
    </row>
    <row r="805" spans="1:24" x14ac:dyDescent="0.2">
      <c r="A805" s="284"/>
      <c r="B805" s="459"/>
      <c r="C805" s="294"/>
      <c r="D805" s="284"/>
      <c r="E805" s="284"/>
      <c r="F805" s="284"/>
      <c r="G805" s="284"/>
      <c r="H805" s="284"/>
      <c r="I805" s="284"/>
      <c r="J805" s="284"/>
      <c r="K805" s="284"/>
      <c r="L805" s="284"/>
      <c r="M805" s="284"/>
      <c r="N805" s="284"/>
      <c r="O805" s="284"/>
      <c r="P805" s="284"/>
      <c r="Q805" s="284"/>
      <c r="R805" s="284"/>
      <c r="S805" s="284"/>
      <c r="T805" s="284"/>
      <c r="U805" s="282"/>
      <c r="V805" s="495"/>
      <c r="W805" s="285"/>
      <c r="X805" s="285"/>
    </row>
    <row r="806" spans="1:24" x14ac:dyDescent="0.2">
      <c r="A806" s="284"/>
      <c r="B806" s="459"/>
      <c r="C806" s="294"/>
      <c r="D806" s="284"/>
      <c r="E806" s="284"/>
      <c r="F806" s="284"/>
      <c r="G806" s="284"/>
      <c r="H806" s="284"/>
      <c r="I806" s="284"/>
      <c r="J806" s="284"/>
      <c r="K806" s="284"/>
      <c r="L806" s="284"/>
      <c r="M806" s="284"/>
      <c r="N806" s="284"/>
      <c r="O806" s="284"/>
      <c r="P806" s="284"/>
      <c r="Q806" s="284"/>
      <c r="R806" s="284"/>
      <c r="S806" s="284"/>
      <c r="T806" s="284"/>
      <c r="U806" s="282"/>
      <c r="V806" s="495"/>
      <c r="W806" s="285"/>
      <c r="X806" s="285"/>
    </row>
    <row r="807" spans="1:24" x14ac:dyDescent="0.2">
      <c r="A807" s="284"/>
      <c r="B807" s="459"/>
      <c r="C807" s="294"/>
      <c r="D807" s="284"/>
      <c r="E807" s="284"/>
      <c r="F807" s="284"/>
      <c r="G807" s="284"/>
      <c r="H807" s="284"/>
      <c r="I807" s="284"/>
      <c r="J807" s="284"/>
      <c r="K807" s="284"/>
      <c r="L807" s="284"/>
      <c r="M807" s="284"/>
      <c r="N807" s="284"/>
      <c r="O807" s="284"/>
      <c r="P807" s="284"/>
      <c r="Q807" s="284"/>
      <c r="R807" s="284"/>
      <c r="S807" s="284"/>
      <c r="T807" s="284"/>
      <c r="U807" s="282"/>
      <c r="V807" s="495"/>
      <c r="W807" s="285"/>
      <c r="X807" s="285"/>
    </row>
    <row r="808" spans="1:24" x14ac:dyDescent="0.2">
      <c r="A808" s="284"/>
      <c r="B808" s="459"/>
      <c r="C808" s="294"/>
      <c r="D808" s="284"/>
      <c r="E808" s="284"/>
      <c r="F808" s="284"/>
      <c r="G808" s="284"/>
      <c r="H808" s="284"/>
      <c r="I808" s="284"/>
      <c r="J808" s="284"/>
      <c r="K808" s="284"/>
      <c r="L808" s="284"/>
      <c r="M808" s="284"/>
      <c r="N808" s="284"/>
      <c r="O808" s="284"/>
      <c r="P808" s="284"/>
      <c r="Q808" s="284"/>
      <c r="R808" s="284"/>
      <c r="S808" s="284"/>
      <c r="T808" s="284"/>
      <c r="U808" s="282"/>
      <c r="V808" s="495"/>
      <c r="W808" s="285"/>
      <c r="X808" s="285"/>
    </row>
    <row r="809" spans="1:24" x14ac:dyDescent="0.2">
      <c r="A809" s="284"/>
      <c r="B809" s="459"/>
      <c r="C809" s="294"/>
      <c r="D809" s="284"/>
      <c r="E809" s="284"/>
      <c r="F809" s="284"/>
      <c r="G809" s="284"/>
      <c r="H809" s="284"/>
      <c r="I809" s="284"/>
      <c r="J809" s="284"/>
      <c r="K809" s="284"/>
      <c r="L809" s="284"/>
      <c r="M809" s="284"/>
      <c r="N809" s="284"/>
      <c r="O809" s="284"/>
      <c r="P809" s="284"/>
      <c r="Q809" s="284"/>
      <c r="R809" s="284"/>
      <c r="S809" s="284"/>
      <c r="T809" s="284"/>
      <c r="U809" s="282"/>
      <c r="V809" s="495"/>
      <c r="W809" s="285"/>
      <c r="X809" s="285"/>
    </row>
    <row r="810" spans="1:24" x14ac:dyDescent="0.2">
      <c r="A810" s="284"/>
      <c r="B810" s="459"/>
      <c r="C810" s="294"/>
      <c r="D810" s="284"/>
      <c r="E810" s="284"/>
      <c r="F810" s="284"/>
      <c r="G810" s="284"/>
      <c r="H810" s="284"/>
      <c r="I810" s="284"/>
      <c r="J810" s="284"/>
      <c r="K810" s="284"/>
      <c r="L810" s="284"/>
      <c r="M810" s="284"/>
      <c r="N810" s="284"/>
      <c r="O810" s="284"/>
      <c r="P810" s="284"/>
      <c r="Q810" s="284"/>
      <c r="R810" s="284"/>
      <c r="S810" s="284"/>
      <c r="T810" s="284"/>
      <c r="U810" s="282"/>
      <c r="V810" s="495"/>
      <c r="W810" s="285"/>
      <c r="X810" s="285"/>
    </row>
    <row r="811" spans="1:24" x14ac:dyDescent="0.2">
      <c r="A811" s="284"/>
      <c r="B811" s="459"/>
      <c r="C811" s="294"/>
      <c r="D811" s="284"/>
      <c r="E811" s="284"/>
      <c r="F811" s="284"/>
      <c r="G811" s="284"/>
      <c r="H811" s="284"/>
      <c r="I811" s="284"/>
      <c r="J811" s="284"/>
      <c r="K811" s="284"/>
      <c r="L811" s="284"/>
      <c r="M811" s="284"/>
      <c r="N811" s="284"/>
      <c r="O811" s="284"/>
      <c r="P811" s="284"/>
      <c r="Q811" s="284"/>
      <c r="R811" s="284"/>
      <c r="S811" s="284"/>
      <c r="T811" s="284"/>
      <c r="U811" s="282"/>
      <c r="V811" s="495"/>
      <c r="W811" s="285"/>
      <c r="X811" s="285"/>
    </row>
    <row r="812" spans="1:24" x14ac:dyDescent="0.2">
      <c r="A812" s="284"/>
      <c r="B812" s="459"/>
      <c r="C812" s="294"/>
      <c r="D812" s="284"/>
      <c r="E812" s="284"/>
      <c r="F812" s="284"/>
      <c r="G812" s="284"/>
      <c r="H812" s="284"/>
      <c r="I812" s="284"/>
      <c r="J812" s="284"/>
      <c r="K812" s="284"/>
      <c r="L812" s="284"/>
      <c r="M812" s="284"/>
      <c r="N812" s="284"/>
      <c r="O812" s="284"/>
      <c r="P812" s="284"/>
      <c r="Q812" s="284"/>
      <c r="R812" s="284"/>
      <c r="S812" s="284"/>
      <c r="T812" s="284"/>
      <c r="U812" s="282"/>
      <c r="V812" s="495"/>
      <c r="W812" s="285"/>
      <c r="X812" s="285"/>
    </row>
    <row r="813" spans="1:24" x14ac:dyDescent="0.2">
      <c r="A813" s="284"/>
      <c r="B813" s="459"/>
      <c r="C813" s="294"/>
      <c r="D813" s="284"/>
      <c r="E813" s="284"/>
      <c r="F813" s="284"/>
      <c r="G813" s="284"/>
      <c r="H813" s="284"/>
      <c r="I813" s="284"/>
      <c r="J813" s="284"/>
      <c r="K813" s="284"/>
      <c r="L813" s="284"/>
      <c r="M813" s="284"/>
      <c r="N813" s="284"/>
      <c r="O813" s="284"/>
      <c r="P813" s="284"/>
      <c r="Q813" s="284"/>
      <c r="R813" s="284"/>
      <c r="S813" s="284"/>
      <c r="T813" s="284"/>
      <c r="U813" s="282"/>
      <c r="V813" s="495"/>
      <c r="W813" s="285"/>
      <c r="X813" s="285"/>
    </row>
    <row r="814" spans="1:24" x14ac:dyDescent="0.2">
      <c r="A814" s="284"/>
      <c r="B814" s="459"/>
      <c r="C814" s="294"/>
      <c r="D814" s="284"/>
      <c r="E814" s="284"/>
      <c r="F814" s="284"/>
      <c r="G814" s="284"/>
      <c r="H814" s="284"/>
      <c r="I814" s="284"/>
      <c r="J814" s="284"/>
      <c r="K814" s="284"/>
      <c r="L814" s="284"/>
      <c r="M814" s="284"/>
      <c r="N814" s="284"/>
      <c r="O814" s="284"/>
      <c r="P814" s="284"/>
      <c r="Q814" s="284"/>
      <c r="R814" s="284"/>
      <c r="S814" s="284"/>
      <c r="T814" s="284"/>
      <c r="U814" s="282"/>
      <c r="V814" s="495"/>
      <c r="W814" s="285"/>
      <c r="X814" s="285"/>
    </row>
    <row r="815" spans="1:24" x14ac:dyDescent="0.2">
      <c r="A815" s="284"/>
      <c r="B815" s="459"/>
      <c r="C815" s="294"/>
      <c r="D815" s="284"/>
      <c r="E815" s="284"/>
      <c r="F815" s="284"/>
      <c r="G815" s="284"/>
      <c r="H815" s="284"/>
      <c r="I815" s="284"/>
      <c r="J815" s="284"/>
      <c r="K815" s="284"/>
      <c r="L815" s="284"/>
      <c r="M815" s="284"/>
      <c r="N815" s="284"/>
      <c r="O815" s="284"/>
      <c r="P815" s="284"/>
      <c r="Q815" s="284"/>
      <c r="R815" s="284"/>
      <c r="S815" s="284"/>
      <c r="T815" s="284"/>
      <c r="U815" s="282"/>
      <c r="V815" s="495"/>
      <c r="W815" s="285"/>
      <c r="X815" s="285"/>
    </row>
    <row r="816" spans="1:24" x14ac:dyDescent="0.2">
      <c r="A816" s="284"/>
      <c r="B816" s="459"/>
      <c r="C816" s="294"/>
      <c r="D816" s="284"/>
      <c r="E816" s="284"/>
      <c r="F816" s="284"/>
      <c r="G816" s="284"/>
      <c r="H816" s="284"/>
      <c r="I816" s="284"/>
      <c r="J816" s="284"/>
      <c r="K816" s="284"/>
      <c r="L816" s="284"/>
      <c r="M816" s="284"/>
      <c r="N816" s="284"/>
      <c r="O816" s="284"/>
      <c r="P816" s="284"/>
      <c r="Q816" s="284"/>
      <c r="R816" s="284"/>
      <c r="S816" s="284"/>
      <c r="T816" s="284"/>
      <c r="U816" s="282"/>
      <c r="V816" s="495"/>
      <c r="W816" s="285"/>
      <c r="X816" s="285"/>
    </row>
    <row r="817" spans="1:24" x14ac:dyDescent="0.2">
      <c r="A817" s="284"/>
      <c r="B817" s="459"/>
      <c r="C817" s="294"/>
      <c r="D817" s="284"/>
      <c r="E817" s="284"/>
      <c r="F817" s="284"/>
      <c r="G817" s="284"/>
      <c r="H817" s="284"/>
      <c r="I817" s="284"/>
      <c r="J817" s="284"/>
      <c r="K817" s="284"/>
      <c r="L817" s="284"/>
      <c r="M817" s="284"/>
      <c r="N817" s="284"/>
      <c r="O817" s="284"/>
      <c r="P817" s="284"/>
      <c r="Q817" s="284"/>
      <c r="R817" s="284"/>
      <c r="S817" s="284"/>
      <c r="T817" s="284"/>
      <c r="U817" s="282"/>
      <c r="V817" s="495"/>
      <c r="W817" s="285"/>
      <c r="X817" s="285"/>
    </row>
    <row r="818" spans="1:24" x14ac:dyDescent="0.2">
      <c r="A818" s="284"/>
      <c r="B818" s="459"/>
      <c r="C818" s="294"/>
      <c r="D818" s="284"/>
      <c r="E818" s="284"/>
      <c r="F818" s="284"/>
      <c r="G818" s="284"/>
      <c r="H818" s="284"/>
      <c r="I818" s="284"/>
      <c r="J818" s="284"/>
      <c r="K818" s="284"/>
      <c r="L818" s="284"/>
      <c r="M818" s="284"/>
      <c r="N818" s="284"/>
      <c r="O818" s="284"/>
      <c r="P818" s="284"/>
      <c r="Q818" s="284"/>
      <c r="R818" s="284"/>
      <c r="S818" s="284"/>
      <c r="T818" s="284"/>
      <c r="U818" s="282"/>
      <c r="V818" s="495"/>
      <c r="W818" s="285"/>
      <c r="X818" s="285"/>
    </row>
    <row r="819" spans="1:24" x14ac:dyDescent="0.2">
      <c r="A819" s="284"/>
      <c r="B819" s="459"/>
      <c r="C819" s="294"/>
      <c r="D819" s="284"/>
      <c r="E819" s="284"/>
      <c r="F819" s="284"/>
      <c r="G819" s="284"/>
      <c r="H819" s="284"/>
      <c r="I819" s="284"/>
      <c r="J819" s="284"/>
      <c r="K819" s="284"/>
      <c r="L819" s="284"/>
      <c r="M819" s="284"/>
      <c r="N819" s="284"/>
      <c r="O819" s="284"/>
      <c r="P819" s="284"/>
      <c r="Q819" s="284"/>
      <c r="R819" s="284"/>
      <c r="S819" s="284"/>
      <c r="T819" s="284"/>
      <c r="U819" s="282"/>
      <c r="V819" s="495"/>
      <c r="W819" s="285"/>
      <c r="X819" s="285"/>
    </row>
    <row r="820" spans="1:24" x14ac:dyDescent="0.2">
      <c r="A820" s="284"/>
      <c r="B820" s="459"/>
      <c r="C820" s="294"/>
      <c r="D820" s="284"/>
      <c r="E820" s="284"/>
      <c r="F820" s="284"/>
      <c r="G820" s="284"/>
      <c r="H820" s="284"/>
      <c r="I820" s="284"/>
      <c r="J820" s="284"/>
      <c r="K820" s="284"/>
      <c r="L820" s="284"/>
      <c r="M820" s="284"/>
      <c r="N820" s="284"/>
      <c r="O820" s="284"/>
      <c r="P820" s="284"/>
      <c r="Q820" s="284"/>
      <c r="R820" s="284"/>
      <c r="S820" s="284"/>
      <c r="T820" s="284"/>
      <c r="U820" s="282"/>
      <c r="V820" s="495"/>
      <c r="W820" s="285"/>
      <c r="X820" s="285"/>
    </row>
    <row r="821" spans="1:24" x14ac:dyDescent="0.2">
      <c r="A821" s="284"/>
      <c r="B821" s="459"/>
      <c r="C821" s="294"/>
      <c r="D821" s="284"/>
      <c r="E821" s="284"/>
      <c r="F821" s="284"/>
      <c r="G821" s="284"/>
      <c r="H821" s="284"/>
      <c r="I821" s="284"/>
      <c r="J821" s="284"/>
      <c r="K821" s="284"/>
      <c r="L821" s="284"/>
      <c r="M821" s="284"/>
      <c r="N821" s="284"/>
      <c r="O821" s="284"/>
      <c r="P821" s="284"/>
      <c r="Q821" s="284"/>
      <c r="R821" s="284"/>
      <c r="S821" s="284"/>
      <c r="T821" s="284"/>
      <c r="U821" s="282"/>
      <c r="V821" s="495"/>
      <c r="W821" s="285"/>
      <c r="X821" s="285"/>
    </row>
    <row r="822" spans="1:24" x14ac:dyDescent="0.2">
      <c r="A822" s="284"/>
      <c r="B822" s="459"/>
      <c r="C822" s="294"/>
      <c r="D822" s="284"/>
      <c r="E822" s="284"/>
      <c r="F822" s="284"/>
      <c r="G822" s="284"/>
      <c r="H822" s="284"/>
      <c r="I822" s="284"/>
      <c r="J822" s="284"/>
      <c r="K822" s="284"/>
      <c r="L822" s="284"/>
      <c r="M822" s="284"/>
      <c r="N822" s="284"/>
      <c r="O822" s="284"/>
      <c r="P822" s="284"/>
      <c r="Q822" s="284"/>
      <c r="R822" s="284"/>
      <c r="S822" s="284"/>
      <c r="T822" s="284"/>
      <c r="U822" s="282"/>
      <c r="V822" s="495"/>
      <c r="W822" s="285"/>
      <c r="X822" s="285"/>
    </row>
    <row r="823" spans="1:24" x14ac:dyDescent="0.2">
      <c r="A823" s="284"/>
      <c r="B823" s="459"/>
      <c r="C823" s="294"/>
      <c r="D823" s="284"/>
      <c r="E823" s="284"/>
      <c r="F823" s="284"/>
      <c r="G823" s="284"/>
      <c r="H823" s="284"/>
      <c r="I823" s="284"/>
      <c r="J823" s="284"/>
      <c r="K823" s="284"/>
      <c r="L823" s="284"/>
      <c r="M823" s="284"/>
      <c r="N823" s="284"/>
      <c r="O823" s="284"/>
      <c r="P823" s="284"/>
      <c r="Q823" s="284"/>
      <c r="R823" s="284"/>
      <c r="S823" s="284"/>
      <c r="T823" s="284"/>
      <c r="U823" s="282"/>
      <c r="V823" s="495"/>
      <c r="W823" s="285"/>
      <c r="X823" s="285"/>
    </row>
    <row r="824" spans="1:24" x14ac:dyDescent="0.2">
      <c r="A824" s="284"/>
      <c r="B824" s="459"/>
      <c r="C824" s="294"/>
      <c r="D824" s="284"/>
      <c r="E824" s="284"/>
      <c r="F824" s="284"/>
      <c r="G824" s="284"/>
      <c r="H824" s="284"/>
      <c r="I824" s="284"/>
      <c r="J824" s="284"/>
      <c r="K824" s="284"/>
      <c r="L824" s="284"/>
      <c r="M824" s="284"/>
      <c r="N824" s="284"/>
      <c r="O824" s="284"/>
      <c r="P824" s="284"/>
      <c r="Q824" s="284"/>
      <c r="R824" s="284"/>
      <c r="S824" s="284"/>
      <c r="T824" s="284"/>
      <c r="U824" s="282"/>
      <c r="V824" s="495"/>
      <c r="W824" s="285"/>
      <c r="X824" s="285"/>
    </row>
    <row r="825" spans="1:24" x14ac:dyDescent="0.2">
      <c r="A825" s="284"/>
      <c r="B825" s="459"/>
      <c r="C825" s="294"/>
      <c r="D825" s="284"/>
      <c r="E825" s="284"/>
      <c r="F825" s="284"/>
      <c r="G825" s="284"/>
      <c r="H825" s="284"/>
      <c r="I825" s="284"/>
      <c r="J825" s="284"/>
      <c r="K825" s="284"/>
      <c r="L825" s="284"/>
      <c r="M825" s="284"/>
      <c r="N825" s="284"/>
      <c r="O825" s="284"/>
      <c r="P825" s="284"/>
      <c r="Q825" s="284"/>
      <c r="R825" s="284"/>
      <c r="S825" s="284"/>
      <c r="T825" s="284"/>
      <c r="U825" s="282"/>
      <c r="V825" s="495"/>
      <c r="W825" s="285"/>
      <c r="X825" s="285"/>
    </row>
    <row r="826" spans="1:24" x14ac:dyDescent="0.2">
      <c r="A826" s="284"/>
      <c r="B826" s="459"/>
      <c r="C826" s="294"/>
      <c r="D826" s="284"/>
      <c r="E826" s="284"/>
      <c r="F826" s="284"/>
      <c r="G826" s="284"/>
      <c r="H826" s="284"/>
      <c r="I826" s="284"/>
      <c r="J826" s="284"/>
      <c r="K826" s="284"/>
      <c r="L826" s="284"/>
      <c r="M826" s="284"/>
      <c r="N826" s="284"/>
      <c r="O826" s="284"/>
      <c r="P826" s="284"/>
      <c r="Q826" s="284"/>
      <c r="R826" s="284"/>
      <c r="S826" s="284"/>
      <c r="T826" s="284"/>
      <c r="U826" s="282"/>
      <c r="V826" s="495"/>
      <c r="W826" s="285"/>
      <c r="X826" s="285"/>
    </row>
    <row r="827" spans="1:24" x14ac:dyDescent="0.2">
      <c r="A827" s="284"/>
      <c r="B827" s="459"/>
      <c r="C827" s="294"/>
      <c r="D827" s="284"/>
      <c r="E827" s="284"/>
      <c r="F827" s="284"/>
      <c r="G827" s="284"/>
      <c r="H827" s="284"/>
      <c r="I827" s="284"/>
      <c r="J827" s="284"/>
      <c r="K827" s="284"/>
      <c r="L827" s="284"/>
      <c r="M827" s="284"/>
      <c r="N827" s="284"/>
      <c r="O827" s="284"/>
      <c r="P827" s="284"/>
      <c r="Q827" s="284"/>
      <c r="R827" s="284"/>
      <c r="S827" s="284"/>
      <c r="T827" s="284"/>
      <c r="U827" s="282"/>
      <c r="V827" s="495"/>
      <c r="W827" s="285"/>
      <c r="X827" s="285"/>
    </row>
    <row r="828" spans="1:24" x14ac:dyDescent="0.2">
      <c r="A828" s="284"/>
      <c r="B828" s="459"/>
      <c r="C828" s="294"/>
      <c r="D828" s="284"/>
      <c r="E828" s="284"/>
      <c r="F828" s="284"/>
      <c r="G828" s="284"/>
      <c r="H828" s="284"/>
      <c r="I828" s="284"/>
      <c r="J828" s="284"/>
      <c r="K828" s="284"/>
      <c r="L828" s="284"/>
      <c r="M828" s="284"/>
      <c r="N828" s="284"/>
      <c r="O828" s="284"/>
      <c r="P828" s="284"/>
      <c r="Q828" s="284"/>
      <c r="R828" s="284"/>
      <c r="S828" s="284"/>
      <c r="T828" s="284"/>
      <c r="U828" s="282"/>
      <c r="V828" s="495"/>
      <c r="W828" s="285"/>
      <c r="X828" s="285"/>
    </row>
    <row r="829" spans="1:24" x14ac:dyDescent="0.2">
      <c r="A829" s="284"/>
      <c r="B829" s="459"/>
      <c r="C829" s="294"/>
      <c r="D829" s="284"/>
      <c r="E829" s="284"/>
      <c r="F829" s="284"/>
      <c r="G829" s="284"/>
      <c r="H829" s="284"/>
      <c r="I829" s="284"/>
      <c r="J829" s="284"/>
      <c r="K829" s="284"/>
      <c r="L829" s="284"/>
      <c r="M829" s="284"/>
      <c r="N829" s="284"/>
      <c r="O829" s="284"/>
      <c r="P829" s="284"/>
      <c r="Q829" s="284"/>
      <c r="R829" s="284"/>
      <c r="S829" s="284"/>
      <c r="T829" s="284"/>
      <c r="U829" s="282"/>
      <c r="V829" s="495"/>
      <c r="W829" s="285"/>
      <c r="X829" s="285"/>
    </row>
    <row r="830" spans="1:24" x14ac:dyDescent="0.2">
      <c r="A830" s="284"/>
      <c r="B830" s="459"/>
      <c r="C830" s="294"/>
      <c r="D830" s="284"/>
      <c r="E830" s="284"/>
      <c r="F830" s="284"/>
      <c r="G830" s="284"/>
      <c r="H830" s="284"/>
      <c r="I830" s="284"/>
      <c r="J830" s="284"/>
      <c r="K830" s="284"/>
      <c r="L830" s="284"/>
      <c r="M830" s="284"/>
      <c r="N830" s="284"/>
      <c r="O830" s="284"/>
      <c r="P830" s="284"/>
      <c r="Q830" s="284"/>
      <c r="R830" s="284"/>
      <c r="S830" s="284"/>
      <c r="T830" s="284"/>
      <c r="U830" s="282"/>
      <c r="V830" s="495"/>
      <c r="W830" s="285"/>
      <c r="X830" s="285"/>
    </row>
    <row r="831" spans="1:24" x14ac:dyDescent="0.2">
      <c r="A831" s="284"/>
      <c r="B831" s="459"/>
      <c r="C831" s="294"/>
      <c r="D831" s="284"/>
      <c r="E831" s="284"/>
      <c r="F831" s="284"/>
      <c r="G831" s="284"/>
      <c r="H831" s="284"/>
      <c r="I831" s="284"/>
      <c r="J831" s="284"/>
      <c r="K831" s="284"/>
      <c r="L831" s="284"/>
      <c r="M831" s="284"/>
      <c r="N831" s="284"/>
      <c r="O831" s="284"/>
      <c r="P831" s="284"/>
      <c r="Q831" s="284"/>
      <c r="R831" s="284"/>
      <c r="S831" s="284"/>
      <c r="T831" s="284"/>
      <c r="U831" s="282"/>
      <c r="V831" s="495"/>
      <c r="W831" s="285"/>
      <c r="X831" s="285"/>
    </row>
    <row r="832" spans="1:24" x14ac:dyDescent="0.2">
      <c r="A832" s="284"/>
      <c r="B832" s="459"/>
      <c r="C832" s="294"/>
      <c r="D832" s="284"/>
      <c r="E832" s="284"/>
      <c r="F832" s="284"/>
      <c r="G832" s="284"/>
      <c r="H832" s="284"/>
      <c r="I832" s="284"/>
      <c r="J832" s="284"/>
      <c r="K832" s="284"/>
      <c r="L832" s="284"/>
      <c r="M832" s="284"/>
      <c r="N832" s="284"/>
      <c r="O832" s="284"/>
      <c r="P832" s="284"/>
      <c r="Q832" s="284"/>
      <c r="R832" s="284"/>
      <c r="S832" s="284"/>
      <c r="T832" s="284"/>
      <c r="U832" s="282"/>
      <c r="V832" s="495"/>
      <c r="W832" s="285"/>
      <c r="X832" s="285"/>
    </row>
    <row r="833" spans="1:24" x14ac:dyDescent="0.2">
      <c r="A833" s="284"/>
      <c r="B833" s="459"/>
      <c r="C833" s="294"/>
      <c r="D833" s="284"/>
      <c r="E833" s="284"/>
      <c r="F833" s="284"/>
      <c r="G833" s="284"/>
      <c r="H833" s="284"/>
      <c r="I833" s="284"/>
      <c r="J833" s="284"/>
      <c r="K833" s="284"/>
      <c r="L833" s="284"/>
      <c r="M833" s="284"/>
      <c r="N833" s="284"/>
      <c r="O833" s="284"/>
      <c r="P833" s="284"/>
      <c r="Q833" s="284"/>
      <c r="R833" s="284"/>
      <c r="S833" s="284"/>
      <c r="T833" s="284"/>
      <c r="U833" s="282"/>
      <c r="V833" s="495"/>
      <c r="W833" s="285"/>
      <c r="X833" s="285"/>
    </row>
    <row r="834" spans="1:24" x14ac:dyDescent="0.2">
      <c r="A834" s="284"/>
      <c r="B834" s="459"/>
      <c r="C834" s="294"/>
      <c r="D834" s="284"/>
      <c r="E834" s="284"/>
      <c r="F834" s="284"/>
      <c r="G834" s="284"/>
      <c r="H834" s="284"/>
      <c r="I834" s="284"/>
      <c r="J834" s="284"/>
      <c r="K834" s="284"/>
      <c r="L834" s="284"/>
      <c r="M834" s="284"/>
      <c r="N834" s="284"/>
      <c r="O834" s="284"/>
      <c r="P834" s="284"/>
      <c r="Q834" s="284"/>
      <c r="R834" s="284"/>
      <c r="S834" s="284"/>
      <c r="T834" s="284"/>
      <c r="U834" s="282"/>
      <c r="V834" s="495"/>
      <c r="W834" s="285"/>
      <c r="X834" s="285"/>
    </row>
    <row r="835" spans="1:24" x14ac:dyDescent="0.2">
      <c r="A835" s="284"/>
      <c r="B835" s="459"/>
      <c r="C835" s="294"/>
      <c r="D835" s="284"/>
      <c r="E835" s="284"/>
      <c r="F835" s="284"/>
      <c r="G835" s="284"/>
      <c r="H835" s="284"/>
      <c r="I835" s="284"/>
      <c r="J835" s="284"/>
      <c r="K835" s="284"/>
      <c r="L835" s="284"/>
      <c r="M835" s="284"/>
      <c r="N835" s="284"/>
      <c r="O835" s="284"/>
      <c r="P835" s="284"/>
      <c r="Q835" s="284"/>
      <c r="R835" s="284"/>
      <c r="S835" s="284"/>
      <c r="T835" s="284"/>
      <c r="U835" s="282"/>
      <c r="V835" s="495"/>
      <c r="W835" s="285"/>
      <c r="X835" s="285"/>
    </row>
    <row r="836" spans="1:24" x14ac:dyDescent="0.2">
      <c r="A836" s="284"/>
      <c r="B836" s="459"/>
      <c r="C836" s="294"/>
      <c r="D836" s="284"/>
      <c r="E836" s="284"/>
      <c r="F836" s="284"/>
      <c r="G836" s="284"/>
      <c r="H836" s="284"/>
      <c r="I836" s="284"/>
      <c r="J836" s="284"/>
      <c r="K836" s="284"/>
      <c r="L836" s="284"/>
      <c r="M836" s="284"/>
      <c r="N836" s="284"/>
      <c r="O836" s="284"/>
      <c r="P836" s="284"/>
      <c r="Q836" s="284"/>
      <c r="R836" s="284"/>
      <c r="S836" s="284"/>
      <c r="T836" s="284"/>
      <c r="U836" s="282"/>
      <c r="V836" s="495"/>
      <c r="W836" s="285"/>
      <c r="X836" s="285"/>
    </row>
    <row r="837" spans="1:24" x14ac:dyDescent="0.2">
      <c r="A837" s="284"/>
      <c r="B837" s="459"/>
      <c r="C837" s="294"/>
      <c r="D837" s="284"/>
      <c r="E837" s="284"/>
      <c r="F837" s="284"/>
      <c r="G837" s="284"/>
      <c r="H837" s="284"/>
      <c r="I837" s="284"/>
      <c r="J837" s="284"/>
      <c r="K837" s="284"/>
      <c r="L837" s="284"/>
      <c r="M837" s="284"/>
      <c r="N837" s="284"/>
      <c r="O837" s="284"/>
      <c r="P837" s="284"/>
      <c r="Q837" s="284"/>
      <c r="R837" s="284"/>
      <c r="S837" s="284"/>
      <c r="T837" s="284"/>
      <c r="U837" s="282"/>
      <c r="V837" s="495"/>
      <c r="W837" s="285"/>
      <c r="X837" s="285"/>
    </row>
    <row r="838" spans="1:24" x14ac:dyDescent="0.2">
      <c r="A838" s="284"/>
      <c r="B838" s="459"/>
      <c r="C838" s="294"/>
      <c r="D838" s="284"/>
      <c r="E838" s="284"/>
      <c r="F838" s="284"/>
      <c r="G838" s="284"/>
      <c r="H838" s="284"/>
      <c r="I838" s="284"/>
      <c r="J838" s="284"/>
      <c r="K838" s="284"/>
      <c r="L838" s="284"/>
      <c r="M838" s="284"/>
      <c r="N838" s="284"/>
      <c r="O838" s="284"/>
      <c r="P838" s="284"/>
      <c r="Q838" s="284"/>
      <c r="R838" s="284"/>
      <c r="S838" s="284"/>
      <c r="T838" s="284"/>
      <c r="U838" s="282"/>
      <c r="V838" s="495"/>
      <c r="W838" s="285"/>
      <c r="X838" s="285"/>
    </row>
    <row r="839" spans="1:24" x14ac:dyDescent="0.2">
      <c r="A839" s="284"/>
      <c r="B839" s="459"/>
      <c r="C839" s="294"/>
      <c r="D839" s="284"/>
      <c r="E839" s="284"/>
      <c r="F839" s="284"/>
      <c r="G839" s="284"/>
      <c r="H839" s="284"/>
      <c r="I839" s="284"/>
      <c r="J839" s="284"/>
      <c r="K839" s="284"/>
      <c r="L839" s="284"/>
      <c r="M839" s="284"/>
      <c r="N839" s="284"/>
      <c r="O839" s="284"/>
      <c r="P839" s="284"/>
      <c r="Q839" s="284"/>
      <c r="R839" s="284"/>
      <c r="S839" s="284"/>
      <c r="T839" s="284"/>
      <c r="U839" s="282"/>
      <c r="V839" s="495"/>
      <c r="W839" s="285"/>
      <c r="X839" s="285"/>
    </row>
    <row r="840" spans="1:24" x14ac:dyDescent="0.2">
      <c r="A840" s="284"/>
      <c r="B840" s="459"/>
      <c r="C840" s="294"/>
      <c r="D840" s="284"/>
      <c r="E840" s="284"/>
      <c r="F840" s="284"/>
      <c r="G840" s="284"/>
      <c r="H840" s="284"/>
      <c r="I840" s="284"/>
      <c r="J840" s="284"/>
      <c r="K840" s="284"/>
      <c r="L840" s="284"/>
      <c r="M840" s="284"/>
      <c r="N840" s="284"/>
      <c r="O840" s="284"/>
      <c r="P840" s="284"/>
      <c r="Q840" s="284"/>
      <c r="R840" s="284"/>
      <c r="S840" s="284"/>
      <c r="T840" s="284"/>
      <c r="U840" s="282"/>
      <c r="V840" s="495"/>
      <c r="W840" s="285"/>
      <c r="X840" s="285"/>
    </row>
    <row r="841" spans="1:24" x14ac:dyDescent="0.2">
      <c r="A841" s="284"/>
      <c r="B841" s="459"/>
      <c r="C841" s="294"/>
      <c r="D841" s="284"/>
      <c r="E841" s="284"/>
      <c r="F841" s="284"/>
      <c r="G841" s="284"/>
      <c r="H841" s="284"/>
      <c r="I841" s="284"/>
      <c r="J841" s="284"/>
      <c r="K841" s="284"/>
      <c r="L841" s="284"/>
      <c r="M841" s="284"/>
      <c r="N841" s="284"/>
      <c r="O841" s="284"/>
      <c r="P841" s="284"/>
      <c r="Q841" s="284"/>
      <c r="R841" s="284"/>
      <c r="S841" s="284"/>
      <c r="T841" s="284"/>
      <c r="U841" s="282"/>
      <c r="V841" s="495"/>
      <c r="W841" s="285"/>
      <c r="X841" s="285"/>
    </row>
    <row r="842" spans="1:24" x14ac:dyDescent="0.2">
      <c r="A842" s="284"/>
      <c r="B842" s="459"/>
      <c r="C842" s="294"/>
      <c r="D842" s="284"/>
      <c r="E842" s="284"/>
      <c r="F842" s="284"/>
      <c r="G842" s="284"/>
      <c r="H842" s="284"/>
      <c r="I842" s="284"/>
      <c r="J842" s="284"/>
      <c r="K842" s="284"/>
      <c r="L842" s="284"/>
      <c r="M842" s="284"/>
      <c r="N842" s="284"/>
      <c r="O842" s="284"/>
      <c r="P842" s="284"/>
      <c r="Q842" s="284"/>
      <c r="R842" s="284"/>
      <c r="S842" s="284"/>
      <c r="T842" s="284"/>
      <c r="U842" s="282"/>
      <c r="V842" s="495"/>
      <c r="W842" s="285"/>
      <c r="X842" s="285"/>
    </row>
    <row r="843" spans="1:24" x14ac:dyDescent="0.2">
      <c r="A843" s="284"/>
      <c r="B843" s="459"/>
      <c r="C843" s="294"/>
      <c r="D843" s="284"/>
      <c r="E843" s="284"/>
      <c r="F843" s="284"/>
      <c r="G843" s="284"/>
      <c r="H843" s="284"/>
      <c r="I843" s="284"/>
      <c r="J843" s="284"/>
      <c r="K843" s="284"/>
      <c r="L843" s="284"/>
      <c r="M843" s="284"/>
      <c r="N843" s="284"/>
      <c r="O843" s="284"/>
      <c r="P843" s="284"/>
      <c r="Q843" s="284"/>
      <c r="R843" s="284"/>
      <c r="S843" s="284"/>
      <c r="T843" s="284"/>
      <c r="U843" s="282"/>
      <c r="V843" s="495"/>
      <c r="W843" s="285"/>
      <c r="X843" s="285"/>
    </row>
    <row r="844" spans="1:24" x14ac:dyDescent="0.2">
      <c r="A844" s="284"/>
      <c r="B844" s="459"/>
      <c r="C844" s="294"/>
      <c r="D844" s="284"/>
      <c r="E844" s="284"/>
      <c r="F844" s="284"/>
      <c r="G844" s="284"/>
      <c r="H844" s="284"/>
      <c r="I844" s="284"/>
      <c r="J844" s="284"/>
      <c r="K844" s="284"/>
      <c r="L844" s="284"/>
      <c r="M844" s="284"/>
      <c r="N844" s="284"/>
      <c r="O844" s="284"/>
      <c r="P844" s="284"/>
      <c r="Q844" s="284"/>
      <c r="R844" s="284"/>
      <c r="S844" s="284"/>
      <c r="T844" s="284"/>
      <c r="U844" s="282"/>
      <c r="V844" s="495"/>
      <c r="W844" s="285"/>
      <c r="X844" s="285"/>
    </row>
    <row r="845" spans="1:24" x14ac:dyDescent="0.2">
      <c r="A845" s="284"/>
      <c r="B845" s="459"/>
      <c r="C845" s="294"/>
      <c r="D845" s="284"/>
      <c r="E845" s="284"/>
      <c r="F845" s="284"/>
      <c r="G845" s="284"/>
      <c r="H845" s="284"/>
      <c r="I845" s="284"/>
      <c r="J845" s="284"/>
      <c r="K845" s="284"/>
      <c r="L845" s="284"/>
      <c r="M845" s="284"/>
      <c r="N845" s="284"/>
      <c r="O845" s="284"/>
      <c r="P845" s="284"/>
      <c r="Q845" s="284"/>
      <c r="R845" s="284"/>
      <c r="S845" s="284"/>
      <c r="T845" s="284"/>
      <c r="U845" s="282"/>
      <c r="V845" s="495"/>
      <c r="W845" s="285"/>
      <c r="X845" s="285"/>
    </row>
    <row r="846" spans="1:24" x14ac:dyDescent="0.2">
      <c r="A846" s="284"/>
      <c r="B846" s="459"/>
      <c r="C846" s="294"/>
      <c r="D846" s="284"/>
      <c r="E846" s="284"/>
      <c r="F846" s="284"/>
      <c r="G846" s="284"/>
      <c r="H846" s="284"/>
      <c r="I846" s="284"/>
      <c r="J846" s="284"/>
      <c r="K846" s="284"/>
      <c r="L846" s="284"/>
      <c r="M846" s="284"/>
      <c r="N846" s="284"/>
      <c r="O846" s="284"/>
      <c r="P846" s="284"/>
      <c r="Q846" s="284"/>
      <c r="R846" s="284"/>
      <c r="S846" s="284"/>
      <c r="T846" s="284"/>
      <c r="U846" s="282"/>
      <c r="V846" s="495"/>
      <c r="W846" s="285"/>
      <c r="X846" s="285"/>
    </row>
    <row r="847" spans="1:24" x14ac:dyDescent="0.2">
      <c r="A847" s="284"/>
      <c r="B847" s="459"/>
      <c r="C847" s="294"/>
      <c r="D847" s="284"/>
      <c r="E847" s="284"/>
      <c r="F847" s="284"/>
      <c r="G847" s="284"/>
      <c r="H847" s="284"/>
      <c r="I847" s="284"/>
      <c r="J847" s="284"/>
      <c r="K847" s="284"/>
      <c r="L847" s="284"/>
      <c r="M847" s="284"/>
      <c r="N847" s="284"/>
      <c r="O847" s="284"/>
      <c r="P847" s="284"/>
      <c r="Q847" s="284"/>
      <c r="R847" s="284"/>
      <c r="S847" s="284"/>
      <c r="T847" s="284"/>
      <c r="U847" s="282"/>
      <c r="V847" s="495"/>
      <c r="W847" s="285"/>
      <c r="X847" s="285"/>
    </row>
    <row r="848" spans="1:24" x14ac:dyDescent="0.2">
      <c r="A848" s="284"/>
      <c r="B848" s="459"/>
      <c r="C848" s="294"/>
      <c r="D848" s="284"/>
      <c r="E848" s="284"/>
      <c r="F848" s="284"/>
      <c r="G848" s="284"/>
      <c r="H848" s="284"/>
      <c r="I848" s="284"/>
      <c r="J848" s="284"/>
      <c r="K848" s="284"/>
      <c r="L848" s="284"/>
      <c r="M848" s="284"/>
      <c r="N848" s="284"/>
      <c r="O848" s="284"/>
      <c r="P848" s="284"/>
      <c r="Q848" s="284"/>
      <c r="R848" s="284"/>
      <c r="S848" s="284"/>
      <c r="T848" s="284"/>
      <c r="U848" s="282"/>
      <c r="V848" s="495"/>
      <c r="W848" s="285"/>
      <c r="X848" s="285"/>
    </row>
    <row r="849" spans="1:24" x14ac:dyDescent="0.2">
      <c r="A849" s="284"/>
      <c r="B849" s="459"/>
      <c r="C849" s="294"/>
      <c r="D849" s="284"/>
      <c r="E849" s="284"/>
      <c r="F849" s="284"/>
      <c r="G849" s="284"/>
      <c r="H849" s="284"/>
      <c r="I849" s="284"/>
      <c r="J849" s="284"/>
      <c r="K849" s="284"/>
      <c r="L849" s="284"/>
      <c r="M849" s="284"/>
      <c r="N849" s="284"/>
      <c r="O849" s="284"/>
      <c r="P849" s="284"/>
      <c r="Q849" s="284"/>
      <c r="R849" s="284"/>
      <c r="S849" s="284"/>
      <c r="T849" s="284"/>
      <c r="U849" s="282"/>
      <c r="V849" s="495"/>
      <c r="W849" s="285"/>
      <c r="X849" s="285"/>
    </row>
    <row r="850" spans="1:24" x14ac:dyDescent="0.2">
      <c r="A850" s="284"/>
      <c r="B850" s="459"/>
      <c r="C850" s="294"/>
      <c r="D850" s="284"/>
      <c r="E850" s="284"/>
      <c r="F850" s="284"/>
      <c r="G850" s="284"/>
      <c r="H850" s="284"/>
      <c r="I850" s="284"/>
      <c r="J850" s="284"/>
      <c r="K850" s="284"/>
      <c r="L850" s="284"/>
      <c r="M850" s="284"/>
      <c r="N850" s="284"/>
      <c r="O850" s="284"/>
      <c r="P850" s="284"/>
      <c r="Q850" s="284"/>
      <c r="R850" s="284"/>
      <c r="S850" s="284"/>
      <c r="T850" s="284"/>
      <c r="U850" s="282"/>
      <c r="V850" s="495"/>
      <c r="W850" s="285"/>
      <c r="X850" s="285"/>
    </row>
    <row r="851" spans="1:24" x14ac:dyDescent="0.2">
      <c r="A851" s="284"/>
      <c r="B851" s="459"/>
      <c r="C851" s="294"/>
      <c r="D851" s="284"/>
      <c r="E851" s="284"/>
      <c r="F851" s="284"/>
      <c r="G851" s="284"/>
      <c r="H851" s="284"/>
      <c r="I851" s="284"/>
      <c r="J851" s="284"/>
      <c r="K851" s="284"/>
      <c r="L851" s="284"/>
      <c r="M851" s="284"/>
      <c r="N851" s="284"/>
      <c r="O851" s="284"/>
      <c r="P851" s="284"/>
      <c r="Q851" s="284"/>
      <c r="R851" s="284"/>
      <c r="S851" s="284"/>
      <c r="T851" s="284"/>
      <c r="U851" s="282"/>
      <c r="V851" s="495"/>
      <c r="W851" s="285"/>
      <c r="X851" s="285"/>
    </row>
    <row r="852" spans="1:24" x14ac:dyDescent="0.2">
      <c r="A852" s="284"/>
      <c r="B852" s="459"/>
      <c r="C852" s="294"/>
      <c r="D852" s="284"/>
      <c r="E852" s="284"/>
      <c r="F852" s="284"/>
      <c r="G852" s="284"/>
      <c r="H852" s="284"/>
      <c r="I852" s="284"/>
      <c r="J852" s="284"/>
      <c r="K852" s="284"/>
      <c r="L852" s="284"/>
      <c r="M852" s="284"/>
      <c r="N852" s="284"/>
      <c r="O852" s="284"/>
      <c r="P852" s="284"/>
      <c r="Q852" s="284"/>
      <c r="R852" s="284"/>
      <c r="S852" s="284"/>
      <c r="T852" s="284"/>
      <c r="U852" s="282"/>
      <c r="V852" s="495"/>
      <c r="W852" s="285"/>
      <c r="X852" s="285"/>
    </row>
    <row r="853" spans="1:24" x14ac:dyDescent="0.2">
      <c r="A853" s="284"/>
      <c r="B853" s="459"/>
      <c r="C853" s="294"/>
      <c r="D853" s="284"/>
      <c r="E853" s="284"/>
      <c r="F853" s="284"/>
      <c r="G853" s="284"/>
      <c r="H853" s="284"/>
      <c r="I853" s="284"/>
      <c r="J853" s="284"/>
      <c r="K853" s="284"/>
      <c r="L853" s="284"/>
      <c r="M853" s="284"/>
      <c r="N853" s="284"/>
      <c r="O853" s="284"/>
      <c r="P853" s="284"/>
      <c r="Q853" s="284"/>
      <c r="R853" s="284"/>
      <c r="S853" s="284"/>
      <c r="T853" s="284"/>
      <c r="U853" s="282"/>
      <c r="V853" s="495"/>
      <c r="W853" s="285"/>
      <c r="X853" s="285"/>
    </row>
    <row r="854" spans="1:24" x14ac:dyDescent="0.2">
      <c r="A854" s="284"/>
      <c r="B854" s="459"/>
      <c r="C854" s="294"/>
      <c r="D854" s="284"/>
      <c r="E854" s="284"/>
      <c r="F854" s="284"/>
      <c r="G854" s="284"/>
      <c r="H854" s="284"/>
      <c r="I854" s="284"/>
      <c r="J854" s="284"/>
      <c r="K854" s="284"/>
      <c r="L854" s="284"/>
      <c r="M854" s="284"/>
      <c r="N854" s="284"/>
      <c r="O854" s="284"/>
      <c r="P854" s="284"/>
      <c r="Q854" s="284"/>
      <c r="R854" s="284"/>
      <c r="S854" s="284"/>
      <c r="T854" s="284"/>
      <c r="U854" s="282"/>
      <c r="V854" s="495"/>
      <c r="W854" s="285"/>
      <c r="X854" s="285"/>
    </row>
    <row r="855" spans="1:24" x14ac:dyDescent="0.2">
      <c r="A855" s="284"/>
      <c r="B855" s="459"/>
      <c r="C855" s="294"/>
      <c r="D855" s="284"/>
      <c r="E855" s="284"/>
      <c r="F855" s="284"/>
      <c r="G855" s="284"/>
      <c r="H855" s="284"/>
      <c r="I855" s="284"/>
      <c r="J855" s="284"/>
      <c r="K855" s="284"/>
      <c r="L855" s="284"/>
      <c r="M855" s="284"/>
      <c r="N855" s="284"/>
      <c r="O855" s="284"/>
      <c r="P855" s="284"/>
      <c r="Q855" s="284"/>
      <c r="R855" s="284"/>
      <c r="S855" s="284"/>
      <c r="T855" s="284"/>
      <c r="U855" s="282"/>
      <c r="V855" s="495"/>
      <c r="W855" s="285"/>
      <c r="X855" s="285"/>
    </row>
    <row r="856" spans="1:24" x14ac:dyDescent="0.2">
      <c r="A856" s="284"/>
      <c r="B856" s="459"/>
      <c r="C856" s="294"/>
      <c r="D856" s="284"/>
      <c r="E856" s="284"/>
      <c r="F856" s="284"/>
      <c r="G856" s="284"/>
      <c r="H856" s="284"/>
      <c r="I856" s="284"/>
      <c r="J856" s="284"/>
      <c r="K856" s="284"/>
      <c r="L856" s="284"/>
      <c r="M856" s="284"/>
      <c r="N856" s="284"/>
      <c r="O856" s="284"/>
      <c r="P856" s="284"/>
      <c r="Q856" s="284"/>
      <c r="R856" s="284"/>
      <c r="S856" s="284"/>
      <c r="T856" s="284"/>
      <c r="U856" s="282"/>
      <c r="V856" s="495"/>
      <c r="W856" s="285"/>
      <c r="X856" s="285"/>
    </row>
    <row r="857" spans="1:24" x14ac:dyDescent="0.2">
      <c r="A857" s="284"/>
      <c r="B857" s="459"/>
      <c r="C857" s="294"/>
      <c r="D857" s="284"/>
      <c r="E857" s="284"/>
      <c r="F857" s="284"/>
      <c r="G857" s="284"/>
      <c r="H857" s="284"/>
      <c r="I857" s="284"/>
      <c r="J857" s="284"/>
      <c r="K857" s="284"/>
      <c r="L857" s="284"/>
      <c r="M857" s="284"/>
      <c r="N857" s="284"/>
      <c r="O857" s="284"/>
      <c r="P857" s="284"/>
      <c r="Q857" s="284"/>
      <c r="R857" s="284"/>
      <c r="S857" s="284"/>
      <c r="T857" s="284"/>
      <c r="U857" s="282"/>
      <c r="V857" s="495"/>
      <c r="W857" s="285"/>
      <c r="X857" s="285"/>
    </row>
    <row r="858" spans="1:24" x14ac:dyDescent="0.2">
      <c r="A858" s="284"/>
      <c r="B858" s="459"/>
      <c r="C858" s="294"/>
      <c r="D858" s="284"/>
      <c r="E858" s="284"/>
      <c r="F858" s="284"/>
      <c r="G858" s="284"/>
      <c r="H858" s="284"/>
      <c r="I858" s="284"/>
      <c r="J858" s="284"/>
      <c r="K858" s="284"/>
      <c r="L858" s="284"/>
      <c r="M858" s="284"/>
      <c r="N858" s="284"/>
      <c r="O858" s="284"/>
      <c r="P858" s="284"/>
      <c r="Q858" s="284"/>
      <c r="R858" s="284"/>
      <c r="S858" s="284"/>
      <c r="T858" s="284"/>
      <c r="U858" s="282"/>
      <c r="V858" s="495"/>
      <c r="W858" s="285"/>
      <c r="X858" s="285"/>
    </row>
    <row r="859" spans="1:24" x14ac:dyDescent="0.2">
      <c r="A859" s="284"/>
      <c r="B859" s="459"/>
      <c r="C859" s="294"/>
      <c r="D859" s="284"/>
      <c r="E859" s="284"/>
      <c r="F859" s="284"/>
      <c r="G859" s="284"/>
      <c r="H859" s="284"/>
      <c r="I859" s="284"/>
      <c r="J859" s="284"/>
      <c r="K859" s="284"/>
      <c r="L859" s="284"/>
      <c r="M859" s="284"/>
      <c r="N859" s="284"/>
      <c r="O859" s="284"/>
      <c r="P859" s="284"/>
      <c r="Q859" s="284"/>
      <c r="R859" s="284"/>
      <c r="S859" s="284"/>
      <c r="T859" s="284"/>
      <c r="U859" s="282"/>
      <c r="V859" s="495"/>
      <c r="W859" s="285"/>
      <c r="X859" s="285"/>
    </row>
    <row r="860" spans="1:24" x14ac:dyDescent="0.2">
      <c r="A860" s="284"/>
      <c r="B860" s="459"/>
      <c r="C860" s="294"/>
      <c r="D860" s="284"/>
      <c r="E860" s="284"/>
      <c r="F860" s="284"/>
      <c r="G860" s="284"/>
      <c r="H860" s="284"/>
      <c r="I860" s="284"/>
      <c r="J860" s="284"/>
      <c r="K860" s="284"/>
      <c r="L860" s="284"/>
      <c r="M860" s="284"/>
      <c r="N860" s="284"/>
      <c r="O860" s="284"/>
      <c r="P860" s="284"/>
      <c r="Q860" s="284"/>
      <c r="R860" s="284"/>
      <c r="S860" s="284"/>
      <c r="T860" s="284"/>
      <c r="U860" s="282"/>
      <c r="V860" s="495"/>
      <c r="W860" s="285"/>
      <c r="X860" s="285"/>
    </row>
    <row r="861" spans="1:24" x14ac:dyDescent="0.2">
      <c r="A861" s="284"/>
      <c r="B861" s="459"/>
      <c r="C861" s="294"/>
      <c r="D861" s="284"/>
      <c r="E861" s="284"/>
      <c r="F861" s="284"/>
      <c r="G861" s="284"/>
      <c r="H861" s="284"/>
      <c r="I861" s="284"/>
      <c r="J861" s="284"/>
      <c r="K861" s="284"/>
      <c r="L861" s="284"/>
      <c r="M861" s="284"/>
      <c r="N861" s="284"/>
      <c r="O861" s="284"/>
      <c r="P861" s="284"/>
      <c r="Q861" s="284"/>
      <c r="R861" s="284"/>
      <c r="S861" s="284"/>
      <c r="T861" s="284"/>
      <c r="U861" s="282"/>
      <c r="V861" s="495"/>
      <c r="W861" s="285"/>
      <c r="X861" s="285"/>
    </row>
    <row r="862" spans="1:24" x14ac:dyDescent="0.2">
      <c r="A862" s="284"/>
      <c r="B862" s="459"/>
      <c r="C862" s="294"/>
      <c r="D862" s="284"/>
      <c r="E862" s="284"/>
      <c r="F862" s="284"/>
      <c r="G862" s="284"/>
      <c r="H862" s="284"/>
      <c r="I862" s="284"/>
      <c r="J862" s="284"/>
      <c r="K862" s="284"/>
      <c r="L862" s="284"/>
      <c r="M862" s="284"/>
      <c r="N862" s="284"/>
      <c r="O862" s="284"/>
      <c r="P862" s="284"/>
      <c r="Q862" s="284"/>
      <c r="R862" s="284"/>
      <c r="S862" s="284"/>
      <c r="T862" s="284"/>
      <c r="U862" s="282"/>
      <c r="V862" s="495"/>
      <c r="W862" s="285"/>
      <c r="X862" s="285"/>
    </row>
    <row r="863" spans="1:24" x14ac:dyDescent="0.2">
      <c r="A863" s="284"/>
      <c r="B863" s="459"/>
      <c r="C863" s="294"/>
      <c r="D863" s="284"/>
      <c r="E863" s="284"/>
      <c r="F863" s="284"/>
      <c r="G863" s="284"/>
      <c r="H863" s="284"/>
      <c r="I863" s="284"/>
      <c r="J863" s="284"/>
      <c r="K863" s="284"/>
      <c r="L863" s="284"/>
      <c r="M863" s="284"/>
      <c r="N863" s="284"/>
      <c r="O863" s="284"/>
      <c r="P863" s="284"/>
      <c r="Q863" s="284"/>
      <c r="R863" s="284"/>
      <c r="S863" s="284"/>
      <c r="T863" s="284"/>
      <c r="U863" s="282"/>
      <c r="V863" s="495"/>
      <c r="W863" s="285"/>
      <c r="X863" s="285"/>
    </row>
    <row r="864" spans="1:24" x14ac:dyDescent="0.2">
      <c r="A864" s="284"/>
      <c r="B864" s="459"/>
      <c r="C864" s="294"/>
      <c r="D864" s="284"/>
      <c r="E864" s="284"/>
      <c r="F864" s="284"/>
      <c r="G864" s="284"/>
      <c r="H864" s="284"/>
      <c r="I864" s="284"/>
      <c r="J864" s="284"/>
      <c r="K864" s="284"/>
      <c r="L864" s="284"/>
      <c r="M864" s="284"/>
      <c r="N864" s="284"/>
      <c r="O864" s="284"/>
      <c r="P864" s="284"/>
      <c r="Q864" s="284"/>
      <c r="R864" s="284"/>
      <c r="S864" s="284"/>
      <c r="T864" s="284"/>
      <c r="U864" s="282"/>
      <c r="V864" s="495"/>
      <c r="W864" s="285"/>
      <c r="X864" s="285"/>
    </row>
    <row r="865" spans="1:24" x14ac:dyDescent="0.2">
      <c r="A865" s="284"/>
      <c r="B865" s="459"/>
      <c r="C865" s="294"/>
      <c r="D865" s="284"/>
      <c r="E865" s="284"/>
      <c r="F865" s="284"/>
      <c r="G865" s="284"/>
      <c r="H865" s="284"/>
      <c r="I865" s="284"/>
      <c r="J865" s="284"/>
      <c r="K865" s="284"/>
      <c r="L865" s="284"/>
      <c r="M865" s="284"/>
      <c r="N865" s="284"/>
      <c r="O865" s="284"/>
      <c r="P865" s="284"/>
      <c r="Q865" s="284"/>
      <c r="R865" s="284"/>
      <c r="S865" s="284"/>
      <c r="T865" s="284"/>
      <c r="U865" s="282"/>
      <c r="V865" s="495"/>
      <c r="W865" s="285"/>
      <c r="X865" s="285"/>
    </row>
    <row r="866" spans="1:24" x14ac:dyDescent="0.2">
      <c r="A866" s="284"/>
      <c r="B866" s="459"/>
      <c r="C866" s="294"/>
      <c r="D866" s="284"/>
      <c r="E866" s="284"/>
      <c r="F866" s="284"/>
      <c r="G866" s="284"/>
      <c r="H866" s="284"/>
      <c r="I866" s="284"/>
      <c r="J866" s="284"/>
      <c r="K866" s="284"/>
      <c r="L866" s="284"/>
      <c r="M866" s="284"/>
      <c r="N866" s="284"/>
      <c r="O866" s="284"/>
      <c r="P866" s="284"/>
      <c r="Q866" s="284"/>
      <c r="R866" s="284"/>
      <c r="S866" s="284"/>
      <c r="T866" s="284"/>
      <c r="U866" s="282"/>
      <c r="V866" s="495"/>
      <c r="W866" s="285"/>
      <c r="X866" s="285"/>
    </row>
    <row r="867" spans="1:24" x14ac:dyDescent="0.2">
      <c r="A867" s="284"/>
      <c r="B867" s="459"/>
      <c r="C867" s="294"/>
      <c r="D867" s="284"/>
      <c r="E867" s="284"/>
      <c r="F867" s="284"/>
      <c r="G867" s="284"/>
      <c r="H867" s="284"/>
      <c r="I867" s="284"/>
      <c r="J867" s="284"/>
      <c r="K867" s="284"/>
      <c r="L867" s="284"/>
      <c r="M867" s="284"/>
      <c r="N867" s="284"/>
      <c r="O867" s="284"/>
      <c r="P867" s="284"/>
      <c r="Q867" s="284"/>
      <c r="R867" s="284"/>
      <c r="S867" s="284"/>
      <c r="T867" s="284"/>
      <c r="U867" s="282"/>
      <c r="V867" s="495"/>
      <c r="W867" s="285"/>
      <c r="X867" s="285"/>
    </row>
    <row r="868" spans="1:24" x14ac:dyDescent="0.2">
      <c r="A868" s="284"/>
      <c r="B868" s="459"/>
      <c r="C868" s="294"/>
      <c r="D868" s="284"/>
      <c r="E868" s="284"/>
      <c r="F868" s="284"/>
      <c r="G868" s="284"/>
      <c r="H868" s="284"/>
      <c r="I868" s="284"/>
      <c r="J868" s="284"/>
      <c r="K868" s="284"/>
      <c r="L868" s="284"/>
      <c r="M868" s="284"/>
      <c r="N868" s="284"/>
      <c r="O868" s="284"/>
      <c r="P868" s="284"/>
      <c r="Q868" s="284"/>
      <c r="R868" s="284"/>
      <c r="S868" s="284"/>
      <c r="T868" s="284"/>
      <c r="U868" s="282"/>
      <c r="V868" s="495"/>
      <c r="W868" s="285"/>
      <c r="X868" s="285"/>
    </row>
    <row r="869" spans="1:24" x14ac:dyDescent="0.2">
      <c r="A869" s="284"/>
      <c r="B869" s="459"/>
      <c r="C869" s="294"/>
      <c r="D869" s="284"/>
      <c r="E869" s="284"/>
      <c r="F869" s="284"/>
      <c r="G869" s="284"/>
      <c r="H869" s="284"/>
      <c r="I869" s="284"/>
      <c r="J869" s="284"/>
      <c r="K869" s="284"/>
      <c r="L869" s="284"/>
      <c r="M869" s="284"/>
      <c r="N869" s="284"/>
      <c r="O869" s="284"/>
      <c r="P869" s="284"/>
      <c r="Q869" s="284"/>
      <c r="R869" s="284"/>
      <c r="S869" s="284"/>
      <c r="T869" s="284"/>
      <c r="U869" s="282"/>
      <c r="V869" s="495"/>
      <c r="W869" s="285"/>
      <c r="X869" s="285"/>
    </row>
    <row r="870" spans="1:24" x14ac:dyDescent="0.2">
      <c r="A870" s="284"/>
      <c r="B870" s="459"/>
      <c r="C870" s="294"/>
      <c r="D870" s="284"/>
      <c r="E870" s="284"/>
      <c r="F870" s="284"/>
      <c r="G870" s="284"/>
      <c r="H870" s="284"/>
      <c r="I870" s="284"/>
      <c r="J870" s="284"/>
      <c r="K870" s="284"/>
      <c r="L870" s="284"/>
      <c r="M870" s="284"/>
      <c r="N870" s="284"/>
      <c r="O870" s="284"/>
      <c r="P870" s="284"/>
      <c r="Q870" s="284"/>
      <c r="R870" s="284"/>
      <c r="S870" s="284"/>
      <c r="T870" s="284"/>
      <c r="U870" s="282"/>
      <c r="V870" s="495"/>
      <c r="W870" s="285"/>
      <c r="X870" s="285"/>
    </row>
    <row r="871" spans="1:24" x14ac:dyDescent="0.2">
      <c r="A871" s="284"/>
      <c r="B871" s="459"/>
      <c r="C871" s="294"/>
      <c r="D871" s="284"/>
      <c r="E871" s="284"/>
      <c r="F871" s="284"/>
      <c r="G871" s="284"/>
      <c r="H871" s="284"/>
      <c r="I871" s="284"/>
      <c r="J871" s="284"/>
      <c r="K871" s="284"/>
      <c r="L871" s="284"/>
      <c r="M871" s="284"/>
      <c r="N871" s="284"/>
      <c r="O871" s="284"/>
      <c r="P871" s="284"/>
      <c r="Q871" s="284"/>
      <c r="R871" s="284"/>
      <c r="S871" s="284"/>
      <c r="T871" s="284"/>
      <c r="U871" s="282"/>
      <c r="V871" s="495"/>
      <c r="W871" s="285"/>
      <c r="X871" s="285"/>
    </row>
    <row r="872" spans="1:24" x14ac:dyDescent="0.2">
      <c r="A872" s="284"/>
      <c r="B872" s="459"/>
      <c r="C872" s="294"/>
      <c r="D872" s="284"/>
      <c r="E872" s="284"/>
      <c r="F872" s="284"/>
      <c r="G872" s="284"/>
      <c r="H872" s="284"/>
      <c r="I872" s="284"/>
      <c r="J872" s="284"/>
      <c r="K872" s="284"/>
      <c r="L872" s="284"/>
      <c r="M872" s="284"/>
      <c r="N872" s="284"/>
      <c r="O872" s="284"/>
      <c r="P872" s="284"/>
      <c r="Q872" s="284"/>
      <c r="R872" s="284"/>
      <c r="S872" s="284"/>
      <c r="T872" s="284"/>
      <c r="U872" s="282"/>
      <c r="V872" s="495"/>
      <c r="W872" s="285"/>
      <c r="X872" s="285"/>
    </row>
    <row r="873" spans="1:24" x14ac:dyDescent="0.2">
      <c r="A873" s="284"/>
      <c r="B873" s="459"/>
      <c r="C873" s="294"/>
      <c r="D873" s="284"/>
      <c r="E873" s="284"/>
      <c r="F873" s="284"/>
      <c r="G873" s="284"/>
      <c r="H873" s="284"/>
      <c r="I873" s="284"/>
      <c r="J873" s="284"/>
      <c r="K873" s="284"/>
      <c r="L873" s="284"/>
      <c r="M873" s="284"/>
      <c r="N873" s="284"/>
      <c r="O873" s="284"/>
      <c r="P873" s="284"/>
      <c r="Q873" s="284"/>
      <c r="R873" s="284"/>
      <c r="S873" s="284"/>
      <c r="T873" s="284"/>
      <c r="U873" s="282"/>
      <c r="V873" s="495"/>
      <c r="W873" s="285"/>
      <c r="X873" s="285"/>
    </row>
    <row r="874" spans="1:24" x14ac:dyDescent="0.2">
      <c r="A874" s="284"/>
      <c r="B874" s="459"/>
      <c r="C874" s="294"/>
      <c r="D874" s="284"/>
      <c r="E874" s="284"/>
      <c r="F874" s="284"/>
      <c r="G874" s="284"/>
      <c r="H874" s="284"/>
      <c r="I874" s="284"/>
      <c r="J874" s="284"/>
      <c r="K874" s="284"/>
      <c r="L874" s="284"/>
      <c r="M874" s="284"/>
      <c r="N874" s="284"/>
      <c r="O874" s="284"/>
      <c r="P874" s="284"/>
      <c r="Q874" s="284"/>
      <c r="R874" s="284"/>
      <c r="S874" s="284"/>
      <c r="T874" s="284"/>
      <c r="U874" s="282"/>
      <c r="V874" s="495"/>
      <c r="W874" s="285"/>
      <c r="X874" s="285"/>
    </row>
    <row r="875" spans="1:24" x14ac:dyDescent="0.2">
      <c r="A875" s="284"/>
      <c r="B875" s="459"/>
      <c r="C875" s="294"/>
      <c r="D875" s="284"/>
      <c r="E875" s="284"/>
      <c r="F875" s="284"/>
      <c r="G875" s="284"/>
      <c r="H875" s="284"/>
      <c r="I875" s="284"/>
      <c r="J875" s="284"/>
      <c r="K875" s="284"/>
      <c r="L875" s="284"/>
      <c r="M875" s="284"/>
      <c r="N875" s="284"/>
      <c r="O875" s="284"/>
      <c r="P875" s="284"/>
      <c r="Q875" s="284"/>
      <c r="R875" s="284"/>
      <c r="S875" s="284"/>
      <c r="T875" s="284"/>
      <c r="U875" s="282"/>
      <c r="V875" s="495"/>
      <c r="W875" s="285"/>
      <c r="X875" s="285"/>
    </row>
    <row r="876" spans="1:24" x14ac:dyDescent="0.2">
      <c r="A876" s="284"/>
      <c r="B876" s="459"/>
      <c r="C876" s="294"/>
      <c r="D876" s="284"/>
      <c r="E876" s="284"/>
      <c r="F876" s="284"/>
      <c r="G876" s="284"/>
      <c r="H876" s="284"/>
      <c r="I876" s="284"/>
      <c r="J876" s="284"/>
      <c r="K876" s="284"/>
      <c r="L876" s="284"/>
      <c r="M876" s="284"/>
      <c r="N876" s="284"/>
      <c r="O876" s="284"/>
      <c r="P876" s="284"/>
      <c r="Q876" s="284"/>
      <c r="R876" s="284"/>
      <c r="S876" s="284"/>
      <c r="T876" s="284"/>
      <c r="U876" s="282"/>
      <c r="V876" s="495"/>
      <c r="W876" s="285"/>
      <c r="X876" s="285"/>
    </row>
    <row r="877" spans="1:24" x14ac:dyDescent="0.2">
      <c r="A877" s="284"/>
      <c r="B877" s="459"/>
      <c r="C877" s="294"/>
      <c r="D877" s="284"/>
      <c r="E877" s="284"/>
      <c r="F877" s="284"/>
      <c r="G877" s="284"/>
      <c r="H877" s="284"/>
      <c r="I877" s="284"/>
      <c r="J877" s="284"/>
      <c r="K877" s="284"/>
      <c r="L877" s="284"/>
      <c r="M877" s="284"/>
      <c r="N877" s="284"/>
      <c r="O877" s="284"/>
      <c r="P877" s="284"/>
      <c r="Q877" s="284"/>
      <c r="R877" s="284"/>
      <c r="S877" s="284"/>
      <c r="T877" s="284"/>
      <c r="U877" s="282"/>
      <c r="V877" s="495"/>
      <c r="W877" s="285"/>
      <c r="X877" s="285"/>
    </row>
    <row r="878" spans="1:24" x14ac:dyDescent="0.2">
      <c r="A878" s="284"/>
      <c r="B878" s="459"/>
      <c r="C878" s="294"/>
      <c r="D878" s="284"/>
      <c r="E878" s="284"/>
      <c r="F878" s="284"/>
      <c r="G878" s="284"/>
      <c r="H878" s="284"/>
      <c r="I878" s="284"/>
      <c r="J878" s="284"/>
      <c r="K878" s="284"/>
      <c r="L878" s="284"/>
      <c r="M878" s="284"/>
      <c r="N878" s="284"/>
      <c r="O878" s="284"/>
      <c r="P878" s="284"/>
      <c r="Q878" s="284"/>
      <c r="R878" s="284"/>
      <c r="S878" s="284"/>
      <c r="T878" s="284"/>
      <c r="U878" s="282"/>
      <c r="V878" s="495"/>
      <c r="W878" s="285"/>
      <c r="X878" s="285"/>
    </row>
    <row r="879" spans="1:24" x14ac:dyDescent="0.2">
      <c r="A879" s="284"/>
      <c r="B879" s="459"/>
      <c r="C879" s="294"/>
      <c r="D879" s="284"/>
      <c r="E879" s="284"/>
      <c r="F879" s="284"/>
      <c r="G879" s="284"/>
      <c r="H879" s="284"/>
      <c r="I879" s="284"/>
      <c r="J879" s="284"/>
      <c r="K879" s="284"/>
      <c r="L879" s="284"/>
      <c r="M879" s="284"/>
      <c r="N879" s="284"/>
      <c r="O879" s="284"/>
      <c r="P879" s="284"/>
      <c r="Q879" s="284"/>
      <c r="R879" s="284"/>
      <c r="S879" s="284"/>
      <c r="T879" s="284"/>
      <c r="U879" s="282"/>
      <c r="V879" s="495"/>
      <c r="W879" s="285"/>
      <c r="X879" s="285"/>
    </row>
    <row r="880" spans="1:24" x14ac:dyDescent="0.2">
      <c r="A880" s="284"/>
      <c r="B880" s="459"/>
      <c r="C880" s="294"/>
      <c r="D880" s="284"/>
      <c r="E880" s="284"/>
      <c r="F880" s="284"/>
      <c r="G880" s="284"/>
      <c r="H880" s="284"/>
      <c r="I880" s="284"/>
      <c r="J880" s="284"/>
      <c r="K880" s="284"/>
      <c r="L880" s="284"/>
      <c r="M880" s="284"/>
      <c r="N880" s="284"/>
      <c r="O880" s="284"/>
      <c r="P880" s="284"/>
      <c r="Q880" s="284"/>
      <c r="R880" s="284"/>
      <c r="S880" s="284"/>
      <c r="T880" s="284"/>
      <c r="U880" s="282"/>
      <c r="V880" s="495"/>
      <c r="W880" s="285"/>
      <c r="X880" s="285"/>
    </row>
    <row r="881" spans="1:24" x14ac:dyDescent="0.2">
      <c r="A881" s="284"/>
      <c r="B881" s="459"/>
      <c r="C881" s="294"/>
      <c r="D881" s="284"/>
      <c r="E881" s="284"/>
      <c r="F881" s="284"/>
      <c r="G881" s="284"/>
      <c r="H881" s="284"/>
      <c r="I881" s="284"/>
      <c r="J881" s="284"/>
      <c r="K881" s="284"/>
      <c r="L881" s="284"/>
      <c r="M881" s="284"/>
      <c r="N881" s="284"/>
      <c r="O881" s="284"/>
      <c r="P881" s="284"/>
      <c r="Q881" s="284"/>
      <c r="R881" s="284"/>
      <c r="S881" s="284"/>
      <c r="T881" s="284"/>
      <c r="U881" s="282"/>
      <c r="V881" s="495"/>
      <c r="W881" s="285"/>
      <c r="X881" s="285"/>
    </row>
    <row r="882" spans="1:24" x14ac:dyDescent="0.2">
      <c r="A882" s="284"/>
      <c r="B882" s="459"/>
      <c r="C882" s="294"/>
      <c r="D882" s="284"/>
      <c r="E882" s="284"/>
      <c r="F882" s="284"/>
      <c r="G882" s="284"/>
      <c r="H882" s="284"/>
      <c r="I882" s="284"/>
      <c r="J882" s="284"/>
      <c r="K882" s="284"/>
      <c r="L882" s="284"/>
      <c r="M882" s="284"/>
      <c r="N882" s="284"/>
      <c r="O882" s="284"/>
      <c r="P882" s="284"/>
      <c r="Q882" s="284"/>
      <c r="R882" s="284"/>
      <c r="S882" s="284"/>
      <c r="T882" s="284"/>
      <c r="U882" s="282"/>
      <c r="V882" s="495"/>
      <c r="W882" s="285"/>
      <c r="X882" s="285"/>
    </row>
    <row r="883" spans="1:24" x14ac:dyDescent="0.2">
      <c r="A883" s="284"/>
      <c r="B883" s="459"/>
      <c r="C883" s="294"/>
      <c r="D883" s="284"/>
      <c r="E883" s="284"/>
      <c r="F883" s="284"/>
      <c r="G883" s="284"/>
      <c r="H883" s="284"/>
      <c r="I883" s="284"/>
      <c r="J883" s="284"/>
      <c r="K883" s="284"/>
      <c r="L883" s="284"/>
      <c r="M883" s="284"/>
      <c r="N883" s="284"/>
      <c r="O883" s="284"/>
      <c r="P883" s="284"/>
      <c r="Q883" s="284"/>
      <c r="R883" s="284"/>
      <c r="S883" s="284"/>
      <c r="T883" s="284"/>
      <c r="U883" s="282"/>
      <c r="V883" s="495"/>
      <c r="W883" s="285"/>
      <c r="X883" s="285"/>
    </row>
    <row r="884" spans="1:24" x14ac:dyDescent="0.2">
      <c r="A884" s="284"/>
      <c r="B884" s="459"/>
      <c r="C884" s="294"/>
      <c r="D884" s="284"/>
      <c r="E884" s="284"/>
      <c r="F884" s="284"/>
      <c r="G884" s="284"/>
      <c r="H884" s="284"/>
      <c r="I884" s="284"/>
      <c r="J884" s="284"/>
      <c r="K884" s="284"/>
      <c r="L884" s="284"/>
      <c r="M884" s="284"/>
      <c r="N884" s="284"/>
      <c r="O884" s="284"/>
      <c r="P884" s="284"/>
      <c r="Q884" s="284"/>
      <c r="R884" s="284"/>
      <c r="S884" s="284"/>
      <c r="T884" s="284"/>
      <c r="U884" s="282"/>
      <c r="V884" s="495"/>
      <c r="W884" s="285"/>
      <c r="X884" s="285"/>
    </row>
    <row r="885" spans="1:24" x14ac:dyDescent="0.2">
      <c r="A885" s="284"/>
      <c r="B885" s="459"/>
      <c r="C885" s="294"/>
      <c r="D885" s="284"/>
      <c r="E885" s="284"/>
      <c r="F885" s="284"/>
      <c r="G885" s="284"/>
      <c r="H885" s="284"/>
      <c r="I885" s="284"/>
      <c r="J885" s="284"/>
      <c r="K885" s="284"/>
      <c r="L885" s="284"/>
      <c r="M885" s="284"/>
      <c r="N885" s="284"/>
      <c r="O885" s="284"/>
      <c r="P885" s="284"/>
      <c r="Q885" s="284"/>
      <c r="R885" s="284"/>
      <c r="S885" s="284"/>
      <c r="T885" s="284"/>
      <c r="U885" s="282"/>
      <c r="V885" s="495"/>
      <c r="W885" s="285"/>
      <c r="X885" s="285"/>
    </row>
    <row r="886" spans="1:24" x14ac:dyDescent="0.2">
      <c r="A886" s="284"/>
      <c r="B886" s="459"/>
      <c r="C886" s="294"/>
      <c r="D886" s="284"/>
      <c r="E886" s="284"/>
      <c r="F886" s="284"/>
      <c r="G886" s="284"/>
      <c r="H886" s="284"/>
      <c r="I886" s="284"/>
      <c r="J886" s="284"/>
      <c r="K886" s="284"/>
      <c r="L886" s="284"/>
      <c r="M886" s="284"/>
      <c r="N886" s="284"/>
      <c r="O886" s="284"/>
      <c r="P886" s="284"/>
      <c r="Q886" s="284"/>
      <c r="R886" s="284"/>
      <c r="S886" s="284"/>
      <c r="T886" s="284"/>
      <c r="U886" s="282"/>
      <c r="V886" s="495"/>
      <c r="W886" s="285"/>
      <c r="X886" s="285"/>
    </row>
    <row r="887" spans="1:24" x14ac:dyDescent="0.2">
      <c r="A887" s="284"/>
      <c r="B887" s="459"/>
      <c r="C887" s="294"/>
      <c r="D887" s="284"/>
      <c r="E887" s="284"/>
      <c r="F887" s="284"/>
      <c r="G887" s="284"/>
      <c r="H887" s="284"/>
      <c r="I887" s="284"/>
      <c r="J887" s="284"/>
      <c r="K887" s="284"/>
      <c r="L887" s="284"/>
      <c r="M887" s="284"/>
      <c r="N887" s="284"/>
      <c r="O887" s="284"/>
      <c r="P887" s="284"/>
      <c r="Q887" s="284"/>
      <c r="R887" s="284"/>
      <c r="S887" s="284"/>
      <c r="T887" s="284"/>
      <c r="U887" s="282"/>
      <c r="V887" s="495"/>
      <c r="W887" s="285"/>
      <c r="X887" s="285"/>
    </row>
    <row r="888" spans="1:24" x14ac:dyDescent="0.2">
      <c r="A888" s="284"/>
      <c r="B888" s="459"/>
      <c r="C888" s="294"/>
      <c r="D888" s="284"/>
      <c r="E888" s="284"/>
      <c r="F888" s="284"/>
      <c r="G888" s="284"/>
      <c r="H888" s="284"/>
      <c r="I888" s="284"/>
      <c r="J888" s="284"/>
      <c r="K888" s="284"/>
      <c r="L888" s="284"/>
      <c r="M888" s="284"/>
      <c r="N888" s="284"/>
      <c r="O888" s="284"/>
      <c r="P888" s="284"/>
      <c r="Q888" s="284"/>
      <c r="R888" s="284"/>
      <c r="S888" s="284"/>
      <c r="T888" s="284"/>
      <c r="U888" s="282"/>
      <c r="V888" s="495"/>
      <c r="W888" s="285"/>
      <c r="X888" s="285"/>
    </row>
    <row r="889" spans="1:24" x14ac:dyDescent="0.2">
      <c r="A889" s="284"/>
      <c r="B889" s="459"/>
      <c r="C889" s="294"/>
      <c r="D889" s="284"/>
      <c r="E889" s="284"/>
      <c r="F889" s="284"/>
      <c r="G889" s="284"/>
      <c r="H889" s="284"/>
      <c r="I889" s="284"/>
      <c r="J889" s="284"/>
      <c r="K889" s="284"/>
      <c r="L889" s="284"/>
      <c r="M889" s="284"/>
      <c r="N889" s="284"/>
      <c r="O889" s="284"/>
      <c r="P889" s="284"/>
      <c r="Q889" s="284"/>
      <c r="R889" s="284"/>
      <c r="S889" s="284"/>
      <c r="T889" s="284"/>
      <c r="U889" s="282"/>
      <c r="V889" s="495"/>
      <c r="W889" s="285"/>
      <c r="X889" s="285"/>
    </row>
    <row r="890" spans="1:24" x14ac:dyDescent="0.2">
      <c r="A890" s="284"/>
      <c r="B890" s="459"/>
      <c r="C890" s="294"/>
      <c r="D890" s="284"/>
      <c r="E890" s="284"/>
      <c r="F890" s="284"/>
      <c r="G890" s="284"/>
      <c r="H890" s="284"/>
      <c r="I890" s="284"/>
      <c r="J890" s="284"/>
      <c r="K890" s="284"/>
      <c r="L890" s="284"/>
      <c r="M890" s="284"/>
      <c r="N890" s="284"/>
      <c r="O890" s="284"/>
      <c r="P890" s="284"/>
      <c r="Q890" s="284"/>
      <c r="R890" s="284"/>
      <c r="S890" s="284"/>
      <c r="T890" s="284"/>
      <c r="U890" s="282"/>
      <c r="V890" s="495"/>
      <c r="W890" s="285"/>
      <c r="X890" s="285"/>
    </row>
    <row r="891" spans="1:24" x14ac:dyDescent="0.2">
      <c r="A891" s="284"/>
      <c r="B891" s="459"/>
      <c r="C891" s="294"/>
      <c r="D891" s="284"/>
      <c r="E891" s="284"/>
      <c r="F891" s="284"/>
      <c r="G891" s="284"/>
      <c r="H891" s="284"/>
      <c r="I891" s="284"/>
      <c r="J891" s="284"/>
      <c r="K891" s="284"/>
      <c r="L891" s="284"/>
      <c r="M891" s="284"/>
      <c r="N891" s="284"/>
      <c r="O891" s="284"/>
      <c r="P891" s="284"/>
      <c r="Q891" s="284"/>
      <c r="R891" s="284"/>
      <c r="S891" s="284"/>
      <c r="T891" s="284"/>
      <c r="U891" s="282"/>
      <c r="V891" s="495"/>
      <c r="W891" s="285"/>
      <c r="X891" s="285"/>
    </row>
    <row r="892" spans="1:24" x14ac:dyDescent="0.2">
      <c r="A892" s="284"/>
      <c r="B892" s="459"/>
      <c r="C892" s="294"/>
      <c r="D892" s="284"/>
      <c r="E892" s="284"/>
      <c r="F892" s="284"/>
      <c r="G892" s="284"/>
      <c r="H892" s="284"/>
      <c r="I892" s="284"/>
      <c r="J892" s="284"/>
      <c r="K892" s="284"/>
      <c r="L892" s="284"/>
      <c r="M892" s="284"/>
      <c r="N892" s="284"/>
      <c r="O892" s="284"/>
      <c r="P892" s="284"/>
      <c r="Q892" s="284"/>
      <c r="R892" s="284"/>
      <c r="S892" s="284"/>
      <c r="T892" s="284"/>
      <c r="U892" s="282"/>
      <c r="V892" s="495"/>
      <c r="W892" s="285"/>
      <c r="X892" s="285"/>
    </row>
    <row r="893" spans="1:24" x14ac:dyDescent="0.2">
      <c r="A893" s="284"/>
      <c r="B893" s="459"/>
      <c r="C893" s="294"/>
      <c r="D893" s="284"/>
      <c r="E893" s="284"/>
      <c r="F893" s="284"/>
      <c r="G893" s="284"/>
      <c r="H893" s="284"/>
      <c r="I893" s="284"/>
      <c r="J893" s="284"/>
      <c r="K893" s="284"/>
      <c r="L893" s="284"/>
      <c r="M893" s="284"/>
      <c r="N893" s="284"/>
      <c r="O893" s="284"/>
      <c r="P893" s="284"/>
      <c r="Q893" s="284"/>
      <c r="R893" s="284"/>
      <c r="S893" s="284"/>
      <c r="T893" s="284"/>
      <c r="U893" s="282"/>
      <c r="V893" s="495"/>
      <c r="W893" s="285"/>
      <c r="X893" s="285"/>
    </row>
    <row r="894" spans="1:24" x14ac:dyDescent="0.2">
      <c r="A894" s="284"/>
      <c r="B894" s="459"/>
      <c r="C894" s="294"/>
      <c r="D894" s="284"/>
      <c r="E894" s="284"/>
      <c r="F894" s="284"/>
      <c r="G894" s="284"/>
      <c r="H894" s="284"/>
      <c r="I894" s="284"/>
      <c r="J894" s="284"/>
      <c r="K894" s="284"/>
      <c r="L894" s="284"/>
      <c r="M894" s="284"/>
      <c r="N894" s="284"/>
      <c r="O894" s="284"/>
      <c r="P894" s="284"/>
      <c r="Q894" s="284"/>
      <c r="R894" s="284"/>
      <c r="S894" s="284"/>
      <c r="T894" s="284"/>
      <c r="U894" s="282"/>
      <c r="V894" s="495"/>
      <c r="W894" s="285"/>
      <c r="X894" s="285"/>
    </row>
    <row r="895" spans="1:24" x14ac:dyDescent="0.2">
      <c r="A895" s="284"/>
      <c r="B895" s="459"/>
      <c r="C895" s="294"/>
      <c r="D895" s="284"/>
      <c r="E895" s="284"/>
      <c r="F895" s="284"/>
      <c r="G895" s="284"/>
      <c r="H895" s="284"/>
      <c r="I895" s="284"/>
      <c r="J895" s="284"/>
      <c r="K895" s="284"/>
      <c r="L895" s="284"/>
      <c r="M895" s="284"/>
      <c r="N895" s="284"/>
      <c r="O895" s="284"/>
      <c r="P895" s="284"/>
      <c r="Q895" s="284"/>
      <c r="R895" s="284"/>
      <c r="S895" s="284"/>
      <c r="T895" s="284"/>
      <c r="U895" s="282"/>
      <c r="V895" s="495"/>
      <c r="W895" s="285"/>
      <c r="X895" s="285"/>
    </row>
    <row r="896" spans="1:24" x14ac:dyDescent="0.2">
      <c r="A896" s="284"/>
      <c r="B896" s="459"/>
      <c r="C896" s="294"/>
      <c r="D896" s="284"/>
      <c r="E896" s="284"/>
      <c r="F896" s="284"/>
      <c r="G896" s="284"/>
      <c r="H896" s="284"/>
      <c r="I896" s="284"/>
      <c r="J896" s="284"/>
      <c r="K896" s="284"/>
      <c r="L896" s="284"/>
      <c r="M896" s="284"/>
      <c r="N896" s="284"/>
      <c r="O896" s="284"/>
      <c r="P896" s="284"/>
      <c r="Q896" s="284"/>
      <c r="R896" s="284"/>
      <c r="S896" s="284"/>
      <c r="T896" s="284"/>
      <c r="U896" s="282"/>
      <c r="V896" s="495"/>
      <c r="W896" s="285"/>
      <c r="X896" s="285"/>
    </row>
    <row r="897" spans="1:24" x14ac:dyDescent="0.2">
      <c r="A897" s="284"/>
      <c r="B897" s="459"/>
      <c r="C897" s="294"/>
      <c r="D897" s="284"/>
      <c r="E897" s="284"/>
      <c r="F897" s="284"/>
      <c r="G897" s="284"/>
      <c r="H897" s="284"/>
      <c r="I897" s="284"/>
      <c r="J897" s="284"/>
      <c r="K897" s="284"/>
      <c r="L897" s="284"/>
      <c r="M897" s="284"/>
      <c r="N897" s="284"/>
      <c r="O897" s="284"/>
      <c r="P897" s="284"/>
      <c r="Q897" s="284"/>
      <c r="R897" s="284"/>
      <c r="S897" s="284"/>
      <c r="T897" s="284"/>
      <c r="U897" s="282"/>
      <c r="V897" s="495"/>
      <c r="W897" s="285"/>
      <c r="X897" s="285"/>
    </row>
    <row r="898" spans="1:24" x14ac:dyDescent="0.2">
      <c r="A898" s="284"/>
      <c r="B898" s="459"/>
      <c r="C898" s="294"/>
      <c r="D898" s="284"/>
      <c r="E898" s="284"/>
      <c r="F898" s="284"/>
      <c r="G898" s="284"/>
      <c r="H898" s="284"/>
      <c r="I898" s="284"/>
      <c r="J898" s="284"/>
      <c r="K898" s="284"/>
      <c r="L898" s="284"/>
      <c r="M898" s="284"/>
      <c r="N898" s="284"/>
      <c r="O898" s="284"/>
      <c r="P898" s="284"/>
      <c r="Q898" s="284"/>
      <c r="R898" s="284"/>
      <c r="S898" s="284"/>
      <c r="T898" s="284"/>
      <c r="U898" s="282"/>
      <c r="V898" s="495"/>
      <c r="W898" s="285"/>
      <c r="X898" s="285"/>
    </row>
    <row r="899" spans="1:24" x14ac:dyDescent="0.2">
      <c r="A899" s="284"/>
      <c r="B899" s="459"/>
      <c r="C899" s="294"/>
      <c r="D899" s="284"/>
      <c r="E899" s="284"/>
      <c r="F899" s="284"/>
      <c r="G899" s="284"/>
      <c r="H899" s="284"/>
      <c r="I899" s="284"/>
      <c r="J899" s="284"/>
      <c r="K899" s="284"/>
      <c r="L899" s="284"/>
      <c r="M899" s="284"/>
      <c r="N899" s="284"/>
      <c r="O899" s="284"/>
      <c r="P899" s="284"/>
      <c r="Q899" s="284"/>
      <c r="R899" s="284"/>
      <c r="S899" s="284"/>
      <c r="T899" s="284"/>
      <c r="U899" s="282"/>
      <c r="V899" s="495"/>
      <c r="W899" s="285"/>
      <c r="X899" s="285"/>
    </row>
    <row r="900" spans="1:24" x14ac:dyDescent="0.2">
      <c r="A900" s="284"/>
      <c r="B900" s="459"/>
      <c r="C900" s="294"/>
      <c r="D900" s="284"/>
      <c r="E900" s="284"/>
      <c r="F900" s="284"/>
      <c r="G900" s="284"/>
      <c r="H900" s="284"/>
      <c r="I900" s="284"/>
      <c r="J900" s="284"/>
      <c r="K900" s="284"/>
      <c r="L900" s="284"/>
      <c r="M900" s="284"/>
      <c r="N900" s="284"/>
      <c r="O900" s="284"/>
      <c r="P900" s="284"/>
      <c r="Q900" s="284"/>
      <c r="R900" s="284"/>
      <c r="S900" s="284"/>
      <c r="T900" s="284"/>
      <c r="U900" s="282"/>
      <c r="V900" s="495"/>
      <c r="W900" s="285"/>
      <c r="X900" s="285"/>
    </row>
    <row r="901" spans="1:24" x14ac:dyDescent="0.2">
      <c r="A901" s="284"/>
      <c r="B901" s="459"/>
      <c r="C901" s="294"/>
      <c r="D901" s="284"/>
      <c r="E901" s="284"/>
      <c r="F901" s="284"/>
      <c r="G901" s="284"/>
      <c r="H901" s="284"/>
      <c r="I901" s="284"/>
      <c r="J901" s="284"/>
      <c r="K901" s="284"/>
      <c r="L901" s="284"/>
      <c r="M901" s="284"/>
      <c r="N901" s="284"/>
      <c r="O901" s="284"/>
      <c r="P901" s="284"/>
      <c r="Q901" s="284"/>
      <c r="R901" s="284"/>
      <c r="S901" s="284"/>
      <c r="T901" s="284"/>
      <c r="U901" s="282"/>
      <c r="V901" s="495"/>
      <c r="W901" s="285"/>
      <c r="X901" s="285"/>
    </row>
    <row r="902" spans="1:24" x14ac:dyDescent="0.2">
      <c r="A902" s="284"/>
      <c r="B902" s="459"/>
      <c r="C902" s="294"/>
      <c r="D902" s="284"/>
      <c r="E902" s="284"/>
      <c r="F902" s="284"/>
      <c r="G902" s="284"/>
      <c r="H902" s="284"/>
      <c r="I902" s="284"/>
      <c r="J902" s="284"/>
      <c r="K902" s="284"/>
      <c r="L902" s="284"/>
      <c r="M902" s="284"/>
      <c r="N902" s="284"/>
      <c r="O902" s="284"/>
      <c r="P902" s="284"/>
      <c r="Q902" s="284"/>
      <c r="R902" s="284"/>
      <c r="S902" s="284"/>
      <c r="T902" s="284"/>
      <c r="U902" s="282"/>
      <c r="V902" s="495"/>
      <c r="W902" s="285"/>
      <c r="X902" s="285"/>
    </row>
    <row r="903" spans="1:24" x14ac:dyDescent="0.2">
      <c r="A903" s="284"/>
      <c r="B903" s="459"/>
      <c r="C903" s="294"/>
      <c r="D903" s="284"/>
      <c r="E903" s="284"/>
      <c r="F903" s="284"/>
      <c r="G903" s="284"/>
      <c r="H903" s="284"/>
      <c r="I903" s="284"/>
      <c r="J903" s="284"/>
      <c r="K903" s="284"/>
      <c r="L903" s="284"/>
      <c r="M903" s="284"/>
      <c r="N903" s="284"/>
      <c r="O903" s="284"/>
      <c r="P903" s="284"/>
      <c r="Q903" s="284"/>
      <c r="R903" s="284"/>
      <c r="S903" s="284"/>
      <c r="T903" s="284"/>
      <c r="U903" s="282"/>
      <c r="V903" s="495"/>
      <c r="W903" s="285"/>
      <c r="X903" s="285"/>
    </row>
    <row r="904" spans="1:24" x14ac:dyDescent="0.2">
      <c r="A904" s="284"/>
      <c r="B904" s="459"/>
      <c r="C904" s="294"/>
      <c r="D904" s="284"/>
      <c r="E904" s="284"/>
      <c r="F904" s="284"/>
      <c r="G904" s="284"/>
      <c r="H904" s="284"/>
      <c r="I904" s="284"/>
      <c r="J904" s="284"/>
      <c r="K904" s="284"/>
      <c r="L904" s="284"/>
      <c r="M904" s="284"/>
      <c r="N904" s="284"/>
      <c r="O904" s="284"/>
      <c r="P904" s="284"/>
      <c r="Q904" s="284"/>
      <c r="R904" s="284"/>
      <c r="S904" s="284"/>
      <c r="T904" s="284"/>
      <c r="U904" s="282"/>
      <c r="V904" s="495"/>
      <c r="W904" s="285"/>
      <c r="X904" s="285"/>
    </row>
    <row r="905" spans="1:24" x14ac:dyDescent="0.2">
      <c r="A905" s="284"/>
      <c r="B905" s="459"/>
      <c r="C905" s="294"/>
      <c r="D905" s="284"/>
      <c r="E905" s="284"/>
      <c r="F905" s="284"/>
      <c r="G905" s="284"/>
      <c r="H905" s="284"/>
      <c r="I905" s="284"/>
      <c r="J905" s="284"/>
      <c r="K905" s="284"/>
      <c r="L905" s="284"/>
      <c r="M905" s="284"/>
      <c r="N905" s="284"/>
      <c r="O905" s="284"/>
      <c r="P905" s="284"/>
      <c r="Q905" s="284"/>
      <c r="R905" s="284"/>
      <c r="S905" s="284"/>
      <c r="T905" s="284"/>
      <c r="U905" s="282"/>
      <c r="V905" s="495"/>
      <c r="W905" s="285"/>
      <c r="X905" s="285"/>
    </row>
    <row r="906" spans="1:24" x14ac:dyDescent="0.2">
      <c r="A906" s="284"/>
      <c r="B906" s="459"/>
      <c r="C906" s="294"/>
      <c r="D906" s="284"/>
      <c r="E906" s="284"/>
      <c r="F906" s="284"/>
      <c r="G906" s="284"/>
      <c r="H906" s="284"/>
      <c r="I906" s="284"/>
      <c r="J906" s="284"/>
      <c r="K906" s="284"/>
      <c r="L906" s="284"/>
      <c r="M906" s="284"/>
      <c r="N906" s="284"/>
      <c r="O906" s="284"/>
      <c r="P906" s="284"/>
      <c r="Q906" s="284"/>
      <c r="R906" s="284"/>
      <c r="S906" s="284"/>
      <c r="T906" s="284"/>
      <c r="U906" s="282"/>
      <c r="V906" s="495"/>
      <c r="W906" s="285"/>
      <c r="X906" s="285"/>
    </row>
    <row r="907" spans="1:24" x14ac:dyDescent="0.2">
      <c r="A907" s="284"/>
      <c r="B907" s="459"/>
      <c r="C907" s="294"/>
      <c r="D907" s="284"/>
      <c r="E907" s="284"/>
      <c r="F907" s="284"/>
      <c r="G907" s="284"/>
      <c r="H907" s="284"/>
      <c r="I907" s="284"/>
      <c r="J907" s="284"/>
      <c r="K907" s="284"/>
      <c r="L907" s="284"/>
      <c r="M907" s="284"/>
      <c r="N907" s="284"/>
      <c r="O907" s="284"/>
      <c r="P907" s="284"/>
      <c r="Q907" s="284"/>
      <c r="R907" s="284"/>
      <c r="S907" s="284"/>
      <c r="T907" s="284"/>
      <c r="U907" s="282"/>
      <c r="V907" s="495"/>
      <c r="W907" s="285"/>
      <c r="X907" s="285"/>
    </row>
    <row r="908" spans="1:24" x14ac:dyDescent="0.2">
      <c r="A908" s="284"/>
      <c r="B908" s="459"/>
      <c r="C908" s="294"/>
      <c r="D908" s="284"/>
      <c r="E908" s="284"/>
      <c r="F908" s="284"/>
      <c r="G908" s="284"/>
      <c r="H908" s="284"/>
      <c r="I908" s="284"/>
      <c r="J908" s="284"/>
      <c r="K908" s="284"/>
      <c r="L908" s="284"/>
      <c r="M908" s="284"/>
      <c r="N908" s="284"/>
      <c r="O908" s="284"/>
      <c r="P908" s="284"/>
      <c r="Q908" s="284"/>
      <c r="R908" s="284"/>
      <c r="S908" s="284"/>
      <c r="T908" s="284"/>
      <c r="U908" s="282"/>
      <c r="V908" s="495"/>
      <c r="W908" s="285"/>
      <c r="X908" s="285"/>
    </row>
    <row r="909" spans="1:24" x14ac:dyDescent="0.2">
      <c r="A909" s="284"/>
      <c r="B909" s="459"/>
      <c r="C909" s="294"/>
      <c r="D909" s="284"/>
      <c r="E909" s="284"/>
      <c r="F909" s="284"/>
      <c r="G909" s="284"/>
      <c r="H909" s="284"/>
      <c r="I909" s="284"/>
      <c r="J909" s="284"/>
      <c r="K909" s="284"/>
      <c r="L909" s="284"/>
      <c r="M909" s="284"/>
      <c r="N909" s="284"/>
      <c r="O909" s="284"/>
      <c r="P909" s="284"/>
      <c r="Q909" s="284"/>
      <c r="R909" s="284"/>
      <c r="S909" s="284"/>
      <c r="T909" s="284"/>
      <c r="U909" s="282"/>
      <c r="V909" s="495"/>
      <c r="W909" s="285"/>
      <c r="X909" s="285"/>
    </row>
    <row r="910" spans="1:24" x14ac:dyDescent="0.2">
      <c r="A910" s="284"/>
      <c r="B910" s="459"/>
      <c r="C910" s="294"/>
      <c r="D910" s="284"/>
      <c r="E910" s="284"/>
      <c r="F910" s="284"/>
      <c r="G910" s="284"/>
      <c r="H910" s="284"/>
      <c r="I910" s="284"/>
      <c r="J910" s="284"/>
      <c r="K910" s="284"/>
      <c r="L910" s="284"/>
      <c r="M910" s="284"/>
      <c r="N910" s="284"/>
      <c r="O910" s="284"/>
      <c r="P910" s="284"/>
      <c r="Q910" s="284"/>
      <c r="R910" s="284"/>
      <c r="S910" s="284"/>
      <c r="T910" s="284"/>
      <c r="U910" s="282"/>
      <c r="V910" s="495"/>
      <c r="W910" s="285"/>
      <c r="X910" s="285"/>
    </row>
    <row r="911" spans="1:24" x14ac:dyDescent="0.2">
      <c r="A911" s="284"/>
      <c r="B911" s="459"/>
      <c r="C911" s="294"/>
      <c r="D911" s="284"/>
      <c r="E911" s="284"/>
      <c r="F911" s="284"/>
      <c r="G911" s="284"/>
      <c r="H911" s="284"/>
      <c r="I911" s="284"/>
      <c r="J911" s="284"/>
      <c r="K911" s="284"/>
      <c r="L911" s="284"/>
      <c r="M911" s="284"/>
      <c r="N911" s="284"/>
      <c r="O911" s="284"/>
      <c r="P911" s="284"/>
      <c r="Q911" s="284"/>
      <c r="R911" s="284"/>
      <c r="S911" s="284"/>
      <c r="T911" s="284"/>
      <c r="U911" s="282"/>
      <c r="V911" s="495"/>
      <c r="W911" s="285"/>
      <c r="X911" s="285"/>
    </row>
    <row r="912" spans="1:24" x14ac:dyDescent="0.2">
      <c r="A912" s="284"/>
      <c r="B912" s="459"/>
      <c r="C912" s="294"/>
      <c r="D912" s="284"/>
      <c r="E912" s="284"/>
      <c r="F912" s="284"/>
      <c r="G912" s="284"/>
      <c r="H912" s="284"/>
      <c r="I912" s="284"/>
      <c r="J912" s="284"/>
      <c r="K912" s="284"/>
      <c r="L912" s="284"/>
      <c r="M912" s="284"/>
      <c r="N912" s="284"/>
      <c r="O912" s="284"/>
      <c r="P912" s="284"/>
      <c r="Q912" s="284"/>
      <c r="R912" s="284"/>
      <c r="S912" s="284"/>
      <c r="T912" s="284"/>
      <c r="U912" s="282"/>
      <c r="V912" s="495"/>
      <c r="W912" s="285"/>
      <c r="X912" s="285"/>
    </row>
    <row r="913" spans="1:24" x14ac:dyDescent="0.2">
      <c r="A913" s="284"/>
      <c r="B913" s="459"/>
      <c r="C913" s="294"/>
      <c r="D913" s="284"/>
      <c r="E913" s="284"/>
      <c r="F913" s="284"/>
      <c r="G913" s="284"/>
      <c r="H913" s="284"/>
      <c r="I913" s="284"/>
      <c r="J913" s="284"/>
      <c r="K913" s="284"/>
      <c r="L913" s="284"/>
      <c r="M913" s="284"/>
      <c r="N913" s="284"/>
      <c r="O913" s="284"/>
      <c r="P913" s="284"/>
      <c r="Q913" s="284"/>
      <c r="R913" s="284"/>
      <c r="S913" s="284"/>
      <c r="T913" s="284"/>
      <c r="U913" s="282"/>
      <c r="V913" s="495"/>
      <c r="W913" s="285"/>
      <c r="X913" s="285"/>
    </row>
    <row r="914" spans="1:24" x14ac:dyDescent="0.2">
      <c r="A914" s="284"/>
      <c r="B914" s="459"/>
      <c r="C914" s="294"/>
      <c r="D914" s="284"/>
      <c r="E914" s="284"/>
      <c r="F914" s="284"/>
      <c r="G914" s="284"/>
      <c r="H914" s="284"/>
      <c r="I914" s="284"/>
      <c r="J914" s="284"/>
      <c r="K914" s="284"/>
      <c r="L914" s="284"/>
      <c r="M914" s="284"/>
      <c r="N914" s="284"/>
      <c r="O914" s="284"/>
      <c r="P914" s="284"/>
      <c r="Q914" s="284"/>
      <c r="R914" s="284"/>
      <c r="S914" s="284"/>
      <c r="T914" s="284"/>
      <c r="U914" s="282"/>
      <c r="V914" s="495"/>
      <c r="W914" s="285"/>
      <c r="X914" s="285"/>
    </row>
    <row r="915" spans="1:24" x14ac:dyDescent="0.2">
      <c r="A915" s="284"/>
      <c r="B915" s="459"/>
      <c r="C915" s="294"/>
      <c r="D915" s="284"/>
      <c r="E915" s="284"/>
      <c r="F915" s="284"/>
      <c r="G915" s="284"/>
      <c r="H915" s="284"/>
      <c r="I915" s="284"/>
      <c r="J915" s="284"/>
      <c r="K915" s="284"/>
      <c r="L915" s="284"/>
      <c r="M915" s="284"/>
      <c r="N915" s="284"/>
      <c r="O915" s="284"/>
      <c r="P915" s="284"/>
      <c r="Q915" s="284"/>
      <c r="R915" s="284"/>
      <c r="S915" s="284"/>
      <c r="T915" s="284"/>
      <c r="U915" s="282"/>
      <c r="V915" s="495"/>
      <c r="W915" s="285"/>
      <c r="X915" s="285"/>
    </row>
    <row r="916" spans="1:24" x14ac:dyDescent="0.2">
      <c r="A916" s="284"/>
      <c r="B916" s="459"/>
      <c r="C916" s="294"/>
      <c r="D916" s="284"/>
      <c r="E916" s="284"/>
      <c r="F916" s="284"/>
      <c r="G916" s="284"/>
      <c r="H916" s="284"/>
      <c r="I916" s="284"/>
      <c r="J916" s="284"/>
      <c r="K916" s="284"/>
      <c r="L916" s="284"/>
      <c r="M916" s="284"/>
      <c r="N916" s="284"/>
      <c r="O916" s="284"/>
      <c r="P916" s="284"/>
      <c r="Q916" s="284"/>
      <c r="R916" s="284"/>
      <c r="S916" s="284"/>
      <c r="T916" s="284"/>
      <c r="U916" s="282"/>
      <c r="V916" s="495"/>
      <c r="W916" s="285"/>
      <c r="X916" s="285"/>
    </row>
    <row r="917" spans="1:24" x14ac:dyDescent="0.2">
      <c r="A917" s="284"/>
      <c r="B917" s="459"/>
      <c r="C917" s="294"/>
      <c r="D917" s="284"/>
      <c r="E917" s="284"/>
      <c r="F917" s="284"/>
      <c r="G917" s="284"/>
      <c r="H917" s="284"/>
      <c r="I917" s="284"/>
      <c r="J917" s="284"/>
      <c r="K917" s="284"/>
      <c r="L917" s="284"/>
      <c r="M917" s="284"/>
      <c r="N917" s="284"/>
      <c r="O917" s="284"/>
      <c r="P917" s="284"/>
      <c r="Q917" s="284"/>
      <c r="R917" s="284"/>
      <c r="S917" s="284"/>
      <c r="T917" s="284"/>
      <c r="U917" s="282"/>
      <c r="V917" s="495"/>
      <c r="W917" s="285"/>
      <c r="X917" s="285"/>
    </row>
    <row r="918" spans="1:24" x14ac:dyDescent="0.2">
      <c r="A918" s="284"/>
      <c r="B918" s="459"/>
      <c r="C918" s="294"/>
      <c r="D918" s="284"/>
      <c r="E918" s="284"/>
      <c r="F918" s="284"/>
      <c r="G918" s="284"/>
      <c r="H918" s="284"/>
      <c r="I918" s="284"/>
      <c r="J918" s="284"/>
      <c r="K918" s="284"/>
      <c r="L918" s="284"/>
      <c r="M918" s="284"/>
      <c r="N918" s="284"/>
      <c r="O918" s="284"/>
      <c r="P918" s="284"/>
      <c r="Q918" s="284"/>
      <c r="R918" s="284"/>
      <c r="S918" s="284"/>
      <c r="T918" s="284"/>
      <c r="U918" s="282"/>
      <c r="V918" s="495"/>
      <c r="W918" s="285"/>
      <c r="X918" s="285"/>
    </row>
    <row r="919" spans="1:24" x14ac:dyDescent="0.2">
      <c r="A919" s="284"/>
      <c r="B919" s="459"/>
      <c r="C919" s="294"/>
      <c r="D919" s="284"/>
      <c r="E919" s="284"/>
      <c r="F919" s="284"/>
      <c r="G919" s="284"/>
      <c r="H919" s="284"/>
      <c r="I919" s="284"/>
      <c r="J919" s="284"/>
      <c r="K919" s="284"/>
      <c r="L919" s="284"/>
      <c r="M919" s="284"/>
      <c r="N919" s="284"/>
      <c r="O919" s="284"/>
      <c r="P919" s="284"/>
      <c r="Q919" s="284"/>
      <c r="R919" s="284"/>
      <c r="S919" s="284"/>
      <c r="T919" s="284"/>
      <c r="U919" s="282"/>
      <c r="V919" s="495"/>
      <c r="W919" s="285"/>
      <c r="X919" s="285"/>
    </row>
    <row r="920" spans="1:24" x14ac:dyDescent="0.2">
      <c r="A920" s="284"/>
      <c r="B920" s="459"/>
      <c r="C920" s="294"/>
      <c r="D920" s="284"/>
      <c r="E920" s="284"/>
      <c r="F920" s="284"/>
      <c r="G920" s="284"/>
      <c r="H920" s="284"/>
      <c r="I920" s="284"/>
      <c r="J920" s="284"/>
      <c r="K920" s="284"/>
      <c r="L920" s="284"/>
      <c r="M920" s="284"/>
      <c r="N920" s="284"/>
      <c r="O920" s="284"/>
      <c r="P920" s="284"/>
      <c r="Q920" s="284"/>
      <c r="R920" s="284"/>
      <c r="S920" s="284"/>
      <c r="T920" s="284"/>
      <c r="U920" s="282"/>
      <c r="V920" s="495"/>
      <c r="W920" s="285"/>
      <c r="X920" s="285"/>
    </row>
    <row r="921" spans="1:24" x14ac:dyDescent="0.2">
      <c r="A921" s="284"/>
      <c r="B921" s="459"/>
      <c r="C921" s="294"/>
      <c r="D921" s="284"/>
      <c r="E921" s="284"/>
      <c r="F921" s="284"/>
      <c r="G921" s="284"/>
      <c r="H921" s="284"/>
      <c r="I921" s="284"/>
      <c r="J921" s="284"/>
      <c r="K921" s="284"/>
      <c r="L921" s="284"/>
      <c r="M921" s="284"/>
      <c r="N921" s="284"/>
      <c r="O921" s="284"/>
      <c r="P921" s="284"/>
      <c r="Q921" s="284"/>
      <c r="R921" s="284"/>
      <c r="S921" s="284"/>
      <c r="T921" s="284"/>
      <c r="U921" s="282"/>
      <c r="V921" s="495"/>
      <c r="W921" s="285"/>
      <c r="X921" s="285"/>
    </row>
    <row r="922" spans="1:24" x14ac:dyDescent="0.2">
      <c r="A922" s="284"/>
      <c r="B922" s="459"/>
      <c r="C922" s="294"/>
      <c r="D922" s="284"/>
      <c r="E922" s="284"/>
      <c r="F922" s="284"/>
      <c r="G922" s="284"/>
      <c r="H922" s="284"/>
      <c r="I922" s="284"/>
      <c r="J922" s="284"/>
      <c r="K922" s="284"/>
      <c r="L922" s="284"/>
      <c r="M922" s="284"/>
      <c r="N922" s="284"/>
      <c r="O922" s="284"/>
      <c r="P922" s="284"/>
      <c r="Q922" s="284"/>
      <c r="R922" s="284"/>
      <c r="S922" s="284"/>
      <c r="T922" s="284"/>
      <c r="U922" s="282"/>
      <c r="V922" s="495"/>
      <c r="W922" s="285"/>
      <c r="X922" s="285"/>
    </row>
    <row r="923" spans="1:24" x14ac:dyDescent="0.2">
      <c r="A923" s="284"/>
      <c r="B923" s="459"/>
      <c r="C923" s="294"/>
      <c r="D923" s="284"/>
      <c r="E923" s="284"/>
      <c r="F923" s="284"/>
      <c r="G923" s="284"/>
      <c r="H923" s="284"/>
      <c r="I923" s="284"/>
      <c r="J923" s="284"/>
      <c r="K923" s="284"/>
      <c r="L923" s="284"/>
      <c r="M923" s="284"/>
      <c r="N923" s="284"/>
      <c r="O923" s="284"/>
      <c r="P923" s="284"/>
      <c r="Q923" s="284"/>
      <c r="R923" s="284"/>
      <c r="S923" s="284"/>
      <c r="T923" s="284"/>
      <c r="U923" s="282"/>
      <c r="V923" s="495"/>
      <c r="W923" s="285"/>
      <c r="X923" s="285"/>
    </row>
    <row r="924" spans="1:24" x14ac:dyDescent="0.2">
      <c r="A924" s="284"/>
      <c r="B924" s="459"/>
      <c r="C924" s="294"/>
      <c r="D924" s="284"/>
      <c r="E924" s="284"/>
      <c r="F924" s="284"/>
      <c r="G924" s="284"/>
      <c r="H924" s="284"/>
      <c r="I924" s="284"/>
      <c r="J924" s="284"/>
      <c r="K924" s="284"/>
      <c r="L924" s="284"/>
      <c r="M924" s="284"/>
      <c r="N924" s="284"/>
      <c r="O924" s="284"/>
      <c r="P924" s="284"/>
      <c r="Q924" s="284"/>
      <c r="R924" s="284"/>
      <c r="S924" s="284"/>
      <c r="T924" s="284"/>
      <c r="U924" s="282"/>
      <c r="V924" s="495"/>
      <c r="W924" s="285"/>
      <c r="X924" s="285"/>
    </row>
    <row r="925" spans="1:24" x14ac:dyDescent="0.2">
      <c r="A925" s="284"/>
      <c r="B925" s="459"/>
      <c r="C925" s="294"/>
      <c r="D925" s="284"/>
      <c r="E925" s="284"/>
      <c r="F925" s="284"/>
      <c r="G925" s="284"/>
      <c r="H925" s="284"/>
      <c r="I925" s="284"/>
      <c r="J925" s="284"/>
      <c r="K925" s="284"/>
      <c r="L925" s="284"/>
      <c r="M925" s="284"/>
      <c r="N925" s="284"/>
      <c r="O925" s="284"/>
      <c r="P925" s="284"/>
      <c r="Q925" s="284"/>
      <c r="R925" s="284"/>
      <c r="S925" s="284"/>
      <c r="T925" s="284"/>
      <c r="U925" s="282"/>
      <c r="V925" s="495"/>
      <c r="W925" s="285"/>
      <c r="X925" s="285"/>
    </row>
    <row r="926" spans="1:24" x14ac:dyDescent="0.2">
      <c r="A926" s="284"/>
      <c r="B926" s="459"/>
      <c r="C926" s="294"/>
      <c r="D926" s="284"/>
      <c r="E926" s="284"/>
      <c r="F926" s="284"/>
      <c r="G926" s="284"/>
      <c r="H926" s="284"/>
      <c r="I926" s="284"/>
      <c r="J926" s="284"/>
      <c r="K926" s="284"/>
      <c r="L926" s="284"/>
      <c r="M926" s="284"/>
      <c r="N926" s="284"/>
      <c r="O926" s="284"/>
      <c r="P926" s="284"/>
      <c r="Q926" s="284"/>
      <c r="R926" s="284"/>
      <c r="S926" s="284"/>
      <c r="T926" s="284"/>
      <c r="U926" s="282"/>
      <c r="V926" s="495"/>
      <c r="W926" s="285"/>
      <c r="X926" s="285"/>
    </row>
    <row r="927" spans="1:24" x14ac:dyDescent="0.2">
      <c r="A927" s="284"/>
      <c r="B927" s="459"/>
      <c r="C927" s="294"/>
      <c r="D927" s="284"/>
      <c r="E927" s="284"/>
      <c r="F927" s="284"/>
      <c r="G927" s="284"/>
      <c r="H927" s="284"/>
      <c r="I927" s="284"/>
      <c r="J927" s="284"/>
      <c r="K927" s="284"/>
      <c r="L927" s="284"/>
      <c r="M927" s="284"/>
      <c r="N927" s="284"/>
      <c r="O927" s="284"/>
      <c r="P927" s="284"/>
      <c r="Q927" s="284"/>
      <c r="R927" s="284"/>
      <c r="S927" s="284"/>
      <c r="T927" s="284"/>
      <c r="U927" s="282"/>
      <c r="V927" s="495"/>
      <c r="W927" s="285"/>
      <c r="X927" s="285"/>
    </row>
    <row r="928" spans="1:24" x14ac:dyDescent="0.2">
      <c r="A928" s="284"/>
      <c r="B928" s="459"/>
      <c r="C928" s="294"/>
      <c r="D928" s="284"/>
      <c r="E928" s="284"/>
      <c r="F928" s="284"/>
      <c r="G928" s="284"/>
      <c r="H928" s="284"/>
      <c r="I928" s="284"/>
      <c r="J928" s="284"/>
      <c r="K928" s="284"/>
      <c r="L928" s="284"/>
      <c r="M928" s="284"/>
      <c r="N928" s="284"/>
      <c r="O928" s="284"/>
      <c r="P928" s="284"/>
      <c r="Q928" s="284"/>
      <c r="R928" s="284"/>
      <c r="S928" s="284"/>
      <c r="T928" s="284"/>
      <c r="U928" s="282"/>
      <c r="V928" s="495"/>
      <c r="W928" s="285"/>
      <c r="X928" s="285"/>
    </row>
    <row r="929" spans="1:24" x14ac:dyDescent="0.2">
      <c r="A929" s="284"/>
      <c r="B929" s="459"/>
      <c r="C929" s="294"/>
      <c r="D929" s="284"/>
      <c r="E929" s="284"/>
      <c r="F929" s="284"/>
      <c r="G929" s="284"/>
      <c r="H929" s="284"/>
      <c r="I929" s="284"/>
      <c r="J929" s="284"/>
      <c r="K929" s="284"/>
      <c r="L929" s="284"/>
      <c r="M929" s="284"/>
      <c r="N929" s="284"/>
      <c r="O929" s="284"/>
      <c r="P929" s="284"/>
      <c r="Q929" s="284"/>
      <c r="R929" s="284"/>
      <c r="S929" s="284"/>
      <c r="T929" s="284"/>
      <c r="U929" s="282"/>
      <c r="V929" s="495"/>
      <c r="W929" s="285"/>
      <c r="X929" s="285"/>
    </row>
    <row r="930" spans="1:24" x14ac:dyDescent="0.2">
      <c r="A930" s="284"/>
      <c r="B930" s="459"/>
      <c r="C930" s="294"/>
      <c r="D930" s="284"/>
      <c r="E930" s="284"/>
      <c r="F930" s="284"/>
      <c r="G930" s="284"/>
      <c r="H930" s="284"/>
      <c r="I930" s="284"/>
      <c r="J930" s="284"/>
      <c r="K930" s="284"/>
      <c r="L930" s="284"/>
      <c r="M930" s="284"/>
      <c r="N930" s="284"/>
      <c r="O930" s="284"/>
      <c r="P930" s="284"/>
      <c r="Q930" s="284"/>
      <c r="R930" s="284"/>
      <c r="S930" s="284"/>
      <c r="T930" s="284"/>
      <c r="U930" s="282"/>
      <c r="V930" s="495"/>
      <c r="W930" s="285"/>
      <c r="X930" s="285"/>
    </row>
    <row r="931" spans="1:24" x14ac:dyDescent="0.2">
      <c r="A931" s="284"/>
      <c r="B931" s="459"/>
      <c r="C931" s="294"/>
      <c r="D931" s="284"/>
      <c r="E931" s="284"/>
      <c r="F931" s="284"/>
      <c r="G931" s="284"/>
      <c r="H931" s="284"/>
      <c r="I931" s="284"/>
      <c r="J931" s="284"/>
      <c r="K931" s="284"/>
      <c r="L931" s="284"/>
      <c r="M931" s="284"/>
      <c r="N931" s="284"/>
      <c r="O931" s="284"/>
      <c r="P931" s="284"/>
      <c r="Q931" s="284"/>
      <c r="R931" s="284"/>
      <c r="S931" s="284"/>
      <c r="T931" s="284"/>
      <c r="U931" s="282"/>
      <c r="V931" s="495"/>
      <c r="W931" s="285"/>
      <c r="X931" s="285"/>
    </row>
    <row r="932" spans="1:24" x14ac:dyDescent="0.2">
      <c r="A932" s="284"/>
      <c r="B932" s="459"/>
      <c r="C932" s="294"/>
      <c r="D932" s="284"/>
      <c r="E932" s="284"/>
      <c r="F932" s="284"/>
      <c r="G932" s="284"/>
      <c r="H932" s="284"/>
      <c r="I932" s="284"/>
      <c r="J932" s="284"/>
      <c r="K932" s="284"/>
      <c r="L932" s="284"/>
      <c r="M932" s="284"/>
      <c r="N932" s="284"/>
      <c r="O932" s="284"/>
      <c r="P932" s="284"/>
      <c r="Q932" s="284"/>
      <c r="R932" s="284"/>
      <c r="S932" s="284"/>
      <c r="T932" s="284"/>
      <c r="U932" s="282"/>
      <c r="V932" s="495"/>
      <c r="W932" s="285"/>
      <c r="X932" s="285"/>
    </row>
    <row r="933" spans="1:24" x14ac:dyDescent="0.2">
      <c r="A933" s="284"/>
      <c r="B933" s="459"/>
      <c r="C933" s="294"/>
      <c r="D933" s="284"/>
      <c r="E933" s="284"/>
      <c r="F933" s="284"/>
      <c r="G933" s="284"/>
      <c r="H933" s="284"/>
      <c r="I933" s="284"/>
      <c r="J933" s="284"/>
      <c r="K933" s="284"/>
      <c r="L933" s="284"/>
      <c r="M933" s="284"/>
      <c r="N933" s="284"/>
      <c r="O933" s="284"/>
      <c r="P933" s="284"/>
      <c r="Q933" s="284"/>
      <c r="R933" s="284"/>
      <c r="S933" s="284"/>
      <c r="T933" s="284"/>
      <c r="U933" s="282"/>
      <c r="V933" s="495"/>
      <c r="W933" s="285"/>
      <c r="X933" s="285"/>
    </row>
    <row r="934" spans="1:24" x14ac:dyDescent="0.2">
      <c r="A934" s="284"/>
      <c r="B934" s="459"/>
      <c r="C934" s="294"/>
      <c r="D934" s="284"/>
      <c r="E934" s="284"/>
      <c r="F934" s="284"/>
      <c r="G934" s="284"/>
      <c r="H934" s="284"/>
      <c r="I934" s="284"/>
      <c r="J934" s="284"/>
      <c r="K934" s="284"/>
      <c r="L934" s="284"/>
      <c r="M934" s="284"/>
      <c r="N934" s="284"/>
      <c r="O934" s="284"/>
      <c r="P934" s="284"/>
      <c r="Q934" s="284"/>
      <c r="R934" s="284"/>
      <c r="S934" s="284"/>
      <c r="T934" s="284"/>
      <c r="U934" s="282"/>
      <c r="V934" s="495"/>
      <c r="W934" s="285"/>
      <c r="X934" s="285"/>
    </row>
    <row r="935" spans="1:24" x14ac:dyDescent="0.2">
      <c r="A935" s="284"/>
      <c r="B935" s="459"/>
      <c r="C935" s="294"/>
      <c r="D935" s="284"/>
      <c r="E935" s="284"/>
      <c r="F935" s="284"/>
      <c r="G935" s="284"/>
      <c r="H935" s="284"/>
      <c r="I935" s="284"/>
      <c r="J935" s="284"/>
      <c r="K935" s="284"/>
      <c r="L935" s="284"/>
      <c r="M935" s="284"/>
      <c r="N935" s="284"/>
      <c r="O935" s="284"/>
      <c r="P935" s="284"/>
      <c r="Q935" s="284"/>
      <c r="R935" s="284"/>
      <c r="S935" s="284"/>
      <c r="T935" s="284"/>
      <c r="U935" s="282"/>
      <c r="V935" s="495"/>
      <c r="W935" s="285"/>
      <c r="X935" s="285"/>
    </row>
    <row r="936" spans="1:24" x14ac:dyDescent="0.2">
      <c r="A936" s="284"/>
      <c r="B936" s="459"/>
      <c r="C936" s="294"/>
      <c r="D936" s="284"/>
      <c r="E936" s="284"/>
      <c r="F936" s="284"/>
      <c r="G936" s="284"/>
      <c r="H936" s="284"/>
      <c r="I936" s="284"/>
      <c r="J936" s="284"/>
      <c r="K936" s="284"/>
      <c r="L936" s="284"/>
      <c r="M936" s="284"/>
      <c r="N936" s="284"/>
      <c r="O936" s="284"/>
      <c r="P936" s="284"/>
      <c r="Q936" s="284"/>
      <c r="R936" s="284"/>
      <c r="S936" s="284"/>
      <c r="T936" s="284"/>
      <c r="U936" s="282"/>
      <c r="V936" s="495"/>
      <c r="W936" s="285"/>
      <c r="X936" s="285"/>
    </row>
    <row r="937" spans="1:24" x14ac:dyDescent="0.2">
      <c r="A937" s="284"/>
      <c r="B937" s="459"/>
      <c r="C937" s="294"/>
      <c r="D937" s="284"/>
      <c r="E937" s="284"/>
      <c r="F937" s="284"/>
      <c r="G937" s="284"/>
      <c r="H937" s="284"/>
      <c r="I937" s="284"/>
      <c r="J937" s="284"/>
      <c r="K937" s="284"/>
      <c r="L937" s="284"/>
      <c r="M937" s="284"/>
      <c r="N937" s="284"/>
      <c r="O937" s="284"/>
      <c r="P937" s="284"/>
      <c r="Q937" s="284"/>
      <c r="R937" s="284"/>
      <c r="S937" s="284"/>
      <c r="T937" s="284"/>
      <c r="U937" s="282"/>
      <c r="V937" s="495"/>
      <c r="W937" s="285"/>
      <c r="X937" s="285"/>
    </row>
    <row r="938" spans="1:24" x14ac:dyDescent="0.2">
      <c r="A938" s="284"/>
      <c r="B938" s="459"/>
      <c r="C938" s="294"/>
      <c r="D938" s="284"/>
      <c r="E938" s="284"/>
      <c r="F938" s="284"/>
      <c r="G938" s="284"/>
      <c r="H938" s="284"/>
      <c r="I938" s="284"/>
      <c r="J938" s="284"/>
      <c r="K938" s="284"/>
      <c r="L938" s="284"/>
      <c r="M938" s="284"/>
      <c r="N938" s="284"/>
      <c r="O938" s="284"/>
      <c r="P938" s="284"/>
      <c r="Q938" s="284"/>
      <c r="R938" s="284"/>
      <c r="S938" s="284"/>
      <c r="T938" s="284"/>
      <c r="U938" s="282"/>
      <c r="V938" s="495"/>
      <c r="W938" s="285"/>
      <c r="X938" s="285"/>
    </row>
    <row r="939" spans="1:24" x14ac:dyDescent="0.2">
      <c r="A939" s="284"/>
      <c r="B939" s="459"/>
      <c r="C939" s="294"/>
      <c r="D939" s="284"/>
      <c r="E939" s="284"/>
      <c r="F939" s="284"/>
      <c r="G939" s="284"/>
      <c r="H939" s="284"/>
      <c r="I939" s="284"/>
      <c r="J939" s="284"/>
      <c r="K939" s="284"/>
      <c r="L939" s="284"/>
      <c r="M939" s="284"/>
      <c r="N939" s="284"/>
      <c r="O939" s="284"/>
      <c r="P939" s="284"/>
      <c r="Q939" s="284"/>
      <c r="R939" s="284"/>
      <c r="S939" s="284"/>
      <c r="T939" s="284"/>
      <c r="U939" s="282"/>
      <c r="V939" s="495"/>
      <c r="W939" s="285"/>
      <c r="X939" s="285"/>
    </row>
    <row r="940" spans="1:24" x14ac:dyDescent="0.2">
      <c r="A940" s="284"/>
      <c r="B940" s="459"/>
      <c r="C940" s="294"/>
      <c r="D940" s="284"/>
      <c r="E940" s="284"/>
      <c r="F940" s="284"/>
      <c r="G940" s="284"/>
      <c r="H940" s="284"/>
      <c r="I940" s="284"/>
      <c r="J940" s="284"/>
      <c r="K940" s="284"/>
      <c r="L940" s="284"/>
      <c r="M940" s="284"/>
      <c r="N940" s="284"/>
      <c r="O940" s="284"/>
      <c r="P940" s="284"/>
      <c r="Q940" s="284"/>
      <c r="R940" s="284"/>
      <c r="S940" s="284"/>
      <c r="T940" s="284"/>
      <c r="U940" s="282"/>
      <c r="V940" s="495"/>
      <c r="W940" s="285"/>
      <c r="X940" s="285"/>
    </row>
    <row r="941" spans="1:24" x14ac:dyDescent="0.2">
      <c r="A941" s="284"/>
      <c r="B941" s="459"/>
      <c r="C941" s="294"/>
      <c r="D941" s="284"/>
      <c r="E941" s="284"/>
      <c r="F941" s="284"/>
      <c r="G941" s="284"/>
      <c r="H941" s="284"/>
      <c r="I941" s="284"/>
      <c r="J941" s="284"/>
      <c r="K941" s="284"/>
      <c r="L941" s="284"/>
      <c r="M941" s="284"/>
      <c r="N941" s="284"/>
      <c r="O941" s="284"/>
      <c r="P941" s="284"/>
      <c r="Q941" s="284"/>
      <c r="R941" s="284"/>
      <c r="S941" s="284"/>
      <c r="T941" s="284"/>
      <c r="U941" s="282"/>
      <c r="V941" s="495"/>
      <c r="W941" s="285"/>
      <c r="X941" s="285"/>
    </row>
    <row r="942" spans="1:24" x14ac:dyDescent="0.2">
      <c r="A942" s="284"/>
      <c r="B942" s="459"/>
      <c r="C942" s="294"/>
      <c r="D942" s="284"/>
      <c r="E942" s="284"/>
      <c r="F942" s="284"/>
      <c r="G942" s="284"/>
      <c r="H942" s="284"/>
      <c r="I942" s="284"/>
      <c r="J942" s="284"/>
      <c r="K942" s="284"/>
      <c r="L942" s="284"/>
      <c r="M942" s="284"/>
      <c r="N942" s="284"/>
      <c r="O942" s="284"/>
      <c r="P942" s="284"/>
      <c r="Q942" s="284"/>
      <c r="R942" s="284"/>
      <c r="S942" s="284"/>
      <c r="T942" s="284"/>
      <c r="U942" s="282"/>
      <c r="V942" s="495"/>
      <c r="W942" s="285"/>
      <c r="X942" s="285"/>
    </row>
    <row r="943" spans="1:24" x14ac:dyDescent="0.2">
      <c r="A943" s="284"/>
      <c r="B943" s="459"/>
      <c r="C943" s="294"/>
      <c r="D943" s="284"/>
      <c r="E943" s="284"/>
      <c r="F943" s="284"/>
      <c r="G943" s="284"/>
      <c r="H943" s="284"/>
      <c r="I943" s="284"/>
      <c r="J943" s="284"/>
      <c r="K943" s="284"/>
      <c r="L943" s="284"/>
      <c r="M943" s="284"/>
      <c r="N943" s="284"/>
      <c r="O943" s="284"/>
      <c r="P943" s="284"/>
      <c r="Q943" s="284"/>
      <c r="R943" s="284"/>
      <c r="S943" s="284"/>
      <c r="T943" s="284"/>
      <c r="U943" s="282"/>
      <c r="V943" s="495"/>
      <c r="W943" s="285"/>
      <c r="X943" s="285"/>
    </row>
    <row r="944" spans="1:24" x14ac:dyDescent="0.2">
      <c r="A944" s="284"/>
      <c r="B944" s="459"/>
      <c r="C944" s="294"/>
      <c r="D944" s="284"/>
      <c r="E944" s="284"/>
      <c r="F944" s="284"/>
      <c r="G944" s="284"/>
      <c r="H944" s="284"/>
      <c r="I944" s="284"/>
      <c r="J944" s="284"/>
      <c r="K944" s="284"/>
      <c r="L944" s="284"/>
      <c r="M944" s="284"/>
      <c r="N944" s="284"/>
      <c r="O944" s="284"/>
      <c r="P944" s="284"/>
      <c r="Q944" s="284"/>
      <c r="R944" s="284"/>
      <c r="S944" s="284"/>
      <c r="T944" s="284"/>
      <c r="U944" s="282"/>
      <c r="V944" s="495"/>
      <c r="W944" s="285"/>
      <c r="X944" s="285"/>
    </row>
    <row r="945" spans="1:24" x14ac:dyDescent="0.2">
      <c r="A945" s="284"/>
      <c r="B945" s="459"/>
      <c r="C945" s="294"/>
      <c r="D945" s="284"/>
      <c r="E945" s="284"/>
      <c r="F945" s="284"/>
      <c r="G945" s="284"/>
      <c r="H945" s="284"/>
      <c r="I945" s="284"/>
      <c r="J945" s="284"/>
      <c r="K945" s="284"/>
      <c r="L945" s="284"/>
      <c r="M945" s="284"/>
      <c r="N945" s="284"/>
      <c r="O945" s="284"/>
      <c r="P945" s="284"/>
      <c r="Q945" s="284"/>
      <c r="R945" s="284"/>
      <c r="S945" s="284"/>
      <c r="T945" s="284"/>
      <c r="U945" s="282"/>
      <c r="V945" s="495"/>
      <c r="W945" s="285"/>
      <c r="X945" s="285"/>
    </row>
    <row r="946" spans="1:24" x14ac:dyDescent="0.2">
      <c r="A946" s="284"/>
      <c r="B946" s="459"/>
      <c r="C946" s="294"/>
      <c r="D946" s="284"/>
      <c r="E946" s="284"/>
      <c r="F946" s="284"/>
      <c r="G946" s="284"/>
      <c r="H946" s="284"/>
      <c r="I946" s="284"/>
      <c r="J946" s="284"/>
      <c r="K946" s="284"/>
      <c r="L946" s="284"/>
      <c r="M946" s="284"/>
      <c r="N946" s="284"/>
      <c r="O946" s="284"/>
      <c r="P946" s="284"/>
      <c r="Q946" s="284"/>
      <c r="R946" s="284"/>
      <c r="S946" s="284"/>
      <c r="T946" s="284"/>
      <c r="U946" s="282"/>
      <c r="V946" s="495"/>
      <c r="W946" s="285"/>
      <c r="X946" s="285"/>
    </row>
    <row r="947" spans="1:24" x14ac:dyDescent="0.2">
      <c r="A947" s="284"/>
      <c r="B947" s="459"/>
      <c r="C947" s="294"/>
      <c r="D947" s="284"/>
      <c r="E947" s="284"/>
      <c r="F947" s="284"/>
      <c r="G947" s="284"/>
      <c r="H947" s="284"/>
      <c r="I947" s="284"/>
      <c r="J947" s="284"/>
      <c r="K947" s="284"/>
      <c r="L947" s="284"/>
      <c r="M947" s="284"/>
      <c r="N947" s="284"/>
      <c r="O947" s="284"/>
      <c r="P947" s="284"/>
      <c r="Q947" s="284"/>
      <c r="R947" s="284"/>
      <c r="S947" s="284"/>
      <c r="T947" s="284"/>
      <c r="U947" s="282"/>
      <c r="V947" s="495"/>
      <c r="W947" s="285"/>
      <c r="X947" s="285"/>
    </row>
    <row r="948" spans="1:24" x14ac:dyDescent="0.2">
      <c r="A948" s="284"/>
      <c r="B948" s="459"/>
      <c r="C948" s="294"/>
      <c r="D948" s="284"/>
      <c r="E948" s="284"/>
      <c r="F948" s="284"/>
      <c r="G948" s="284"/>
      <c r="H948" s="284"/>
      <c r="I948" s="284"/>
      <c r="J948" s="284"/>
      <c r="K948" s="284"/>
      <c r="L948" s="284"/>
      <c r="M948" s="284"/>
      <c r="N948" s="284"/>
      <c r="O948" s="284"/>
      <c r="P948" s="284"/>
      <c r="Q948" s="284"/>
      <c r="R948" s="284"/>
      <c r="S948" s="284"/>
      <c r="T948" s="284"/>
      <c r="U948" s="282"/>
      <c r="V948" s="495"/>
      <c r="W948" s="285"/>
      <c r="X948" s="285"/>
    </row>
    <row r="949" spans="1:24" x14ac:dyDescent="0.2">
      <c r="A949" s="284"/>
      <c r="B949" s="459"/>
      <c r="C949" s="294"/>
      <c r="D949" s="284"/>
      <c r="E949" s="284"/>
      <c r="F949" s="284"/>
      <c r="G949" s="284"/>
      <c r="H949" s="284"/>
      <c r="I949" s="284"/>
      <c r="J949" s="284"/>
      <c r="K949" s="284"/>
      <c r="L949" s="284"/>
      <c r="M949" s="284"/>
      <c r="N949" s="284"/>
      <c r="O949" s="284"/>
      <c r="P949" s="284"/>
      <c r="Q949" s="284"/>
      <c r="R949" s="284"/>
      <c r="S949" s="284"/>
      <c r="T949" s="284"/>
      <c r="U949" s="282"/>
      <c r="V949" s="495"/>
      <c r="W949" s="285"/>
      <c r="X949" s="285"/>
    </row>
    <row r="950" spans="1:24" x14ac:dyDescent="0.2">
      <c r="A950" s="284"/>
      <c r="B950" s="459"/>
      <c r="C950" s="294"/>
      <c r="D950" s="284"/>
      <c r="E950" s="284"/>
      <c r="F950" s="284"/>
      <c r="G950" s="284"/>
      <c r="H950" s="284"/>
      <c r="I950" s="284"/>
      <c r="J950" s="284"/>
      <c r="K950" s="284"/>
      <c r="L950" s="284"/>
      <c r="M950" s="284"/>
      <c r="N950" s="284"/>
      <c r="O950" s="284"/>
      <c r="P950" s="284"/>
      <c r="Q950" s="284"/>
      <c r="R950" s="284"/>
      <c r="S950" s="284"/>
      <c r="T950" s="284"/>
      <c r="U950" s="282"/>
      <c r="V950" s="495"/>
      <c r="W950" s="285"/>
      <c r="X950" s="285"/>
    </row>
    <row r="951" spans="1:24" x14ac:dyDescent="0.2">
      <c r="A951" s="284"/>
      <c r="B951" s="459"/>
      <c r="C951" s="294"/>
      <c r="D951" s="284"/>
      <c r="E951" s="284"/>
      <c r="F951" s="284"/>
      <c r="G951" s="284"/>
      <c r="H951" s="284"/>
      <c r="I951" s="284"/>
      <c r="J951" s="284"/>
      <c r="K951" s="284"/>
      <c r="L951" s="284"/>
      <c r="M951" s="284"/>
      <c r="N951" s="284"/>
      <c r="O951" s="284"/>
      <c r="P951" s="284"/>
      <c r="Q951" s="284"/>
      <c r="R951" s="284"/>
      <c r="S951" s="284"/>
      <c r="T951" s="284"/>
      <c r="U951" s="282"/>
      <c r="V951" s="495"/>
      <c r="W951" s="285"/>
      <c r="X951" s="285"/>
    </row>
    <row r="952" spans="1:24" x14ac:dyDescent="0.2">
      <c r="A952" s="284"/>
      <c r="B952" s="459"/>
      <c r="C952" s="294"/>
      <c r="D952" s="284"/>
      <c r="E952" s="284"/>
      <c r="F952" s="284"/>
      <c r="G952" s="284"/>
      <c r="H952" s="284"/>
      <c r="I952" s="284"/>
      <c r="J952" s="284"/>
      <c r="K952" s="284"/>
      <c r="L952" s="284"/>
      <c r="M952" s="284"/>
      <c r="N952" s="284"/>
      <c r="O952" s="284"/>
      <c r="P952" s="284"/>
      <c r="Q952" s="284"/>
      <c r="R952" s="284"/>
      <c r="S952" s="284"/>
      <c r="T952" s="284"/>
      <c r="U952" s="282"/>
      <c r="V952" s="495"/>
      <c r="W952" s="285"/>
      <c r="X952" s="285"/>
    </row>
    <row r="953" spans="1:24" x14ac:dyDescent="0.2">
      <c r="A953" s="284"/>
      <c r="B953" s="459"/>
      <c r="C953" s="294"/>
      <c r="D953" s="284"/>
      <c r="E953" s="284"/>
      <c r="F953" s="284"/>
      <c r="G953" s="284"/>
      <c r="H953" s="284"/>
      <c r="I953" s="284"/>
      <c r="J953" s="284"/>
      <c r="K953" s="284"/>
      <c r="L953" s="284"/>
      <c r="M953" s="284"/>
      <c r="N953" s="284"/>
      <c r="O953" s="284"/>
      <c r="P953" s="284"/>
      <c r="Q953" s="284"/>
      <c r="R953" s="284"/>
      <c r="S953" s="284"/>
      <c r="T953" s="284"/>
      <c r="U953" s="282"/>
      <c r="V953" s="495"/>
      <c r="W953" s="285"/>
      <c r="X953" s="285"/>
    </row>
    <row r="954" spans="1:24" x14ac:dyDescent="0.2">
      <c r="A954" s="284"/>
      <c r="B954" s="459"/>
      <c r="C954" s="294"/>
      <c r="D954" s="284"/>
      <c r="E954" s="284"/>
      <c r="F954" s="284"/>
      <c r="G954" s="284"/>
      <c r="H954" s="284"/>
      <c r="I954" s="284"/>
      <c r="J954" s="284"/>
      <c r="K954" s="284"/>
      <c r="L954" s="284"/>
      <c r="M954" s="284"/>
      <c r="N954" s="284"/>
      <c r="O954" s="284"/>
      <c r="P954" s="284"/>
      <c r="Q954" s="284"/>
      <c r="R954" s="284"/>
      <c r="S954" s="284"/>
      <c r="T954" s="284"/>
      <c r="U954" s="282"/>
      <c r="V954" s="495"/>
      <c r="W954" s="285"/>
      <c r="X954" s="285"/>
    </row>
    <row r="955" spans="1:24" x14ac:dyDescent="0.2">
      <c r="A955" s="284"/>
      <c r="B955" s="459"/>
      <c r="C955" s="294"/>
      <c r="D955" s="284"/>
      <c r="E955" s="284"/>
      <c r="F955" s="284"/>
      <c r="G955" s="284"/>
      <c r="H955" s="284"/>
      <c r="I955" s="284"/>
      <c r="J955" s="284"/>
      <c r="K955" s="284"/>
      <c r="L955" s="284"/>
      <c r="M955" s="284"/>
      <c r="N955" s="284"/>
      <c r="O955" s="284"/>
      <c r="P955" s="284"/>
      <c r="Q955" s="284"/>
      <c r="R955" s="284"/>
      <c r="S955" s="284"/>
      <c r="T955" s="284"/>
      <c r="U955" s="282"/>
      <c r="V955" s="495"/>
      <c r="W955" s="285"/>
      <c r="X955" s="285"/>
    </row>
    <row r="956" spans="1:24" x14ac:dyDescent="0.2">
      <c r="A956" s="284"/>
      <c r="B956" s="459"/>
      <c r="C956" s="294"/>
      <c r="D956" s="284"/>
      <c r="E956" s="284"/>
      <c r="F956" s="284"/>
      <c r="G956" s="284"/>
      <c r="H956" s="284"/>
      <c r="I956" s="284"/>
      <c r="J956" s="284"/>
      <c r="K956" s="284"/>
      <c r="L956" s="284"/>
      <c r="M956" s="284"/>
      <c r="N956" s="284"/>
      <c r="O956" s="284"/>
      <c r="P956" s="284"/>
      <c r="Q956" s="284"/>
      <c r="R956" s="284"/>
      <c r="S956" s="284"/>
      <c r="T956" s="284"/>
      <c r="U956" s="282"/>
      <c r="V956" s="495"/>
      <c r="W956" s="285"/>
      <c r="X956" s="285"/>
    </row>
    <row r="957" spans="1:24" x14ac:dyDescent="0.2">
      <c r="A957" s="284"/>
      <c r="B957" s="459"/>
      <c r="C957" s="294"/>
      <c r="D957" s="284"/>
      <c r="E957" s="284"/>
      <c r="F957" s="284"/>
      <c r="G957" s="284"/>
      <c r="H957" s="284"/>
      <c r="I957" s="284"/>
      <c r="J957" s="284"/>
      <c r="K957" s="284"/>
      <c r="L957" s="284"/>
      <c r="M957" s="284"/>
      <c r="N957" s="284"/>
      <c r="O957" s="284"/>
      <c r="P957" s="284"/>
      <c r="Q957" s="284"/>
      <c r="R957" s="284"/>
      <c r="S957" s="284"/>
      <c r="T957" s="284"/>
      <c r="U957" s="282"/>
      <c r="V957" s="495"/>
      <c r="W957" s="285"/>
      <c r="X957" s="285"/>
    </row>
    <row r="958" spans="1:24" x14ac:dyDescent="0.2">
      <c r="A958" s="284"/>
      <c r="B958" s="459"/>
      <c r="C958" s="294"/>
      <c r="D958" s="284"/>
      <c r="E958" s="284"/>
      <c r="F958" s="284"/>
      <c r="G958" s="284"/>
      <c r="H958" s="284"/>
      <c r="I958" s="284"/>
      <c r="J958" s="284"/>
      <c r="K958" s="284"/>
      <c r="L958" s="284"/>
      <c r="M958" s="284"/>
      <c r="N958" s="284"/>
      <c r="O958" s="284"/>
      <c r="P958" s="284"/>
      <c r="Q958" s="284"/>
      <c r="R958" s="284"/>
      <c r="S958" s="284"/>
      <c r="T958" s="284"/>
      <c r="U958" s="282"/>
      <c r="V958" s="495"/>
      <c r="W958" s="285"/>
      <c r="X958" s="285"/>
    </row>
    <row r="959" spans="1:24" x14ac:dyDescent="0.2">
      <c r="A959" s="284"/>
      <c r="B959" s="459"/>
      <c r="C959" s="294"/>
      <c r="D959" s="284"/>
      <c r="E959" s="284"/>
      <c r="F959" s="284"/>
      <c r="G959" s="284"/>
      <c r="H959" s="284"/>
      <c r="I959" s="284"/>
      <c r="J959" s="284"/>
      <c r="K959" s="284"/>
      <c r="L959" s="284"/>
      <c r="M959" s="284"/>
      <c r="N959" s="284"/>
      <c r="O959" s="284"/>
      <c r="P959" s="284"/>
      <c r="Q959" s="284"/>
      <c r="R959" s="284"/>
      <c r="S959" s="284"/>
      <c r="T959" s="284"/>
      <c r="U959" s="282"/>
      <c r="V959" s="495"/>
      <c r="W959" s="285"/>
      <c r="X959" s="285"/>
    </row>
    <row r="960" spans="1:24" x14ac:dyDescent="0.2">
      <c r="A960" s="284"/>
      <c r="B960" s="459"/>
      <c r="C960" s="294"/>
      <c r="D960" s="284"/>
      <c r="E960" s="284"/>
      <c r="F960" s="284"/>
      <c r="G960" s="284"/>
      <c r="H960" s="284"/>
      <c r="I960" s="284"/>
      <c r="J960" s="284"/>
      <c r="K960" s="284"/>
      <c r="L960" s="284"/>
      <c r="M960" s="284"/>
      <c r="N960" s="284"/>
      <c r="O960" s="284"/>
      <c r="P960" s="284"/>
      <c r="Q960" s="284"/>
      <c r="R960" s="284"/>
      <c r="S960" s="284"/>
      <c r="T960" s="284"/>
      <c r="U960" s="282"/>
      <c r="V960" s="495"/>
      <c r="W960" s="285"/>
      <c r="X960" s="285"/>
    </row>
    <row r="961" spans="1:24" x14ac:dyDescent="0.2">
      <c r="A961" s="284"/>
      <c r="B961" s="459"/>
      <c r="C961" s="294"/>
      <c r="D961" s="284"/>
      <c r="E961" s="284"/>
      <c r="F961" s="284"/>
      <c r="G961" s="284"/>
      <c r="H961" s="284"/>
      <c r="I961" s="284"/>
      <c r="J961" s="284"/>
      <c r="K961" s="284"/>
      <c r="L961" s="284"/>
      <c r="M961" s="284"/>
      <c r="N961" s="284"/>
      <c r="O961" s="284"/>
      <c r="P961" s="284"/>
      <c r="Q961" s="284"/>
      <c r="R961" s="284"/>
      <c r="S961" s="284"/>
      <c r="T961" s="284"/>
      <c r="U961" s="282"/>
      <c r="V961" s="495"/>
      <c r="W961" s="285"/>
      <c r="X961" s="285"/>
    </row>
    <row r="962" spans="1:24" x14ac:dyDescent="0.2">
      <c r="A962" s="284"/>
      <c r="B962" s="459"/>
      <c r="C962" s="294"/>
      <c r="D962" s="284"/>
      <c r="E962" s="284"/>
      <c r="F962" s="284"/>
      <c r="G962" s="284"/>
      <c r="H962" s="284"/>
      <c r="I962" s="284"/>
      <c r="J962" s="284"/>
      <c r="K962" s="284"/>
      <c r="L962" s="284"/>
      <c r="M962" s="284"/>
      <c r="N962" s="284"/>
      <c r="O962" s="284"/>
      <c r="P962" s="284"/>
      <c r="Q962" s="284"/>
      <c r="R962" s="284"/>
      <c r="S962" s="284"/>
      <c r="T962" s="284"/>
      <c r="U962" s="282"/>
      <c r="V962" s="495"/>
      <c r="W962" s="285"/>
      <c r="X962" s="285"/>
    </row>
    <row r="963" spans="1:24" x14ac:dyDescent="0.2">
      <c r="A963" s="284"/>
      <c r="B963" s="459"/>
      <c r="C963" s="294"/>
      <c r="D963" s="284"/>
      <c r="E963" s="284"/>
      <c r="F963" s="284"/>
      <c r="G963" s="284"/>
      <c r="H963" s="284"/>
      <c r="I963" s="284"/>
      <c r="J963" s="284"/>
      <c r="K963" s="284"/>
      <c r="L963" s="284"/>
      <c r="M963" s="284"/>
      <c r="N963" s="284"/>
      <c r="O963" s="284"/>
      <c r="P963" s="284"/>
      <c r="Q963" s="284"/>
      <c r="R963" s="284"/>
      <c r="S963" s="284"/>
      <c r="T963" s="284"/>
      <c r="U963" s="282"/>
      <c r="V963" s="495"/>
      <c r="W963" s="285"/>
      <c r="X963" s="285"/>
    </row>
    <row r="964" spans="1:24" x14ac:dyDescent="0.2">
      <c r="A964" s="284"/>
      <c r="B964" s="459"/>
      <c r="C964" s="294"/>
      <c r="D964" s="284"/>
      <c r="E964" s="284"/>
      <c r="F964" s="284"/>
      <c r="G964" s="284"/>
      <c r="H964" s="284"/>
      <c r="I964" s="284"/>
      <c r="J964" s="284"/>
      <c r="K964" s="284"/>
      <c r="L964" s="284"/>
      <c r="M964" s="284"/>
      <c r="N964" s="284"/>
      <c r="O964" s="284"/>
      <c r="P964" s="284"/>
      <c r="Q964" s="284"/>
      <c r="R964" s="284"/>
      <c r="S964" s="284"/>
      <c r="T964" s="284"/>
      <c r="U964" s="282"/>
      <c r="V964" s="495"/>
      <c r="W964" s="285"/>
      <c r="X964" s="285"/>
    </row>
    <row r="965" spans="1:24" x14ac:dyDescent="0.2">
      <c r="A965" s="284"/>
      <c r="B965" s="459"/>
      <c r="C965" s="294"/>
      <c r="D965" s="284"/>
      <c r="E965" s="284"/>
      <c r="F965" s="284"/>
      <c r="G965" s="284"/>
      <c r="H965" s="284"/>
      <c r="I965" s="284"/>
      <c r="J965" s="284"/>
      <c r="K965" s="284"/>
      <c r="L965" s="284"/>
      <c r="M965" s="284"/>
      <c r="N965" s="284"/>
      <c r="O965" s="284"/>
      <c r="P965" s="284"/>
      <c r="Q965" s="284"/>
      <c r="R965" s="284"/>
      <c r="S965" s="284"/>
      <c r="T965" s="284"/>
      <c r="U965" s="282"/>
      <c r="V965" s="495"/>
      <c r="W965" s="285"/>
      <c r="X965" s="285"/>
    </row>
    <row r="966" spans="1:24" x14ac:dyDescent="0.2">
      <c r="A966" s="284"/>
      <c r="B966" s="459"/>
      <c r="C966" s="294"/>
      <c r="D966" s="284"/>
      <c r="E966" s="284"/>
      <c r="F966" s="284"/>
      <c r="G966" s="284"/>
      <c r="H966" s="284"/>
      <c r="I966" s="284"/>
      <c r="J966" s="284"/>
      <c r="K966" s="284"/>
      <c r="L966" s="284"/>
      <c r="M966" s="284"/>
      <c r="N966" s="284"/>
      <c r="O966" s="284"/>
      <c r="P966" s="284"/>
      <c r="Q966" s="284"/>
      <c r="R966" s="284"/>
      <c r="S966" s="284"/>
      <c r="T966" s="284"/>
      <c r="U966" s="282"/>
      <c r="V966" s="495"/>
      <c r="W966" s="285"/>
      <c r="X966" s="285"/>
    </row>
    <row r="967" spans="1:24" x14ac:dyDescent="0.2">
      <c r="A967" s="284"/>
      <c r="B967" s="459"/>
      <c r="C967" s="294"/>
      <c r="D967" s="284"/>
      <c r="E967" s="284"/>
      <c r="F967" s="284"/>
      <c r="G967" s="284"/>
      <c r="H967" s="284"/>
      <c r="I967" s="284"/>
      <c r="J967" s="284"/>
      <c r="K967" s="284"/>
      <c r="L967" s="284"/>
      <c r="M967" s="284"/>
      <c r="N967" s="284"/>
      <c r="O967" s="284"/>
      <c r="P967" s="284"/>
      <c r="Q967" s="284"/>
      <c r="R967" s="284"/>
      <c r="S967" s="284"/>
      <c r="T967" s="284"/>
      <c r="U967" s="282"/>
      <c r="V967" s="495"/>
      <c r="W967" s="285"/>
      <c r="X967" s="285"/>
    </row>
    <row r="968" spans="1:24" x14ac:dyDescent="0.2">
      <c r="A968" s="284"/>
      <c r="B968" s="459"/>
      <c r="C968" s="294"/>
      <c r="D968" s="284"/>
      <c r="E968" s="284"/>
      <c r="F968" s="284"/>
      <c r="G968" s="284"/>
      <c r="H968" s="284"/>
      <c r="I968" s="284"/>
      <c r="J968" s="284"/>
      <c r="K968" s="284"/>
      <c r="L968" s="284"/>
      <c r="M968" s="284"/>
      <c r="N968" s="284"/>
      <c r="O968" s="284"/>
      <c r="P968" s="284"/>
      <c r="Q968" s="284"/>
      <c r="R968" s="284"/>
      <c r="S968" s="284"/>
      <c r="T968" s="284"/>
      <c r="U968" s="282"/>
      <c r="V968" s="495"/>
      <c r="W968" s="285"/>
      <c r="X968" s="285"/>
    </row>
    <row r="969" spans="1:24" x14ac:dyDescent="0.2">
      <c r="A969" s="284"/>
      <c r="B969" s="459"/>
      <c r="C969" s="294"/>
      <c r="D969" s="284"/>
      <c r="E969" s="284"/>
      <c r="F969" s="284"/>
      <c r="G969" s="284"/>
      <c r="H969" s="284"/>
      <c r="I969" s="284"/>
      <c r="J969" s="284"/>
      <c r="K969" s="284"/>
      <c r="L969" s="284"/>
      <c r="M969" s="284"/>
      <c r="N969" s="284"/>
      <c r="O969" s="284"/>
      <c r="P969" s="284"/>
      <c r="Q969" s="284"/>
      <c r="R969" s="284"/>
      <c r="S969" s="284"/>
      <c r="T969" s="284"/>
      <c r="U969" s="282"/>
      <c r="V969" s="495"/>
      <c r="W969" s="285"/>
      <c r="X969" s="285"/>
    </row>
    <row r="970" spans="1:24" x14ac:dyDescent="0.2">
      <c r="A970" s="284"/>
      <c r="B970" s="459"/>
      <c r="C970" s="294"/>
      <c r="D970" s="284"/>
      <c r="E970" s="284"/>
      <c r="F970" s="284"/>
      <c r="G970" s="284"/>
      <c r="H970" s="284"/>
      <c r="I970" s="284"/>
      <c r="J970" s="284"/>
      <c r="K970" s="284"/>
      <c r="L970" s="284"/>
      <c r="M970" s="284"/>
      <c r="N970" s="284"/>
      <c r="O970" s="284"/>
      <c r="P970" s="284"/>
      <c r="Q970" s="284"/>
      <c r="R970" s="284"/>
      <c r="S970" s="284"/>
      <c r="T970" s="284"/>
      <c r="U970" s="282"/>
      <c r="V970" s="495"/>
      <c r="W970" s="285"/>
      <c r="X970" s="285"/>
    </row>
    <row r="971" spans="1:24" x14ac:dyDescent="0.2">
      <c r="A971" s="284"/>
      <c r="B971" s="459"/>
      <c r="C971" s="294"/>
      <c r="D971" s="284"/>
      <c r="E971" s="284"/>
      <c r="F971" s="284"/>
      <c r="G971" s="284"/>
      <c r="H971" s="284"/>
      <c r="I971" s="284"/>
      <c r="J971" s="284"/>
      <c r="K971" s="284"/>
      <c r="L971" s="284"/>
      <c r="M971" s="284"/>
      <c r="N971" s="284"/>
      <c r="O971" s="284"/>
      <c r="P971" s="284"/>
      <c r="Q971" s="284"/>
      <c r="R971" s="284"/>
      <c r="S971" s="284"/>
      <c r="T971" s="284"/>
      <c r="U971" s="282"/>
      <c r="V971" s="495"/>
      <c r="W971" s="285"/>
      <c r="X971" s="285"/>
    </row>
    <row r="972" spans="1:24" x14ac:dyDescent="0.2">
      <c r="A972" s="284"/>
      <c r="B972" s="459"/>
      <c r="C972" s="294"/>
      <c r="D972" s="284"/>
      <c r="E972" s="284"/>
      <c r="F972" s="284"/>
      <c r="G972" s="284"/>
      <c r="H972" s="284"/>
      <c r="I972" s="284"/>
      <c r="J972" s="284"/>
      <c r="K972" s="284"/>
      <c r="L972" s="284"/>
      <c r="M972" s="284"/>
      <c r="N972" s="284"/>
      <c r="O972" s="284"/>
      <c r="P972" s="284"/>
      <c r="Q972" s="284"/>
      <c r="R972" s="284"/>
      <c r="S972" s="284"/>
      <c r="T972" s="284"/>
      <c r="U972" s="282"/>
      <c r="V972" s="495"/>
      <c r="W972" s="285"/>
      <c r="X972" s="285"/>
    </row>
    <row r="973" spans="1:24" x14ac:dyDescent="0.2">
      <c r="A973" s="284"/>
      <c r="B973" s="459"/>
      <c r="C973" s="294"/>
      <c r="D973" s="284"/>
      <c r="E973" s="284"/>
      <c r="F973" s="284"/>
      <c r="G973" s="284"/>
      <c r="H973" s="284"/>
      <c r="I973" s="284"/>
      <c r="J973" s="284"/>
      <c r="K973" s="284"/>
      <c r="L973" s="284"/>
      <c r="M973" s="284"/>
      <c r="N973" s="284"/>
      <c r="O973" s="284"/>
      <c r="P973" s="284"/>
      <c r="Q973" s="284"/>
      <c r="R973" s="284"/>
      <c r="S973" s="284"/>
      <c r="T973" s="284"/>
      <c r="U973" s="282"/>
      <c r="V973" s="495"/>
      <c r="W973" s="285"/>
      <c r="X973" s="285"/>
    </row>
    <row r="974" spans="1:24" x14ac:dyDescent="0.2">
      <c r="A974" s="284"/>
      <c r="B974" s="459"/>
      <c r="C974" s="294"/>
      <c r="D974" s="284"/>
      <c r="E974" s="284"/>
      <c r="F974" s="284"/>
      <c r="G974" s="284"/>
      <c r="H974" s="284"/>
      <c r="I974" s="284"/>
      <c r="J974" s="284"/>
      <c r="K974" s="284"/>
      <c r="L974" s="284"/>
      <c r="M974" s="284"/>
      <c r="N974" s="284"/>
      <c r="O974" s="284"/>
      <c r="P974" s="284"/>
      <c r="Q974" s="284"/>
      <c r="R974" s="284"/>
      <c r="S974" s="284"/>
      <c r="T974" s="284"/>
      <c r="U974" s="282"/>
      <c r="V974" s="495"/>
      <c r="W974" s="285"/>
      <c r="X974" s="285"/>
    </row>
    <row r="975" spans="1:24" x14ac:dyDescent="0.2">
      <c r="A975" s="284"/>
      <c r="B975" s="459"/>
      <c r="C975" s="294"/>
      <c r="D975" s="284"/>
      <c r="E975" s="284"/>
      <c r="F975" s="284"/>
      <c r="G975" s="284"/>
      <c r="H975" s="284"/>
      <c r="I975" s="284"/>
      <c r="J975" s="284"/>
      <c r="K975" s="284"/>
      <c r="L975" s="284"/>
      <c r="M975" s="284"/>
      <c r="N975" s="284"/>
      <c r="O975" s="284"/>
      <c r="P975" s="284"/>
      <c r="Q975" s="284"/>
      <c r="R975" s="284"/>
      <c r="S975" s="284"/>
      <c r="T975" s="284"/>
      <c r="U975" s="282"/>
      <c r="V975" s="495"/>
      <c r="W975" s="285"/>
      <c r="X975" s="285"/>
    </row>
    <row r="976" spans="1:24" x14ac:dyDescent="0.2">
      <c r="A976" s="284"/>
      <c r="B976" s="459"/>
      <c r="C976" s="294"/>
      <c r="D976" s="284"/>
      <c r="E976" s="284"/>
      <c r="F976" s="284"/>
      <c r="G976" s="284"/>
      <c r="H976" s="284"/>
      <c r="I976" s="284"/>
      <c r="J976" s="284"/>
      <c r="K976" s="284"/>
      <c r="L976" s="284"/>
      <c r="M976" s="284"/>
      <c r="N976" s="284"/>
      <c r="O976" s="284"/>
      <c r="P976" s="284"/>
      <c r="Q976" s="284"/>
      <c r="R976" s="284"/>
      <c r="S976" s="284"/>
      <c r="T976" s="284"/>
      <c r="U976" s="282"/>
      <c r="V976" s="495"/>
      <c r="W976" s="285"/>
      <c r="X976" s="285"/>
    </row>
    <row r="977" spans="1:24" x14ac:dyDescent="0.2">
      <c r="A977" s="284"/>
      <c r="B977" s="459"/>
      <c r="C977" s="294"/>
      <c r="D977" s="284"/>
      <c r="E977" s="284"/>
      <c r="F977" s="284"/>
      <c r="G977" s="284"/>
      <c r="H977" s="284"/>
      <c r="I977" s="284"/>
      <c r="J977" s="284"/>
      <c r="K977" s="284"/>
      <c r="L977" s="284"/>
      <c r="M977" s="284"/>
      <c r="N977" s="284"/>
      <c r="O977" s="284"/>
      <c r="P977" s="284"/>
      <c r="Q977" s="284"/>
      <c r="R977" s="284"/>
      <c r="S977" s="284"/>
      <c r="T977" s="284"/>
      <c r="U977" s="282"/>
      <c r="V977" s="495"/>
      <c r="W977" s="285"/>
      <c r="X977" s="285"/>
    </row>
    <row r="978" spans="1:24" x14ac:dyDescent="0.2">
      <c r="A978" s="284"/>
      <c r="B978" s="459"/>
      <c r="C978" s="294"/>
      <c r="D978" s="284"/>
      <c r="E978" s="284"/>
      <c r="F978" s="284"/>
      <c r="G978" s="284"/>
      <c r="H978" s="284"/>
      <c r="I978" s="284"/>
      <c r="J978" s="284"/>
      <c r="K978" s="284"/>
      <c r="L978" s="284"/>
      <c r="M978" s="284"/>
      <c r="N978" s="284"/>
      <c r="O978" s="284"/>
      <c r="P978" s="284"/>
      <c r="Q978" s="284"/>
      <c r="R978" s="284"/>
      <c r="S978" s="284"/>
      <c r="T978" s="284"/>
      <c r="U978" s="282"/>
      <c r="V978" s="495"/>
      <c r="W978" s="285"/>
      <c r="X978" s="285"/>
    </row>
    <row r="979" spans="1:24" x14ac:dyDescent="0.2">
      <c r="A979" s="284"/>
      <c r="B979" s="459"/>
      <c r="C979" s="294"/>
      <c r="D979" s="284"/>
      <c r="E979" s="284"/>
      <c r="F979" s="284"/>
      <c r="G979" s="284"/>
      <c r="H979" s="284"/>
      <c r="I979" s="284"/>
      <c r="J979" s="284"/>
      <c r="K979" s="284"/>
      <c r="L979" s="284"/>
      <c r="M979" s="284"/>
      <c r="N979" s="284"/>
      <c r="O979" s="284"/>
      <c r="P979" s="284"/>
      <c r="Q979" s="284"/>
      <c r="R979" s="284"/>
      <c r="S979" s="284"/>
      <c r="T979" s="284"/>
      <c r="U979" s="282"/>
      <c r="V979" s="495"/>
      <c r="W979" s="285"/>
      <c r="X979" s="285"/>
    </row>
    <row r="980" spans="1:24" x14ac:dyDescent="0.2">
      <c r="A980" s="284"/>
      <c r="B980" s="459"/>
      <c r="C980" s="294"/>
      <c r="D980" s="284"/>
      <c r="E980" s="284"/>
      <c r="F980" s="284"/>
      <c r="G980" s="284"/>
      <c r="H980" s="284"/>
      <c r="I980" s="284"/>
      <c r="J980" s="284"/>
      <c r="K980" s="284"/>
      <c r="L980" s="284"/>
      <c r="M980" s="284"/>
      <c r="N980" s="284"/>
      <c r="O980" s="284"/>
      <c r="P980" s="284"/>
      <c r="Q980" s="284"/>
      <c r="R980" s="284"/>
      <c r="S980" s="284"/>
      <c r="T980" s="284"/>
      <c r="U980" s="282"/>
      <c r="V980" s="495"/>
      <c r="W980" s="285"/>
      <c r="X980" s="285"/>
    </row>
    <row r="981" spans="1:24" x14ac:dyDescent="0.2">
      <c r="A981" s="284"/>
      <c r="B981" s="459"/>
      <c r="C981" s="294"/>
      <c r="D981" s="284"/>
      <c r="E981" s="284"/>
      <c r="F981" s="284"/>
      <c r="G981" s="284"/>
      <c r="H981" s="284"/>
      <c r="I981" s="284"/>
      <c r="J981" s="284"/>
      <c r="K981" s="284"/>
      <c r="L981" s="284"/>
      <c r="M981" s="284"/>
      <c r="N981" s="284"/>
      <c r="O981" s="284"/>
      <c r="P981" s="284"/>
      <c r="Q981" s="284"/>
      <c r="R981" s="284"/>
      <c r="S981" s="284"/>
      <c r="T981" s="284"/>
      <c r="U981" s="282"/>
      <c r="V981" s="495"/>
      <c r="W981" s="285"/>
      <c r="X981" s="285"/>
    </row>
    <row r="982" spans="1:24" x14ac:dyDescent="0.2">
      <c r="A982" s="284"/>
      <c r="B982" s="459"/>
      <c r="C982" s="294"/>
      <c r="D982" s="284"/>
      <c r="E982" s="284"/>
      <c r="F982" s="284"/>
      <c r="G982" s="284"/>
      <c r="H982" s="284"/>
      <c r="I982" s="284"/>
      <c r="J982" s="284"/>
      <c r="K982" s="284"/>
      <c r="L982" s="284"/>
      <c r="M982" s="284"/>
      <c r="N982" s="284"/>
      <c r="O982" s="284"/>
      <c r="P982" s="284"/>
      <c r="Q982" s="284"/>
      <c r="R982" s="284"/>
      <c r="S982" s="284"/>
      <c r="T982" s="284"/>
      <c r="U982" s="282"/>
      <c r="V982" s="495"/>
      <c r="W982" s="285"/>
      <c r="X982" s="285"/>
    </row>
    <row r="983" spans="1:24" x14ac:dyDescent="0.2">
      <c r="A983" s="284"/>
      <c r="B983" s="459"/>
      <c r="C983" s="294"/>
      <c r="D983" s="284"/>
      <c r="E983" s="284"/>
      <c r="F983" s="284"/>
      <c r="G983" s="284"/>
      <c r="H983" s="284"/>
      <c r="I983" s="284"/>
      <c r="J983" s="284"/>
      <c r="K983" s="284"/>
      <c r="L983" s="284"/>
      <c r="M983" s="284"/>
      <c r="N983" s="284"/>
      <c r="O983" s="284"/>
      <c r="P983" s="284"/>
      <c r="Q983" s="284"/>
      <c r="R983" s="284"/>
      <c r="S983" s="284"/>
      <c r="T983" s="284"/>
      <c r="U983" s="282"/>
      <c r="V983" s="495"/>
      <c r="W983" s="285"/>
      <c r="X983" s="285"/>
    </row>
    <row r="984" spans="1:24" x14ac:dyDescent="0.2">
      <c r="A984" s="284"/>
      <c r="B984" s="459"/>
      <c r="C984" s="294"/>
      <c r="D984" s="284"/>
      <c r="E984" s="284"/>
      <c r="F984" s="284"/>
      <c r="G984" s="284"/>
      <c r="H984" s="284"/>
      <c r="I984" s="284"/>
      <c r="J984" s="284"/>
      <c r="K984" s="284"/>
      <c r="L984" s="284"/>
      <c r="M984" s="284"/>
      <c r="N984" s="284"/>
      <c r="O984" s="284"/>
      <c r="P984" s="284"/>
      <c r="Q984" s="284"/>
      <c r="R984" s="284"/>
      <c r="S984" s="284"/>
      <c r="T984" s="284"/>
      <c r="U984" s="282"/>
      <c r="V984" s="495"/>
      <c r="W984" s="285"/>
      <c r="X984" s="285"/>
    </row>
    <row r="985" spans="1:24" x14ac:dyDescent="0.2">
      <c r="A985" s="284"/>
      <c r="B985" s="459"/>
      <c r="C985" s="294"/>
      <c r="D985" s="284"/>
      <c r="E985" s="284"/>
      <c r="F985" s="284"/>
      <c r="G985" s="284"/>
      <c r="H985" s="284"/>
      <c r="I985" s="284"/>
      <c r="J985" s="284"/>
      <c r="K985" s="284"/>
      <c r="L985" s="284"/>
      <c r="M985" s="284"/>
      <c r="N985" s="284"/>
      <c r="O985" s="284"/>
      <c r="P985" s="284"/>
      <c r="Q985" s="284"/>
      <c r="R985" s="284"/>
      <c r="S985" s="284"/>
      <c r="T985" s="284"/>
      <c r="U985" s="282"/>
      <c r="V985" s="495"/>
      <c r="W985" s="285"/>
      <c r="X985" s="285"/>
    </row>
    <row r="986" spans="1:24" x14ac:dyDescent="0.2">
      <c r="A986" s="284"/>
      <c r="B986" s="459"/>
      <c r="C986" s="294"/>
      <c r="D986" s="284"/>
      <c r="E986" s="284"/>
      <c r="F986" s="284"/>
      <c r="G986" s="284"/>
      <c r="H986" s="284"/>
      <c r="I986" s="284"/>
      <c r="J986" s="284"/>
      <c r="K986" s="284"/>
      <c r="L986" s="284"/>
      <c r="M986" s="284"/>
      <c r="N986" s="284"/>
      <c r="O986" s="284"/>
      <c r="P986" s="284"/>
      <c r="Q986" s="284"/>
      <c r="R986" s="284"/>
      <c r="S986" s="284"/>
      <c r="T986" s="284"/>
      <c r="U986" s="282"/>
      <c r="V986" s="495"/>
      <c r="W986" s="285"/>
      <c r="X986" s="285"/>
    </row>
    <row r="987" spans="1:24" x14ac:dyDescent="0.2">
      <c r="A987" s="284"/>
      <c r="B987" s="459"/>
      <c r="C987" s="294"/>
      <c r="D987" s="284"/>
      <c r="E987" s="284"/>
      <c r="F987" s="284"/>
      <c r="G987" s="284"/>
      <c r="H987" s="284"/>
      <c r="I987" s="284"/>
      <c r="J987" s="284"/>
      <c r="K987" s="284"/>
      <c r="L987" s="284"/>
      <c r="M987" s="284"/>
      <c r="N987" s="284"/>
      <c r="O987" s="284"/>
      <c r="P987" s="284"/>
      <c r="Q987" s="284"/>
      <c r="R987" s="284"/>
      <c r="S987" s="284"/>
      <c r="T987" s="284"/>
      <c r="U987" s="282"/>
      <c r="V987" s="495"/>
      <c r="W987" s="285"/>
      <c r="X987" s="285"/>
    </row>
    <row r="988" spans="1:24" x14ac:dyDescent="0.2">
      <c r="A988" s="284"/>
      <c r="B988" s="459"/>
      <c r="C988" s="294"/>
      <c r="D988" s="284"/>
      <c r="E988" s="284"/>
      <c r="F988" s="284"/>
      <c r="G988" s="284"/>
      <c r="H988" s="284"/>
      <c r="I988" s="284"/>
      <c r="J988" s="284"/>
      <c r="K988" s="284"/>
      <c r="L988" s="284"/>
      <c r="M988" s="284"/>
      <c r="N988" s="284"/>
      <c r="O988" s="284"/>
      <c r="P988" s="284"/>
      <c r="Q988" s="284"/>
      <c r="R988" s="284"/>
      <c r="S988" s="284"/>
      <c r="T988" s="284"/>
      <c r="U988" s="282"/>
      <c r="V988" s="495"/>
      <c r="W988" s="285"/>
      <c r="X988" s="285"/>
    </row>
    <row r="989" spans="1:24" x14ac:dyDescent="0.2">
      <c r="A989" s="284"/>
      <c r="B989" s="459"/>
      <c r="C989" s="294"/>
      <c r="D989" s="284"/>
      <c r="E989" s="284"/>
      <c r="F989" s="284"/>
      <c r="G989" s="284"/>
      <c r="H989" s="284"/>
      <c r="I989" s="284"/>
      <c r="J989" s="284"/>
      <c r="K989" s="284"/>
      <c r="L989" s="284"/>
      <c r="M989" s="284"/>
      <c r="N989" s="284"/>
      <c r="O989" s="284"/>
      <c r="P989" s="284"/>
      <c r="Q989" s="284"/>
      <c r="R989" s="284"/>
      <c r="S989" s="284"/>
      <c r="T989" s="284"/>
      <c r="U989" s="282"/>
      <c r="V989" s="495"/>
      <c r="W989" s="285"/>
      <c r="X989" s="285"/>
    </row>
    <row r="990" spans="1:24" x14ac:dyDescent="0.2">
      <c r="A990" s="284"/>
      <c r="B990" s="459"/>
      <c r="C990" s="294"/>
      <c r="D990" s="284"/>
      <c r="E990" s="284"/>
      <c r="F990" s="284"/>
      <c r="G990" s="284"/>
      <c r="H990" s="284"/>
      <c r="I990" s="284"/>
      <c r="J990" s="284"/>
      <c r="K990" s="284"/>
      <c r="L990" s="284"/>
      <c r="M990" s="284"/>
      <c r="N990" s="284"/>
      <c r="O990" s="284"/>
      <c r="P990" s="284"/>
      <c r="Q990" s="284"/>
      <c r="R990" s="284"/>
      <c r="S990" s="284"/>
      <c r="T990" s="284"/>
      <c r="U990" s="282"/>
      <c r="V990" s="495"/>
      <c r="W990" s="285"/>
      <c r="X990" s="285"/>
    </row>
    <row r="991" spans="1:24" x14ac:dyDescent="0.2">
      <c r="A991" s="284"/>
      <c r="B991" s="459"/>
      <c r="C991" s="294"/>
      <c r="D991" s="284"/>
      <c r="E991" s="284"/>
      <c r="F991" s="284"/>
      <c r="G991" s="284"/>
      <c r="H991" s="284"/>
      <c r="I991" s="284"/>
      <c r="J991" s="284"/>
      <c r="K991" s="284"/>
      <c r="L991" s="284"/>
      <c r="M991" s="284"/>
      <c r="N991" s="284"/>
      <c r="O991" s="284"/>
      <c r="P991" s="284"/>
      <c r="Q991" s="284"/>
      <c r="R991" s="284"/>
      <c r="S991" s="284"/>
      <c r="T991" s="284"/>
      <c r="U991" s="282"/>
      <c r="V991" s="495"/>
      <c r="W991" s="285"/>
      <c r="X991" s="285"/>
    </row>
    <row r="992" spans="1:24" x14ac:dyDescent="0.2">
      <c r="A992" s="284"/>
      <c r="B992" s="459"/>
      <c r="C992" s="294"/>
      <c r="D992" s="284"/>
      <c r="E992" s="284"/>
      <c r="F992" s="284"/>
      <c r="G992" s="284"/>
      <c r="H992" s="284"/>
      <c r="I992" s="284"/>
      <c r="J992" s="284"/>
      <c r="K992" s="284"/>
      <c r="L992" s="284"/>
      <c r="M992" s="284"/>
      <c r="N992" s="284"/>
      <c r="O992" s="284"/>
      <c r="P992" s="284"/>
      <c r="Q992" s="284"/>
      <c r="R992" s="284"/>
      <c r="S992" s="284"/>
      <c r="T992" s="284"/>
      <c r="U992" s="282"/>
      <c r="V992" s="495"/>
      <c r="W992" s="285"/>
      <c r="X992" s="285"/>
    </row>
    <row r="993" spans="1:24" x14ac:dyDescent="0.2">
      <c r="A993" s="284"/>
      <c r="B993" s="459"/>
      <c r="C993" s="294"/>
      <c r="D993" s="284"/>
      <c r="E993" s="284"/>
      <c r="F993" s="284"/>
      <c r="G993" s="284"/>
      <c r="H993" s="284"/>
      <c r="I993" s="284"/>
      <c r="J993" s="284"/>
      <c r="K993" s="284"/>
      <c r="L993" s="284"/>
      <c r="M993" s="284"/>
      <c r="N993" s="284"/>
      <c r="O993" s="284"/>
      <c r="P993" s="284"/>
      <c r="Q993" s="284"/>
      <c r="R993" s="284"/>
      <c r="S993" s="284"/>
      <c r="T993" s="284"/>
      <c r="U993" s="282"/>
      <c r="V993" s="495"/>
      <c r="W993" s="285"/>
      <c r="X993" s="285"/>
    </row>
    <row r="994" spans="1:24" x14ac:dyDescent="0.2">
      <c r="A994" s="284"/>
      <c r="B994" s="459"/>
      <c r="C994" s="294"/>
      <c r="D994" s="284"/>
      <c r="E994" s="284"/>
      <c r="F994" s="284"/>
      <c r="G994" s="284"/>
      <c r="H994" s="284"/>
      <c r="I994" s="284"/>
      <c r="J994" s="284"/>
      <c r="K994" s="284"/>
      <c r="L994" s="284"/>
      <c r="M994" s="284"/>
      <c r="N994" s="284"/>
      <c r="O994" s="284"/>
      <c r="P994" s="284"/>
      <c r="Q994" s="284"/>
      <c r="R994" s="284"/>
      <c r="S994" s="284"/>
      <c r="T994" s="284"/>
      <c r="U994" s="282"/>
      <c r="V994" s="495"/>
      <c r="W994" s="285"/>
      <c r="X994" s="285"/>
    </row>
    <row r="995" spans="1:24" x14ac:dyDescent="0.2">
      <c r="A995" s="284"/>
      <c r="B995" s="459"/>
      <c r="C995" s="294"/>
      <c r="D995" s="284"/>
      <c r="E995" s="284"/>
      <c r="F995" s="284"/>
      <c r="G995" s="284"/>
      <c r="H995" s="284"/>
      <c r="I995" s="284"/>
      <c r="J995" s="284"/>
      <c r="K995" s="284"/>
      <c r="L995" s="284"/>
      <c r="M995" s="284"/>
      <c r="N995" s="284"/>
      <c r="O995" s="284"/>
      <c r="P995" s="284"/>
      <c r="Q995" s="284"/>
      <c r="R995" s="284"/>
      <c r="S995" s="284"/>
      <c r="T995" s="284"/>
      <c r="U995" s="282"/>
      <c r="V995" s="495"/>
      <c r="W995" s="285"/>
      <c r="X995" s="285"/>
    </row>
    <row r="996" spans="1:24" x14ac:dyDescent="0.2">
      <c r="A996" s="284"/>
      <c r="B996" s="459"/>
      <c r="C996" s="294"/>
      <c r="D996" s="284"/>
      <c r="E996" s="284"/>
      <c r="F996" s="284"/>
      <c r="G996" s="284"/>
      <c r="H996" s="284"/>
      <c r="I996" s="284"/>
      <c r="J996" s="284"/>
      <c r="K996" s="284"/>
      <c r="L996" s="284"/>
      <c r="M996" s="284"/>
      <c r="N996" s="284"/>
      <c r="O996" s="284"/>
      <c r="P996" s="284"/>
      <c r="Q996" s="284"/>
      <c r="R996" s="284"/>
      <c r="S996" s="284"/>
      <c r="T996" s="284"/>
      <c r="U996" s="282"/>
      <c r="V996" s="495"/>
      <c r="W996" s="285"/>
      <c r="X996" s="285"/>
    </row>
    <row r="997" spans="1:24" x14ac:dyDescent="0.2">
      <c r="A997" s="284"/>
      <c r="B997" s="459"/>
      <c r="C997" s="294"/>
      <c r="D997" s="284"/>
      <c r="E997" s="284"/>
      <c r="F997" s="284"/>
      <c r="G997" s="284"/>
      <c r="H997" s="284"/>
      <c r="I997" s="284"/>
      <c r="J997" s="284"/>
      <c r="K997" s="284"/>
      <c r="L997" s="284"/>
      <c r="M997" s="284"/>
      <c r="N997" s="284"/>
      <c r="O997" s="284"/>
      <c r="P997" s="284"/>
      <c r="Q997" s="284"/>
      <c r="R997" s="284"/>
      <c r="S997" s="284"/>
      <c r="T997" s="284"/>
      <c r="U997" s="282"/>
      <c r="V997" s="495"/>
      <c r="W997" s="285"/>
      <c r="X997" s="285"/>
    </row>
    <row r="998" spans="1:24" x14ac:dyDescent="0.2">
      <c r="A998" s="284"/>
      <c r="B998" s="459"/>
      <c r="C998" s="294"/>
      <c r="D998" s="284"/>
      <c r="E998" s="284"/>
      <c r="F998" s="284"/>
      <c r="G998" s="284"/>
      <c r="H998" s="284"/>
      <c r="I998" s="284"/>
      <c r="J998" s="284"/>
      <c r="K998" s="284"/>
      <c r="L998" s="284"/>
      <c r="M998" s="284"/>
      <c r="N998" s="284"/>
      <c r="O998" s="284"/>
      <c r="P998" s="284"/>
      <c r="Q998" s="284"/>
      <c r="R998" s="284"/>
      <c r="S998" s="284"/>
      <c r="T998" s="284"/>
      <c r="U998" s="282"/>
      <c r="V998" s="495"/>
      <c r="W998" s="285"/>
      <c r="X998" s="285"/>
    </row>
    <row r="999" spans="1:24" x14ac:dyDescent="0.2">
      <c r="A999" s="284"/>
      <c r="B999" s="459"/>
      <c r="C999" s="294"/>
      <c r="D999" s="284"/>
      <c r="E999" s="284"/>
      <c r="F999" s="284"/>
      <c r="G999" s="284"/>
      <c r="H999" s="284"/>
      <c r="I999" s="284"/>
      <c r="J999" s="284"/>
      <c r="K999" s="284"/>
      <c r="L999" s="284"/>
      <c r="M999" s="284"/>
      <c r="N999" s="284"/>
      <c r="O999" s="284"/>
      <c r="P999" s="284"/>
      <c r="Q999" s="284"/>
      <c r="R999" s="284"/>
      <c r="S999" s="284"/>
      <c r="T999" s="284"/>
      <c r="U999" s="282"/>
      <c r="V999" s="495"/>
      <c r="W999" s="285"/>
      <c r="X999" s="285"/>
    </row>
    <row r="1000" spans="1:24" x14ac:dyDescent="0.2">
      <c r="A1000" s="5"/>
      <c r="B1000" s="31"/>
      <c r="C1000" s="30"/>
      <c r="D1000" s="5"/>
      <c r="E1000" s="5"/>
      <c r="F1000" s="5"/>
      <c r="G1000" s="5"/>
      <c r="H1000" s="5"/>
      <c r="I1000" s="5"/>
      <c r="J1000" s="5"/>
      <c r="K1000" s="5"/>
      <c r="L1000" s="5"/>
      <c r="M1000" s="5"/>
      <c r="N1000" s="5"/>
      <c r="O1000" s="5"/>
      <c r="P1000" s="5"/>
      <c r="Q1000" s="5"/>
      <c r="R1000" s="5"/>
      <c r="S1000" s="5"/>
      <c r="T1000" s="5"/>
      <c r="U1000" s="127"/>
      <c r="V1000" s="496"/>
    </row>
    <row r="1001" spans="1:24" x14ac:dyDescent="0.2">
      <c r="A1001" s="5"/>
      <c r="B1001" s="31"/>
      <c r="C1001" s="30"/>
      <c r="D1001" s="5"/>
      <c r="E1001" s="5"/>
      <c r="F1001" s="5"/>
      <c r="G1001" s="5"/>
      <c r="H1001" s="5"/>
      <c r="I1001" s="5"/>
      <c r="J1001" s="5"/>
      <c r="K1001" s="5"/>
      <c r="L1001" s="5"/>
      <c r="M1001" s="5"/>
      <c r="N1001" s="5"/>
      <c r="O1001" s="5"/>
      <c r="P1001" s="5"/>
      <c r="Q1001" s="5"/>
      <c r="R1001" s="5"/>
      <c r="S1001" s="5"/>
      <c r="T1001" s="5"/>
      <c r="U1001" s="127"/>
      <c r="V1001" s="496"/>
    </row>
    <row r="1002" spans="1:24" x14ac:dyDescent="0.2">
      <c r="A1002" s="5"/>
      <c r="B1002" s="31"/>
      <c r="C1002" s="30"/>
      <c r="D1002" s="5"/>
      <c r="E1002" s="5"/>
      <c r="F1002" s="5"/>
      <c r="G1002" s="5"/>
      <c r="H1002" s="5"/>
      <c r="I1002" s="5"/>
      <c r="J1002" s="5"/>
      <c r="K1002" s="5"/>
      <c r="L1002" s="5"/>
      <c r="M1002" s="5"/>
      <c r="N1002" s="5"/>
      <c r="O1002" s="5"/>
      <c r="P1002" s="5"/>
      <c r="Q1002" s="5"/>
      <c r="R1002" s="5"/>
      <c r="S1002" s="5"/>
      <c r="T1002" s="5"/>
      <c r="U1002" s="127"/>
      <c r="V1002" s="496"/>
    </row>
    <row r="1003" spans="1:24" x14ac:dyDescent="0.2">
      <c r="A1003" s="5"/>
      <c r="B1003" s="31"/>
      <c r="C1003" s="30"/>
      <c r="D1003" s="5"/>
      <c r="E1003" s="5"/>
      <c r="F1003" s="5"/>
      <c r="G1003" s="5"/>
      <c r="H1003" s="5"/>
      <c r="I1003" s="5"/>
      <c r="J1003" s="5"/>
      <c r="K1003" s="5"/>
      <c r="L1003" s="5"/>
      <c r="M1003" s="5"/>
      <c r="N1003" s="5"/>
      <c r="O1003" s="5"/>
      <c r="P1003" s="5"/>
      <c r="Q1003" s="5"/>
      <c r="R1003" s="5"/>
      <c r="S1003" s="5"/>
      <c r="T1003" s="5"/>
      <c r="U1003" s="127"/>
      <c r="V1003" s="496"/>
    </row>
    <row r="1004" spans="1:24" x14ac:dyDescent="0.2">
      <c r="A1004" s="5"/>
      <c r="B1004" s="31"/>
      <c r="C1004" s="30"/>
      <c r="D1004" s="5"/>
      <c r="E1004" s="5"/>
      <c r="F1004" s="5"/>
      <c r="G1004" s="5"/>
      <c r="H1004" s="5"/>
      <c r="I1004" s="5"/>
      <c r="J1004" s="5"/>
      <c r="K1004" s="5"/>
      <c r="L1004" s="5"/>
      <c r="M1004" s="5"/>
      <c r="N1004" s="5"/>
      <c r="O1004" s="5"/>
      <c r="P1004" s="5"/>
      <c r="Q1004" s="5"/>
      <c r="R1004" s="5"/>
      <c r="S1004" s="5"/>
      <c r="T1004" s="5"/>
      <c r="U1004" s="127"/>
      <c r="V1004" s="496"/>
    </row>
    <row r="1005" spans="1:24" x14ac:dyDescent="0.2">
      <c r="A1005" s="5"/>
      <c r="B1005" s="31"/>
      <c r="C1005" s="30"/>
      <c r="D1005" s="5"/>
      <c r="E1005" s="5"/>
      <c r="F1005" s="5"/>
      <c r="G1005" s="5"/>
      <c r="H1005" s="5"/>
      <c r="I1005" s="5"/>
      <c r="J1005" s="5"/>
      <c r="K1005" s="5"/>
      <c r="L1005" s="5"/>
      <c r="M1005" s="5"/>
      <c r="N1005" s="5"/>
      <c r="O1005" s="5"/>
      <c r="P1005" s="5"/>
      <c r="Q1005" s="5"/>
      <c r="R1005" s="5"/>
      <c r="S1005" s="5"/>
      <c r="T1005" s="5"/>
      <c r="U1005" s="127"/>
      <c r="V1005" s="496"/>
    </row>
    <row r="1006" spans="1:24" x14ac:dyDescent="0.2">
      <c r="A1006" s="5"/>
      <c r="B1006" s="31"/>
      <c r="C1006" s="30"/>
      <c r="D1006" s="5"/>
      <c r="E1006" s="5"/>
      <c r="F1006" s="5"/>
      <c r="G1006" s="5"/>
      <c r="H1006" s="5"/>
      <c r="I1006" s="5"/>
      <c r="J1006" s="5"/>
      <c r="K1006" s="5"/>
      <c r="L1006" s="5"/>
      <c r="M1006" s="5"/>
      <c r="N1006" s="5"/>
      <c r="O1006" s="5"/>
      <c r="P1006" s="5"/>
      <c r="Q1006" s="5"/>
      <c r="R1006" s="5"/>
      <c r="S1006" s="5"/>
      <c r="T1006" s="5"/>
      <c r="U1006" s="127"/>
      <c r="V1006" s="496"/>
    </row>
    <row r="1007" spans="1:24" x14ac:dyDescent="0.2">
      <c r="A1007" s="5"/>
      <c r="B1007" s="31"/>
      <c r="C1007" s="30"/>
      <c r="D1007" s="5"/>
      <c r="E1007" s="5"/>
      <c r="F1007" s="5"/>
      <c r="G1007" s="5"/>
      <c r="H1007" s="5"/>
      <c r="I1007" s="5"/>
      <c r="J1007" s="5"/>
      <c r="K1007" s="5"/>
      <c r="L1007" s="5"/>
      <c r="M1007" s="5"/>
      <c r="N1007" s="5"/>
      <c r="O1007" s="5"/>
      <c r="P1007" s="5"/>
      <c r="Q1007" s="5"/>
      <c r="R1007" s="5"/>
      <c r="S1007" s="5"/>
      <c r="T1007" s="5"/>
      <c r="U1007" s="127"/>
      <c r="V1007" s="496"/>
    </row>
    <row r="1008" spans="1:24" x14ac:dyDescent="0.2">
      <c r="A1008" s="5"/>
      <c r="B1008" s="31"/>
      <c r="C1008" s="30"/>
      <c r="D1008" s="5"/>
      <c r="E1008" s="5"/>
      <c r="F1008" s="5"/>
      <c r="G1008" s="5"/>
      <c r="H1008" s="5"/>
      <c r="I1008" s="5"/>
      <c r="J1008" s="5"/>
      <c r="K1008" s="5"/>
      <c r="L1008" s="5"/>
      <c r="M1008" s="5"/>
      <c r="N1008" s="5"/>
      <c r="O1008" s="5"/>
      <c r="P1008" s="5"/>
      <c r="Q1008" s="5"/>
      <c r="R1008" s="5"/>
      <c r="S1008" s="5"/>
      <c r="T1008" s="5"/>
      <c r="U1008" s="127"/>
      <c r="V1008" s="496"/>
    </row>
    <row r="1009" spans="1:22" x14ac:dyDescent="0.2">
      <c r="A1009" s="5"/>
      <c r="B1009" s="31"/>
      <c r="C1009" s="30"/>
      <c r="D1009" s="5"/>
      <c r="E1009" s="5"/>
      <c r="F1009" s="5"/>
      <c r="G1009" s="5"/>
      <c r="H1009" s="5"/>
      <c r="I1009" s="5"/>
      <c r="J1009" s="5"/>
      <c r="K1009" s="5"/>
      <c r="L1009" s="5"/>
      <c r="M1009" s="5"/>
      <c r="N1009" s="5"/>
      <c r="O1009" s="5"/>
      <c r="P1009" s="5"/>
      <c r="Q1009" s="5"/>
      <c r="R1009" s="5"/>
      <c r="S1009" s="5"/>
      <c r="T1009" s="5"/>
      <c r="U1009" s="127"/>
      <c r="V1009" s="496"/>
    </row>
    <row r="1010" spans="1:22" x14ac:dyDescent="0.2">
      <c r="A1010" s="5"/>
      <c r="B1010" s="31"/>
      <c r="C1010" s="30"/>
      <c r="D1010" s="5"/>
      <c r="E1010" s="5"/>
      <c r="F1010" s="5"/>
      <c r="G1010" s="5"/>
      <c r="H1010" s="5"/>
      <c r="I1010" s="5"/>
      <c r="J1010" s="5"/>
      <c r="K1010" s="5"/>
      <c r="L1010" s="5"/>
      <c r="M1010" s="5"/>
      <c r="N1010" s="5"/>
      <c r="O1010" s="5"/>
      <c r="P1010" s="5"/>
      <c r="Q1010" s="5"/>
      <c r="R1010" s="5"/>
      <c r="S1010" s="5"/>
      <c r="T1010" s="5"/>
      <c r="U1010" s="127"/>
      <c r="V1010" s="496"/>
    </row>
    <row r="1011" spans="1:22" x14ac:dyDescent="0.2">
      <c r="A1011" s="5"/>
      <c r="B1011" s="31"/>
      <c r="C1011" s="30"/>
      <c r="D1011" s="5"/>
      <c r="E1011" s="5"/>
      <c r="F1011" s="5"/>
      <c r="G1011" s="5"/>
      <c r="H1011" s="5"/>
      <c r="I1011" s="5"/>
      <c r="J1011" s="5"/>
      <c r="K1011" s="5"/>
      <c r="L1011" s="5"/>
      <c r="M1011" s="5"/>
      <c r="N1011" s="5"/>
      <c r="O1011" s="5"/>
      <c r="P1011" s="5"/>
      <c r="Q1011" s="5"/>
      <c r="R1011" s="5"/>
      <c r="S1011" s="5"/>
      <c r="T1011" s="5"/>
      <c r="U1011" s="127"/>
      <c r="V1011" s="496"/>
    </row>
    <row r="1012" spans="1:22" x14ac:dyDescent="0.2">
      <c r="A1012" s="5"/>
      <c r="B1012" s="31"/>
      <c r="C1012" s="30"/>
      <c r="D1012" s="5"/>
      <c r="E1012" s="5"/>
      <c r="F1012" s="5"/>
      <c r="G1012" s="5"/>
      <c r="H1012" s="5"/>
      <c r="I1012" s="5"/>
      <c r="J1012" s="5"/>
      <c r="K1012" s="5"/>
      <c r="L1012" s="5"/>
      <c r="M1012" s="5"/>
      <c r="N1012" s="5"/>
      <c r="O1012" s="5"/>
      <c r="P1012" s="5"/>
      <c r="Q1012" s="5"/>
      <c r="R1012" s="5"/>
      <c r="S1012" s="5"/>
      <c r="T1012" s="5"/>
      <c r="U1012" s="127"/>
      <c r="V1012" s="496"/>
    </row>
    <row r="1013" spans="1:22" x14ac:dyDescent="0.2">
      <c r="A1013" s="5"/>
      <c r="B1013" s="31"/>
      <c r="C1013" s="30"/>
      <c r="D1013" s="5"/>
      <c r="E1013" s="5"/>
      <c r="F1013" s="5"/>
      <c r="G1013" s="5"/>
      <c r="H1013" s="5"/>
      <c r="I1013" s="5"/>
      <c r="J1013" s="5"/>
      <c r="K1013" s="5"/>
      <c r="L1013" s="5"/>
      <c r="M1013" s="5"/>
      <c r="N1013" s="5"/>
      <c r="O1013" s="5"/>
      <c r="P1013" s="5"/>
      <c r="Q1013" s="5"/>
      <c r="R1013" s="5"/>
      <c r="S1013" s="5"/>
      <c r="T1013" s="5"/>
      <c r="U1013" s="127"/>
      <c r="V1013" s="496"/>
    </row>
    <row r="1014" spans="1:22" x14ac:dyDescent="0.2">
      <c r="A1014" s="5"/>
      <c r="B1014" s="31"/>
      <c r="C1014" s="30"/>
      <c r="D1014" s="5"/>
      <c r="E1014" s="5"/>
      <c r="F1014" s="5"/>
      <c r="G1014" s="5"/>
      <c r="H1014" s="5"/>
      <c r="I1014" s="5"/>
      <c r="J1014" s="5"/>
      <c r="K1014" s="5"/>
      <c r="L1014" s="5"/>
      <c r="M1014" s="5"/>
      <c r="N1014" s="5"/>
      <c r="O1014" s="5"/>
      <c r="P1014" s="5"/>
      <c r="Q1014" s="5"/>
      <c r="R1014" s="5"/>
      <c r="S1014" s="5"/>
      <c r="T1014" s="5"/>
      <c r="U1014" s="127"/>
      <c r="V1014" s="496"/>
    </row>
    <row r="1015" spans="1:22" x14ac:dyDescent="0.2">
      <c r="A1015" s="5"/>
      <c r="B1015" s="31"/>
      <c r="C1015" s="30"/>
      <c r="D1015" s="5"/>
      <c r="E1015" s="5"/>
      <c r="F1015" s="5"/>
      <c r="G1015" s="5"/>
      <c r="H1015" s="5"/>
      <c r="I1015" s="5"/>
      <c r="J1015" s="5"/>
      <c r="K1015" s="5"/>
      <c r="L1015" s="5"/>
      <c r="M1015" s="5"/>
      <c r="N1015" s="5"/>
      <c r="O1015" s="5"/>
      <c r="P1015" s="5"/>
      <c r="Q1015" s="5"/>
      <c r="R1015" s="5"/>
      <c r="S1015" s="5"/>
      <c r="T1015" s="5"/>
      <c r="U1015" s="127"/>
      <c r="V1015" s="496"/>
    </row>
    <row r="1016" spans="1:22" x14ac:dyDescent="0.2">
      <c r="A1016" s="5"/>
      <c r="B1016" s="31"/>
      <c r="C1016" s="30"/>
      <c r="D1016" s="5"/>
      <c r="E1016" s="5"/>
      <c r="F1016" s="5"/>
      <c r="G1016" s="5"/>
      <c r="H1016" s="5"/>
      <c r="I1016" s="5"/>
      <c r="J1016" s="5"/>
      <c r="K1016" s="5"/>
      <c r="L1016" s="5"/>
      <c r="M1016" s="5"/>
      <c r="N1016" s="5"/>
      <c r="O1016" s="5"/>
      <c r="P1016" s="5"/>
      <c r="Q1016" s="5"/>
      <c r="R1016" s="5"/>
      <c r="S1016" s="5"/>
      <c r="T1016" s="5"/>
      <c r="U1016" s="127"/>
      <c r="V1016" s="496"/>
    </row>
    <row r="1017" spans="1:22" x14ac:dyDescent="0.2">
      <c r="A1017" s="5"/>
      <c r="B1017" s="31"/>
      <c r="C1017" s="30"/>
      <c r="D1017" s="5"/>
      <c r="E1017" s="5"/>
      <c r="F1017" s="5"/>
      <c r="G1017" s="5"/>
      <c r="H1017" s="5"/>
      <c r="I1017" s="5"/>
      <c r="J1017" s="5"/>
      <c r="K1017" s="5"/>
      <c r="L1017" s="5"/>
      <c r="M1017" s="5"/>
      <c r="N1017" s="5"/>
      <c r="O1017" s="5"/>
      <c r="P1017" s="5"/>
      <c r="Q1017" s="5"/>
      <c r="R1017" s="5"/>
      <c r="S1017" s="5"/>
      <c r="T1017" s="5"/>
      <c r="U1017" s="127"/>
      <c r="V1017" s="496"/>
    </row>
    <row r="1018" spans="1:22" x14ac:dyDescent="0.2">
      <c r="A1018" s="5"/>
      <c r="B1018" s="31"/>
      <c r="C1018" s="30"/>
      <c r="D1018" s="5"/>
      <c r="E1018" s="5"/>
      <c r="F1018" s="5"/>
      <c r="G1018" s="5"/>
      <c r="H1018" s="5"/>
      <c r="I1018" s="5"/>
      <c r="J1018" s="5"/>
      <c r="K1018" s="5"/>
      <c r="L1018" s="5"/>
      <c r="M1018" s="5"/>
      <c r="N1018" s="5"/>
      <c r="O1018" s="5"/>
      <c r="P1018" s="5"/>
      <c r="Q1018" s="5"/>
      <c r="R1018" s="5"/>
      <c r="S1018" s="5"/>
      <c r="T1018" s="5"/>
      <c r="U1018" s="127"/>
      <c r="V1018" s="496"/>
    </row>
    <row r="1019" spans="1:22" x14ac:dyDescent="0.2">
      <c r="A1019" s="5"/>
      <c r="B1019" s="31"/>
      <c r="C1019" s="30"/>
      <c r="D1019" s="5"/>
      <c r="E1019" s="5"/>
      <c r="F1019" s="5"/>
      <c r="G1019" s="5"/>
      <c r="H1019" s="5"/>
      <c r="I1019" s="5"/>
      <c r="J1019" s="5"/>
      <c r="K1019" s="5"/>
      <c r="L1019" s="5"/>
      <c r="M1019" s="5"/>
      <c r="N1019" s="5"/>
      <c r="O1019" s="5"/>
      <c r="P1019" s="5"/>
      <c r="Q1019" s="5"/>
      <c r="R1019" s="5"/>
      <c r="S1019" s="5"/>
      <c r="T1019" s="5"/>
      <c r="U1019" s="127"/>
      <c r="V1019" s="496"/>
    </row>
    <row r="1020" spans="1:22" x14ac:dyDescent="0.2">
      <c r="A1020" s="5"/>
      <c r="B1020" s="31"/>
      <c r="C1020" s="30"/>
      <c r="D1020" s="5"/>
      <c r="E1020" s="5"/>
      <c r="F1020" s="5"/>
      <c r="G1020" s="5"/>
      <c r="H1020" s="5"/>
      <c r="I1020" s="5"/>
      <c r="J1020" s="5"/>
      <c r="K1020" s="5"/>
      <c r="L1020" s="5"/>
      <c r="M1020" s="5"/>
      <c r="N1020" s="5"/>
      <c r="O1020" s="5"/>
      <c r="P1020" s="5"/>
      <c r="Q1020" s="5"/>
      <c r="R1020" s="5"/>
      <c r="S1020" s="5"/>
      <c r="T1020" s="5"/>
      <c r="U1020" s="127"/>
      <c r="V1020" s="496"/>
    </row>
    <row r="1021" spans="1:22" x14ac:dyDescent="0.2">
      <c r="A1021" s="5"/>
      <c r="B1021" s="31"/>
      <c r="C1021" s="30"/>
      <c r="D1021" s="5"/>
      <c r="E1021" s="5"/>
      <c r="F1021" s="5"/>
      <c r="G1021" s="5"/>
      <c r="H1021" s="5"/>
      <c r="I1021" s="5"/>
      <c r="J1021" s="5"/>
      <c r="K1021" s="5"/>
      <c r="L1021" s="5"/>
      <c r="M1021" s="5"/>
      <c r="N1021" s="5"/>
      <c r="O1021" s="5"/>
      <c r="P1021" s="5"/>
      <c r="Q1021" s="5"/>
      <c r="R1021" s="5"/>
      <c r="S1021" s="5"/>
      <c r="T1021" s="5"/>
      <c r="U1021" s="127"/>
      <c r="V1021" s="496"/>
    </row>
    <row r="1022" spans="1:22" x14ac:dyDescent="0.2">
      <c r="A1022" s="5"/>
      <c r="B1022" s="31"/>
      <c r="C1022" s="30"/>
      <c r="D1022" s="5"/>
      <c r="E1022" s="5"/>
      <c r="F1022" s="5"/>
      <c r="G1022" s="5"/>
      <c r="H1022" s="5"/>
      <c r="I1022" s="5"/>
      <c r="J1022" s="5"/>
      <c r="K1022" s="5"/>
      <c r="L1022" s="5"/>
      <c r="M1022" s="5"/>
      <c r="N1022" s="5"/>
      <c r="O1022" s="5"/>
      <c r="P1022" s="5"/>
      <c r="Q1022" s="5"/>
      <c r="R1022" s="5"/>
      <c r="S1022" s="5"/>
      <c r="T1022" s="5"/>
      <c r="U1022" s="127"/>
      <c r="V1022" s="496"/>
    </row>
    <row r="1023" spans="1:22" x14ac:dyDescent="0.2">
      <c r="A1023" s="5"/>
      <c r="B1023" s="31"/>
      <c r="C1023" s="30"/>
      <c r="D1023" s="5"/>
      <c r="E1023" s="5"/>
      <c r="F1023" s="5"/>
      <c r="G1023" s="5"/>
      <c r="H1023" s="5"/>
      <c r="I1023" s="5"/>
      <c r="J1023" s="5"/>
      <c r="K1023" s="5"/>
      <c r="L1023" s="5"/>
      <c r="M1023" s="5"/>
      <c r="N1023" s="5"/>
      <c r="O1023" s="5"/>
      <c r="P1023" s="5"/>
      <c r="Q1023" s="5"/>
      <c r="R1023" s="5"/>
      <c r="S1023" s="5"/>
      <c r="T1023" s="5"/>
      <c r="U1023" s="127"/>
      <c r="V1023" s="496"/>
    </row>
    <row r="1024" spans="1:22" x14ac:dyDescent="0.2">
      <c r="A1024" s="5"/>
      <c r="B1024" s="31"/>
      <c r="C1024" s="30"/>
      <c r="D1024" s="5"/>
      <c r="E1024" s="5"/>
      <c r="F1024" s="5"/>
      <c r="G1024" s="5"/>
      <c r="H1024" s="5"/>
      <c r="I1024" s="5"/>
      <c r="J1024" s="5"/>
      <c r="K1024" s="5"/>
      <c r="L1024" s="5"/>
      <c r="M1024" s="5"/>
      <c r="N1024" s="5"/>
      <c r="O1024" s="5"/>
      <c r="P1024" s="5"/>
      <c r="Q1024" s="5"/>
      <c r="R1024" s="5"/>
      <c r="S1024" s="5"/>
      <c r="T1024" s="5"/>
      <c r="U1024" s="127"/>
      <c r="V1024" s="496"/>
    </row>
    <row r="1025" spans="1:22" x14ac:dyDescent="0.2">
      <c r="A1025" s="5"/>
      <c r="B1025" s="31"/>
      <c r="C1025" s="30"/>
      <c r="D1025" s="5"/>
      <c r="E1025" s="5"/>
      <c r="F1025" s="5"/>
      <c r="G1025" s="5"/>
      <c r="H1025" s="5"/>
      <c r="I1025" s="5"/>
      <c r="J1025" s="5"/>
      <c r="K1025" s="5"/>
      <c r="L1025" s="5"/>
      <c r="M1025" s="5"/>
      <c r="N1025" s="5"/>
      <c r="O1025" s="5"/>
      <c r="P1025" s="5"/>
      <c r="Q1025" s="5"/>
      <c r="R1025" s="5"/>
      <c r="S1025" s="5"/>
      <c r="T1025" s="5"/>
      <c r="U1025" s="127"/>
      <c r="V1025" s="496"/>
    </row>
    <row r="1026" spans="1:22" x14ac:dyDescent="0.2">
      <c r="A1026" s="5"/>
      <c r="B1026" s="31"/>
      <c r="C1026" s="30"/>
      <c r="D1026" s="5"/>
      <c r="E1026" s="5"/>
      <c r="F1026" s="5"/>
      <c r="G1026" s="5"/>
      <c r="H1026" s="5"/>
      <c r="I1026" s="5"/>
      <c r="J1026" s="5"/>
      <c r="K1026" s="5"/>
      <c r="L1026" s="5"/>
      <c r="M1026" s="5"/>
      <c r="N1026" s="5"/>
      <c r="O1026" s="5"/>
      <c r="P1026" s="5"/>
      <c r="Q1026" s="5"/>
      <c r="R1026" s="5"/>
      <c r="S1026" s="5"/>
      <c r="T1026" s="5"/>
      <c r="U1026" s="127"/>
      <c r="V1026" s="496"/>
    </row>
    <row r="1027" spans="1:22" x14ac:dyDescent="0.2">
      <c r="A1027" s="5"/>
      <c r="B1027" s="31"/>
      <c r="C1027" s="30"/>
      <c r="D1027" s="5"/>
      <c r="E1027" s="5"/>
      <c r="F1027" s="5"/>
      <c r="G1027" s="5"/>
      <c r="H1027" s="5"/>
      <c r="I1027" s="5"/>
      <c r="J1027" s="5"/>
      <c r="K1027" s="5"/>
      <c r="L1027" s="5"/>
      <c r="M1027" s="5"/>
      <c r="N1027" s="5"/>
      <c r="O1027" s="5"/>
      <c r="P1027" s="5"/>
      <c r="Q1027" s="5"/>
      <c r="R1027" s="5"/>
      <c r="S1027" s="5"/>
      <c r="T1027" s="5"/>
      <c r="U1027" s="127"/>
      <c r="V1027" s="496"/>
    </row>
    <row r="1028" spans="1:22" x14ac:dyDescent="0.2">
      <c r="A1028" s="5"/>
      <c r="B1028" s="31"/>
      <c r="C1028" s="30"/>
      <c r="D1028" s="5"/>
      <c r="E1028" s="5"/>
      <c r="F1028" s="5"/>
      <c r="G1028" s="5"/>
      <c r="H1028" s="5"/>
      <c r="I1028" s="5"/>
      <c r="J1028" s="5"/>
      <c r="K1028" s="5"/>
      <c r="L1028" s="5"/>
      <c r="M1028" s="5"/>
      <c r="N1028" s="5"/>
      <c r="O1028" s="5"/>
      <c r="P1028" s="5"/>
      <c r="Q1028" s="5"/>
      <c r="R1028" s="5"/>
      <c r="S1028" s="5"/>
      <c r="T1028" s="5"/>
      <c r="U1028" s="127"/>
      <c r="V1028" s="496"/>
    </row>
    <row r="1029" spans="1:22" x14ac:dyDescent="0.2">
      <c r="A1029" s="5"/>
      <c r="B1029" s="31"/>
      <c r="C1029" s="30"/>
      <c r="D1029" s="5"/>
      <c r="E1029" s="5"/>
      <c r="F1029" s="5"/>
      <c r="G1029" s="5"/>
      <c r="H1029" s="5"/>
      <c r="I1029" s="5"/>
      <c r="J1029" s="5"/>
      <c r="K1029" s="5"/>
      <c r="L1029" s="5"/>
      <c r="M1029" s="5"/>
      <c r="N1029" s="5"/>
      <c r="O1029" s="5"/>
      <c r="P1029" s="5"/>
      <c r="Q1029" s="5"/>
      <c r="R1029" s="5"/>
      <c r="S1029" s="5"/>
      <c r="T1029" s="5"/>
      <c r="U1029" s="127"/>
      <c r="V1029" s="496"/>
    </row>
    <row r="1030" spans="1:22" x14ac:dyDescent="0.2">
      <c r="A1030" s="5"/>
      <c r="B1030" s="31"/>
      <c r="C1030" s="30"/>
      <c r="D1030" s="5"/>
      <c r="E1030" s="5"/>
      <c r="F1030" s="5"/>
      <c r="G1030" s="5"/>
      <c r="H1030" s="5"/>
      <c r="I1030" s="5"/>
      <c r="J1030" s="5"/>
      <c r="K1030" s="5"/>
      <c r="L1030" s="5"/>
      <c r="M1030" s="5"/>
      <c r="N1030" s="5"/>
      <c r="O1030" s="5"/>
      <c r="P1030" s="5"/>
      <c r="Q1030" s="5"/>
      <c r="R1030" s="5"/>
      <c r="S1030" s="5"/>
      <c r="T1030" s="5"/>
      <c r="U1030" s="127"/>
      <c r="V1030" s="496"/>
    </row>
    <row r="1031" spans="1:22" x14ac:dyDescent="0.2">
      <c r="A1031" s="5"/>
      <c r="B1031" s="31"/>
      <c r="C1031" s="30"/>
      <c r="D1031" s="5"/>
      <c r="E1031" s="5"/>
      <c r="F1031" s="5"/>
      <c r="G1031" s="5"/>
      <c r="H1031" s="5"/>
      <c r="I1031" s="5"/>
      <c r="J1031" s="5"/>
      <c r="K1031" s="5"/>
      <c r="L1031" s="5"/>
      <c r="M1031" s="5"/>
      <c r="N1031" s="5"/>
      <c r="O1031" s="5"/>
      <c r="P1031" s="5"/>
      <c r="Q1031" s="5"/>
      <c r="R1031" s="5"/>
      <c r="S1031" s="5"/>
      <c r="T1031" s="5"/>
      <c r="U1031" s="127"/>
      <c r="V1031" s="496"/>
    </row>
    <row r="1032" spans="1:22" x14ac:dyDescent="0.2">
      <c r="A1032" s="5"/>
      <c r="B1032" s="31"/>
      <c r="C1032" s="30"/>
      <c r="D1032" s="5"/>
      <c r="E1032" s="5"/>
      <c r="F1032" s="5"/>
      <c r="G1032" s="5"/>
      <c r="H1032" s="5"/>
      <c r="I1032" s="5"/>
      <c r="J1032" s="5"/>
      <c r="K1032" s="5"/>
      <c r="L1032" s="5"/>
      <c r="M1032" s="5"/>
      <c r="N1032" s="5"/>
      <c r="O1032" s="5"/>
      <c r="P1032" s="5"/>
      <c r="Q1032" s="5"/>
      <c r="R1032" s="5"/>
      <c r="S1032" s="5"/>
      <c r="T1032" s="5"/>
      <c r="U1032" s="127"/>
      <c r="V1032" s="496"/>
    </row>
    <row r="1033" spans="1:22" x14ac:dyDescent="0.2">
      <c r="A1033" s="5"/>
      <c r="B1033" s="31"/>
      <c r="C1033" s="30"/>
      <c r="D1033" s="5"/>
      <c r="E1033" s="5"/>
      <c r="F1033" s="5"/>
      <c r="G1033" s="5"/>
      <c r="H1033" s="5"/>
      <c r="I1033" s="5"/>
      <c r="J1033" s="5"/>
      <c r="K1033" s="5"/>
      <c r="L1033" s="5"/>
      <c r="M1033" s="5"/>
      <c r="N1033" s="5"/>
      <c r="O1033" s="5"/>
      <c r="P1033" s="5"/>
      <c r="Q1033" s="5"/>
      <c r="R1033" s="5"/>
      <c r="S1033" s="5"/>
      <c r="T1033" s="5"/>
      <c r="U1033" s="127"/>
      <c r="V1033" s="496"/>
    </row>
    <row r="1034" spans="1:22" x14ac:dyDescent="0.2">
      <c r="A1034" s="5"/>
      <c r="B1034" s="31"/>
      <c r="C1034" s="30"/>
      <c r="D1034" s="5"/>
      <c r="E1034" s="5"/>
      <c r="F1034" s="5"/>
      <c r="G1034" s="5"/>
      <c r="H1034" s="5"/>
      <c r="I1034" s="5"/>
      <c r="J1034" s="5"/>
      <c r="K1034" s="5"/>
      <c r="L1034" s="5"/>
      <c r="M1034" s="5"/>
      <c r="N1034" s="5"/>
      <c r="O1034" s="5"/>
      <c r="P1034" s="5"/>
      <c r="Q1034" s="5"/>
      <c r="R1034" s="5"/>
      <c r="S1034" s="5"/>
      <c r="T1034" s="5"/>
      <c r="U1034" s="127"/>
      <c r="V1034" s="496"/>
    </row>
    <row r="1035" spans="1:22" x14ac:dyDescent="0.2">
      <c r="A1035" s="5"/>
      <c r="B1035" s="31"/>
      <c r="C1035" s="30"/>
      <c r="D1035" s="5"/>
      <c r="E1035" s="5"/>
      <c r="F1035" s="5"/>
      <c r="G1035" s="5"/>
      <c r="H1035" s="5"/>
      <c r="I1035" s="5"/>
      <c r="J1035" s="5"/>
      <c r="K1035" s="5"/>
      <c r="L1035" s="5"/>
      <c r="M1035" s="5"/>
      <c r="N1035" s="5"/>
      <c r="O1035" s="5"/>
      <c r="P1035" s="5"/>
      <c r="Q1035" s="5"/>
      <c r="R1035" s="5"/>
      <c r="S1035" s="5"/>
      <c r="T1035" s="5"/>
      <c r="U1035" s="127"/>
      <c r="V1035" s="496"/>
    </row>
    <row r="1036" spans="1:22" x14ac:dyDescent="0.2">
      <c r="A1036" s="5"/>
      <c r="B1036" s="31"/>
      <c r="C1036" s="30"/>
      <c r="D1036" s="5"/>
      <c r="E1036" s="5"/>
      <c r="F1036" s="5"/>
      <c r="G1036" s="5"/>
      <c r="H1036" s="5"/>
      <c r="I1036" s="5"/>
      <c r="J1036" s="5"/>
      <c r="K1036" s="5"/>
      <c r="L1036" s="5"/>
      <c r="M1036" s="5"/>
      <c r="N1036" s="5"/>
      <c r="O1036" s="5"/>
      <c r="P1036" s="5"/>
      <c r="Q1036" s="5"/>
      <c r="R1036" s="5"/>
      <c r="S1036" s="5"/>
      <c r="T1036" s="5"/>
      <c r="U1036" s="127"/>
      <c r="V1036" s="496"/>
    </row>
    <row r="1037" spans="1:22" x14ac:dyDescent="0.2">
      <c r="A1037" s="5"/>
      <c r="B1037" s="31"/>
      <c r="C1037" s="30"/>
      <c r="D1037" s="5"/>
      <c r="E1037" s="5"/>
      <c r="F1037" s="5"/>
      <c r="G1037" s="5"/>
      <c r="H1037" s="5"/>
      <c r="I1037" s="5"/>
      <c r="J1037" s="5"/>
      <c r="K1037" s="5"/>
      <c r="L1037" s="5"/>
      <c r="M1037" s="5"/>
      <c r="N1037" s="5"/>
      <c r="O1037" s="5"/>
      <c r="P1037" s="5"/>
      <c r="Q1037" s="5"/>
      <c r="R1037" s="5"/>
      <c r="S1037" s="5"/>
      <c r="T1037" s="5"/>
      <c r="U1037" s="127"/>
      <c r="V1037" s="496"/>
    </row>
    <row r="1038" spans="1:22" x14ac:dyDescent="0.2">
      <c r="A1038" s="5"/>
      <c r="B1038" s="31"/>
      <c r="C1038" s="30"/>
      <c r="D1038" s="5"/>
      <c r="E1038" s="5"/>
      <c r="F1038" s="5"/>
      <c r="G1038" s="5"/>
      <c r="H1038" s="5"/>
      <c r="I1038" s="5"/>
      <c r="J1038" s="5"/>
      <c r="K1038" s="5"/>
      <c r="L1038" s="5"/>
      <c r="M1038" s="5"/>
      <c r="N1038" s="5"/>
      <c r="O1038" s="5"/>
      <c r="P1038" s="5"/>
      <c r="Q1038" s="5"/>
      <c r="R1038" s="5"/>
      <c r="S1038" s="5"/>
      <c r="T1038" s="5"/>
      <c r="U1038" s="127"/>
      <c r="V1038" s="496"/>
    </row>
    <row r="1039" spans="1:22" x14ac:dyDescent="0.2">
      <c r="A1039" s="5"/>
      <c r="B1039" s="31"/>
      <c r="C1039" s="30"/>
      <c r="D1039" s="5"/>
      <c r="E1039" s="5"/>
      <c r="F1039" s="5"/>
      <c r="G1039" s="5"/>
      <c r="H1039" s="5"/>
      <c r="I1039" s="5"/>
      <c r="J1039" s="5"/>
      <c r="K1039" s="5"/>
      <c r="L1039" s="5"/>
      <c r="M1039" s="5"/>
      <c r="N1039" s="5"/>
      <c r="O1039" s="5"/>
      <c r="P1039" s="5"/>
      <c r="Q1039" s="5"/>
      <c r="R1039" s="5"/>
      <c r="S1039" s="5"/>
      <c r="T1039" s="5"/>
      <c r="U1039" s="127"/>
      <c r="V1039" s="496"/>
    </row>
    <row r="1040" spans="1:22" x14ac:dyDescent="0.2">
      <c r="A1040" s="5"/>
      <c r="B1040" s="31"/>
      <c r="C1040" s="30"/>
      <c r="D1040" s="5"/>
      <c r="E1040" s="5"/>
      <c r="F1040" s="5"/>
      <c r="G1040" s="5"/>
      <c r="H1040" s="5"/>
      <c r="I1040" s="5"/>
      <c r="J1040" s="5"/>
      <c r="K1040" s="5"/>
      <c r="L1040" s="5"/>
      <c r="M1040" s="5"/>
      <c r="N1040" s="5"/>
      <c r="O1040" s="5"/>
      <c r="P1040" s="5"/>
      <c r="Q1040" s="5"/>
      <c r="R1040" s="5"/>
      <c r="S1040" s="5"/>
      <c r="T1040" s="5"/>
      <c r="U1040" s="127"/>
      <c r="V1040" s="496"/>
    </row>
    <row r="1041" spans="1:22" x14ac:dyDescent="0.2">
      <c r="A1041" s="5"/>
      <c r="B1041" s="31"/>
      <c r="C1041" s="30"/>
      <c r="D1041" s="5"/>
      <c r="E1041" s="5"/>
      <c r="F1041" s="5"/>
      <c r="G1041" s="5"/>
      <c r="H1041" s="5"/>
      <c r="I1041" s="5"/>
      <c r="J1041" s="5"/>
      <c r="K1041" s="5"/>
      <c r="L1041" s="5"/>
      <c r="M1041" s="5"/>
      <c r="N1041" s="5"/>
      <c r="O1041" s="5"/>
      <c r="P1041" s="5"/>
      <c r="Q1041" s="5"/>
      <c r="R1041" s="5"/>
      <c r="S1041" s="5"/>
      <c r="T1041" s="5"/>
      <c r="U1041" s="127"/>
      <c r="V1041" s="496"/>
    </row>
    <row r="1042" spans="1:22" x14ac:dyDescent="0.2">
      <c r="A1042" s="5"/>
      <c r="B1042" s="31"/>
      <c r="C1042" s="30"/>
      <c r="D1042" s="5"/>
      <c r="E1042" s="5"/>
      <c r="F1042" s="5"/>
      <c r="G1042" s="5"/>
      <c r="H1042" s="5"/>
      <c r="I1042" s="5"/>
      <c r="J1042" s="5"/>
      <c r="K1042" s="5"/>
      <c r="L1042" s="5"/>
      <c r="M1042" s="5"/>
      <c r="N1042" s="5"/>
      <c r="O1042" s="5"/>
      <c r="P1042" s="5"/>
      <c r="Q1042" s="5"/>
      <c r="R1042" s="5"/>
      <c r="S1042" s="5"/>
      <c r="T1042" s="5"/>
      <c r="U1042" s="127"/>
      <c r="V1042" s="496"/>
    </row>
    <row r="1043" spans="1:22" x14ac:dyDescent="0.2">
      <c r="A1043" s="5"/>
      <c r="B1043" s="31"/>
      <c r="C1043" s="30"/>
      <c r="D1043" s="5"/>
      <c r="E1043" s="5"/>
      <c r="F1043" s="5"/>
      <c r="G1043" s="5"/>
      <c r="H1043" s="5"/>
      <c r="I1043" s="5"/>
      <c r="J1043" s="5"/>
      <c r="K1043" s="5"/>
      <c r="L1043" s="5"/>
      <c r="M1043" s="5"/>
      <c r="N1043" s="5"/>
      <c r="O1043" s="5"/>
      <c r="P1043" s="5"/>
      <c r="Q1043" s="5"/>
      <c r="R1043" s="5"/>
      <c r="S1043" s="5"/>
      <c r="T1043" s="5"/>
      <c r="U1043" s="127"/>
      <c r="V1043" s="496"/>
    </row>
    <row r="1044" spans="1:22" x14ac:dyDescent="0.2">
      <c r="A1044" s="5"/>
      <c r="B1044" s="31"/>
      <c r="C1044" s="30"/>
      <c r="D1044" s="5"/>
      <c r="E1044" s="5"/>
      <c r="F1044" s="5"/>
      <c r="G1044" s="5"/>
      <c r="H1044" s="5"/>
      <c r="I1044" s="5"/>
      <c r="J1044" s="5"/>
      <c r="K1044" s="5"/>
      <c r="L1044" s="5"/>
      <c r="M1044" s="5"/>
      <c r="N1044" s="5"/>
      <c r="O1044" s="5"/>
      <c r="P1044" s="5"/>
      <c r="Q1044" s="5"/>
      <c r="R1044" s="5"/>
      <c r="S1044" s="5"/>
      <c r="T1044" s="5"/>
      <c r="U1044" s="127"/>
      <c r="V1044" s="496"/>
    </row>
    <row r="1045" spans="1:22" x14ac:dyDescent="0.2">
      <c r="A1045" s="5"/>
      <c r="B1045" s="31"/>
      <c r="C1045" s="30"/>
      <c r="D1045" s="5"/>
      <c r="E1045" s="5"/>
      <c r="F1045" s="5"/>
      <c r="G1045" s="5"/>
      <c r="H1045" s="5"/>
      <c r="I1045" s="5"/>
      <c r="J1045" s="5"/>
      <c r="K1045" s="5"/>
      <c r="L1045" s="5"/>
      <c r="M1045" s="5"/>
      <c r="N1045" s="5"/>
      <c r="O1045" s="5"/>
      <c r="P1045" s="5"/>
      <c r="Q1045" s="5"/>
      <c r="R1045" s="5"/>
      <c r="S1045" s="5"/>
      <c r="T1045" s="5"/>
      <c r="U1045" s="127"/>
      <c r="V1045" s="496"/>
    </row>
    <row r="1046" spans="1:22" x14ac:dyDescent="0.2">
      <c r="A1046" s="5"/>
      <c r="B1046" s="31"/>
      <c r="C1046" s="30"/>
      <c r="D1046" s="5"/>
      <c r="E1046" s="5"/>
      <c r="F1046" s="5"/>
      <c r="G1046" s="5"/>
      <c r="H1046" s="5"/>
      <c r="I1046" s="5"/>
      <c r="J1046" s="5"/>
      <c r="K1046" s="5"/>
      <c r="L1046" s="5"/>
      <c r="M1046" s="5"/>
      <c r="N1046" s="5"/>
      <c r="O1046" s="5"/>
      <c r="P1046" s="5"/>
      <c r="Q1046" s="5"/>
      <c r="R1046" s="5"/>
      <c r="S1046" s="5"/>
      <c r="T1046" s="5"/>
      <c r="U1046" s="127"/>
      <c r="V1046" s="496"/>
    </row>
    <row r="1047" spans="1:22" x14ac:dyDescent="0.2">
      <c r="A1047" s="5"/>
      <c r="B1047" s="31"/>
      <c r="C1047" s="30"/>
      <c r="D1047" s="5"/>
      <c r="E1047" s="5"/>
      <c r="F1047" s="5"/>
      <c r="G1047" s="5"/>
      <c r="H1047" s="5"/>
      <c r="I1047" s="5"/>
      <c r="J1047" s="5"/>
      <c r="K1047" s="5"/>
      <c r="L1047" s="5"/>
      <c r="M1047" s="5"/>
      <c r="N1047" s="5"/>
      <c r="O1047" s="5"/>
      <c r="P1047" s="5"/>
      <c r="Q1047" s="5"/>
      <c r="R1047" s="5"/>
      <c r="S1047" s="5"/>
      <c r="T1047" s="5"/>
      <c r="U1047" s="127"/>
      <c r="V1047" s="496"/>
    </row>
    <row r="1048" spans="1:22" x14ac:dyDescent="0.2">
      <c r="A1048" s="5"/>
      <c r="B1048" s="31"/>
      <c r="C1048" s="30"/>
      <c r="D1048" s="5"/>
      <c r="E1048" s="5"/>
      <c r="F1048" s="5"/>
      <c r="G1048" s="5"/>
      <c r="H1048" s="5"/>
      <c r="I1048" s="5"/>
      <c r="J1048" s="5"/>
      <c r="K1048" s="5"/>
      <c r="L1048" s="5"/>
      <c r="M1048" s="5"/>
      <c r="N1048" s="5"/>
      <c r="O1048" s="5"/>
      <c r="P1048" s="5"/>
      <c r="Q1048" s="5"/>
      <c r="R1048" s="5"/>
      <c r="S1048" s="5"/>
      <c r="T1048" s="5"/>
      <c r="U1048" s="127"/>
      <c r="V1048" s="496"/>
    </row>
    <row r="1049" spans="1:22" x14ac:dyDescent="0.2">
      <c r="A1049" s="5"/>
      <c r="B1049" s="31"/>
      <c r="C1049" s="30"/>
      <c r="D1049" s="5"/>
      <c r="E1049" s="5"/>
      <c r="F1049" s="5"/>
      <c r="G1049" s="5"/>
      <c r="H1049" s="5"/>
      <c r="I1049" s="5"/>
      <c r="J1049" s="5"/>
      <c r="K1049" s="5"/>
      <c r="L1049" s="5"/>
      <c r="M1049" s="5"/>
      <c r="N1049" s="5"/>
      <c r="O1049" s="5"/>
      <c r="P1049" s="5"/>
      <c r="Q1049" s="5"/>
      <c r="R1049" s="5"/>
      <c r="S1049" s="5"/>
      <c r="T1049" s="5"/>
      <c r="U1049" s="127"/>
      <c r="V1049" s="496"/>
    </row>
    <row r="1050" spans="1:22" x14ac:dyDescent="0.2">
      <c r="A1050" s="5"/>
      <c r="B1050" s="31"/>
      <c r="C1050" s="30"/>
      <c r="D1050" s="5"/>
      <c r="E1050" s="5"/>
      <c r="F1050" s="5"/>
      <c r="G1050" s="5"/>
      <c r="H1050" s="5"/>
      <c r="I1050" s="5"/>
      <c r="J1050" s="5"/>
      <c r="K1050" s="5"/>
      <c r="L1050" s="5"/>
      <c r="M1050" s="5"/>
      <c r="N1050" s="5"/>
      <c r="O1050" s="5"/>
      <c r="P1050" s="5"/>
      <c r="Q1050" s="5"/>
      <c r="R1050" s="5"/>
      <c r="S1050" s="5"/>
      <c r="T1050" s="5"/>
      <c r="U1050" s="127"/>
      <c r="V1050" s="496"/>
    </row>
    <row r="1051" spans="1:22" x14ac:dyDescent="0.2">
      <c r="A1051" s="5"/>
      <c r="B1051" s="31"/>
      <c r="C1051" s="30"/>
      <c r="D1051" s="5"/>
      <c r="E1051" s="5"/>
      <c r="F1051" s="5"/>
      <c r="G1051" s="5"/>
      <c r="H1051" s="5"/>
      <c r="I1051" s="5"/>
      <c r="J1051" s="5"/>
      <c r="K1051" s="5"/>
      <c r="L1051" s="5"/>
      <c r="M1051" s="5"/>
      <c r="N1051" s="5"/>
      <c r="O1051" s="5"/>
      <c r="P1051" s="5"/>
      <c r="Q1051" s="5"/>
      <c r="R1051" s="5"/>
      <c r="S1051" s="5"/>
      <c r="T1051" s="5"/>
      <c r="U1051" s="127"/>
      <c r="V1051" s="496"/>
    </row>
    <row r="1052" spans="1:22" x14ac:dyDescent="0.2">
      <c r="A1052" s="5"/>
      <c r="B1052" s="31"/>
      <c r="C1052" s="30"/>
      <c r="D1052" s="5"/>
      <c r="E1052" s="5"/>
      <c r="F1052" s="5"/>
      <c r="G1052" s="5"/>
      <c r="H1052" s="5"/>
      <c r="I1052" s="5"/>
      <c r="J1052" s="5"/>
      <c r="K1052" s="5"/>
      <c r="L1052" s="5"/>
      <c r="M1052" s="5"/>
      <c r="N1052" s="5"/>
      <c r="O1052" s="5"/>
      <c r="P1052" s="5"/>
      <c r="Q1052" s="5"/>
      <c r="R1052" s="5"/>
      <c r="S1052" s="5"/>
      <c r="T1052" s="5"/>
      <c r="U1052" s="127"/>
      <c r="V1052" s="496"/>
    </row>
    <row r="1053" spans="1:22" x14ac:dyDescent="0.2">
      <c r="A1053" s="5"/>
      <c r="B1053" s="31"/>
      <c r="C1053" s="30"/>
      <c r="D1053" s="5"/>
      <c r="E1053" s="5"/>
      <c r="F1053" s="5"/>
      <c r="G1053" s="5"/>
      <c r="H1053" s="5"/>
      <c r="I1053" s="5"/>
      <c r="J1053" s="5"/>
      <c r="K1053" s="5"/>
      <c r="L1053" s="5"/>
      <c r="M1053" s="5"/>
      <c r="N1053" s="5"/>
      <c r="O1053" s="5"/>
      <c r="P1053" s="5"/>
      <c r="Q1053" s="5"/>
      <c r="R1053" s="5"/>
      <c r="S1053" s="5"/>
      <c r="T1053" s="5"/>
      <c r="U1053" s="127"/>
      <c r="V1053" s="496"/>
    </row>
    <row r="1054" spans="1:22" x14ac:dyDescent="0.2">
      <c r="A1054" s="5"/>
      <c r="B1054" s="31"/>
      <c r="C1054" s="30"/>
      <c r="D1054" s="5"/>
      <c r="E1054" s="5"/>
      <c r="F1054" s="5"/>
      <c r="G1054" s="5"/>
      <c r="H1054" s="5"/>
      <c r="I1054" s="5"/>
      <c r="J1054" s="5"/>
      <c r="K1054" s="5"/>
      <c r="L1054" s="5"/>
      <c r="M1054" s="5"/>
      <c r="N1054" s="5"/>
      <c r="O1054" s="5"/>
      <c r="P1054" s="5"/>
      <c r="Q1054" s="5"/>
      <c r="R1054" s="5"/>
      <c r="S1054" s="5"/>
      <c r="T1054" s="5"/>
      <c r="U1054" s="127"/>
      <c r="V1054" s="496"/>
    </row>
    <row r="1055" spans="1:22" x14ac:dyDescent="0.2">
      <c r="A1055" s="5"/>
      <c r="B1055" s="31"/>
      <c r="C1055" s="30"/>
      <c r="D1055" s="5"/>
      <c r="E1055" s="5"/>
      <c r="F1055" s="5"/>
      <c r="G1055" s="5"/>
      <c r="H1055" s="5"/>
      <c r="I1055" s="5"/>
      <c r="J1055" s="5"/>
      <c r="K1055" s="5"/>
      <c r="L1055" s="5"/>
      <c r="M1055" s="5"/>
      <c r="N1055" s="5"/>
      <c r="O1055" s="5"/>
      <c r="P1055" s="5"/>
      <c r="Q1055" s="5"/>
      <c r="R1055" s="5"/>
      <c r="S1055" s="5"/>
      <c r="T1055" s="5"/>
      <c r="U1055" s="127"/>
      <c r="V1055" s="496"/>
    </row>
    <row r="1056" spans="1:22" x14ac:dyDescent="0.2">
      <c r="A1056" s="5"/>
      <c r="B1056" s="31"/>
      <c r="C1056" s="30"/>
      <c r="D1056" s="5"/>
      <c r="E1056" s="5"/>
      <c r="F1056" s="5"/>
      <c r="G1056" s="5"/>
      <c r="H1056" s="5"/>
      <c r="I1056" s="5"/>
      <c r="J1056" s="5"/>
      <c r="K1056" s="5"/>
      <c r="L1056" s="5"/>
      <c r="M1056" s="5"/>
      <c r="N1056" s="5"/>
      <c r="O1056" s="5"/>
      <c r="P1056" s="5"/>
      <c r="Q1056" s="5"/>
      <c r="R1056" s="5"/>
      <c r="S1056" s="5"/>
      <c r="T1056" s="5"/>
      <c r="U1056" s="127"/>
      <c r="V1056" s="496"/>
    </row>
    <row r="1057" spans="1:22" x14ac:dyDescent="0.2">
      <c r="A1057" s="5"/>
      <c r="B1057" s="31"/>
      <c r="C1057" s="30"/>
      <c r="D1057" s="5"/>
      <c r="E1057" s="5"/>
      <c r="F1057" s="5"/>
      <c r="G1057" s="5"/>
      <c r="H1057" s="5"/>
      <c r="I1057" s="5"/>
      <c r="J1057" s="5"/>
      <c r="K1057" s="5"/>
      <c r="L1057" s="5"/>
      <c r="M1057" s="5"/>
      <c r="N1057" s="5"/>
      <c r="O1057" s="5"/>
      <c r="P1057" s="5"/>
      <c r="Q1057" s="5"/>
      <c r="R1057" s="5"/>
      <c r="S1057" s="5"/>
      <c r="T1057" s="5"/>
      <c r="U1057" s="127"/>
      <c r="V1057" s="496"/>
    </row>
    <row r="1058" spans="1:22" x14ac:dyDescent="0.2">
      <c r="A1058" s="5"/>
      <c r="B1058" s="31"/>
      <c r="C1058" s="30"/>
      <c r="D1058" s="5"/>
      <c r="E1058" s="5"/>
      <c r="F1058" s="5"/>
      <c r="G1058" s="5"/>
      <c r="H1058" s="5"/>
      <c r="I1058" s="5"/>
      <c r="J1058" s="5"/>
      <c r="K1058" s="5"/>
      <c r="L1058" s="5"/>
      <c r="M1058" s="5"/>
      <c r="N1058" s="5"/>
      <c r="O1058" s="5"/>
      <c r="P1058" s="5"/>
      <c r="Q1058" s="5"/>
      <c r="R1058" s="5"/>
      <c r="S1058" s="5"/>
      <c r="T1058" s="5"/>
      <c r="U1058" s="127"/>
      <c r="V1058" s="496"/>
    </row>
    <row r="1059" spans="1:22" x14ac:dyDescent="0.2">
      <c r="A1059" s="5"/>
      <c r="B1059" s="31"/>
      <c r="C1059" s="30"/>
      <c r="D1059" s="5"/>
      <c r="E1059" s="5"/>
      <c r="F1059" s="5"/>
      <c r="G1059" s="5"/>
      <c r="H1059" s="5"/>
      <c r="I1059" s="5"/>
      <c r="J1059" s="5"/>
      <c r="K1059" s="5"/>
      <c r="L1059" s="5"/>
      <c r="M1059" s="5"/>
      <c r="N1059" s="5"/>
      <c r="O1059" s="5"/>
      <c r="P1059" s="5"/>
      <c r="Q1059" s="5"/>
      <c r="R1059" s="5"/>
      <c r="S1059" s="5"/>
      <c r="T1059" s="5"/>
      <c r="U1059" s="127"/>
      <c r="V1059" s="496"/>
    </row>
    <row r="1060" spans="1:22" x14ac:dyDescent="0.2">
      <c r="A1060" s="5"/>
      <c r="B1060" s="31"/>
      <c r="C1060" s="30"/>
      <c r="D1060" s="5"/>
      <c r="E1060" s="5"/>
      <c r="F1060" s="5"/>
      <c r="G1060" s="5"/>
      <c r="H1060" s="5"/>
      <c r="I1060" s="5"/>
      <c r="J1060" s="5"/>
      <c r="K1060" s="5"/>
      <c r="L1060" s="5"/>
      <c r="M1060" s="5"/>
      <c r="N1060" s="5"/>
      <c r="O1060" s="5"/>
      <c r="P1060" s="5"/>
      <c r="Q1060" s="5"/>
      <c r="R1060" s="5"/>
      <c r="S1060" s="5"/>
      <c r="T1060" s="5"/>
      <c r="U1060" s="127"/>
      <c r="V1060" s="496"/>
    </row>
    <row r="1061" spans="1:22" x14ac:dyDescent="0.2">
      <c r="A1061" s="5"/>
      <c r="B1061" s="31"/>
      <c r="C1061" s="30"/>
      <c r="D1061" s="5"/>
      <c r="E1061" s="5"/>
      <c r="F1061" s="5"/>
      <c r="G1061" s="5"/>
      <c r="H1061" s="5"/>
      <c r="I1061" s="5"/>
      <c r="J1061" s="5"/>
      <c r="K1061" s="5"/>
      <c r="L1061" s="5"/>
      <c r="M1061" s="5"/>
      <c r="N1061" s="5"/>
      <c r="O1061" s="5"/>
      <c r="P1061" s="5"/>
      <c r="Q1061" s="5"/>
      <c r="R1061" s="5"/>
      <c r="S1061" s="5"/>
      <c r="T1061" s="5"/>
      <c r="U1061" s="127"/>
      <c r="V1061" s="496"/>
    </row>
    <row r="1062" spans="1:22" x14ac:dyDescent="0.2">
      <c r="A1062" s="5"/>
      <c r="B1062" s="31"/>
      <c r="C1062" s="30"/>
      <c r="D1062" s="5"/>
      <c r="E1062" s="5"/>
      <c r="F1062" s="5"/>
      <c r="G1062" s="5"/>
      <c r="H1062" s="5"/>
      <c r="I1062" s="5"/>
      <c r="J1062" s="5"/>
      <c r="K1062" s="5"/>
      <c r="L1062" s="5"/>
      <c r="M1062" s="5"/>
      <c r="N1062" s="5"/>
      <c r="O1062" s="5"/>
      <c r="P1062" s="5"/>
      <c r="Q1062" s="5"/>
      <c r="R1062" s="5"/>
      <c r="S1062" s="5"/>
      <c r="T1062" s="5"/>
      <c r="U1062" s="127"/>
      <c r="V1062" s="496"/>
    </row>
    <row r="1063" spans="1:22" x14ac:dyDescent="0.2">
      <c r="A1063" s="5"/>
      <c r="B1063" s="31"/>
      <c r="C1063" s="30"/>
      <c r="D1063" s="5"/>
      <c r="E1063" s="5"/>
      <c r="F1063" s="5"/>
      <c r="G1063" s="5"/>
      <c r="H1063" s="5"/>
      <c r="I1063" s="5"/>
      <c r="J1063" s="5"/>
      <c r="K1063" s="5"/>
      <c r="L1063" s="5"/>
      <c r="M1063" s="5"/>
      <c r="N1063" s="5"/>
      <c r="O1063" s="5"/>
      <c r="P1063" s="5"/>
      <c r="Q1063" s="5"/>
      <c r="R1063" s="5"/>
      <c r="S1063" s="5"/>
      <c r="T1063" s="5"/>
      <c r="U1063" s="127"/>
      <c r="V1063" s="496"/>
    </row>
    <row r="1064" spans="1:22" x14ac:dyDescent="0.2">
      <c r="A1064" s="5"/>
      <c r="B1064" s="31"/>
      <c r="C1064" s="30"/>
      <c r="D1064" s="5"/>
      <c r="E1064" s="5"/>
      <c r="F1064" s="5"/>
      <c r="G1064" s="5"/>
      <c r="H1064" s="5"/>
      <c r="I1064" s="5"/>
      <c r="J1064" s="5"/>
      <c r="K1064" s="5"/>
      <c r="L1064" s="5"/>
      <c r="M1064" s="5"/>
      <c r="N1064" s="5"/>
      <c r="O1064" s="5"/>
      <c r="P1064" s="5"/>
      <c r="Q1064" s="5"/>
      <c r="R1064" s="5"/>
      <c r="S1064" s="5"/>
      <c r="T1064" s="5"/>
      <c r="U1064" s="127"/>
      <c r="V1064" s="496"/>
    </row>
    <row r="1065" spans="1:22" x14ac:dyDescent="0.2">
      <c r="A1065" s="5"/>
      <c r="B1065" s="31"/>
      <c r="C1065" s="30"/>
      <c r="D1065" s="5"/>
      <c r="E1065" s="5"/>
      <c r="F1065" s="5"/>
      <c r="G1065" s="5"/>
      <c r="H1065" s="5"/>
      <c r="I1065" s="5"/>
      <c r="J1065" s="5"/>
      <c r="K1065" s="5"/>
      <c r="L1065" s="5"/>
      <c r="M1065" s="5"/>
      <c r="N1065" s="5"/>
      <c r="O1065" s="5"/>
      <c r="P1065" s="5"/>
      <c r="Q1065" s="5"/>
      <c r="R1065" s="5"/>
      <c r="S1065" s="5"/>
      <c r="T1065" s="5"/>
      <c r="U1065" s="127"/>
      <c r="V1065" s="496"/>
    </row>
    <row r="1066" spans="1:22" x14ac:dyDescent="0.2">
      <c r="A1066" s="5"/>
      <c r="B1066" s="31"/>
      <c r="C1066" s="30"/>
      <c r="D1066" s="5"/>
      <c r="E1066" s="5"/>
      <c r="F1066" s="5"/>
      <c r="G1066" s="5"/>
      <c r="H1066" s="5"/>
      <c r="I1066" s="5"/>
      <c r="J1066" s="5"/>
      <c r="K1066" s="5"/>
      <c r="L1066" s="5"/>
      <c r="M1066" s="5"/>
      <c r="N1066" s="5"/>
      <c r="O1066" s="5"/>
      <c r="P1066" s="5"/>
      <c r="Q1066" s="5"/>
      <c r="R1066" s="5"/>
      <c r="S1066" s="5"/>
      <c r="T1066" s="5"/>
      <c r="U1066" s="127"/>
      <c r="V1066" s="496"/>
    </row>
    <row r="1067" spans="1:22" x14ac:dyDescent="0.2">
      <c r="A1067" s="5"/>
      <c r="B1067" s="31"/>
      <c r="C1067" s="30"/>
      <c r="D1067" s="5"/>
      <c r="E1067" s="5"/>
      <c r="F1067" s="5"/>
      <c r="G1067" s="5"/>
      <c r="H1067" s="5"/>
      <c r="I1067" s="5"/>
      <c r="J1067" s="5"/>
      <c r="K1067" s="5"/>
      <c r="L1067" s="5"/>
      <c r="M1067" s="5"/>
      <c r="N1067" s="5"/>
      <c r="O1067" s="5"/>
      <c r="P1067" s="5"/>
      <c r="Q1067" s="5"/>
      <c r="R1067" s="5"/>
      <c r="S1067" s="5"/>
      <c r="T1067" s="5"/>
      <c r="U1067" s="127"/>
      <c r="V1067" s="496"/>
    </row>
    <row r="1068" spans="1:22" x14ac:dyDescent="0.2">
      <c r="A1068" s="5"/>
      <c r="B1068" s="31"/>
      <c r="C1068" s="30"/>
      <c r="D1068" s="5"/>
      <c r="E1068" s="5"/>
      <c r="F1068" s="5"/>
      <c r="G1068" s="5"/>
      <c r="H1068" s="5"/>
      <c r="I1068" s="5"/>
      <c r="J1068" s="5"/>
      <c r="K1068" s="5"/>
      <c r="L1068" s="5"/>
      <c r="M1068" s="5"/>
      <c r="N1068" s="5"/>
      <c r="O1068" s="5"/>
      <c r="P1068" s="5"/>
      <c r="Q1068" s="5"/>
      <c r="R1068" s="5"/>
      <c r="S1068" s="5"/>
      <c r="T1068" s="5"/>
      <c r="U1068" s="127"/>
      <c r="V1068" s="496"/>
    </row>
    <row r="1069" spans="1:22" x14ac:dyDescent="0.2">
      <c r="A1069" s="5"/>
      <c r="B1069" s="31"/>
      <c r="C1069" s="30"/>
      <c r="D1069" s="5"/>
      <c r="E1069" s="5"/>
      <c r="F1069" s="5"/>
      <c r="G1069" s="5"/>
      <c r="H1069" s="5"/>
      <c r="I1069" s="5"/>
      <c r="J1069" s="5"/>
      <c r="K1069" s="5"/>
      <c r="L1069" s="5"/>
      <c r="M1069" s="5"/>
      <c r="N1069" s="5"/>
      <c r="O1069" s="5"/>
      <c r="P1069" s="5"/>
      <c r="Q1069" s="5"/>
      <c r="R1069" s="5"/>
      <c r="S1069" s="5"/>
      <c r="T1069" s="5"/>
      <c r="U1069" s="127"/>
      <c r="V1069" s="496"/>
    </row>
    <row r="1070" spans="1:22" x14ac:dyDescent="0.2">
      <c r="A1070" s="5"/>
      <c r="B1070" s="31"/>
      <c r="C1070" s="30"/>
      <c r="D1070" s="5"/>
      <c r="E1070" s="5"/>
      <c r="F1070" s="5"/>
      <c r="G1070" s="5"/>
      <c r="H1070" s="5"/>
      <c r="I1070" s="5"/>
      <c r="J1070" s="5"/>
      <c r="K1070" s="5"/>
      <c r="L1070" s="5"/>
      <c r="M1070" s="5"/>
      <c r="N1070" s="5"/>
      <c r="O1070" s="5"/>
      <c r="P1070" s="5"/>
      <c r="Q1070" s="5"/>
      <c r="R1070" s="5"/>
      <c r="S1070" s="5"/>
      <c r="T1070" s="5"/>
      <c r="U1070" s="127"/>
      <c r="V1070" s="496"/>
    </row>
    <row r="1071" spans="1:22" x14ac:dyDescent="0.2">
      <c r="A1071" s="5"/>
      <c r="B1071" s="31"/>
      <c r="C1071" s="30"/>
      <c r="D1071" s="5"/>
      <c r="E1071" s="5"/>
      <c r="F1071" s="5"/>
      <c r="G1071" s="5"/>
      <c r="H1071" s="5"/>
      <c r="I1071" s="5"/>
      <c r="J1071" s="5"/>
      <c r="K1071" s="5"/>
      <c r="L1071" s="5"/>
      <c r="M1071" s="5"/>
      <c r="N1071" s="5"/>
      <c r="O1071" s="5"/>
      <c r="P1071" s="5"/>
      <c r="Q1071" s="5"/>
      <c r="R1071" s="5"/>
      <c r="S1071" s="5"/>
      <c r="T1071" s="5"/>
      <c r="U1071" s="127"/>
      <c r="V1071" s="496"/>
    </row>
    <row r="1072" spans="1:22" x14ac:dyDescent="0.2">
      <c r="A1072" s="5"/>
      <c r="B1072" s="31"/>
      <c r="C1072" s="30"/>
      <c r="D1072" s="5"/>
      <c r="E1072" s="5"/>
      <c r="F1072" s="5"/>
      <c r="G1072" s="5"/>
      <c r="H1072" s="5"/>
      <c r="I1072" s="5"/>
      <c r="J1072" s="5"/>
      <c r="K1072" s="5"/>
      <c r="L1072" s="5"/>
      <c r="M1072" s="5"/>
      <c r="N1072" s="5"/>
      <c r="O1072" s="5"/>
      <c r="P1072" s="5"/>
      <c r="Q1072" s="5"/>
      <c r="R1072" s="5"/>
      <c r="S1072" s="5"/>
      <c r="T1072" s="5"/>
      <c r="U1072" s="127"/>
      <c r="V1072" s="496"/>
    </row>
    <row r="1073" spans="1:22" x14ac:dyDescent="0.2">
      <c r="A1073" s="5"/>
      <c r="B1073" s="31"/>
      <c r="C1073" s="30"/>
      <c r="D1073" s="5"/>
      <c r="E1073" s="5"/>
      <c r="F1073" s="5"/>
      <c r="G1073" s="5"/>
      <c r="H1073" s="5"/>
      <c r="I1073" s="5"/>
      <c r="J1073" s="5"/>
      <c r="K1073" s="5"/>
      <c r="L1073" s="5"/>
      <c r="M1073" s="5"/>
      <c r="N1073" s="5"/>
      <c r="O1073" s="5"/>
      <c r="P1073" s="5"/>
      <c r="Q1073" s="5"/>
      <c r="R1073" s="5"/>
      <c r="S1073" s="5"/>
      <c r="T1073" s="5"/>
      <c r="U1073" s="127"/>
      <c r="V1073" s="496"/>
    </row>
    <row r="1074" spans="1:22" x14ac:dyDescent="0.2">
      <c r="A1074" s="5"/>
      <c r="B1074" s="31"/>
      <c r="C1074" s="30"/>
      <c r="D1074" s="5"/>
      <c r="E1074" s="5"/>
      <c r="F1074" s="5"/>
      <c r="G1074" s="5"/>
      <c r="H1074" s="5"/>
      <c r="I1074" s="5"/>
      <c r="J1074" s="5"/>
      <c r="K1074" s="5"/>
      <c r="L1074" s="5"/>
      <c r="M1074" s="5"/>
      <c r="N1074" s="5"/>
      <c r="O1074" s="5"/>
      <c r="P1074" s="5"/>
      <c r="Q1074" s="5"/>
      <c r="R1074" s="5"/>
      <c r="S1074" s="5"/>
      <c r="T1074" s="5"/>
      <c r="U1074" s="127"/>
      <c r="V1074" s="496"/>
    </row>
    <row r="1075" spans="1:22" x14ac:dyDescent="0.2">
      <c r="A1075" s="5"/>
      <c r="B1075" s="31"/>
      <c r="C1075" s="30"/>
      <c r="D1075" s="5"/>
      <c r="E1075" s="5"/>
      <c r="F1075" s="5"/>
      <c r="G1075" s="5"/>
      <c r="H1075" s="5"/>
      <c r="I1075" s="5"/>
      <c r="J1075" s="5"/>
      <c r="K1075" s="5"/>
      <c r="L1075" s="5"/>
      <c r="M1075" s="5"/>
      <c r="N1075" s="5"/>
      <c r="O1075" s="5"/>
      <c r="P1075" s="5"/>
      <c r="Q1075" s="5"/>
      <c r="R1075" s="5"/>
      <c r="S1075" s="5"/>
      <c r="T1075" s="5"/>
      <c r="U1075" s="127"/>
      <c r="V1075" s="496"/>
    </row>
    <row r="1076" spans="1:22" x14ac:dyDescent="0.2">
      <c r="A1076" s="5"/>
      <c r="B1076" s="31"/>
      <c r="C1076" s="30"/>
      <c r="D1076" s="5"/>
      <c r="E1076" s="5"/>
      <c r="F1076" s="5"/>
      <c r="G1076" s="5"/>
      <c r="H1076" s="5"/>
      <c r="I1076" s="5"/>
      <c r="J1076" s="5"/>
      <c r="K1076" s="5"/>
      <c r="L1076" s="5"/>
      <c r="M1076" s="5"/>
      <c r="N1076" s="5"/>
      <c r="O1076" s="5"/>
      <c r="P1076" s="5"/>
      <c r="Q1076" s="5"/>
      <c r="R1076" s="5"/>
      <c r="S1076" s="5"/>
      <c r="T1076" s="5"/>
      <c r="U1076" s="127"/>
      <c r="V1076" s="496"/>
    </row>
    <row r="1077" spans="1:22" x14ac:dyDescent="0.2">
      <c r="A1077" s="5"/>
      <c r="B1077" s="31"/>
      <c r="C1077" s="30"/>
      <c r="D1077" s="5"/>
      <c r="E1077" s="5"/>
      <c r="F1077" s="5"/>
      <c r="G1077" s="5"/>
      <c r="H1077" s="5"/>
      <c r="I1077" s="5"/>
      <c r="J1077" s="5"/>
      <c r="K1077" s="5"/>
      <c r="L1077" s="5"/>
      <c r="M1077" s="5"/>
      <c r="N1077" s="5"/>
      <c r="O1077" s="5"/>
      <c r="P1077" s="5"/>
      <c r="Q1077" s="5"/>
      <c r="R1077" s="5"/>
      <c r="S1077" s="5"/>
      <c r="T1077" s="5"/>
      <c r="U1077" s="127"/>
      <c r="V1077" s="496"/>
    </row>
    <row r="1078" spans="1:22" x14ac:dyDescent="0.2">
      <c r="A1078" s="5"/>
      <c r="B1078" s="31"/>
      <c r="C1078" s="30"/>
      <c r="D1078" s="5"/>
      <c r="E1078" s="5"/>
      <c r="F1078" s="5"/>
      <c r="G1078" s="5"/>
      <c r="H1078" s="5"/>
      <c r="I1078" s="5"/>
      <c r="J1078" s="5"/>
      <c r="K1078" s="5"/>
      <c r="L1078" s="5"/>
      <c r="M1078" s="5"/>
      <c r="N1078" s="5"/>
      <c r="O1078" s="5"/>
      <c r="P1078" s="5"/>
      <c r="Q1078" s="5"/>
      <c r="R1078" s="5"/>
      <c r="S1078" s="5"/>
      <c r="T1078" s="5"/>
      <c r="U1078" s="127"/>
      <c r="V1078" s="496"/>
    </row>
    <row r="1079" spans="1:22" x14ac:dyDescent="0.2">
      <c r="A1079" s="5"/>
      <c r="B1079" s="31"/>
      <c r="C1079" s="30"/>
      <c r="D1079" s="5"/>
      <c r="E1079" s="5"/>
      <c r="F1079" s="5"/>
      <c r="G1079" s="5"/>
      <c r="H1079" s="5"/>
      <c r="I1079" s="5"/>
      <c r="J1079" s="5"/>
      <c r="K1079" s="5"/>
      <c r="L1079" s="5"/>
      <c r="M1079" s="5"/>
      <c r="N1079" s="5"/>
      <c r="O1079" s="5"/>
      <c r="P1079" s="5"/>
      <c r="Q1079" s="5"/>
      <c r="R1079" s="5"/>
      <c r="S1079" s="5"/>
      <c r="T1079" s="5"/>
      <c r="U1079" s="127"/>
      <c r="V1079" s="496"/>
    </row>
    <row r="1080" spans="1:22" x14ac:dyDescent="0.2">
      <c r="A1080" s="5"/>
      <c r="B1080" s="31"/>
      <c r="C1080" s="30"/>
      <c r="D1080" s="5"/>
      <c r="E1080" s="5"/>
      <c r="F1080" s="5"/>
      <c r="G1080" s="5"/>
      <c r="H1080" s="5"/>
      <c r="I1080" s="5"/>
      <c r="J1080" s="5"/>
      <c r="K1080" s="5"/>
      <c r="L1080" s="5"/>
      <c r="M1080" s="5"/>
      <c r="N1080" s="5"/>
      <c r="O1080" s="5"/>
      <c r="P1080" s="5"/>
      <c r="Q1080" s="5"/>
      <c r="R1080" s="5"/>
      <c r="S1080" s="5"/>
      <c r="T1080" s="5"/>
      <c r="U1080" s="127"/>
      <c r="V1080" s="496"/>
    </row>
    <row r="1081" spans="1:22" x14ac:dyDescent="0.2">
      <c r="A1081" s="5"/>
      <c r="B1081" s="31"/>
      <c r="C1081" s="30"/>
      <c r="D1081" s="5"/>
      <c r="E1081" s="5"/>
      <c r="F1081" s="5"/>
      <c r="G1081" s="5"/>
      <c r="H1081" s="5"/>
      <c r="I1081" s="5"/>
      <c r="J1081" s="5"/>
      <c r="K1081" s="5"/>
      <c r="L1081" s="5"/>
      <c r="M1081" s="5"/>
      <c r="N1081" s="5"/>
      <c r="O1081" s="5"/>
      <c r="P1081" s="5"/>
      <c r="Q1081" s="5"/>
      <c r="R1081" s="5"/>
      <c r="S1081" s="5"/>
      <c r="T1081" s="5"/>
      <c r="U1081" s="127"/>
      <c r="V1081" s="496"/>
    </row>
    <row r="1082" spans="1:22" x14ac:dyDescent="0.2">
      <c r="A1082" s="5"/>
      <c r="B1082" s="31"/>
      <c r="C1082" s="30"/>
      <c r="D1082" s="5"/>
      <c r="E1082" s="5"/>
      <c r="F1082" s="5"/>
      <c r="G1082" s="5"/>
      <c r="H1082" s="5"/>
      <c r="I1082" s="5"/>
      <c r="J1082" s="5"/>
      <c r="K1082" s="5"/>
      <c r="L1082" s="5"/>
      <c r="M1082" s="5"/>
      <c r="N1082" s="5"/>
      <c r="O1082" s="5"/>
      <c r="P1082" s="5"/>
      <c r="Q1082" s="5"/>
      <c r="R1082" s="5"/>
      <c r="S1082" s="5"/>
      <c r="T1082" s="5"/>
      <c r="U1082" s="127"/>
      <c r="V1082" s="496"/>
    </row>
    <row r="1083" spans="1:22" x14ac:dyDescent="0.2">
      <c r="A1083" s="5"/>
      <c r="B1083" s="31"/>
      <c r="C1083" s="30"/>
      <c r="D1083" s="5"/>
      <c r="E1083" s="5"/>
      <c r="F1083" s="5"/>
      <c r="G1083" s="5"/>
      <c r="H1083" s="5"/>
      <c r="I1083" s="5"/>
      <c r="J1083" s="5"/>
      <c r="K1083" s="5"/>
      <c r="L1083" s="5"/>
      <c r="M1083" s="5"/>
      <c r="N1083" s="5"/>
      <c r="O1083" s="5"/>
      <c r="P1083" s="5"/>
      <c r="Q1083" s="5"/>
      <c r="R1083" s="5"/>
      <c r="S1083" s="5"/>
      <c r="T1083" s="5"/>
      <c r="U1083" s="127"/>
      <c r="V1083" s="496"/>
    </row>
    <row r="1084" spans="1:22" x14ac:dyDescent="0.2">
      <c r="A1084" s="5"/>
      <c r="B1084" s="31"/>
      <c r="C1084" s="30"/>
      <c r="D1084" s="5"/>
      <c r="E1084" s="5"/>
      <c r="F1084" s="5"/>
      <c r="G1084" s="5"/>
      <c r="H1084" s="5"/>
      <c r="I1084" s="5"/>
      <c r="J1084" s="5"/>
      <c r="K1084" s="5"/>
      <c r="L1084" s="5"/>
      <c r="M1084" s="5"/>
      <c r="N1084" s="5"/>
      <c r="O1084" s="5"/>
      <c r="P1084" s="5"/>
      <c r="Q1084" s="5"/>
      <c r="R1084" s="5"/>
      <c r="S1084" s="5"/>
      <c r="T1084" s="5"/>
      <c r="U1084" s="127"/>
      <c r="V1084" s="496"/>
    </row>
    <row r="1085" spans="1:22" x14ac:dyDescent="0.2">
      <c r="A1085" s="5"/>
      <c r="B1085" s="31"/>
      <c r="C1085" s="30"/>
      <c r="D1085" s="5"/>
      <c r="E1085" s="5"/>
      <c r="F1085" s="5"/>
      <c r="G1085" s="5"/>
      <c r="H1085" s="5"/>
      <c r="I1085" s="5"/>
      <c r="J1085" s="5"/>
      <c r="K1085" s="5"/>
      <c r="L1085" s="5"/>
      <c r="M1085" s="5"/>
      <c r="N1085" s="5"/>
      <c r="O1085" s="5"/>
      <c r="P1085" s="5"/>
      <c r="Q1085" s="5"/>
      <c r="R1085" s="5"/>
      <c r="S1085" s="5"/>
      <c r="T1085" s="5"/>
      <c r="U1085" s="127"/>
      <c r="V1085" s="496"/>
    </row>
    <row r="1086" spans="1:22" x14ac:dyDescent="0.2">
      <c r="A1086" s="5"/>
      <c r="B1086" s="31"/>
      <c r="C1086" s="30"/>
      <c r="D1086" s="5"/>
      <c r="E1086" s="5"/>
      <c r="F1086" s="5"/>
      <c r="G1086" s="5"/>
      <c r="H1086" s="5"/>
      <c r="I1086" s="5"/>
      <c r="J1086" s="5"/>
      <c r="K1086" s="5"/>
      <c r="L1086" s="5"/>
      <c r="M1086" s="5"/>
      <c r="N1086" s="5"/>
      <c r="O1086" s="5"/>
      <c r="P1086" s="5"/>
      <c r="Q1086" s="5"/>
      <c r="R1086" s="5"/>
      <c r="S1086" s="5"/>
      <c r="T1086" s="5"/>
      <c r="U1086" s="127"/>
      <c r="V1086" s="496"/>
    </row>
    <row r="1087" spans="1:22" x14ac:dyDescent="0.2">
      <c r="A1087" s="5"/>
      <c r="B1087" s="31"/>
      <c r="C1087" s="30"/>
      <c r="D1087" s="5"/>
      <c r="E1087" s="5"/>
      <c r="F1087" s="5"/>
      <c r="G1087" s="5"/>
      <c r="H1087" s="5"/>
      <c r="I1087" s="5"/>
      <c r="J1087" s="5"/>
      <c r="K1087" s="5"/>
      <c r="L1087" s="5"/>
      <c r="M1087" s="5"/>
      <c r="N1087" s="5"/>
      <c r="O1087" s="5"/>
      <c r="P1087" s="5"/>
      <c r="Q1087" s="5"/>
      <c r="R1087" s="5"/>
      <c r="S1087" s="5"/>
      <c r="T1087" s="5"/>
      <c r="U1087" s="127"/>
      <c r="V1087" s="496"/>
    </row>
    <row r="1088" spans="1:22" x14ac:dyDescent="0.2">
      <c r="A1088" s="5"/>
      <c r="B1088" s="31"/>
      <c r="C1088" s="30"/>
      <c r="D1088" s="5"/>
      <c r="E1088" s="5"/>
      <c r="F1088" s="5"/>
      <c r="G1088" s="5"/>
      <c r="H1088" s="5"/>
      <c r="I1088" s="5"/>
      <c r="J1088" s="5"/>
      <c r="K1088" s="5"/>
      <c r="L1088" s="5"/>
      <c r="M1088" s="5"/>
      <c r="N1088" s="5"/>
      <c r="O1088" s="5"/>
      <c r="P1088" s="5"/>
      <c r="Q1088" s="5"/>
      <c r="R1088" s="5"/>
      <c r="S1088" s="5"/>
      <c r="T1088" s="5"/>
      <c r="U1088" s="127"/>
      <c r="V1088" s="496"/>
    </row>
    <row r="1089" spans="1:22" x14ac:dyDescent="0.2">
      <c r="A1089" s="5"/>
      <c r="B1089" s="31"/>
      <c r="C1089" s="30"/>
      <c r="D1089" s="5"/>
      <c r="E1089" s="5"/>
      <c r="F1089" s="5"/>
      <c r="G1089" s="5"/>
      <c r="H1089" s="5"/>
      <c r="I1089" s="5"/>
      <c r="J1089" s="5"/>
      <c r="K1089" s="5"/>
      <c r="L1089" s="5"/>
      <c r="M1089" s="5"/>
      <c r="N1089" s="5"/>
      <c r="O1089" s="5"/>
      <c r="P1089" s="5"/>
      <c r="Q1089" s="5"/>
      <c r="R1089" s="5"/>
      <c r="S1089" s="5"/>
      <c r="T1089" s="5"/>
      <c r="U1089" s="127"/>
      <c r="V1089" s="496"/>
    </row>
    <row r="1090" spans="1:22" x14ac:dyDescent="0.2">
      <c r="A1090" s="5"/>
      <c r="B1090" s="31"/>
      <c r="C1090" s="30"/>
      <c r="D1090" s="5"/>
      <c r="E1090" s="5"/>
      <c r="F1090" s="5"/>
      <c r="G1090" s="5"/>
      <c r="H1090" s="5"/>
      <c r="I1090" s="5"/>
      <c r="J1090" s="5"/>
      <c r="K1090" s="5"/>
      <c r="L1090" s="5"/>
      <c r="M1090" s="5"/>
      <c r="N1090" s="5"/>
      <c r="O1090" s="5"/>
      <c r="P1090" s="5"/>
      <c r="Q1090" s="5"/>
      <c r="R1090" s="5"/>
      <c r="S1090" s="5"/>
      <c r="T1090" s="5"/>
      <c r="U1090" s="127"/>
      <c r="V1090" s="496"/>
    </row>
    <row r="1091" spans="1:22" x14ac:dyDescent="0.2">
      <c r="A1091" s="5"/>
      <c r="B1091" s="31"/>
      <c r="C1091" s="30"/>
      <c r="D1091" s="5"/>
      <c r="E1091" s="5"/>
      <c r="F1091" s="5"/>
      <c r="G1091" s="5"/>
      <c r="H1091" s="5"/>
      <c r="I1091" s="5"/>
      <c r="J1091" s="5"/>
      <c r="K1091" s="5"/>
      <c r="L1091" s="5"/>
      <c r="M1091" s="5"/>
      <c r="N1091" s="5"/>
      <c r="O1091" s="5"/>
      <c r="P1091" s="5"/>
      <c r="Q1091" s="5"/>
      <c r="R1091" s="5"/>
      <c r="S1091" s="5"/>
      <c r="T1091" s="5"/>
      <c r="U1091" s="127"/>
      <c r="V1091" s="496"/>
    </row>
    <row r="1092" spans="1:22" x14ac:dyDescent="0.2">
      <c r="A1092" s="5"/>
      <c r="B1092" s="31"/>
      <c r="C1092" s="30"/>
      <c r="D1092" s="5"/>
      <c r="E1092" s="5"/>
      <c r="F1092" s="5"/>
      <c r="G1092" s="5"/>
      <c r="H1092" s="5"/>
      <c r="I1092" s="5"/>
      <c r="J1092" s="5"/>
      <c r="K1092" s="5"/>
      <c r="L1092" s="5"/>
      <c r="M1092" s="5"/>
      <c r="N1092" s="5"/>
      <c r="O1092" s="5"/>
      <c r="P1092" s="5"/>
      <c r="Q1092" s="5"/>
      <c r="R1092" s="5"/>
      <c r="S1092" s="5"/>
      <c r="T1092" s="5"/>
      <c r="U1092" s="127"/>
      <c r="V1092" s="496"/>
    </row>
    <row r="1093" spans="1:22" x14ac:dyDescent="0.2">
      <c r="A1093" s="5"/>
      <c r="B1093" s="31"/>
      <c r="C1093" s="30"/>
      <c r="D1093" s="5"/>
      <c r="E1093" s="5"/>
      <c r="F1093" s="5"/>
      <c r="G1093" s="5"/>
      <c r="H1093" s="5"/>
      <c r="I1093" s="5"/>
      <c r="J1093" s="5"/>
      <c r="K1093" s="5"/>
      <c r="L1093" s="5"/>
      <c r="M1093" s="5"/>
      <c r="N1093" s="5"/>
      <c r="O1093" s="5"/>
      <c r="P1093" s="5"/>
      <c r="Q1093" s="5"/>
      <c r="R1093" s="5"/>
      <c r="S1093" s="5"/>
      <c r="T1093" s="5"/>
      <c r="U1093" s="127"/>
      <c r="V1093" s="496"/>
    </row>
    <row r="1094" spans="1:22" x14ac:dyDescent="0.2">
      <c r="A1094" s="5"/>
      <c r="B1094" s="31"/>
      <c r="C1094" s="30"/>
      <c r="D1094" s="5"/>
      <c r="E1094" s="5"/>
      <c r="F1094" s="5"/>
      <c r="G1094" s="5"/>
      <c r="H1094" s="5"/>
      <c r="I1094" s="5"/>
      <c r="J1094" s="5"/>
      <c r="K1094" s="5"/>
      <c r="L1094" s="5"/>
      <c r="M1094" s="5"/>
      <c r="N1094" s="5"/>
      <c r="O1094" s="5"/>
      <c r="P1094" s="5"/>
      <c r="Q1094" s="5"/>
      <c r="R1094" s="5"/>
      <c r="S1094" s="5"/>
      <c r="T1094" s="5"/>
      <c r="U1094" s="127"/>
      <c r="V1094" s="496"/>
    </row>
    <row r="1095" spans="1:22" x14ac:dyDescent="0.2">
      <c r="A1095" s="5"/>
      <c r="B1095" s="31"/>
      <c r="C1095" s="30"/>
      <c r="D1095" s="5"/>
      <c r="E1095" s="5"/>
      <c r="F1095" s="5"/>
      <c r="G1095" s="5"/>
      <c r="H1095" s="5"/>
      <c r="I1095" s="5"/>
      <c r="J1095" s="5"/>
      <c r="K1095" s="5"/>
      <c r="L1095" s="5"/>
      <c r="M1095" s="5"/>
      <c r="N1095" s="5"/>
      <c r="O1095" s="5"/>
      <c r="P1095" s="5"/>
      <c r="Q1095" s="5"/>
      <c r="R1095" s="5"/>
      <c r="S1095" s="5"/>
      <c r="T1095" s="5"/>
      <c r="U1095" s="127"/>
      <c r="V1095" s="496"/>
    </row>
    <row r="1096" spans="1:22" x14ac:dyDescent="0.2">
      <c r="A1096" s="5"/>
      <c r="B1096" s="31"/>
      <c r="C1096" s="30"/>
      <c r="D1096" s="5"/>
      <c r="E1096" s="5"/>
      <c r="F1096" s="5"/>
      <c r="G1096" s="5"/>
      <c r="H1096" s="5"/>
      <c r="I1096" s="5"/>
      <c r="J1096" s="5"/>
      <c r="K1096" s="5"/>
      <c r="L1096" s="5"/>
      <c r="M1096" s="5"/>
      <c r="N1096" s="5"/>
      <c r="O1096" s="5"/>
      <c r="P1096" s="5"/>
      <c r="Q1096" s="5"/>
      <c r="R1096" s="5"/>
      <c r="S1096" s="5"/>
      <c r="T1096" s="5"/>
      <c r="U1096" s="127"/>
      <c r="V1096" s="496"/>
    </row>
    <row r="1097" spans="1:22" x14ac:dyDescent="0.2">
      <c r="A1097" s="5"/>
      <c r="B1097" s="31"/>
      <c r="C1097" s="30"/>
      <c r="D1097" s="5"/>
      <c r="E1097" s="5"/>
      <c r="F1097" s="5"/>
      <c r="G1097" s="5"/>
      <c r="H1097" s="5"/>
      <c r="I1097" s="5"/>
      <c r="J1097" s="5"/>
      <c r="K1097" s="5"/>
      <c r="L1097" s="5"/>
      <c r="M1097" s="5"/>
      <c r="N1097" s="5"/>
      <c r="O1097" s="5"/>
      <c r="P1097" s="5"/>
      <c r="Q1097" s="5"/>
      <c r="R1097" s="5"/>
      <c r="S1097" s="5"/>
      <c r="T1097" s="5"/>
      <c r="U1097" s="127"/>
      <c r="V1097" s="496"/>
    </row>
    <row r="1098" spans="1:22" x14ac:dyDescent="0.2">
      <c r="A1098" s="5"/>
      <c r="B1098" s="31"/>
      <c r="C1098" s="30"/>
      <c r="D1098" s="5"/>
      <c r="E1098" s="5"/>
      <c r="F1098" s="5"/>
      <c r="G1098" s="5"/>
      <c r="H1098" s="5"/>
      <c r="I1098" s="5"/>
      <c r="J1098" s="5"/>
      <c r="K1098" s="5"/>
      <c r="L1098" s="5"/>
      <c r="M1098" s="5"/>
      <c r="N1098" s="5"/>
      <c r="O1098" s="5"/>
      <c r="P1098" s="5"/>
      <c r="Q1098" s="5"/>
      <c r="R1098" s="5"/>
      <c r="S1098" s="5"/>
      <c r="T1098" s="5"/>
      <c r="U1098" s="127"/>
      <c r="V1098" s="496"/>
    </row>
    <row r="1099" spans="1:22" x14ac:dyDescent="0.2">
      <c r="A1099" s="5"/>
      <c r="B1099" s="31"/>
      <c r="C1099" s="30"/>
      <c r="D1099" s="5"/>
      <c r="E1099" s="5"/>
      <c r="F1099" s="5"/>
      <c r="G1099" s="5"/>
      <c r="H1099" s="5"/>
      <c r="I1099" s="5"/>
      <c r="J1099" s="5"/>
      <c r="K1099" s="5"/>
      <c r="L1099" s="5"/>
      <c r="M1099" s="5"/>
      <c r="N1099" s="5"/>
      <c r="O1099" s="5"/>
      <c r="P1099" s="5"/>
      <c r="Q1099" s="5"/>
      <c r="R1099" s="5"/>
      <c r="S1099" s="5"/>
      <c r="T1099" s="5"/>
      <c r="U1099" s="127"/>
      <c r="V1099" s="496"/>
    </row>
    <row r="1100" spans="1:22" x14ac:dyDescent="0.2">
      <c r="A1100" s="5"/>
      <c r="B1100" s="31"/>
      <c r="C1100" s="30"/>
      <c r="D1100" s="5"/>
      <c r="E1100" s="5"/>
      <c r="F1100" s="5"/>
      <c r="G1100" s="5"/>
      <c r="H1100" s="5"/>
      <c r="I1100" s="5"/>
      <c r="J1100" s="5"/>
      <c r="K1100" s="5"/>
      <c r="L1100" s="5"/>
      <c r="M1100" s="5"/>
      <c r="N1100" s="5"/>
      <c r="O1100" s="5"/>
      <c r="P1100" s="5"/>
      <c r="Q1100" s="5"/>
      <c r="R1100" s="5"/>
      <c r="S1100" s="5"/>
      <c r="T1100" s="5"/>
      <c r="U1100" s="127"/>
      <c r="V1100" s="496"/>
    </row>
    <row r="1101" spans="1:22" x14ac:dyDescent="0.2">
      <c r="A1101" s="5"/>
      <c r="B1101" s="31"/>
      <c r="C1101" s="30"/>
      <c r="D1101" s="5"/>
      <c r="E1101" s="5"/>
      <c r="F1101" s="5"/>
      <c r="G1101" s="5"/>
      <c r="H1101" s="5"/>
      <c r="I1101" s="5"/>
      <c r="J1101" s="5"/>
      <c r="K1101" s="5"/>
      <c r="L1101" s="5"/>
      <c r="M1101" s="5"/>
      <c r="N1101" s="5"/>
      <c r="O1101" s="5"/>
      <c r="P1101" s="5"/>
      <c r="Q1101" s="5"/>
      <c r="R1101" s="5"/>
      <c r="S1101" s="5"/>
      <c r="T1101" s="5"/>
      <c r="U1101" s="127"/>
      <c r="V1101" s="496"/>
    </row>
    <row r="1102" spans="1:22" x14ac:dyDescent="0.2">
      <c r="A1102" s="5"/>
      <c r="B1102" s="31"/>
      <c r="C1102" s="30"/>
      <c r="D1102" s="5"/>
      <c r="E1102" s="5"/>
      <c r="F1102" s="5"/>
      <c r="G1102" s="5"/>
      <c r="H1102" s="5"/>
      <c r="I1102" s="5"/>
      <c r="J1102" s="5"/>
      <c r="K1102" s="5"/>
      <c r="L1102" s="5"/>
      <c r="M1102" s="5"/>
      <c r="N1102" s="5"/>
      <c r="O1102" s="5"/>
      <c r="P1102" s="5"/>
      <c r="Q1102" s="5"/>
      <c r="R1102" s="5"/>
      <c r="S1102" s="5"/>
      <c r="T1102" s="5"/>
      <c r="U1102" s="127"/>
      <c r="V1102" s="496"/>
    </row>
    <row r="1103" spans="1:22" x14ac:dyDescent="0.2">
      <c r="A1103" s="5"/>
      <c r="B1103" s="31"/>
      <c r="C1103" s="30"/>
      <c r="D1103" s="5"/>
      <c r="E1103" s="5"/>
      <c r="F1103" s="5"/>
      <c r="G1103" s="5"/>
      <c r="H1103" s="5"/>
      <c r="I1103" s="5"/>
      <c r="J1103" s="5"/>
      <c r="K1103" s="5"/>
      <c r="L1103" s="5"/>
      <c r="M1103" s="5"/>
      <c r="N1103" s="5"/>
      <c r="O1103" s="5"/>
      <c r="P1103" s="5"/>
      <c r="Q1103" s="5"/>
      <c r="R1103" s="5"/>
      <c r="S1103" s="5"/>
      <c r="T1103" s="5"/>
      <c r="U1103" s="127"/>
      <c r="V1103" s="496"/>
    </row>
    <row r="1104" spans="1:22" x14ac:dyDescent="0.2">
      <c r="A1104" s="5"/>
      <c r="B1104" s="31"/>
      <c r="C1104" s="30"/>
      <c r="D1104" s="5"/>
      <c r="E1104" s="5"/>
      <c r="F1104" s="5"/>
      <c r="G1104" s="5"/>
      <c r="H1104" s="5"/>
      <c r="I1104" s="5"/>
      <c r="J1104" s="5"/>
      <c r="K1104" s="5"/>
      <c r="L1104" s="5"/>
      <c r="M1104" s="5"/>
      <c r="N1104" s="5"/>
      <c r="O1104" s="5"/>
      <c r="P1104" s="5"/>
      <c r="Q1104" s="5"/>
      <c r="R1104" s="5"/>
      <c r="S1104" s="5"/>
      <c r="T1104" s="5"/>
      <c r="U1104" s="127"/>
      <c r="V1104" s="496"/>
    </row>
    <row r="1105" spans="1:22" x14ac:dyDescent="0.2">
      <c r="A1105" s="5"/>
      <c r="B1105" s="31"/>
      <c r="C1105" s="30"/>
      <c r="D1105" s="5"/>
      <c r="E1105" s="5"/>
      <c r="F1105" s="5"/>
      <c r="G1105" s="5"/>
      <c r="H1105" s="5"/>
      <c r="I1105" s="5"/>
      <c r="J1105" s="5"/>
      <c r="K1105" s="5"/>
      <c r="L1105" s="5"/>
      <c r="M1105" s="5"/>
      <c r="N1105" s="5"/>
      <c r="O1105" s="5"/>
      <c r="P1105" s="5"/>
      <c r="Q1105" s="5"/>
      <c r="R1105" s="5"/>
      <c r="S1105" s="5"/>
      <c r="T1105" s="5"/>
      <c r="U1105" s="127"/>
      <c r="V1105" s="496"/>
    </row>
    <row r="1106" spans="1:22" x14ac:dyDescent="0.2">
      <c r="A1106" s="5"/>
      <c r="B1106" s="31"/>
      <c r="C1106" s="30"/>
      <c r="D1106" s="5"/>
      <c r="E1106" s="5"/>
      <c r="F1106" s="5"/>
      <c r="G1106" s="5"/>
      <c r="H1106" s="5"/>
      <c r="I1106" s="5"/>
      <c r="J1106" s="5"/>
      <c r="K1106" s="5"/>
      <c r="L1106" s="5"/>
      <c r="M1106" s="5"/>
      <c r="N1106" s="5"/>
      <c r="O1106" s="5"/>
      <c r="P1106" s="5"/>
      <c r="Q1106" s="5"/>
      <c r="R1106" s="5"/>
      <c r="S1106" s="5"/>
      <c r="T1106" s="5"/>
      <c r="U1106" s="127"/>
      <c r="V1106" s="496"/>
    </row>
    <row r="1107" spans="1:22" x14ac:dyDescent="0.2">
      <c r="A1107" s="5"/>
      <c r="B1107" s="31"/>
      <c r="C1107" s="30"/>
      <c r="D1107" s="5"/>
      <c r="E1107" s="5"/>
      <c r="F1107" s="5"/>
      <c r="G1107" s="5"/>
      <c r="H1107" s="5"/>
      <c r="I1107" s="5"/>
      <c r="J1107" s="5"/>
      <c r="K1107" s="5"/>
      <c r="L1107" s="5"/>
      <c r="M1107" s="5"/>
      <c r="N1107" s="5"/>
      <c r="O1107" s="5"/>
      <c r="P1107" s="5"/>
      <c r="Q1107" s="5"/>
      <c r="R1107" s="5"/>
      <c r="S1107" s="5"/>
      <c r="T1107" s="5"/>
      <c r="U1107" s="127"/>
      <c r="V1107" s="496"/>
    </row>
    <row r="1108" spans="1:22" x14ac:dyDescent="0.2">
      <c r="A1108" s="5"/>
      <c r="B1108" s="31"/>
      <c r="C1108" s="30"/>
      <c r="D1108" s="5"/>
      <c r="E1108" s="5"/>
      <c r="F1108" s="5"/>
      <c r="G1108" s="5"/>
      <c r="H1108" s="5"/>
      <c r="I1108" s="5"/>
      <c r="J1108" s="5"/>
      <c r="K1108" s="5"/>
      <c r="L1108" s="5"/>
      <c r="M1108" s="5"/>
      <c r="N1108" s="5"/>
      <c r="O1108" s="5"/>
      <c r="P1108" s="5"/>
      <c r="Q1108" s="5"/>
      <c r="R1108" s="5"/>
      <c r="S1108" s="5"/>
      <c r="T1108" s="5"/>
      <c r="U1108" s="127"/>
      <c r="V1108" s="496"/>
    </row>
    <row r="1109" spans="1:22" x14ac:dyDescent="0.2">
      <c r="A1109" s="5"/>
      <c r="B1109" s="31"/>
      <c r="C1109" s="30"/>
      <c r="D1109" s="5"/>
      <c r="E1109" s="5"/>
      <c r="F1109" s="5"/>
      <c r="G1109" s="5"/>
      <c r="H1109" s="5"/>
      <c r="I1109" s="5"/>
      <c r="J1109" s="5"/>
      <c r="K1109" s="5"/>
      <c r="L1109" s="5"/>
      <c r="M1109" s="5"/>
      <c r="N1109" s="5"/>
      <c r="O1109" s="5"/>
      <c r="P1109" s="5"/>
      <c r="Q1109" s="5"/>
      <c r="R1109" s="5"/>
      <c r="S1109" s="5"/>
      <c r="T1109" s="5"/>
      <c r="U1109" s="127"/>
      <c r="V1109" s="496"/>
    </row>
    <row r="1110" spans="1:22" x14ac:dyDescent="0.2">
      <c r="A1110" s="5"/>
      <c r="B1110" s="31"/>
      <c r="C1110" s="30"/>
      <c r="D1110" s="5"/>
      <c r="E1110" s="5"/>
      <c r="F1110" s="5"/>
      <c r="G1110" s="5"/>
      <c r="H1110" s="5"/>
      <c r="I1110" s="5"/>
      <c r="J1110" s="5"/>
      <c r="K1110" s="5"/>
      <c r="L1110" s="5"/>
      <c r="M1110" s="5"/>
      <c r="N1110" s="5"/>
      <c r="O1110" s="5"/>
      <c r="P1110" s="5"/>
      <c r="Q1110" s="5"/>
      <c r="R1110" s="5"/>
      <c r="S1110" s="5"/>
      <c r="T1110" s="5"/>
      <c r="U1110" s="127"/>
      <c r="V1110" s="496"/>
    </row>
    <row r="1111" spans="1:22" x14ac:dyDescent="0.2">
      <c r="A1111" s="5"/>
      <c r="B1111" s="31"/>
      <c r="C1111" s="30"/>
      <c r="D1111" s="5"/>
      <c r="E1111" s="5"/>
      <c r="F1111" s="5"/>
      <c r="G1111" s="5"/>
      <c r="H1111" s="5"/>
      <c r="I1111" s="5"/>
      <c r="J1111" s="5"/>
      <c r="K1111" s="5"/>
      <c r="L1111" s="5"/>
      <c r="M1111" s="5"/>
      <c r="N1111" s="5"/>
      <c r="O1111" s="5"/>
      <c r="P1111" s="5"/>
      <c r="Q1111" s="5"/>
      <c r="R1111" s="5"/>
      <c r="S1111" s="5"/>
      <c r="T1111" s="5"/>
      <c r="U1111" s="127"/>
      <c r="V1111" s="496"/>
    </row>
    <row r="1112" spans="1:22" x14ac:dyDescent="0.2">
      <c r="A1112" s="5"/>
      <c r="B1112" s="31"/>
      <c r="C1112" s="30"/>
      <c r="D1112" s="5"/>
      <c r="E1112" s="5"/>
      <c r="F1112" s="5"/>
      <c r="G1112" s="5"/>
      <c r="H1112" s="5"/>
      <c r="I1112" s="5"/>
      <c r="J1112" s="5"/>
      <c r="K1112" s="5"/>
      <c r="L1112" s="5"/>
      <c r="M1112" s="5"/>
      <c r="N1112" s="5"/>
      <c r="O1112" s="5"/>
      <c r="P1112" s="5"/>
      <c r="Q1112" s="5"/>
      <c r="R1112" s="5"/>
      <c r="S1112" s="5"/>
      <c r="T1112" s="5"/>
      <c r="U1112" s="127"/>
      <c r="V1112" s="496"/>
    </row>
    <row r="1113" spans="1:22" x14ac:dyDescent="0.2">
      <c r="A1113" s="5"/>
      <c r="B1113" s="31"/>
      <c r="C1113" s="30"/>
      <c r="D1113" s="5"/>
      <c r="E1113" s="5"/>
      <c r="F1113" s="5"/>
      <c r="G1113" s="5"/>
      <c r="H1113" s="5"/>
      <c r="I1113" s="5"/>
      <c r="J1113" s="5"/>
      <c r="K1113" s="5"/>
      <c r="L1113" s="5"/>
      <c r="M1113" s="5"/>
      <c r="N1113" s="5"/>
      <c r="O1113" s="5"/>
      <c r="P1113" s="5"/>
      <c r="Q1113" s="5"/>
      <c r="R1113" s="5"/>
      <c r="S1113" s="5"/>
      <c r="T1113" s="5"/>
      <c r="U1113" s="127"/>
      <c r="V1113" s="496"/>
    </row>
    <row r="1114" spans="1:22" x14ac:dyDescent="0.2">
      <c r="A1114" s="5"/>
      <c r="B1114" s="31"/>
      <c r="C1114" s="30"/>
      <c r="D1114" s="5"/>
      <c r="E1114" s="5"/>
      <c r="F1114" s="5"/>
      <c r="G1114" s="5"/>
      <c r="H1114" s="5"/>
      <c r="I1114" s="5"/>
      <c r="J1114" s="5"/>
      <c r="K1114" s="5"/>
      <c r="L1114" s="5"/>
      <c r="M1114" s="5"/>
      <c r="N1114" s="5"/>
      <c r="O1114" s="5"/>
      <c r="P1114" s="5"/>
      <c r="Q1114" s="5"/>
      <c r="R1114" s="5"/>
      <c r="S1114" s="5"/>
      <c r="T1114" s="5"/>
      <c r="U1114" s="127"/>
      <c r="V1114" s="496"/>
    </row>
    <row r="1115" spans="1:22" x14ac:dyDescent="0.2">
      <c r="A1115" s="5"/>
      <c r="B1115" s="31"/>
      <c r="C1115" s="30"/>
      <c r="D1115" s="5"/>
      <c r="E1115" s="5"/>
      <c r="F1115" s="5"/>
      <c r="G1115" s="5"/>
      <c r="H1115" s="5"/>
      <c r="I1115" s="5"/>
      <c r="J1115" s="5"/>
      <c r="K1115" s="5"/>
      <c r="L1115" s="5"/>
      <c r="M1115" s="5"/>
      <c r="N1115" s="5"/>
      <c r="O1115" s="5"/>
      <c r="P1115" s="5"/>
      <c r="Q1115" s="5"/>
      <c r="R1115" s="5"/>
      <c r="S1115" s="5"/>
      <c r="T1115" s="5"/>
      <c r="U1115" s="127"/>
      <c r="V1115" s="496"/>
    </row>
    <row r="1116" spans="1:22" x14ac:dyDescent="0.2">
      <c r="A1116" s="5"/>
      <c r="B1116" s="31"/>
      <c r="C1116" s="30"/>
      <c r="D1116" s="5"/>
      <c r="E1116" s="5"/>
      <c r="F1116" s="5"/>
      <c r="G1116" s="5"/>
      <c r="H1116" s="5"/>
      <c r="I1116" s="5"/>
      <c r="J1116" s="5"/>
      <c r="K1116" s="5"/>
      <c r="L1116" s="5"/>
      <c r="M1116" s="5"/>
      <c r="N1116" s="5"/>
      <c r="O1116" s="5"/>
      <c r="P1116" s="5"/>
      <c r="Q1116" s="5"/>
      <c r="R1116" s="5"/>
      <c r="S1116" s="5"/>
      <c r="T1116" s="5"/>
      <c r="U1116" s="127"/>
      <c r="V1116" s="496"/>
    </row>
    <row r="1117" spans="1:22" x14ac:dyDescent="0.2">
      <c r="A1117" s="5"/>
      <c r="B1117" s="31"/>
      <c r="C1117" s="30"/>
      <c r="D1117" s="5"/>
      <c r="E1117" s="5"/>
      <c r="F1117" s="5"/>
      <c r="G1117" s="5"/>
      <c r="H1117" s="5"/>
      <c r="I1117" s="5"/>
      <c r="J1117" s="5"/>
      <c r="K1117" s="5"/>
      <c r="L1117" s="5"/>
      <c r="M1117" s="5"/>
      <c r="N1117" s="5"/>
      <c r="O1117" s="5"/>
      <c r="P1117" s="5"/>
      <c r="Q1117" s="5"/>
      <c r="R1117" s="5"/>
      <c r="S1117" s="5"/>
      <c r="T1117" s="5"/>
      <c r="U1117" s="127"/>
      <c r="V1117" s="496"/>
    </row>
    <row r="1118" spans="1:22" x14ac:dyDescent="0.2">
      <c r="A1118" s="5"/>
      <c r="B1118" s="31"/>
      <c r="C1118" s="30"/>
      <c r="D1118" s="5"/>
      <c r="E1118" s="5"/>
      <c r="F1118" s="5"/>
      <c r="G1118" s="5"/>
      <c r="H1118" s="5"/>
      <c r="I1118" s="5"/>
      <c r="J1118" s="5"/>
      <c r="K1118" s="5"/>
      <c r="L1118" s="5"/>
      <c r="M1118" s="5"/>
      <c r="N1118" s="5"/>
      <c r="O1118" s="5"/>
      <c r="P1118" s="5"/>
      <c r="Q1118" s="5"/>
      <c r="R1118" s="5"/>
      <c r="S1118" s="5"/>
      <c r="T1118" s="5"/>
      <c r="U1118" s="127"/>
      <c r="V1118" s="496"/>
    </row>
    <row r="1119" spans="1:22" x14ac:dyDescent="0.2">
      <c r="A1119" s="5"/>
      <c r="B1119" s="31"/>
      <c r="C1119" s="30"/>
      <c r="D1119" s="5"/>
      <c r="E1119" s="5"/>
      <c r="F1119" s="5"/>
      <c r="G1119" s="5"/>
      <c r="H1119" s="5"/>
      <c r="I1119" s="5"/>
      <c r="J1119" s="5"/>
      <c r="K1119" s="5"/>
      <c r="L1119" s="5"/>
      <c r="M1119" s="5"/>
      <c r="N1119" s="5"/>
      <c r="O1119" s="5"/>
      <c r="P1119" s="5"/>
      <c r="Q1119" s="5"/>
      <c r="R1119" s="5"/>
      <c r="S1119" s="5"/>
      <c r="T1119" s="5"/>
      <c r="U1119" s="127"/>
      <c r="V1119" s="496"/>
    </row>
    <row r="1120" spans="1:22" x14ac:dyDescent="0.2">
      <c r="A1120" s="5"/>
      <c r="B1120" s="31"/>
      <c r="C1120" s="30"/>
      <c r="D1120" s="5"/>
      <c r="E1120" s="5"/>
      <c r="F1120" s="5"/>
      <c r="G1120" s="5"/>
      <c r="H1120" s="5"/>
      <c r="I1120" s="5"/>
      <c r="J1120" s="5"/>
      <c r="K1120" s="5"/>
      <c r="L1120" s="5"/>
      <c r="M1120" s="5"/>
      <c r="N1120" s="5"/>
      <c r="O1120" s="5"/>
      <c r="P1120" s="5"/>
      <c r="Q1120" s="5"/>
      <c r="R1120" s="5"/>
      <c r="S1120" s="5"/>
      <c r="T1120" s="5"/>
      <c r="U1120" s="127"/>
      <c r="V1120" s="496"/>
    </row>
    <row r="1121" spans="1:22" x14ac:dyDescent="0.2">
      <c r="A1121" s="5"/>
      <c r="B1121" s="31"/>
      <c r="C1121" s="30"/>
      <c r="D1121" s="5"/>
      <c r="E1121" s="5"/>
      <c r="F1121" s="5"/>
      <c r="G1121" s="5"/>
      <c r="H1121" s="5"/>
      <c r="I1121" s="5"/>
      <c r="J1121" s="5"/>
      <c r="K1121" s="5"/>
      <c r="L1121" s="5"/>
      <c r="M1121" s="5"/>
      <c r="N1121" s="5"/>
      <c r="O1121" s="5"/>
      <c r="P1121" s="5"/>
      <c r="Q1121" s="5"/>
      <c r="R1121" s="5"/>
      <c r="S1121" s="5"/>
      <c r="T1121" s="5"/>
      <c r="U1121" s="127"/>
      <c r="V1121" s="496"/>
    </row>
    <row r="1122" spans="1:22" x14ac:dyDescent="0.2">
      <c r="A1122" s="5"/>
      <c r="B1122" s="31"/>
      <c r="C1122" s="30"/>
      <c r="D1122" s="5"/>
      <c r="E1122" s="5"/>
      <c r="F1122" s="5"/>
      <c r="G1122" s="5"/>
      <c r="H1122" s="5"/>
      <c r="I1122" s="5"/>
      <c r="J1122" s="5"/>
      <c r="K1122" s="5"/>
      <c r="L1122" s="5"/>
      <c r="M1122" s="5"/>
      <c r="N1122" s="5"/>
      <c r="O1122" s="5"/>
      <c r="P1122" s="5"/>
      <c r="Q1122" s="5"/>
      <c r="R1122" s="5"/>
      <c r="S1122" s="5"/>
      <c r="T1122" s="5"/>
      <c r="U1122" s="127"/>
      <c r="V1122" s="496"/>
    </row>
    <row r="1123" spans="1:22" x14ac:dyDescent="0.2">
      <c r="A1123" s="5"/>
      <c r="B1123" s="31"/>
      <c r="C1123" s="30"/>
      <c r="D1123" s="5"/>
      <c r="E1123" s="5"/>
      <c r="F1123" s="5"/>
      <c r="G1123" s="5"/>
      <c r="H1123" s="5"/>
      <c r="I1123" s="5"/>
      <c r="J1123" s="5"/>
      <c r="K1123" s="5"/>
      <c r="L1123" s="5"/>
      <c r="M1123" s="5"/>
      <c r="N1123" s="5"/>
      <c r="O1123" s="5"/>
      <c r="P1123" s="5"/>
      <c r="Q1123" s="5"/>
      <c r="R1123" s="5"/>
      <c r="S1123" s="5"/>
      <c r="T1123" s="5"/>
      <c r="U1123" s="127"/>
      <c r="V1123" s="496"/>
    </row>
    <row r="1124" spans="1:22" x14ac:dyDescent="0.2">
      <c r="A1124" s="5"/>
      <c r="B1124" s="31"/>
      <c r="C1124" s="30"/>
      <c r="D1124" s="5"/>
      <c r="E1124" s="5"/>
      <c r="F1124" s="5"/>
      <c r="G1124" s="5"/>
      <c r="H1124" s="5"/>
      <c r="I1124" s="5"/>
      <c r="J1124" s="5"/>
      <c r="K1124" s="5"/>
      <c r="L1124" s="5"/>
      <c r="M1124" s="5"/>
      <c r="N1124" s="5"/>
      <c r="O1124" s="5"/>
      <c r="P1124" s="5"/>
      <c r="Q1124" s="5"/>
      <c r="R1124" s="5"/>
      <c r="S1124" s="5"/>
      <c r="T1124" s="5"/>
      <c r="U1124" s="127"/>
      <c r="V1124" s="496"/>
    </row>
    <row r="1125" spans="1:22" x14ac:dyDescent="0.2">
      <c r="A1125" s="5"/>
      <c r="B1125" s="31"/>
      <c r="C1125" s="30"/>
      <c r="D1125" s="5"/>
      <c r="E1125" s="5"/>
      <c r="F1125" s="5"/>
      <c r="G1125" s="5"/>
      <c r="H1125" s="5"/>
      <c r="I1125" s="5"/>
      <c r="J1125" s="5"/>
      <c r="K1125" s="5"/>
      <c r="L1125" s="5"/>
      <c r="M1125" s="5"/>
      <c r="N1125" s="5"/>
      <c r="O1125" s="5"/>
      <c r="P1125" s="5"/>
      <c r="Q1125" s="5"/>
      <c r="R1125" s="5"/>
      <c r="S1125" s="5"/>
      <c r="T1125" s="5"/>
      <c r="U1125" s="127"/>
      <c r="V1125" s="496"/>
    </row>
    <row r="1126" spans="1:22" x14ac:dyDescent="0.2">
      <c r="A1126" s="5"/>
      <c r="B1126" s="31"/>
      <c r="C1126" s="30"/>
      <c r="D1126" s="5"/>
      <c r="E1126" s="5"/>
      <c r="F1126" s="5"/>
      <c r="G1126" s="5"/>
      <c r="H1126" s="5"/>
      <c r="I1126" s="5"/>
      <c r="J1126" s="5"/>
      <c r="K1126" s="5"/>
      <c r="L1126" s="5"/>
      <c r="M1126" s="5"/>
      <c r="N1126" s="5"/>
      <c r="O1126" s="5"/>
      <c r="P1126" s="5"/>
      <c r="Q1126" s="5"/>
      <c r="R1126" s="5"/>
      <c r="S1126" s="5"/>
      <c r="T1126" s="5"/>
      <c r="U1126" s="127"/>
      <c r="V1126" s="496"/>
    </row>
    <row r="1127" spans="1:22" x14ac:dyDescent="0.2">
      <c r="A1127" s="5"/>
      <c r="B1127" s="31"/>
      <c r="C1127" s="30"/>
      <c r="D1127" s="5"/>
      <c r="E1127" s="5"/>
      <c r="F1127" s="5"/>
      <c r="G1127" s="5"/>
      <c r="H1127" s="5"/>
      <c r="I1127" s="5"/>
      <c r="J1127" s="5"/>
      <c r="K1127" s="5"/>
      <c r="L1127" s="5"/>
      <c r="M1127" s="5"/>
      <c r="N1127" s="5"/>
      <c r="O1127" s="5"/>
      <c r="P1127" s="5"/>
      <c r="Q1127" s="5"/>
      <c r="R1127" s="5"/>
      <c r="S1127" s="5"/>
      <c r="T1127" s="5"/>
      <c r="U1127" s="127"/>
      <c r="V1127" s="496"/>
    </row>
    <row r="1128" spans="1:22" x14ac:dyDescent="0.2">
      <c r="A1128" s="5"/>
      <c r="B1128" s="31"/>
      <c r="C1128" s="30"/>
      <c r="D1128" s="5"/>
      <c r="E1128" s="5"/>
      <c r="F1128" s="5"/>
      <c r="G1128" s="5"/>
      <c r="H1128" s="5"/>
      <c r="I1128" s="5"/>
      <c r="J1128" s="5"/>
      <c r="K1128" s="5"/>
      <c r="L1128" s="5"/>
      <c r="M1128" s="5"/>
      <c r="N1128" s="5"/>
      <c r="O1128" s="5"/>
      <c r="P1128" s="5"/>
      <c r="Q1128" s="5"/>
      <c r="R1128" s="5"/>
      <c r="S1128" s="5"/>
      <c r="T1128" s="5"/>
      <c r="U1128" s="127"/>
      <c r="V1128" s="496"/>
    </row>
    <row r="1129" spans="1:22" x14ac:dyDescent="0.2">
      <c r="A1129" s="5"/>
      <c r="B1129" s="31"/>
      <c r="C1129" s="30"/>
      <c r="D1129" s="5"/>
      <c r="E1129" s="5"/>
      <c r="F1129" s="5"/>
      <c r="G1129" s="5"/>
      <c r="H1129" s="5"/>
      <c r="I1129" s="5"/>
      <c r="J1129" s="5"/>
      <c r="K1129" s="5"/>
      <c r="L1129" s="5"/>
      <c r="M1129" s="5"/>
      <c r="N1129" s="5"/>
      <c r="O1129" s="5"/>
      <c r="P1129" s="5"/>
      <c r="Q1129" s="5"/>
      <c r="R1129" s="5"/>
      <c r="S1129" s="5"/>
      <c r="T1129" s="5"/>
      <c r="U1129" s="127"/>
      <c r="V1129" s="496"/>
    </row>
    <row r="1130" spans="1:22" x14ac:dyDescent="0.2">
      <c r="A1130" s="5"/>
      <c r="B1130" s="31"/>
      <c r="C1130" s="30"/>
      <c r="D1130" s="5"/>
      <c r="E1130" s="5"/>
      <c r="F1130" s="5"/>
      <c r="G1130" s="5"/>
      <c r="H1130" s="5"/>
      <c r="I1130" s="5"/>
      <c r="J1130" s="5"/>
      <c r="K1130" s="5"/>
      <c r="L1130" s="5"/>
      <c r="M1130" s="5"/>
      <c r="N1130" s="5"/>
      <c r="O1130" s="5"/>
      <c r="P1130" s="5"/>
      <c r="Q1130" s="5"/>
      <c r="R1130" s="5"/>
      <c r="S1130" s="5"/>
      <c r="T1130" s="5"/>
      <c r="U1130" s="127"/>
      <c r="V1130" s="496"/>
    </row>
    <row r="1131" spans="1:22" x14ac:dyDescent="0.2">
      <c r="A1131" s="5"/>
      <c r="B1131" s="31"/>
      <c r="C1131" s="30"/>
      <c r="D1131" s="5"/>
      <c r="E1131" s="5"/>
      <c r="F1131" s="5"/>
      <c r="G1131" s="5"/>
      <c r="H1131" s="5"/>
      <c r="I1131" s="5"/>
      <c r="J1131" s="5"/>
      <c r="K1131" s="5"/>
      <c r="L1131" s="5"/>
      <c r="M1131" s="5"/>
      <c r="N1131" s="5"/>
      <c r="O1131" s="5"/>
      <c r="P1131" s="5"/>
      <c r="Q1131" s="5"/>
      <c r="R1131" s="5"/>
      <c r="S1131" s="5"/>
      <c r="T1131" s="5"/>
      <c r="U1131" s="127"/>
      <c r="V1131" s="496"/>
    </row>
    <row r="1132" spans="1:22" x14ac:dyDescent="0.2">
      <c r="A1132" s="5"/>
      <c r="B1132" s="31"/>
      <c r="C1132" s="30"/>
      <c r="D1132" s="5"/>
      <c r="E1132" s="5"/>
      <c r="F1132" s="5"/>
      <c r="G1132" s="5"/>
      <c r="H1132" s="5"/>
      <c r="I1132" s="5"/>
      <c r="J1132" s="5"/>
      <c r="K1132" s="5"/>
      <c r="L1132" s="5"/>
      <c r="M1132" s="5"/>
      <c r="N1132" s="5"/>
      <c r="O1132" s="5"/>
      <c r="P1132" s="5"/>
      <c r="Q1132" s="5"/>
      <c r="R1132" s="5"/>
      <c r="S1132" s="5"/>
      <c r="T1132" s="5"/>
      <c r="U1132" s="127"/>
      <c r="V1132" s="496"/>
    </row>
    <row r="1133" spans="1:22" x14ac:dyDescent="0.2">
      <c r="A1133" s="5"/>
      <c r="B1133" s="31"/>
      <c r="C1133" s="30"/>
      <c r="D1133" s="5"/>
      <c r="E1133" s="5"/>
      <c r="F1133" s="5"/>
      <c r="G1133" s="5"/>
      <c r="H1133" s="5"/>
      <c r="I1133" s="5"/>
      <c r="J1133" s="5"/>
      <c r="K1133" s="5"/>
      <c r="L1133" s="5"/>
      <c r="M1133" s="5"/>
      <c r="N1133" s="5"/>
      <c r="O1133" s="5"/>
      <c r="P1133" s="5"/>
      <c r="Q1133" s="5"/>
      <c r="R1133" s="5"/>
      <c r="S1133" s="5"/>
      <c r="T1133" s="5"/>
      <c r="U1133" s="127"/>
      <c r="V1133" s="496"/>
    </row>
    <row r="1134" spans="1:22" x14ac:dyDescent="0.2">
      <c r="A1134" s="5"/>
      <c r="B1134" s="31"/>
      <c r="C1134" s="30"/>
      <c r="D1134" s="5"/>
      <c r="E1134" s="5"/>
      <c r="F1134" s="5"/>
      <c r="G1134" s="5"/>
      <c r="H1134" s="5"/>
      <c r="I1134" s="5"/>
      <c r="J1134" s="5"/>
      <c r="K1134" s="5"/>
      <c r="L1134" s="5"/>
      <c r="M1134" s="5"/>
      <c r="N1134" s="5"/>
      <c r="O1134" s="5"/>
      <c r="P1134" s="5"/>
      <c r="Q1134" s="5"/>
      <c r="R1134" s="5"/>
      <c r="S1134" s="5"/>
      <c r="T1134" s="5"/>
      <c r="U1134" s="127"/>
      <c r="V1134" s="496"/>
    </row>
    <row r="1135" spans="1:22" x14ac:dyDescent="0.2">
      <c r="A1135" s="5"/>
      <c r="B1135" s="31"/>
      <c r="C1135" s="30"/>
      <c r="D1135" s="5"/>
      <c r="E1135" s="5"/>
      <c r="F1135" s="5"/>
      <c r="G1135" s="5"/>
      <c r="H1135" s="5"/>
      <c r="I1135" s="5"/>
      <c r="J1135" s="5"/>
      <c r="K1135" s="5"/>
      <c r="L1135" s="5"/>
      <c r="M1135" s="5"/>
      <c r="N1135" s="5"/>
      <c r="O1135" s="5"/>
      <c r="P1135" s="5"/>
      <c r="Q1135" s="5"/>
      <c r="R1135" s="5"/>
      <c r="S1135" s="5"/>
      <c r="T1135" s="5"/>
      <c r="U1135" s="127"/>
      <c r="V1135" s="496"/>
    </row>
    <row r="1136" spans="1:22" x14ac:dyDescent="0.2">
      <c r="A1136" s="5"/>
      <c r="B1136" s="31"/>
      <c r="C1136" s="30"/>
      <c r="D1136" s="5"/>
      <c r="E1136" s="5"/>
      <c r="F1136" s="5"/>
      <c r="G1136" s="5"/>
      <c r="H1136" s="5"/>
      <c r="I1136" s="5"/>
      <c r="J1136" s="5"/>
      <c r="K1136" s="5"/>
      <c r="L1136" s="5"/>
      <c r="M1136" s="5"/>
      <c r="N1136" s="5"/>
      <c r="O1136" s="5"/>
      <c r="P1136" s="5"/>
      <c r="Q1136" s="5"/>
      <c r="R1136" s="5"/>
      <c r="S1136" s="5"/>
      <c r="T1136" s="5"/>
      <c r="U1136" s="127"/>
      <c r="V1136" s="496"/>
    </row>
    <row r="1137" spans="1:22" x14ac:dyDescent="0.2">
      <c r="A1137" s="5"/>
      <c r="B1137" s="31"/>
      <c r="C1137" s="30"/>
      <c r="D1137" s="5"/>
      <c r="E1137" s="5"/>
      <c r="F1137" s="5"/>
      <c r="G1137" s="5"/>
      <c r="H1137" s="5"/>
      <c r="I1137" s="5"/>
      <c r="J1137" s="5"/>
      <c r="K1137" s="5"/>
      <c r="L1137" s="5"/>
      <c r="M1137" s="5"/>
      <c r="N1137" s="5"/>
      <c r="O1137" s="5"/>
      <c r="P1137" s="5"/>
      <c r="Q1137" s="5"/>
      <c r="R1137" s="5"/>
      <c r="S1137" s="5"/>
      <c r="T1137" s="5"/>
      <c r="U1137" s="127"/>
      <c r="V1137" s="496"/>
    </row>
    <row r="1138" spans="1:22" x14ac:dyDescent="0.2">
      <c r="A1138" s="5"/>
      <c r="B1138" s="31"/>
      <c r="C1138" s="30"/>
      <c r="D1138" s="5"/>
      <c r="E1138" s="5"/>
      <c r="F1138" s="5"/>
      <c r="G1138" s="5"/>
      <c r="H1138" s="5"/>
      <c r="I1138" s="5"/>
      <c r="J1138" s="5"/>
      <c r="K1138" s="5"/>
      <c r="L1138" s="5"/>
      <c r="M1138" s="5"/>
      <c r="N1138" s="5"/>
      <c r="O1138" s="5"/>
      <c r="P1138" s="5"/>
      <c r="Q1138" s="5"/>
      <c r="R1138" s="5"/>
      <c r="S1138" s="5"/>
      <c r="T1138" s="5"/>
      <c r="U1138" s="127"/>
      <c r="V1138" s="496"/>
    </row>
    <row r="1139" spans="1:22" x14ac:dyDescent="0.2">
      <c r="A1139" s="5"/>
      <c r="B1139" s="31"/>
      <c r="C1139" s="30"/>
      <c r="D1139" s="5"/>
      <c r="E1139" s="5"/>
      <c r="F1139" s="5"/>
      <c r="G1139" s="5"/>
      <c r="H1139" s="5"/>
      <c r="I1139" s="5"/>
      <c r="J1139" s="5"/>
      <c r="K1139" s="5"/>
      <c r="L1139" s="5"/>
      <c r="M1139" s="5"/>
      <c r="N1139" s="5"/>
      <c r="O1139" s="5"/>
      <c r="P1139" s="5"/>
      <c r="Q1139" s="5"/>
      <c r="R1139" s="5"/>
      <c r="S1139" s="5"/>
      <c r="T1139" s="5"/>
      <c r="U1139" s="127"/>
      <c r="V1139" s="496"/>
    </row>
    <row r="1140" spans="1:22" x14ac:dyDescent="0.2">
      <c r="A1140" s="5"/>
      <c r="B1140" s="31"/>
      <c r="C1140" s="30"/>
      <c r="D1140" s="5"/>
      <c r="E1140" s="5"/>
      <c r="F1140" s="5"/>
      <c r="G1140" s="5"/>
      <c r="H1140" s="5"/>
      <c r="I1140" s="5"/>
      <c r="J1140" s="5"/>
      <c r="K1140" s="5"/>
      <c r="L1140" s="5"/>
      <c r="M1140" s="5"/>
      <c r="N1140" s="5"/>
      <c r="O1140" s="5"/>
      <c r="P1140" s="5"/>
      <c r="Q1140" s="5"/>
      <c r="R1140" s="5"/>
      <c r="S1140" s="5"/>
      <c r="T1140" s="5"/>
      <c r="U1140" s="127"/>
      <c r="V1140" s="496"/>
    </row>
    <row r="1141" spans="1:22" x14ac:dyDescent="0.2">
      <c r="A1141" s="5"/>
      <c r="B1141" s="31"/>
      <c r="C1141" s="30"/>
      <c r="D1141" s="5"/>
      <c r="E1141" s="5"/>
      <c r="F1141" s="5"/>
      <c r="G1141" s="5"/>
      <c r="H1141" s="5"/>
      <c r="I1141" s="5"/>
      <c r="J1141" s="5"/>
      <c r="K1141" s="5"/>
      <c r="L1141" s="5"/>
      <c r="M1141" s="5"/>
      <c r="N1141" s="5"/>
      <c r="O1141" s="5"/>
      <c r="P1141" s="5"/>
      <c r="Q1141" s="5"/>
      <c r="R1141" s="5"/>
      <c r="S1141" s="5"/>
      <c r="T1141" s="5"/>
      <c r="U1141" s="127"/>
      <c r="V1141" s="496"/>
    </row>
    <row r="1142" spans="1:22" x14ac:dyDescent="0.2">
      <c r="A1142" s="5"/>
      <c r="B1142" s="31"/>
      <c r="C1142" s="30"/>
      <c r="D1142" s="5"/>
      <c r="E1142" s="5"/>
      <c r="F1142" s="5"/>
      <c r="G1142" s="5"/>
      <c r="H1142" s="5"/>
      <c r="I1142" s="5"/>
      <c r="J1142" s="5"/>
      <c r="K1142" s="5"/>
      <c r="L1142" s="5"/>
      <c r="M1142" s="5"/>
      <c r="N1142" s="5"/>
      <c r="O1142" s="5"/>
      <c r="P1142" s="5"/>
      <c r="Q1142" s="5"/>
      <c r="R1142" s="5"/>
      <c r="S1142" s="5"/>
      <c r="T1142" s="5"/>
      <c r="U1142" s="127"/>
      <c r="V1142" s="496"/>
    </row>
    <row r="1143" spans="1:22" x14ac:dyDescent="0.2">
      <c r="A1143" s="5"/>
      <c r="B1143" s="31"/>
      <c r="C1143" s="30"/>
      <c r="D1143" s="5"/>
      <c r="E1143" s="5"/>
      <c r="F1143" s="5"/>
      <c r="G1143" s="5"/>
      <c r="H1143" s="5"/>
      <c r="I1143" s="5"/>
      <c r="J1143" s="5"/>
      <c r="K1143" s="5"/>
      <c r="L1143" s="5"/>
      <c r="M1143" s="5"/>
      <c r="N1143" s="5"/>
      <c r="O1143" s="5"/>
      <c r="P1143" s="5"/>
      <c r="Q1143" s="5"/>
      <c r="R1143" s="5"/>
      <c r="S1143" s="5"/>
      <c r="T1143" s="5"/>
      <c r="U1143" s="127"/>
      <c r="V1143" s="496"/>
    </row>
    <row r="1144" spans="1:22" x14ac:dyDescent="0.2">
      <c r="A1144" s="5"/>
      <c r="B1144" s="31"/>
      <c r="C1144" s="30"/>
      <c r="D1144" s="5"/>
      <c r="E1144" s="5"/>
      <c r="F1144" s="5"/>
      <c r="G1144" s="5"/>
      <c r="H1144" s="5"/>
      <c r="I1144" s="5"/>
      <c r="J1144" s="5"/>
      <c r="K1144" s="5"/>
      <c r="L1144" s="5"/>
      <c r="M1144" s="5"/>
      <c r="N1144" s="5"/>
      <c r="O1144" s="5"/>
      <c r="P1144" s="5"/>
      <c r="Q1144" s="5"/>
      <c r="R1144" s="5"/>
      <c r="S1144" s="5"/>
      <c r="T1144" s="5"/>
      <c r="U1144" s="127"/>
      <c r="V1144" s="496"/>
    </row>
    <row r="1145" spans="1:22" x14ac:dyDescent="0.2">
      <c r="A1145" s="5"/>
      <c r="B1145" s="31"/>
      <c r="C1145" s="30"/>
      <c r="D1145" s="5"/>
      <c r="E1145" s="5"/>
      <c r="F1145" s="5"/>
      <c r="G1145" s="5"/>
      <c r="H1145" s="5"/>
      <c r="I1145" s="5"/>
      <c r="J1145" s="5"/>
      <c r="K1145" s="5"/>
      <c r="L1145" s="5"/>
      <c r="M1145" s="5"/>
      <c r="N1145" s="5"/>
      <c r="O1145" s="5"/>
      <c r="P1145" s="5"/>
      <c r="Q1145" s="5"/>
      <c r="R1145" s="5"/>
      <c r="S1145" s="5"/>
      <c r="T1145" s="5"/>
      <c r="U1145" s="127"/>
      <c r="V1145" s="496"/>
    </row>
    <row r="1146" spans="1:22" x14ac:dyDescent="0.2">
      <c r="A1146" s="5"/>
      <c r="B1146" s="31"/>
      <c r="C1146" s="30"/>
      <c r="D1146" s="5"/>
      <c r="E1146" s="5"/>
      <c r="F1146" s="5"/>
      <c r="G1146" s="5"/>
      <c r="H1146" s="5"/>
      <c r="I1146" s="5"/>
      <c r="J1146" s="5"/>
      <c r="K1146" s="5"/>
      <c r="L1146" s="5"/>
      <c r="M1146" s="5"/>
      <c r="N1146" s="5"/>
      <c r="O1146" s="5"/>
      <c r="P1146" s="5"/>
      <c r="Q1146" s="5"/>
      <c r="R1146" s="5"/>
      <c r="S1146" s="5"/>
      <c r="T1146" s="5"/>
      <c r="U1146" s="127"/>
      <c r="V1146" s="496"/>
    </row>
    <row r="1147" spans="1:22" x14ac:dyDescent="0.2">
      <c r="A1147" s="5"/>
      <c r="B1147" s="31"/>
      <c r="C1147" s="30"/>
      <c r="D1147" s="5"/>
      <c r="E1147" s="5"/>
      <c r="F1147" s="5"/>
      <c r="G1147" s="5"/>
      <c r="H1147" s="5"/>
      <c r="I1147" s="5"/>
      <c r="J1147" s="5"/>
      <c r="K1147" s="5"/>
      <c r="L1147" s="5"/>
      <c r="M1147" s="5"/>
      <c r="N1147" s="5"/>
      <c r="O1147" s="5"/>
      <c r="P1147" s="5"/>
      <c r="Q1147" s="5"/>
      <c r="R1147" s="5"/>
      <c r="S1147" s="5"/>
      <c r="T1147" s="5"/>
      <c r="U1147" s="127"/>
      <c r="V1147" s="496"/>
    </row>
    <row r="1148" spans="1:22" x14ac:dyDescent="0.2">
      <c r="A1148" s="5"/>
      <c r="B1148" s="31"/>
      <c r="C1148" s="30"/>
      <c r="D1148" s="5"/>
      <c r="E1148" s="5"/>
      <c r="F1148" s="5"/>
      <c r="G1148" s="5"/>
      <c r="H1148" s="5"/>
      <c r="I1148" s="5"/>
      <c r="J1148" s="5"/>
      <c r="K1148" s="5"/>
      <c r="L1148" s="5"/>
      <c r="M1148" s="5"/>
      <c r="N1148" s="5"/>
      <c r="O1148" s="5"/>
      <c r="P1148" s="5"/>
      <c r="Q1148" s="5"/>
      <c r="R1148" s="5"/>
      <c r="S1148" s="5"/>
      <c r="T1148" s="5"/>
      <c r="U1148" s="127"/>
      <c r="V1148" s="496"/>
    </row>
    <row r="1149" spans="1:22" x14ac:dyDescent="0.2">
      <c r="A1149" s="5"/>
      <c r="B1149" s="31"/>
      <c r="C1149" s="30"/>
      <c r="D1149" s="5"/>
      <c r="E1149" s="5"/>
      <c r="F1149" s="5"/>
      <c r="G1149" s="5"/>
      <c r="H1149" s="5"/>
      <c r="I1149" s="5"/>
      <c r="J1149" s="5"/>
      <c r="K1149" s="5"/>
      <c r="L1149" s="5"/>
      <c r="M1149" s="5"/>
      <c r="N1149" s="5"/>
      <c r="O1149" s="5"/>
      <c r="P1149" s="5"/>
      <c r="Q1149" s="5"/>
      <c r="R1149" s="5"/>
      <c r="S1149" s="5"/>
      <c r="T1149" s="5"/>
      <c r="U1149" s="127"/>
      <c r="V1149" s="496"/>
    </row>
    <row r="1150" spans="1:22" x14ac:dyDescent="0.2">
      <c r="A1150" s="5"/>
      <c r="B1150" s="31"/>
      <c r="C1150" s="30"/>
      <c r="D1150" s="5"/>
      <c r="E1150" s="5"/>
      <c r="F1150" s="5"/>
      <c r="G1150" s="5"/>
      <c r="H1150" s="5"/>
      <c r="I1150" s="5"/>
      <c r="J1150" s="5"/>
      <c r="K1150" s="5"/>
      <c r="L1150" s="5"/>
      <c r="M1150" s="5"/>
      <c r="N1150" s="5"/>
      <c r="O1150" s="5"/>
      <c r="P1150" s="5"/>
      <c r="Q1150" s="5"/>
      <c r="R1150" s="5"/>
      <c r="S1150" s="5"/>
      <c r="T1150" s="5"/>
      <c r="U1150" s="127"/>
      <c r="V1150" s="496"/>
    </row>
    <row r="1151" spans="1:22" x14ac:dyDescent="0.2">
      <c r="A1151" s="5"/>
      <c r="B1151" s="31"/>
      <c r="C1151" s="30"/>
      <c r="D1151" s="5"/>
      <c r="E1151" s="5"/>
      <c r="F1151" s="5"/>
      <c r="G1151" s="5"/>
      <c r="H1151" s="5"/>
      <c r="I1151" s="5"/>
      <c r="J1151" s="5"/>
      <c r="K1151" s="5"/>
      <c r="L1151" s="5"/>
      <c r="M1151" s="5"/>
      <c r="N1151" s="5"/>
      <c r="O1151" s="5"/>
      <c r="P1151" s="5"/>
      <c r="Q1151" s="5"/>
      <c r="R1151" s="5"/>
      <c r="S1151" s="5"/>
      <c r="T1151" s="5"/>
      <c r="U1151" s="127"/>
      <c r="V1151" s="496"/>
    </row>
    <row r="1152" spans="1:22" x14ac:dyDescent="0.2">
      <c r="A1152" s="5"/>
      <c r="B1152" s="31"/>
      <c r="C1152" s="30"/>
      <c r="D1152" s="5"/>
      <c r="E1152" s="5"/>
      <c r="F1152" s="5"/>
      <c r="G1152" s="5"/>
      <c r="H1152" s="5"/>
      <c r="I1152" s="5"/>
      <c r="J1152" s="5"/>
      <c r="K1152" s="5"/>
      <c r="L1152" s="5"/>
      <c r="M1152" s="5"/>
      <c r="N1152" s="5"/>
      <c r="O1152" s="5"/>
      <c r="P1152" s="5"/>
      <c r="Q1152" s="5"/>
      <c r="R1152" s="5"/>
      <c r="S1152" s="5"/>
      <c r="T1152" s="5"/>
      <c r="U1152" s="127"/>
      <c r="V1152" s="496"/>
    </row>
    <row r="1153" spans="1:22" x14ac:dyDescent="0.2">
      <c r="A1153" s="5"/>
      <c r="B1153" s="31"/>
      <c r="C1153" s="30"/>
      <c r="D1153" s="5"/>
      <c r="E1153" s="5"/>
      <c r="F1153" s="5"/>
      <c r="G1153" s="5"/>
      <c r="H1153" s="5"/>
      <c r="I1153" s="5"/>
      <c r="J1153" s="5"/>
      <c r="K1153" s="5"/>
      <c r="L1153" s="5"/>
      <c r="M1153" s="5"/>
      <c r="N1153" s="5"/>
      <c r="O1153" s="5"/>
      <c r="P1153" s="5"/>
      <c r="Q1153" s="5"/>
      <c r="R1153" s="5"/>
      <c r="S1153" s="5"/>
      <c r="T1153" s="5"/>
      <c r="U1153" s="127"/>
      <c r="V1153" s="496"/>
    </row>
    <row r="1154" spans="1:22" x14ac:dyDescent="0.2">
      <c r="A1154" s="5"/>
      <c r="B1154" s="31"/>
      <c r="C1154" s="30"/>
      <c r="D1154" s="5"/>
      <c r="E1154" s="5"/>
      <c r="F1154" s="5"/>
      <c r="G1154" s="5"/>
      <c r="H1154" s="5"/>
      <c r="I1154" s="5"/>
      <c r="J1154" s="5"/>
      <c r="K1154" s="5"/>
      <c r="L1154" s="5"/>
      <c r="M1154" s="5"/>
      <c r="N1154" s="5"/>
      <c r="O1154" s="5"/>
      <c r="P1154" s="5"/>
      <c r="Q1154" s="5"/>
      <c r="R1154" s="5"/>
      <c r="S1154" s="5"/>
      <c r="T1154" s="5"/>
      <c r="U1154" s="127"/>
      <c r="V1154" s="496"/>
    </row>
    <row r="1155" spans="1:22" x14ac:dyDescent="0.2">
      <c r="A1155" s="5"/>
      <c r="B1155" s="31"/>
      <c r="C1155" s="30"/>
      <c r="D1155" s="5"/>
      <c r="E1155" s="5"/>
      <c r="F1155" s="5"/>
      <c r="G1155" s="5"/>
      <c r="H1155" s="5"/>
      <c r="I1155" s="5"/>
      <c r="J1155" s="5"/>
      <c r="K1155" s="5"/>
      <c r="L1155" s="5"/>
      <c r="M1155" s="5"/>
      <c r="N1155" s="5"/>
      <c r="O1155" s="5"/>
      <c r="P1155" s="5"/>
      <c r="Q1155" s="5"/>
      <c r="R1155" s="5"/>
      <c r="S1155" s="5"/>
      <c r="T1155" s="5"/>
      <c r="U1155" s="127"/>
      <c r="V1155" s="496"/>
    </row>
    <row r="1156" spans="1:22" x14ac:dyDescent="0.2">
      <c r="A1156" s="5"/>
      <c r="B1156" s="31"/>
      <c r="C1156" s="30"/>
      <c r="D1156" s="5"/>
      <c r="E1156" s="5"/>
      <c r="F1156" s="5"/>
      <c r="G1156" s="5"/>
      <c r="H1156" s="5"/>
      <c r="I1156" s="5"/>
      <c r="J1156" s="5"/>
      <c r="K1156" s="5"/>
      <c r="L1156" s="5"/>
      <c r="M1156" s="5"/>
      <c r="N1156" s="5"/>
      <c r="O1156" s="5"/>
      <c r="P1156" s="5"/>
      <c r="Q1156" s="5"/>
      <c r="R1156" s="5"/>
      <c r="S1156" s="5"/>
      <c r="T1156" s="5"/>
      <c r="U1156" s="127"/>
      <c r="V1156" s="496"/>
    </row>
    <row r="1157" spans="1:22" x14ac:dyDescent="0.2">
      <c r="A1157" s="5"/>
      <c r="B1157" s="31"/>
      <c r="C1157" s="30"/>
      <c r="D1157" s="5"/>
      <c r="E1157" s="5"/>
      <c r="F1157" s="5"/>
      <c r="G1157" s="5"/>
      <c r="H1157" s="5"/>
      <c r="I1157" s="5"/>
      <c r="J1157" s="5"/>
      <c r="K1157" s="5"/>
      <c r="L1157" s="5"/>
      <c r="M1157" s="5"/>
      <c r="N1157" s="5"/>
      <c r="O1157" s="5"/>
      <c r="P1157" s="5"/>
      <c r="Q1157" s="5"/>
      <c r="R1157" s="5"/>
      <c r="S1157" s="5"/>
      <c r="T1157" s="5"/>
      <c r="U1157" s="127"/>
      <c r="V1157" s="496"/>
    </row>
    <row r="1158" spans="1:22" x14ac:dyDescent="0.2">
      <c r="A1158" s="5"/>
      <c r="B1158" s="31"/>
      <c r="C1158" s="30"/>
      <c r="D1158" s="5"/>
      <c r="E1158" s="5"/>
      <c r="F1158" s="5"/>
      <c r="G1158" s="5"/>
      <c r="H1158" s="5"/>
      <c r="I1158" s="5"/>
      <c r="J1158" s="5"/>
      <c r="K1158" s="5"/>
      <c r="L1158" s="5"/>
      <c r="M1158" s="5"/>
      <c r="N1158" s="5"/>
      <c r="O1158" s="5"/>
      <c r="P1158" s="5"/>
      <c r="Q1158" s="5"/>
      <c r="R1158" s="5"/>
      <c r="S1158" s="5"/>
      <c r="T1158" s="5"/>
      <c r="U1158" s="127"/>
      <c r="V1158" s="496"/>
    </row>
    <row r="1159" spans="1:22" x14ac:dyDescent="0.2">
      <c r="A1159" s="5"/>
      <c r="B1159" s="31"/>
      <c r="C1159" s="30"/>
      <c r="D1159" s="5"/>
      <c r="E1159" s="5"/>
      <c r="F1159" s="5"/>
      <c r="G1159" s="5"/>
      <c r="H1159" s="5"/>
      <c r="I1159" s="5"/>
      <c r="J1159" s="5"/>
      <c r="K1159" s="5"/>
      <c r="L1159" s="5"/>
      <c r="M1159" s="5"/>
      <c r="N1159" s="5"/>
      <c r="O1159" s="5"/>
      <c r="P1159" s="5"/>
      <c r="Q1159" s="5"/>
      <c r="R1159" s="5"/>
      <c r="S1159" s="5"/>
      <c r="T1159" s="5"/>
      <c r="U1159" s="127"/>
      <c r="V1159" s="496"/>
    </row>
    <row r="1160" spans="1:22" x14ac:dyDescent="0.2">
      <c r="A1160" s="5"/>
      <c r="B1160" s="31"/>
      <c r="C1160" s="30"/>
      <c r="D1160" s="5"/>
      <c r="E1160" s="5"/>
      <c r="F1160" s="5"/>
      <c r="G1160" s="5"/>
      <c r="H1160" s="5"/>
      <c r="I1160" s="5"/>
      <c r="J1160" s="5"/>
      <c r="K1160" s="5"/>
      <c r="L1160" s="5"/>
      <c r="M1160" s="5"/>
      <c r="N1160" s="5"/>
      <c r="O1160" s="5"/>
      <c r="P1160" s="5"/>
      <c r="Q1160" s="5"/>
      <c r="R1160" s="5"/>
      <c r="S1160" s="5"/>
      <c r="T1160" s="5"/>
      <c r="U1160" s="127"/>
      <c r="V1160" s="496"/>
    </row>
    <row r="1161" spans="1:22" x14ac:dyDescent="0.2">
      <c r="A1161" s="5"/>
      <c r="B1161" s="31"/>
      <c r="C1161" s="30"/>
      <c r="D1161" s="5"/>
      <c r="E1161" s="5"/>
      <c r="F1161" s="5"/>
      <c r="G1161" s="5"/>
      <c r="H1161" s="5"/>
      <c r="I1161" s="5"/>
      <c r="J1161" s="5"/>
      <c r="K1161" s="5"/>
      <c r="L1161" s="5"/>
      <c r="M1161" s="5"/>
      <c r="N1161" s="5"/>
      <c r="O1161" s="5"/>
      <c r="P1161" s="5"/>
      <c r="Q1161" s="5"/>
      <c r="R1161" s="5"/>
      <c r="S1161" s="5"/>
      <c r="T1161" s="5"/>
      <c r="U1161" s="127"/>
      <c r="V1161" s="496"/>
    </row>
    <row r="1162" spans="1:22" x14ac:dyDescent="0.2">
      <c r="A1162" s="5"/>
      <c r="B1162" s="31"/>
      <c r="C1162" s="30"/>
      <c r="D1162" s="5"/>
      <c r="E1162" s="5"/>
      <c r="F1162" s="5"/>
      <c r="G1162" s="5"/>
      <c r="H1162" s="5"/>
      <c r="I1162" s="5"/>
      <c r="J1162" s="5"/>
      <c r="K1162" s="5"/>
      <c r="L1162" s="5"/>
      <c r="M1162" s="5"/>
      <c r="N1162" s="5"/>
      <c r="O1162" s="5"/>
      <c r="P1162" s="5"/>
      <c r="Q1162" s="5"/>
      <c r="R1162" s="5"/>
      <c r="S1162" s="5"/>
      <c r="T1162" s="5"/>
      <c r="U1162" s="127"/>
      <c r="V1162" s="496"/>
    </row>
    <row r="1163" spans="1:22" x14ac:dyDescent="0.2">
      <c r="A1163" s="5"/>
      <c r="B1163" s="31"/>
      <c r="C1163" s="30"/>
      <c r="D1163" s="5"/>
      <c r="E1163" s="5"/>
      <c r="F1163" s="5"/>
      <c r="G1163" s="5"/>
      <c r="H1163" s="5"/>
      <c r="I1163" s="5"/>
      <c r="J1163" s="5"/>
      <c r="K1163" s="5"/>
      <c r="L1163" s="5"/>
      <c r="M1163" s="5"/>
      <c r="N1163" s="5"/>
      <c r="O1163" s="5"/>
      <c r="P1163" s="5"/>
      <c r="Q1163" s="5"/>
      <c r="R1163" s="5"/>
      <c r="S1163" s="5"/>
      <c r="T1163" s="5"/>
      <c r="U1163" s="127"/>
      <c r="V1163" s="496"/>
    </row>
    <row r="1164" spans="1:22" x14ac:dyDescent="0.2">
      <c r="A1164" s="5"/>
      <c r="B1164" s="31"/>
      <c r="C1164" s="30"/>
      <c r="D1164" s="5"/>
      <c r="E1164" s="5"/>
      <c r="F1164" s="5"/>
      <c r="G1164" s="5"/>
      <c r="H1164" s="5"/>
      <c r="I1164" s="5"/>
      <c r="J1164" s="5"/>
      <c r="K1164" s="5"/>
      <c r="L1164" s="5"/>
      <c r="M1164" s="5"/>
      <c r="N1164" s="5"/>
      <c r="O1164" s="5"/>
      <c r="P1164" s="5"/>
      <c r="Q1164" s="5"/>
      <c r="R1164" s="5"/>
      <c r="S1164" s="5"/>
      <c r="T1164" s="5"/>
      <c r="U1164" s="127"/>
      <c r="V1164" s="496"/>
    </row>
    <row r="1165" spans="1:22" x14ac:dyDescent="0.2">
      <c r="A1165" s="5"/>
      <c r="B1165" s="31"/>
      <c r="C1165" s="30"/>
      <c r="D1165" s="5"/>
      <c r="E1165" s="5"/>
      <c r="F1165" s="5"/>
      <c r="G1165" s="5"/>
      <c r="H1165" s="5"/>
      <c r="I1165" s="5"/>
      <c r="J1165" s="5"/>
      <c r="K1165" s="5"/>
      <c r="L1165" s="5"/>
      <c r="M1165" s="5"/>
      <c r="N1165" s="5"/>
      <c r="O1165" s="5"/>
      <c r="P1165" s="5"/>
      <c r="Q1165" s="5"/>
      <c r="R1165" s="5"/>
      <c r="S1165" s="5"/>
      <c r="T1165" s="5"/>
      <c r="U1165" s="127"/>
      <c r="V1165" s="496"/>
    </row>
    <row r="1166" spans="1:22" x14ac:dyDescent="0.2">
      <c r="A1166" s="5"/>
      <c r="B1166" s="31"/>
      <c r="C1166" s="30"/>
      <c r="D1166" s="5"/>
      <c r="E1166" s="5"/>
      <c r="F1166" s="5"/>
      <c r="G1166" s="5"/>
      <c r="H1166" s="5"/>
      <c r="I1166" s="5"/>
      <c r="J1166" s="5"/>
      <c r="K1166" s="5"/>
      <c r="L1166" s="5"/>
      <c r="M1166" s="5"/>
      <c r="N1166" s="5"/>
      <c r="O1166" s="5"/>
      <c r="P1166" s="5"/>
      <c r="Q1166" s="5"/>
      <c r="R1166" s="5"/>
      <c r="S1166" s="5"/>
      <c r="T1166" s="5"/>
      <c r="U1166" s="127"/>
      <c r="V1166" s="496"/>
    </row>
    <row r="1167" spans="1:22" x14ac:dyDescent="0.2">
      <c r="A1167" s="5"/>
      <c r="B1167" s="31"/>
      <c r="C1167" s="30"/>
      <c r="D1167" s="5"/>
      <c r="E1167" s="5"/>
      <c r="F1167" s="5"/>
      <c r="G1167" s="5"/>
      <c r="H1167" s="5"/>
      <c r="I1167" s="5"/>
      <c r="J1167" s="5"/>
      <c r="K1167" s="5"/>
      <c r="L1167" s="5"/>
      <c r="M1167" s="5"/>
      <c r="N1167" s="5"/>
      <c r="O1167" s="5"/>
      <c r="P1167" s="5"/>
      <c r="Q1167" s="5"/>
      <c r="R1167" s="5"/>
      <c r="S1167" s="5"/>
      <c r="T1167" s="5"/>
      <c r="U1167" s="127"/>
      <c r="V1167" s="496"/>
    </row>
    <row r="1168" spans="1:22" x14ac:dyDescent="0.2">
      <c r="A1168" s="5"/>
      <c r="B1168" s="31"/>
      <c r="C1168" s="30"/>
      <c r="D1168" s="5"/>
      <c r="E1168" s="5"/>
      <c r="F1168" s="5"/>
      <c r="G1168" s="5"/>
      <c r="H1168" s="5"/>
      <c r="I1168" s="5"/>
      <c r="J1168" s="5"/>
      <c r="K1168" s="5"/>
      <c r="L1168" s="5"/>
      <c r="M1168" s="5"/>
      <c r="N1168" s="5"/>
      <c r="O1168" s="5"/>
      <c r="P1168" s="5"/>
      <c r="Q1168" s="5"/>
      <c r="R1168" s="5"/>
      <c r="S1168" s="5"/>
      <c r="T1168" s="5"/>
      <c r="U1168" s="127"/>
      <c r="V1168" s="496"/>
    </row>
    <row r="1169" spans="1:22" x14ac:dyDescent="0.2">
      <c r="A1169" s="5"/>
      <c r="B1169" s="31"/>
      <c r="C1169" s="30"/>
      <c r="D1169" s="5"/>
      <c r="E1169" s="5"/>
      <c r="F1169" s="5"/>
      <c r="G1169" s="5"/>
      <c r="H1169" s="5"/>
      <c r="I1169" s="5"/>
      <c r="J1169" s="5"/>
      <c r="K1169" s="5"/>
      <c r="L1169" s="5"/>
      <c r="M1169" s="5"/>
      <c r="N1169" s="5"/>
      <c r="O1169" s="5"/>
      <c r="P1169" s="5"/>
      <c r="Q1169" s="5"/>
      <c r="R1169" s="5"/>
      <c r="S1169" s="5"/>
      <c r="T1169" s="5"/>
      <c r="U1169" s="127"/>
      <c r="V1169" s="496"/>
    </row>
    <row r="1170" spans="1:22" x14ac:dyDescent="0.2">
      <c r="A1170" s="5"/>
      <c r="B1170" s="31"/>
      <c r="C1170" s="30"/>
      <c r="D1170" s="5"/>
      <c r="E1170" s="5"/>
      <c r="F1170" s="5"/>
      <c r="G1170" s="5"/>
      <c r="H1170" s="5"/>
      <c r="I1170" s="5"/>
      <c r="J1170" s="5"/>
      <c r="K1170" s="5"/>
      <c r="L1170" s="5"/>
      <c r="M1170" s="5"/>
      <c r="N1170" s="5"/>
      <c r="O1170" s="5"/>
      <c r="P1170" s="5"/>
      <c r="Q1170" s="5"/>
      <c r="R1170" s="5"/>
      <c r="S1170" s="5"/>
      <c r="T1170" s="5"/>
      <c r="U1170" s="127"/>
      <c r="V1170" s="496"/>
    </row>
    <row r="1171" spans="1:22" x14ac:dyDescent="0.2">
      <c r="A1171" s="5"/>
      <c r="B1171" s="31"/>
      <c r="C1171" s="30"/>
      <c r="D1171" s="5"/>
      <c r="E1171" s="5"/>
      <c r="F1171" s="5"/>
      <c r="G1171" s="5"/>
      <c r="H1171" s="5"/>
      <c r="I1171" s="5"/>
      <c r="J1171" s="5"/>
      <c r="K1171" s="5"/>
      <c r="L1171" s="5"/>
      <c r="M1171" s="5"/>
      <c r="N1171" s="5"/>
      <c r="O1171" s="5"/>
      <c r="P1171" s="5"/>
      <c r="Q1171" s="5"/>
      <c r="R1171" s="5"/>
      <c r="S1171" s="5"/>
      <c r="T1171" s="5"/>
      <c r="U1171" s="127"/>
      <c r="V1171" s="496"/>
    </row>
    <row r="1172" spans="1:22" x14ac:dyDescent="0.2">
      <c r="A1172" s="5"/>
      <c r="B1172" s="31"/>
      <c r="C1172" s="30"/>
      <c r="D1172" s="5"/>
      <c r="E1172" s="5"/>
      <c r="F1172" s="5"/>
      <c r="G1172" s="5"/>
      <c r="H1172" s="5"/>
      <c r="I1172" s="5"/>
      <c r="J1172" s="5"/>
      <c r="K1172" s="5"/>
      <c r="L1172" s="5"/>
      <c r="M1172" s="5"/>
      <c r="N1172" s="5"/>
      <c r="O1172" s="5"/>
      <c r="P1172" s="5"/>
      <c r="Q1172" s="5"/>
      <c r="R1172" s="5"/>
      <c r="S1172" s="5"/>
      <c r="T1172" s="5"/>
      <c r="U1172" s="127"/>
      <c r="V1172" s="496"/>
    </row>
    <row r="1173" spans="1:22" x14ac:dyDescent="0.2">
      <c r="A1173" s="5"/>
      <c r="B1173" s="31"/>
      <c r="C1173" s="30"/>
      <c r="D1173" s="5"/>
      <c r="E1173" s="5"/>
      <c r="F1173" s="5"/>
      <c r="G1173" s="5"/>
      <c r="H1173" s="5"/>
      <c r="I1173" s="5"/>
      <c r="J1173" s="5"/>
      <c r="K1173" s="5"/>
      <c r="L1173" s="5"/>
      <c r="M1173" s="5"/>
      <c r="N1173" s="5"/>
      <c r="O1173" s="5"/>
      <c r="P1173" s="5"/>
      <c r="Q1173" s="5"/>
      <c r="R1173" s="5"/>
      <c r="S1173" s="5"/>
      <c r="T1173" s="5"/>
      <c r="U1173" s="127"/>
      <c r="V1173" s="496"/>
    </row>
    <row r="1174" spans="1:22" x14ac:dyDescent="0.2">
      <c r="A1174" s="5"/>
      <c r="B1174" s="31"/>
      <c r="C1174" s="30"/>
      <c r="D1174" s="5"/>
      <c r="E1174" s="5"/>
      <c r="F1174" s="5"/>
      <c r="G1174" s="5"/>
      <c r="H1174" s="5"/>
      <c r="I1174" s="5"/>
      <c r="J1174" s="5"/>
      <c r="K1174" s="5"/>
      <c r="L1174" s="5"/>
      <c r="M1174" s="5"/>
      <c r="N1174" s="5"/>
      <c r="O1174" s="5"/>
      <c r="P1174" s="5"/>
      <c r="Q1174" s="5"/>
      <c r="R1174" s="5"/>
      <c r="S1174" s="5"/>
      <c r="T1174" s="5"/>
      <c r="U1174" s="127"/>
      <c r="V1174" s="496"/>
    </row>
    <row r="1175" spans="1:22" x14ac:dyDescent="0.2">
      <c r="A1175" s="5"/>
      <c r="B1175" s="31"/>
      <c r="C1175" s="30"/>
      <c r="D1175" s="5"/>
      <c r="E1175" s="5"/>
      <c r="F1175" s="5"/>
      <c r="G1175" s="5"/>
      <c r="H1175" s="5"/>
      <c r="I1175" s="5"/>
      <c r="J1175" s="5"/>
      <c r="K1175" s="5"/>
      <c r="L1175" s="5"/>
      <c r="M1175" s="5"/>
      <c r="N1175" s="5"/>
      <c r="O1175" s="5"/>
      <c r="P1175" s="5"/>
      <c r="Q1175" s="5"/>
      <c r="R1175" s="5"/>
      <c r="S1175" s="5"/>
      <c r="T1175" s="5"/>
      <c r="U1175" s="127"/>
      <c r="V1175" s="496"/>
    </row>
    <row r="1176" spans="1:22" x14ac:dyDescent="0.2">
      <c r="A1176" s="5"/>
      <c r="B1176" s="31"/>
      <c r="C1176" s="30"/>
      <c r="D1176" s="5"/>
      <c r="E1176" s="5"/>
      <c r="F1176" s="5"/>
      <c r="G1176" s="5"/>
      <c r="H1176" s="5"/>
      <c r="I1176" s="5"/>
      <c r="J1176" s="5"/>
      <c r="K1176" s="5"/>
      <c r="L1176" s="5"/>
      <c r="M1176" s="5"/>
      <c r="N1176" s="5"/>
      <c r="O1176" s="5"/>
      <c r="P1176" s="5"/>
      <c r="Q1176" s="5"/>
      <c r="R1176" s="5"/>
      <c r="S1176" s="5"/>
      <c r="T1176" s="5"/>
      <c r="U1176" s="127"/>
      <c r="V1176" s="496"/>
    </row>
    <row r="1177" spans="1:22" x14ac:dyDescent="0.2">
      <c r="A1177" s="5"/>
      <c r="B1177" s="31"/>
      <c r="C1177" s="30"/>
      <c r="D1177" s="5"/>
      <c r="E1177" s="5"/>
      <c r="F1177" s="5"/>
      <c r="G1177" s="5"/>
      <c r="H1177" s="5"/>
      <c r="I1177" s="5"/>
      <c r="J1177" s="5"/>
      <c r="K1177" s="5"/>
      <c r="L1177" s="5"/>
      <c r="M1177" s="5"/>
      <c r="N1177" s="5"/>
      <c r="O1177" s="5"/>
      <c r="P1177" s="5"/>
      <c r="Q1177" s="5"/>
      <c r="R1177" s="5"/>
      <c r="S1177" s="5"/>
      <c r="T1177" s="5"/>
      <c r="U1177" s="127"/>
      <c r="V1177" s="496"/>
    </row>
    <row r="1178" spans="1:22" x14ac:dyDescent="0.2">
      <c r="A1178" s="5"/>
      <c r="B1178" s="31"/>
      <c r="C1178" s="30"/>
      <c r="D1178" s="5"/>
      <c r="E1178" s="5"/>
      <c r="F1178" s="5"/>
      <c r="G1178" s="5"/>
      <c r="H1178" s="5"/>
      <c r="I1178" s="5"/>
      <c r="J1178" s="5"/>
      <c r="K1178" s="5"/>
      <c r="L1178" s="5"/>
      <c r="M1178" s="5"/>
      <c r="N1178" s="5"/>
      <c r="O1178" s="5"/>
      <c r="P1178" s="5"/>
      <c r="Q1178" s="5"/>
      <c r="R1178" s="5"/>
      <c r="S1178" s="5"/>
      <c r="T1178" s="5"/>
      <c r="U1178" s="127"/>
      <c r="V1178" s="496"/>
    </row>
    <row r="1179" spans="1:22" x14ac:dyDescent="0.2">
      <c r="A1179" s="5"/>
      <c r="B1179" s="31"/>
      <c r="C1179" s="30"/>
      <c r="D1179" s="5"/>
      <c r="E1179" s="5"/>
      <c r="F1179" s="5"/>
      <c r="G1179" s="5"/>
      <c r="H1179" s="5"/>
      <c r="I1179" s="5"/>
      <c r="J1179" s="5"/>
      <c r="K1179" s="5"/>
      <c r="L1179" s="5"/>
      <c r="M1179" s="5"/>
      <c r="N1179" s="5"/>
      <c r="O1179" s="5"/>
      <c r="P1179" s="5"/>
      <c r="Q1179" s="5"/>
      <c r="R1179" s="5"/>
      <c r="S1179" s="5"/>
      <c r="T1179" s="5"/>
      <c r="U1179" s="127"/>
      <c r="V1179" s="496"/>
    </row>
    <row r="1180" spans="1:22" x14ac:dyDescent="0.2">
      <c r="A1180" s="5"/>
      <c r="B1180" s="31"/>
      <c r="C1180" s="30"/>
      <c r="D1180" s="5"/>
      <c r="E1180" s="5"/>
      <c r="F1180" s="5"/>
      <c r="G1180" s="5"/>
      <c r="H1180" s="5"/>
      <c r="I1180" s="5"/>
      <c r="J1180" s="5"/>
      <c r="K1180" s="5"/>
      <c r="L1180" s="5"/>
      <c r="M1180" s="5"/>
      <c r="N1180" s="5"/>
      <c r="O1180" s="5"/>
      <c r="P1180" s="5"/>
      <c r="Q1180" s="5"/>
      <c r="R1180" s="5"/>
      <c r="S1180" s="5"/>
      <c r="T1180" s="5"/>
      <c r="U1180" s="127"/>
      <c r="V1180" s="496"/>
    </row>
    <row r="1181" spans="1:22" x14ac:dyDescent="0.2">
      <c r="A1181" s="5"/>
      <c r="B1181" s="31"/>
      <c r="C1181" s="30"/>
      <c r="D1181" s="5"/>
      <c r="E1181" s="5"/>
      <c r="F1181" s="5"/>
      <c r="G1181" s="5"/>
      <c r="H1181" s="5"/>
      <c r="I1181" s="5"/>
      <c r="J1181" s="5"/>
      <c r="K1181" s="5"/>
      <c r="L1181" s="5"/>
      <c r="M1181" s="5"/>
      <c r="N1181" s="5"/>
      <c r="O1181" s="5"/>
      <c r="P1181" s="5"/>
      <c r="Q1181" s="5"/>
      <c r="R1181" s="5"/>
      <c r="S1181" s="5"/>
      <c r="T1181" s="5"/>
      <c r="U1181" s="127"/>
      <c r="V1181" s="496"/>
    </row>
    <row r="1182" spans="1:22" x14ac:dyDescent="0.2">
      <c r="A1182" s="5"/>
      <c r="B1182" s="31"/>
      <c r="C1182" s="30"/>
      <c r="D1182" s="5"/>
      <c r="E1182" s="5"/>
      <c r="F1182" s="5"/>
      <c r="G1182" s="5"/>
      <c r="H1182" s="5"/>
      <c r="I1182" s="5"/>
      <c r="J1182" s="5"/>
      <c r="K1182" s="5"/>
      <c r="L1182" s="5"/>
      <c r="M1182" s="5"/>
      <c r="N1182" s="5"/>
      <c r="O1182" s="5"/>
      <c r="P1182" s="5"/>
      <c r="Q1182" s="5"/>
      <c r="R1182" s="5"/>
      <c r="S1182" s="5"/>
      <c r="T1182" s="5"/>
      <c r="U1182" s="127"/>
      <c r="V1182" s="496"/>
    </row>
    <row r="1183" spans="1:22" x14ac:dyDescent="0.2">
      <c r="A1183" s="5"/>
      <c r="B1183" s="31"/>
      <c r="C1183" s="30"/>
      <c r="D1183" s="5"/>
      <c r="E1183" s="5"/>
      <c r="F1183" s="5"/>
      <c r="G1183" s="5"/>
      <c r="H1183" s="5"/>
      <c r="I1183" s="5"/>
      <c r="J1183" s="5"/>
      <c r="K1183" s="5"/>
      <c r="L1183" s="5"/>
      <c r="M1183" s="5"/>
      <c r="N1183" s="5"/>
      <c r="O1183" s="5"/>
      <c r="P1183" s="5"/>
      <c r="Q1183" s="5"/>
      <c r="R1183" s="5"/>
      <c r="S1183" s="5"/>
      <c r="T1183" s="5"/>
      <c r="U1183" s="127"/>
      <c r="V1183" s="496"/>
    </row>
    <row r="1184" spans="1:22" x14ac:dyDescent="0.2">
      <c r="A1184" s="5"/>
      <c r="B1184" s="31"/>
      <c r="C1184" s="30"/>
      <c r="D1184" s="5"/>
      <c r="E1184" s="5"/>
      <c r="F1184" s="5"/>
      <c r="G1184" s="5"/>
      <c r="H1184" s="5"/>
      <c r="I1184" s="5"/>
      <c r="J1184" s="5"/>
      <c r="K1184" s="5"/>
      <c r="L1184" s="5"/>
      <c r="M1184" s="5"/>
      <c r="N1184" s="5"/>
      <c r="O1184" s="5"/>
      <c r="P1184" s="5"/>
      <c r="Q1184" s="5"/>
      <c r="R1184" s="5"/>
      <c r="S1184" s="5"/>
      <c r="T1184" s="5"/>
      <c r="U1184" s="127"/>
      <c r="V1184" s="496"/>
    </row>
    <row r="1185" spans="1:22" x14ac:dyDescent="0.2">
      <c r="A1185" s="5"/>
      <c r="B1185" s="31"/>
      <c r="C1185" s="30"/>
      <c r="D1185" s="5"/>
      <c r="E1185" s="5"/>
      <c r="F1185" s="5"/>
      <c r="G1185" s="5"/>
      <c r="H1185" s="5"/>
      <c r="I1185" s="5"/>
      <c r="J1185" s="5"/>
      <c r="K1185" s="5"/>
      <c r="L1185" s="5"/>
      <c r="M1185" s="5"/>
      <c r="N1185" s="5"/>
      <c r="O1185" s="5"/>
      <c r="P1185" s="5"/>
      <c r="Q1185" s="5"/>
      <c r="R1185" s="5"/>
      <c r="S1185" s="5"/>
      <c r="T1185" s="5"/>
      <c r="U1185" s="127"/>
      <c r="V1185" s="496"/>
    </row>
    <row r="1186" spans="1:22" x14ac:dyDescent="0.2">
      <c r="A1186" s="5"/>
      <c r="B1186" s="31"/>
      <c r="C1186" s="30"/>
      <c r="D1186" s="5"/>
      <c r="E1186" s="5"/>
      <c r="F1186" s="5"/>
      <c r="G1186" s="5"/>
      <c r="H1186" s="5"/>
      <c r="I1186" s="5"/>
      <c r="J1186" s="5"/>
      <c r="K1186" s="5"/>
      <c r="L1186" s="5"/>
      <c r="M1186" s="5"/>
      <c r="N1186" s="5"/>
      <c r="O1186" s="5"/>
      <c r="P1186" s="5"/>
      <c r="Q1186" s="5"/>
      <c r="R1186" s="5"/>
      <c r="S1186" s="5"/>
      <c r="T1186" s="5"/>
      <c r="U1186" s="127"/>
      <c r="V1186" s="496"/>
    </row>
    <row r="1187" spans="1:22" x14ac:dyDescent="0.2">
      <c r="A1187" s="5"/>
      <c r="B1187" s="31"/>
      <c r="C1187" s="30"/>
      <c r="D1187" s="5"/>
      <c r="E1187" s="5"/>
      <c r="F1187" s="5"/>
      <c r="G1187" s="5"/>
      <c r="H1187" s="5"/>
      <c r="I1187" s="5"/>
      <c r="J1187" s="5"/>
      <c r="K1187" s="5"/>
      <c r="L1187" s="5"/>
      <c r="M1187" s="5"/>
      <c r="N1187" s="5"/>
      <c r="O1187" s="5"/>
      <c r="P1187" s="5"/>
      <c r="Q1187" s="5"/>
      <c r="R1187" s="5"/>
      <c r="S1187" s="5"/>
      <c r="T1187" s="5"/>
      <c r="U1187" s="127"/>
      <c r="V1187" s="496"/>
    </row>
    <row r="1188" spans="1:22" x14ac:dyDescent="0.2">
      <c r="A1188" s="5"/>
      <c r="B1188" s="31"/>
      <c r="C1188" s="30"/>
      <c r="D1188" s="5"/>
      <c r="E1188" s="5"/>
      <c r="F1188" s="5"/>
      <c r="G1188" s="5"/>
      <c r="H1188" s="5"/>
      <c r="I1188" s="5"/>
      <c r="J1188" s="5"/>
      <c r="K1188" s="5"/>
      <c r="L1188" s="5"/>
      <c r="M1188" s="5"/>
      <c r="N1188" s="5"/>
      <c r="O1188" s="5"/>
      <c r="P1188" s="5"/>
      <c r="Q1188" s="5"/>
      <c r="R1188" s="5"/>
      <c r="S1188" s="5"/>
      <c r="T1188" s="5"/>
      <c r="U1188" s="127"/>
      <c r="V1188" s="496"/>
    </row>
    <row r="1189" spans="1:22" x14ac:dyDescent="0.2">
      <c r="A1189" s="5"/>
      <c r="B1189" s="31"/>
      <c r="C1189" s="30"/>
      <c r="D1189" s="5"/>
      <c r="E1189" s="5"/>
      <c r="F1189" s="5"/>
      <c r="G1189" s="5"/>
      <c r="H1189" s="5"/>
      <c r="I1189" s="5"/>
      <c r="J1189" s="5"/>
      <c r="K1189" s="5"/>
      <c r="L1189" s="5"/>
      <c r="M1189" s="5"/>
      <c r="N1189" s="5"/>
      <c r="O1189" s="5"/>
      <c r="P1189" s="5"/>
      <c r="Q1189" s="5"/>
      <c r="R1189" s="5"/>
      <c r="S1189" s="5"/>
      <c r="T1189" s="5"/>
      <c r="U1189" s="127"/>
      <c r="V1189" s="496"/>
    </row>
    <row r="1190" spans="1:22" x14ac:dyDescent="0.2">
      <c r="A1190" s="5"/>
      <c r="B1190" s="31"/>
      <c r="C1190" s="30"/>
      <c r="D1190" s="5"/>
      <c r="E1190" s="5"/>
      <c r="F1190" s="5"/>
      <c r="G1190" s="5"/>
      <c r="H1190" s="5"/>
      <c r="I1190" s="5"/>
      <c r="J1190" s="5"/>
      <c r="K1190" s="5"/>
      <c r="L1190" s="5"/>
      <c r="M1190" s="5"/>
      <c r="N1190" s="5"/>
      <c r="O1190" s="5"/>
      <c r="P1190" s="5"/>
      <c r="Q1190" s="5"/>
      <c r="R1190" s="5"/>
      <c r="S1190" s="5"/>
      <c r="T1190" s="5"/>
      <c r="U1190" s="127"/>
      <c r="V1190" s="496"/>
    </row>
    <row r="1191" spans="1:22" x14ac:dyDescent="0.2">
      <c r="A1191" s="5"/>
      <c r="B1191" s="31"/>
      <c r="C1191" s="30"/>
      <c r="D1191" s="5"/>
      <c r="E1191" s="5"/>
      <c r="F1191" s="5"/>
      <c r="G1191" s="5"/>
      <c r="H1191" s="5"/>
      <c r="I1191" s="5"/>
      <c r="J1191" s="5"/>
      <c r="K1191" s="5"/>
      <c r="L1191" s="5"/>
      <c r="M1191" s="5"/>
      <c r="N1191" s="5"/>
      <c r="O1191" s="5"/>
      <c r="P1191" s="5"/>
      <c r="Q1191" s="5"/>
      <c r="R1191" s="5"/>
      <c r="S1191" s="5"/>
      <c r="T1191" s="5"/>
      <c r="U1191" s="127"/>
      <c r="V1191" s="496"/>
    </row>
    <row r="1192" spans="1:22" x14ac:dyDescent="0.2">
      <c r="A1192" s="5"/>
      <c r="B1192" s="31"/>
      <c r="C1192" s="30"/>
      <c r="D1192" s="5"/>
      <c r="E1192" s="5"/>
      <c r="F1192" s="5"/>
      <c r="G1192" s="5"/>
      <c r="H1192" s="5"/>
      <c r="I1192" s="5"/>
      <c r="J1192" s="5"/>
      <c r="K1192" s="5"/>
      <c r="L1192" s="5"/>
      <c r="M1192" s="5"/>
      <c r="N1192" s="5"/>
      <c r="O1192" s="5"/>
      <c r="P1192" s="5"/>
      <c r="Q1192" s="5"/>
      <c r="R1192" s="5"/>
      <c r="S1192" s="5"/>
      <c r="T1192" s="5"/>
      <c r="U1192" s="127"/>
      <c r="V1192" s="496"/>
    </row>
    <row r="1193" spans="1:22" x14ac:dyDescent="0.2">
      <c r="A1193" s="5"/>
      <c r="B1193" s="31"/>
      <c r="C1193" s="30"/>
      <c r="D1193" s="5"/>
      <c r="E1193" s="5"/>
      <c r="F1193" s="5"/>
      <c r="G1193" s="5"/>
      <c r="H1193" s="5"/>
      <c r="I1193" s="5"/>
      <c r="J1193" s="5"/>
      <c r="K1193" s="5"/>
      <c r="L1193" s="5"/>
      <c r="M1193" s="5"/>
      <c r="N1193" s="5"/>
      <c r="O1193" s="5"/>
      <c r="P1193" s="5"/>
      <c r="Q1193" s="5"/>
      <c r="R1193" s="5"/>
      <c r="S1193" s="5"/>
      <c r="T1193" s="5"/>
      <c r="U1193" s="127"/>
      <c r="V1193" s="496"/>
    </row>
    <row r="1194" spans="1:22" x14ac:dyDescent="0.2">
      <c r="A1194" s="5"/>
      <c r="B1194" s="31"/>
      <c r="C1194" s="30"/>
      <c r="D1194" s="5"/>
      <c r="E1194" s="5"/>
      <c r="F1194" s="5"/>
      <c r="G1194" s="5"/>
      <c r="H1194" s="5"/>
      <c r="I1194" s="5"/>
      <c r="J1194" s="5"/>
      <c r="K1194" s="5"/>
      <c r="L1194" s="5"/>
      <c r="M1194" s="5"/>
      <c r="N1194" s="5"/>
      <c r="O1194" s="5"/>
      <c r="P1194" s="5"/>
      <c r="Q1194" s="5"/>
      <c r="R1194" s="5"/>
      <c r="S1194" s="5"/>
      <c r="T1194" s="5"/>
      <c r="U1194" s="127"/>
      <c r="V1194" s="496"/>
    </row>
    <row r="1195" spans="1:22" x14ac:dyDescent="0.2">
      <c r="A1195" s="5"/>
      <c r="B1195" s="31"/>
      <c r="C1195" s="30"/>
      <c r="D1195" s="5"/>
      <c r="E1195" s="5"/>
      <c r="F1195" s="5"/>
      <c r="G1195" s="5"/>
      <c r="H1195" s="5"/>
      <c r="I1195" s="5"/>
      <c r="J1195" s="5"/>
      <c r="K1195" s="5"/>
      <c r="L1195" s="5"/>
      <c r="M1195" s="5"/>
      <c r="N1195" s="5"/>
      <c r="O1195" s="5"/>
      <c r="P1195" s="5"/>
      <c r="Q1195" s="5"/>
      <c r="R1195" s="5"/>
      <c r="S1195" s="5"/>
      <c r="T1195" s="5"/>
      <c r="U1195" s="127"/>
      <c r="V1195" s="496"/>
    </row>
    <row r="1196" spans="1:22" x14ac:dyDescent="0.2">
      <c r="A1196" s="5"/>
      <c r="B1196" s="31"/>
      <c r="C1196" s="30"/>
      <c r="D1196" s="5"/>
      <c r="E1196" s="5"/>
      <c r="F1196" s="5"/>
      <c r="G1196" s="5"/>
      <c r="H1196" s="5"/>
      <c r="I1196" s="5"/>
      <c r="J1196" s="5"/>
      <c r="K1196" s="5"/>
      <c r="L1196" s="5"/>
      <c r="M1196" s="5"/>
      <c r="N1196" s="5"/>
      <c r="O1196" s="5"/>
      <c r="P1196" s="5"/>
      <c r="Q1196" s="5"/>
      <c r="R1196" s="5"/>
      <c r="S1196" s="5"/>
      <c r="T1196" s="5"/>
      <c r="U1196" s="127"/>
      <c r="V1196" s="496"/>
    </row>
    <row r="1197" spans="1:22" x14ac:dyDescent="0.2">
      <c r="A1197" s="5"/>
      <c r="B1197" s="31"/>
      <c r="C1197" s="30"/>
      <c r="D1197" s="5"/>
      <c r="E1197" s="5"/>
      <c r="F1197" s="5"/>
      <c r="G1197" s="5"/>
      <c r="H1197" s="5"/>
      <c r="I1197" s="5"/>
      <c r="J1197" s="5"/>
      <c r="K1197" s="5"/>
      <c r="L1197" s="5"/>
      <c r="M1197" s="5"/>
      <c r="N1197" s="5"/>
      <c r="O1197" s="5"/>
      <c r="P1197" s="5"/>
      <c r="Q1197" s="5"/>
      <c r="R1197" s="5"/>
      <c r="S1197" s="5"/>
      <c r="T1197" s="5"/>
      <c r="U1197" s="127"/>
      <c r="V1197" s="496"/>
    </row>
    <row r="1198" spans="1:22" x14ac:dyDescent="0.2">
      <c r="A1198" s="5"/>
      <c r="B1198" s="31"/>
      <c r="C1198" s="30"/>
      <c r="D1198" s="5"/>
      <c r="E1198" s="5"/>
      <c r="F1198" s="5"/>
      <c r="G1198" s="5"/>
      <c r="H1198" s="5"/>
      <c r="I1198" s="5"/>
      <c r="J1198" s="5"/>
      <c r="K1198" s="5"/>
      <c r="L1198" s="5"/>
      <c r="M1198" s="5"/>
      <c r="N1198" s="5"/>
      <c r="O1198" s="5"/>
      <c r="P1198" s="5"/>
      <c r="Q1198" s="5"/>
      <c r="R1198" s="5"/>
      <c r="S1198" s="5"/>
      <c r="T1198" s="5"/>
      <c r="U1198" s="127"/>
      <c r="V1198" s="496"/>
    </row>
    <row r="1199" spans="1:22" x14ac:dyDescent="0.2">
      <c r="A1199" s="5"/>
      <c r="B1199" s="31"/>
      <c r="C1199" s="30"/>
      <c r="D1199" s="5"/>
      <c r="E1199" s="5"/>
      <c r="F1199" s="5"/>
      <c r="G1199" s="5"/>
      <c r="H1199" s="5"/>
      <c r="I1199" s="5"/>
      <c r="J1199" s="5"/>
      <c r="K1199" s="5"/>
      <c r="L1199" s="5"/>
      <c r="M1199" s="5"/>
      <c r="N1199" s="5"/>
      <c r="O1199" s="5"/>
      <c r="P1199" s="5"/>
      <c r="Q1199" s="5"/>
      <c r="R1199" s="5"/>
      <c r="S1199" s="5"/>
      <c r="T1199" s="5"/>
      <c r="U1199" s="127"/>
      <c r="V1199" s="496"/>
    </row>
    <row r="1200" spans="1:22" x14ac:dyDescent="0.2">
      <c r="A1200" s="5"/>
      <c r="B1200" s="31"/>
      <c r="C1200" s="30"/>
      <c r="D1200" s="5"/>
      <c r="E1200" s="5"/>
      <c r="F1200" s="5"/>
      <c r="G1200" s="5"/>
      <c r="H1200" s="5"/>
      <c r="I1200" s="5"/>
      <c r="J1200" s="5"/>
      <c r="K1200" s="5"/>
      <c r="L1200" s="5"/>
      <c r="M1200" s="5"/>
      <c r="N1200" s="5"/>
      <c r="O1200" s="5"/>
      <c r="P1200" s="5"/>
      <c r="Q1200" s="5"/>
      <c r="R1200" s="5"/>
      <c r="S1200" s="5"/>
      <c r="T1200" s="5"/>
      <c r="U1200" s="127"/>
      <c r="V1200" s="496"/>
    </row>
    <row r="1201" spans="1:22" x14ac:dyDescent="0.2">
      <c r="A1201" s="5"/>
      <c r="B1201" s="31"/>
      <c r="C1201" s="30"/>
      <c r="D1201" s="5"/>
      <c r="E1201" s="5"/>
      <c r="F1201" s="5"/>
      <c r="G1201" s="5"/>
      <c r="H1201" s="5"/>
      <c r="I1201" s="5"/>
      <c r="J1201" s="5"/>
      <c r="K1201" s="5"/>
      <c r="L1201" s="5"/>
      <c r="M1201" s="5"/>
      <c r="N1201" s="5"/>
      <c r="O1201" s="5"/>
      <c r="P1201" s="5"/>
      <c r="Q1201" s="5"/>
      <c r="R1201" s="5"/>
      <c r="S1201" s="5"/>
      <c r="T1201" s="5"/>
      <c r="U1201" s="127"/>
      <c r="V1201" s="496"/>
    </row>
    <row r="1202" spans="1:22" x14ac:dyDescent="0.2">
      <c r="A1202" s="5"/>
      <c r="B1202" s="31"/>
      <c r="C1202" s="30"/>
      <c r="D1202" s="5"/>
      <c r="E1202" s="5"/>
      <c r="F1202" s="5"/>
      <c r="G1202" s="5"/>
      <c r="H1202" s="5"/>
      <c r="I1202" s="5"/>
      <c r="J1202" s="5"/>
      <c r="K1202" s="5"/>
      <c r="L1202" s="5"/>
      <c r="M1202" s="5"/>
      <c r="N1202" s="5"/>
      <c r="O1202" s="5"/>
      <c r="P1202" s="5"/>
      <c r="Q1202" s="5"/>
      <c r="R1202" s="5"/>
      <c r="S1202" s="5"/>
      <c r="T1202" s="5"/>
      <c r="U1202" s="127"/>
      <c r="V1202" s="496"/>
    </row>
    <row r="1203" spans="1:22" x14ac:dyDescent="0.2">
      <c r="A1203" s="5"/>
      <c r="B1203" s="31"/>
      <c r="C1203" s="30"/>
      <c r="D1203" s="5"/>
      <c r="E1203" s="5"/>
      <c r="F1203" s="5"/>
      <c r="G1203" s="5"/>
      <c r="H1203" s="5"/>
      <c r="I1203" s="5"/>
      <c r="J1203" s="5"/>
      <c r="K1203" s="5"/>
      <c r="L1203" s="5"/>
      <c r="M1203" s="5"/>
      <c r="N1203" s="5"/>
      <c r="O1203" s="5"/>
      <c r="P1203" s="5"/>
      <c r="Q1203" s="5"/>
      <c r="R1203" s="5"/>
      <c r="S1203" s="5"/>
      <c r="T1203" s="5"/>
      <c r="U1203" s="127"/>
      <c r="V1203" s="496"/>
    </row>
    <row r="1204" spans="1:22" x14ac:dyDescent="0.2">
      <c r="A1204" s="5"/>
      <c r="B1204" s="31"/>
      <c r="C1204" s="30"/>
      <c r="D1204" s="5"/>
      <c r="E1204" s="5"/>
      <c r="F1204" s="5"/>
      <c r="G1204" s="5"/>
      <c r="H1204" s="5"/>
      <c r="I1204" s="5"/>
      <c r="J1204" s="5"/>
      <c r="K1204" s="5"/>
      <c r="L1204" s="5"/>
      <c r="M1204" s="5"/>
      <c r="N1204" s="5"/>
      <c r="O1204" s="5"/>
      <c r="P1204" s="5"/>
      <c r="Q1204" s="5"/>
      <c r="R1204" s="5"/>
      <c r="S1204" s="5"/>
      <c r="T1204" s="5"/>
      <c r="U1204" s="127"/>
      <c r="V1204" s="496"/>
    </row>
    <row r="1205" spans="1:22" x14ac:dyDescent="0.2">
      <c r="A1205" s="5"/>
      <c r="B1205" s="31"/>
      <c r="C1205" s="30"/>
      <c r="D1205" s="5"/>
      <c r="E1205" s="5"/>
      <c r="F1205" s="5"/>
      <c r="G1205" s="5"/>
      <c r="H1205" s="5"/>
      <c r="I1205" s="5"/>
      <c r="J1205" s="5"/>
      <c r="K1205" s="5"/>
      <c r="L1205" s="5"/>
      <c r="M1205" s="5"/>
      <c r="N1205" s="5"/>
      <c r="O1205" s="5"/>
      <c r="P1205" s="5"/>
      <c r="Q1205" s="5"/>
      <c r="R1205" s="5"/>
      <c r="S1205" s="5"/>
      <c r="T1205" s="5"/>
      <c r="U1205" s="127"/>
      <c r="V1205" s="496"/>
    </row>
    <row r="1206" spans="1:22" x14ac:dyDescent="0.2">
      <c r="A1206" s="5"/>
      <c r="B1206" s="31"/>
      <c r="C1206" s="30"/>
      <c r="D1206" s="5"/>
      <c r="E1206" s="5"/>
      <c r="F1206" s="5"/>
      <c r="G1206" s="5"/>
      <c r="H1206" s="5"/>
      <c r="I1206" s="5"/>
      <c r="J1206" s="5"/>
      <c r="K1206" s="5"/>
      <c r="L1206" s="5"/>
      <c r="M1206" s="5"/>
      <c r="N1206" s="5"/>
      <c r="O1206" s="5"/>
      <c r="P1206" s="5"/>
      <c r="Q1206" s="5"/>
      <c r="R1206" s="5"/>
      <c r="S1206" s="5"/>
      <c r="T1206" s="5"/>
      <c r="U1206" s="127"/>
      <c r="V1206" s="496"/>
    </row>
    <row r="1207" spans="1:22" x14ac:dyDescent="0.2">
      <c r="A1207" s="5"/>
      <c r="B1207" s="31"/>
      <c r="C1207" s="30"/>
      <c r="D1207" s="5"/>
      <c r="E1207" s="5"/>
      <c r="F1207" s="5"/>
      <c r="G1207" s="5"/>
      <c r="H1207" s="5"/>
      <c r="I1207" s="5"/>
      <c r="J1207" s="5"/>
      <c r="K1207" s="5"/>
      <c r="L1207" s="5"/>
      <c r="M1207" s="5"/>
      <c r="N1207" s="5"/>
      <c r="O1207" s="5"/>
      <c r="P1207" s="5"/>
      <c r="Q1207" s="5"/>
      <c r="R1207" s="5"/>
      <c r="S1207" s="5"/>
      <c r="T1207" s="5"/>
      <c r="U1207" s="127"/>
      <c r="V1207" s="496"/>
    </row>
    <row r="1208" spans="1:22" x14ac:dyDescent="0.2">
      <c r="A1208" s="5"/>
      <c r="B1208" s="31"/>
      <c r="C1208" s="30"/>
      <c r="D1208" s="5"/>
      <c r="E1208" s="5"/>
      <c r="F1208" s="5"/>
      <c r="G1208" s="5"/>
      <c r="H1208" s="5"/>
      <c r="I1208" s="5"/>
      <c r="J1208" s="5"/>
      <c r="K1208" s="5"/>
      <c r="L1208" s="5"/>
      <c r="M1208" s="5"/>
      <c r="N1208" s="5"/>
      <c r="O1208" s="5"/>
      <c r="P1208" s="5"/>
      <c r="Q1208" s="5"/>
      <c r="R1208" s="5"/>
      <c r="S1208" s="5"/>
      <c r="T1208" s="5"/>
      <c r="U1208" s="127"/>
      <c r="V1208" s="496"/>
    </row>
    <row r="1209" spans="1:22" x14ac:dyDescent="0.2">
      <c r="A1209" s="5"/>
      <c r="B1209" s="31"/>
      <c r="C1209" s="30"/>
      <c r="D1209" s="5"/>
      <c r="E1209" s="5"/>
      <c r="F1209" s="5"/>
      <c r="G1209" s="5"/>
      <c r="H1209" s="5"/>
      <c r="I1209" s="5"/>
      <c r="J1209" s="5"/>
      <c r="K1209" s="5"/>
      <c r="L1209" s="5"/>
      <c r="M1209" s="5"/>
      <c r="N1209" s="5"/>
      <c r="O1209" s="5"/>
      <c r="P1209" s="5"/>
      <c r="Q1209" s="5"/>
      <c r="R1209" s="5"/>
      <c r="S1209" s="5"/>
      <c r="T1209" s="5"/>
      <c r="U1209" s="127"/>
      <c r="V1209" s="496"/>
    </row>
    <row r="1210" spans="1:22" x14ac:dyDescent="0.2">
      <c r="A1210" s="5"/>
      <c r="B1210" s="31"/>
      <c r="C1210" s="30"/>
      <c r="D1210" s="5"/>
      <c r="E1210" s="5"/>
      <c r="F1210" s="5"/>
      <c r="G1210" s="5"/>
      <c r="H1210" s="5"/>
      <c r="I1210" s="5"/>
      <c r="J1210" s="5"/>
      <c r="K1210" s="5"/>
      <c r="L1210" s="5"/>
      <c r="M1210" s="5"/>
      <c r="N1210" s="5"/>
      <c r="O1210" s="5"/>
      <c r="P1210" s="5"/>
      <c r="Q1210" s="5"/>
      <c r="R1210" s="5"/>
      <c r="S1210" s="5"/>
      <c r="T1210" s="5"/>
      <c r="U1210" s="127"/>
      <c r="V1210" s="496"/>
    </row>
    <row r="1211" spans="1:22" x14ac:dyDescent="0.2">
      <c r="A1211" s="5"/>
      <c r="B1211" s="31"/>
      <c r="C1211" s="30"/>
      <c r="D1211" s="5"/>
      <c r="E1211" s="5"/>
      <c r="F1211" s="5"/>
      <c r="G1211" s="5"/>
      <c r="H1211" s="5"/>
      <c r="I1211" s="5"/>
      <c r="J1211" s="5"/>
      <c r="K1211" s="5"/>
      <c r="L1211" s="5"/>
      <c r="M1211" s="5"/>
      <c r="N1211" s="5"/>
      <c r="O1211" s="5"/>
      <c r="P1211" s="5"/>
      <c r="Q1211" s="5"/>
      <c r="R1211" s="5"/>
      <c r="S1211" s="5"/>
      <c r="T1211" s="5"/>
      <c r="U1211" s="127"/>
      <c r="V1211" s="496"/>
    </row>
    <row r="1212" spans="1:22" x14ac:dyDescent="0.2">
      <c r="A1212" s="5"/>
      <c r="B1212" s="31"/>
      <c r="C1212" s="30"/>
      <c r="D1212" s="5"/>
      <c r="E1212" s="5"/>
      <c r="F1212" s="5"/>
      <c r="G1212" s="5"/>
      <c r="H1212" s="5"/>
      <c r="I1212" s="5"/>
      <c r="J1212" s="5"/>
      <c r="K1212" s="5"/>
      <c r="L1212" s="5"/>
      <c r="M1212" s="5"/>
      <c r="N1212" s="5"/>
      <c r="O1212" s="5"/>
      <c r="P1212" s="5"/>
      <c r="Q1212" s="5"/>
      <c r="R1212" s="5"/>
      <c r="S1212" s="5"/>
      <c r="T1212" s="5"/>
      <c r="U1212" s="127"/>
      <c r="V1212" s="496"/>
    </row>
    <row r="1213" spans="1:22" x14ac:dyDescent="0.2">
      <c r="A1213" s="5"/>
      <c r="B1213" s="31"/>
      <c r="C1213" s="30"/>
      <c r="D1213" s="5"/>
      <c r="E1213" s="5"/>
      <c r="F1213" s="5"/>
      <c r="G1213" s="5"/>
      <c r="H1213" s="5"/>
      <c r="I1213" s="5"/>
      <c r="J1213" s="5"/>
      <c r="K1213" s="5"/>
      <c r="L1213" s="5"/>
      <c r="M1213" s="5"/>
      <c r="N1213" s="5"/>
      <c r="O1213" s="5"/>
      <c r="P1213" s="5"/>
      <c r="Q1213" s="5"/>
      <c r="R1213" s="5"/>
      <c r="S1213" s="5"/>
      <c r="T1213" s="5"/>
      <c r="U1213" s="127"/>
      <c r="V1213" s="496"/>
    </row>
    <row r="1214" spans="1:22" x14ac:dyDescent="0.2">
      <c r="A1214" s="5"/>
      <c r="B1214" s="31"/>
      <c r="C1214" s="30"/>
      <c r="D1214" s="5"/>
      <c r="E1214" s="5"/>
      <c r="F1214" s="5"/>
      <c r="G1214" s="5"/>
      <c r="H1214" s="5"/>
      <c r="I1214" s="5"/>
      <c r="J1214" s="5"/>
      <c r="K1214" s="5"/>
      <c r="L1214" s="5"/>
      <c r="M1214" s="5"/>
      <c r="N1214" s="5"/>
      <c r="O1214" s="5"/>
      <c r="P1214" s="5"/>
      <c r="Q1214" s="5"/>
      <c r="R1214" s="5"/>
      <c r="S1214" s="5"/>
      <c r="T1214" s="5"/>
      <c r="U1214" s="127"/>
      <c r="V1214" s="496"/>
    </row>
    <row r="1215" spans="1:22" x14ac:dyDescent="0.2">
      <c r="A1215" s="5"/>
      <c r="B1215" s="31"/>
      <c r="C1215" s="30"/>
      <c r="D1215" s="5"/>
      <c r="E1215" s="5"/>
      <c r="F1215" s="5"/>
      <c r="G1215" s="5"/>
      <c r="H1215" s="5"/>
      <c r="I1215" s="5"/>
      <c r="J1215" s="5"/>
      <c r="K1215" s="5"/>
      <c r="L1215" s="5"/>
      <c r="M1215" s="5"/>
      <c r="N1215" s="5"/>
      <c r="O1215" s="5"/>
      <c r="P1215" s="5"/>
      <c r="Q1215" s="5"/>
      <c r="R1215" s="5"/>
      <c r="S1215" s="5"/>
      <c r="T1215" s="5"/>
      <c r="U1215" s="127"/>
      <c r="V1215" s="496"/>
    </row>
    <row r="1216" spans="1:22" x14ac:dyDescent="0.2">
      <c r="A1216" s="5"/>
      <c r="B1216" s="31"/>
      <c r="C1216" s="30"/>
      <c r="D1216" s="5"/>
      <c r="E1216" s="5"/>
      <c r="F1216" s="5"/>
      <c r="G1216" s="5"/>
      <c r="H1216" s="5"/>
      <c r="I1216" s="5"/>
      <c r="J1216" s="5"/>
      <c r="K1216" s="5"/>
      <c r="L1216" s="5"/>
      <c r="M1216" s="5"/>
      <c r="N1216" s="5"/>
      <c r="O1216" s="5"/>
      <c r="P1216" s="5"/>
      <c r="Q1216" s="5"/>
      <c r="R1216" s="5"/>
      <c r="S1216" s="5"/>
      <c r="T1216" s="5"/>
      <c r="U1216" s="127"/>
      <c r="V1216" s="496"/>
    </row>
    <row r="1217" spans="1:22" x14ac:dyDescent="0.2">
      <c r="A1217" s="5"/>
      <c r="B1217" s="31"/>
      <c r="C1217" s="30"/>
      <c r="D1217" s="5"/>
      <c r="E1217" s="5"/>
      <c r="F1217" s="5"/>
      <c r="G1217" s="5"/>
      <c r="H1217" s="5"/>
      <c r="I1217" s="5"/>
      <c r="J1217" s="5"/>
      <c r="K1217" s="5"/>
      <c r="L1217" s="5"/>
      <c r="M1217" s="5"/>
      <c r="N1217" s="5"/>
      <c r="O1217" s="5"/>
      <c r="P1217" s="5"/>
      <c r="Q1217" s="5"/>
      <c r="R1217" s="5"/>
      <c r="S1217" s="5"/>
      <c r="T1217" s="5"/>
      <c r="U1217" s="127"/>
      <c r="V1217" s="496"/>
    </row>
    <row r="1218" spans="1:22" x14ac:dyDescent="0.2">
      <c r="A1218" s="5"/>
      <c r="B1218" s="31"/>
      <c r="C1218" s="30"/>
      <c r="D1218" s="5"/>
      <c r="E1218" s="5"/>
      <c r="F1218" s="5"/>
      <c r="G1218" s="5"/>
      <c r="H1218" s="5"/>
      <c r="I1218" s="5"/>
      <c r="J1218" s="5"/>
      <c r="K1218" s="5"/>
      <c r="L1218" s="5"/>
      <c r="M1218" s="5"/>
      <c r="N1218" s="5"/>
      <c r="O1218" s="5"/>
      <c r="P1218" s="5"/>
      <c r="Q1218" s="5"/>
      <c r="R1218" s="5"/>
      <c r="S1218" s="5"/>
      <c r="T1218" s="5"/>
      <c r="U1218" s="127"/>
      <c r="V1218" s="496"/>
    </row>
    <row r="1219" spans="1:22" x14ac:dyDescent="0.2">
      <c r="A1219" s="5"/>
      <c r="B1219" s="31"/>
      <c r="C1219" s="30"/>
      <c r="D1219" s="5"/>
      <c r="E1219" s="5"/>
      <c r="F1219" s="5"/>
      <c r="G1219" s="5"/>
      <c r="H1219" s="5"/>
      <c r="I1219" s="5"/>
      <c r="J1219" s="5"/>
      <c r="K1219" s="5"/>
      <c r="L1219" s="5"/>
      <c r="M1219" s="5"/>
      <c r="N1219" s="5"/>
      <c r="O1219" s="5"/>
      <c r="P1219" s="5"/>
      <c r="Q1219" s="5"/>
      <c r="R1219" s="5"/>
      <c r="S1219" s="5"/>
      <c r="T1219" s="5"/>
      <c r="U1219" s="127"/>
      <c r="V1219" s="496"/>
    </row>
    <row r="1220" spans="1:22" x14ac:dyDescent="0.2">
      <c r="A1220" s="5"/>
      <c r="B1220" s="31"/>
      <c r="C1220" s="30"/>
      <c r="D1220" s="5"/>
      <c r="E1220" s="5"/>
      <c r="F1220" s="5"/>
      <c r="G1220" s="5"/>
      <c r="H1220" s="5"/>
      <c r="I1220" s="5"/>
      <c r="J1220" s="5"/>
      <c r="K1220" s="5"/>
      <c r="L1220" s="5"/>
      <c r="M1220" s="5"/>
      <c r="N1220" s="5"/>
      <c r="O1220" s="5"/>
      <c r="P1220" s="5"/>
      <c r="Q1220" s="5"/>
      <c r="R1220" s="5"/>
      <c r="S1220" s="5"/>
      <c r="T1220" s="5"/>
      <c r="U1220" s="127"/>
      <c r="V1220" s="496"/>
    </row>
    <row r="1221" spans="1:22" x14ac:dyDescent="0.2">
      <c r="A1221" s="5"/>
      <c r="B1221" s="31"/>
      <c r="C1221" s="30"/>
      <c r="D1221" s="5"/>
      <c r="E1221" s="5"/>
      <c r="F1221" s="5"/>
      <c r="G1221" s="5"/>
      <c r="H1221" s="5"/>
      <c r="I1221" s="5"/>
      <c r="J1221" s="5"/>
      <c r="K1221" s="5"/>
      <c r="L1221" s="5"/>
      <c r="M1221" s="5"/>
      <c r="N1221" s="5"/>
      <c r="O1221" s="5"/>
      <c r="P1221" s="5"/>
      <c r="Q1221" s="5"/>
      <c r="R1221" s="5"/>
      <c r="S1221" s="5"/>
      <c r="T1221" s="5"/>
      <c r="U1221" s="127"/>
      <c r="V1221" s="496"/>
    </row>
    <row r="1222" spans="1:22" x14ac:dyDescent="0.2">
      <c r="A1222" s="5"/>
      <c r="B1222" s="31"/>
      <c r="C1222" s="30"/>
      <c r="D1222" s="5"/>
      <c r="E1222" s="5"/>
      <c r="F1222" s="5"/>
      <c r="G1222" s="5"/>
      <c r="H1222" s="5"/>
      <c r="I1222" s="5"/>
      <c r="J1222" s="5"/>
      <c r="K1222" s="5"/>
      <c r="L1222" s="5"/>
      <c r="M1222" s="5"/>
      <c r="N1222" s="5"/>
      <c r="O1222" s="5"/>
      <c r="P1222" s="5"/>
      <c r="Q1222" s="5"/>
      <c r="R1222" s="5"/>
      <c r="S1222" s="5"/>
      <c r="T1222" s="5"/>
      <c r="U1222" s="127"/>
      <c r="V1222" s="496"/>
    </row>
    <row r="1223" spans="1:22" x14ac:dyDescent="0.2">
      <c r="A1223" s="5"/>
      <c r="B1223" s="31"/>
      <c r="C1223" s="30"/>
      <c r="D1223" s="5"/>
      <c r="E1223" s="5"/>
      <c r="F1223" s="5"/>
      <c r="G1223" s="5"/>
      <c r="H1223" s="5"/>
      <c r="I1223" s="5"/>
      <c r="J1223" s="5"/>
      <c r="K1223" s="5"/>
      <c r="L1223" s="5"/>
      <c r="M1223" s="5"/>
      <c r="N1223" s="5"/>
      <c r="O1223" s="5"/>
      <c r="P1223" s="5"/>
      <c r="Q1223" s="5"/>
      <c r="R1223" s="5"/>
      <c r="S1223" s="5"/>
      <c r="T1223" s="5"/>
      <c r="U1223" s="127"/>
      <c r="V1223" s="496"/>
    </row>
    <row r="1224" spans="1:22" x14ac:dyDescent="0.2">
      <c r="A1224" s="5"/>
      <c r="B1224" s="31"/>
      <c r="C1224" s="30"/>
      <c r="D1224" s="5"/>
      <c r="E1224" s="5"/>
      <c r="F1224" s="5"/>
      <c r="G1224" s="5"/>
      <c r="H1224" s="5"/>
      <c r="I1224" s="5"/>
      <c r="J1224" s="5"/>
      <c r="K1224" s="5"/>
      <c r="L1224" s="5"/>
      <c r="M1224" s="5"/>
      <c r="N1224" s="5"/>
      <c r="O1224" s="5"/>
      <c r="P1224" s="5"/>
      <c r="Q1224" s="5"/>
      <c r="R1224" s="5"/>
      <c r="S1224" s="5"/>
      <c r="T1224" s="5"/>
      <c r="U1224" s="127"/>
      <c r="V1224" s="496"/>
    </row>
    <row r="1225" spans="1:22" x14ac:dyDescent="0.2">
      <c r="A1225" s="5"/>
      <c r="B1225" s="31"/>
      <c r="C1225" s="30"/>
      <c r="D1225" s="5"/>
      <c r="E1225" s="5"/>
      <c r="F1225" s="5"/>
      <c r="G1225" s="5"/>
      <c r="H1225" s="5"/>
      <c r="I1225" s="5"/>
      <c r="J1225" s="5"/>
      <c r="K1225" s="5"/>
      <c r="L1225" s="5"/>
      <c r="M1225" s="5"/>
      <c r="N1225" s="5"/>
      <c r="O1225" s="5"/>
      <c r="P1225" s="5"/>
      <c r="Q1225" s="5"/>
      <c r="R1225" s="5"/>
      <c r="S1225" s="5"/>
      <c r="T1225" s="5"/>
      <c r="U1225" s="127"/>
      <c r="V1225" s="496"/>
    </row>
    <row r="1226" spans="1:22" x14ac:dyDescent="0.2">
      <c r="A1226" s="5"/>
      <c r="B1226" s="31"/>
      <c r="C1226" s="30"/>
      <c r="D1226" s="5"/>
      <c r="E1226" s="5"/>
      <c r="F1226" s="5"/>
      <c r="G1226" s="5"/>
      <c r="H1226" s="5"/>
      <c r="I1226" s="5"/>
      <c r="J1226" s="5"/>
      <c r="K1226" s="5"/>
      <c r="L1226" s="5"/>
      <c r="M1226" s="5"/>
      <c r="N1226" s="5"/>
      <c r="O1226" s="5"/>
      <c r="P1226" s="5"/>
      <c r="Q1226" s="5"/>
      <c r="R1226" s="5"/>
      <c r="S1226" s="5"/>
      <c r="T1226" s="5"/>
      <c r="U1226" s="127"/>
      <c r="V1226" s="496"/>
    </row>
    <row r="1227" spans="1:22" x14ac:dyDescent="0.2">
      <c r="A1227" s="5"/>
      <c r="B1227" s="31"/>
      <c r="C1227" s="30"/>
      <c r="D1227" s="5"/>
      <c r="E1227" s="5"/>
      <c r="F1227" s="5"/>
      <c r="G1227" s="5"/>
      <c r="H1227" s="5"/>
      <c r="I1227" s="5"/>
      <c r="J1227" s="5"/>
      <c r="K1227" s="5"/>
      <c r="L1227" s="5"/>
      <c r="M1227" s="5"/>
      <c r="N1227" s="5"/>
      <c r="O1227" s="5"/>
      <c r="P1227" s="5"/>
      <c r="Q1227" s="5"/>
      <c r="R1227" s="5"/>
      <c r="S1227" s="5"/>
      <c r="T1227" s="5"/>
      <c r="U1227" s="127"/>
      <c r="V1227" s="496"/>
    </row>
    <row r="1228" spans="1:22" x14ac:dyDescent="0.2">
      <c r="A1228" s="5"/>
      <c r="B1228" s="31"/>
      <c r="C1228" s="30"/>
      <c r="D1228" s="5"/>
      <c r="E1228" s="5"/>
      <c r="F1228" s="5"/>
      <c r="G1228" s="5"/>
      <c r="H1228" s="5"/>
      <c r="I1228" s="5"/>
      <c r="J1228" s="5"/>
      <c r="K1228" s="5"/>
      <c r="L1228" s="5"/>
      <c r="M1228" s="5"/>
      <c r="N1228" s="5"/>
      <c r="O1228" s="5"/>
      <c r="P1228" s="5"/>
      <c r="Q1228" s="5"/>
      <c r="R1228" s="5"/>
      <c r="S1228" s="5"/>
      <c r="T1228" s="5"/>
      <c r="U1228" s="127"/>
      <c r="V1228" s="496"/>
    </row>
    <row r="1229" spans="1:22" x14ac:dyDescent="0.2">
      <c r="A1229" s="5"/>
      <c r="B1229" s="31"/>
      <c r="C1229" s="30"/>
      <c r="D1229" s="5"/>
      <c r="E1229" s="5"/>
      <c r="F1229" s="5"/>
      <c r="G1229" s="5"/>
      <c r="H1229" s="5"/>
      <c r="I1229" s="5"/>
      <c r="J1229" s="5"/>
      <c r="K1229" s="5"/>
      <c r="L1229" s="5"/>
      <c r="M1229" s="5"/>
      <c r="N1229" s="5"/>
      <c r="O1229" s="5"/>
      <c r="P1229" s="5"/>
      <c r="Q1229" s="5"/>
      <c r="R1229" s="5"/>
      <c r="S1229" s="5"/>
      <c r="T1229" s="5"/>
      <c r="U1229" s="127"/>
      <c r="V1229" s="496"/>
    </row>
    <row r="1230" spans="1:22" x14ac:dyDescent="0.2">
      <c r="A1230" s="5"/>
      <c r="B1230" s="31"/>
      <c r="C1230" s="30"/>
      <c r="D1230" s="5"/>
      <c r="E1230" s="5"/>
      <c r="F1230" s="5"/>
      <c r="G1230" s="5"/>
      <c r="H1230" s="5"/>
      <c r="I1230" s="5"/>
      <c r="J1230" s="5"/>
      <c r="K1230" s="5"/>
      <c r="L1230" s="5"/>
      <c r="M1230" s="5"/>
      <c r="N1230" s="5"/>
      <c r="O1230" s="5"/>
      <c r="P1230" s="5"/>
      <c r="Q1230" s="5"/>
      <c r="R1230" s="5"/>
      <c r="S1230" s="5"/>
      <c r="T1230" s="5"/>
      <c r="U1230" s="127"/>
      <c r="V1230" s="496"/>
    </row>
    <row r="1231" spans="1:22" x14ac:dyDescent="0.2">
      <c r="A1231" s="5"/>
      <c r="B1231" s="31"/>
      <c r="C1231" s="30"/>
      <c r="D1231" s="5"/>
      <c r="E1231" s="5"/>
      <c r="F1231" s="5"/>
      <c r="G1231" s="5"/>
      <c r="H1231" s="5"/>
      <c r="I1231" s="5"/>
      <c r="J1231" s="5"/>
      <c r="K1231" s="5"/>
      <c r="L1231" s="5"/>
      <c r="M1231" s="5"/>
      <c r="N1231" s="5"/>
      <c r="O1231" s="5"/>
      <c r="P1231" s="5"/>
      <c r="Q1231" s="5"/>
      <c r="R1231" s="5"/>
      <c r="S1231" s="5"/>
      <c r="T1231" s="5"/>
      <c r="U1231" s="127"/>
      <c r="V1231" s="496"/>
    </row>
    <row r="1232" spans="1:22" x14ac:dyDescent="0.2">
      <c r="A1232" s="5"/>
      <c r="B1232" s="31"/>
      <c r="C1232" s="30"/>
      <c r="D1232" s="5"/>
      <c r="E1232" s="5"/>
      <c r="F1232" s="5"/>
      <c r="G1232" s="5"/>
      <c r="H1232" s="5"/>
      <c r="I1232" s="5"/>
      <c r="J1232" s="5"/>
      <c r="K1232" s="5"/>
      <c r="L1232" s="5"/>
      <c r="M1232" s="5"/>
      <c r="N1232" s="5"/>
      <c r="O1232" s="5"/>
      <c r="P1232" s="5"/>
      <c r="Q1232" s="5"/>
      <c r="R1232" s="5"/>
      <c r="S1232" s="5"/>
      <c r="T1232" s="5"/>
      <c r="U1232" s="127"/>
      <c r="V1232" s="496"/>
    </row>
    <row r="1233" spans="1:22" x14ac:dyDescent="0.2">
      <c r="A1233" s="5"/>
      <c r="B1233" s="31"/>
      <c r="C1233" s="30"/>
      <c r="D1233" s="5"/>
      <c r="E1233" s="5"/>
      <c r="F1233" s="5"/>
      <c r="G1233" s="5"/>
      <c r="H1233" s="5"/>
      <c r="I1233" s="5"/>
      <c r="J1233" s="5"/>
      <c r="K1233" s="5"/>
      <c r="L1233" s="5"/>
      <c r="M1233" s="5"/>
      <c r="N1233" s="5"/>
      <c r="O1233" s="5"/>
      <c r="P1233" s="5"/>
      <c r="Q1233" s="5"/>
      <c r="R1233" s="5"/>
      <c r="S1233" s="5"/>
      <c r="T1233" s="5"/>
      <c r="U1233" s="127"/>
      <c r="V1233" s="496"/>
    </row>
    <row r="1234" spans="1:22" x14ac:dyDescent="0.2">
      <c r="A1234" s="5"/>
      <c r="B1234" s="31"/>
      <c r="C1234" s="30"/>
      <c r="D1234" s="5"/>
      <c r="E1234" s="5"/>
      <c r="F1234" s="5"/>
      <c r="G1234" s="5"/>
      <c r="H1234" s="5"/>
      <c r="I1234" s="5"/>
      <c r="J1234" s="5"/>
      <c r="K1234" s="5"/>
      <c r="L1234" s="5"/>
      <c r="M1234" s="5"/>
      <c r="N1234" s="5"/>
      <c r="O1234" s="5"/>
      <c r="P1234" s="5"/>
      <c r="Q1234" s="5"/>
      <c r="R1234" s="5"/>
      <c r="S1234" s="5"/>
      <c r="T1234" s="5"/>
      <c r="U1234" s="127"/>
      <c r="V1234" s="496"/>
    </row>
    <row r="1235" spans="1:22" x14ac:dyDescent="0.2">
      <c r="A1235" s="5"/>
      <c r="B1235" s="31"/>
      <c r="C1235" s="30"/>
      <c r="D1235" s="5"/>
      <c r="E1235" s="5"/>
      <c r="F1235" s="5"/>
      <c r="G1235" s="5"/>
      <c r="H1235" s="5"/>
      <c r="I1235" s="5"/>
      <c r="J1235" s="5"/>
      <c r="K1235" s="5"/>
      <c r="L1235" s="5"/>
      <c r="M1235" s="5"/>
      <c r="N1235" s="5"/>
      <c r="O1235" s="5"/>
      <c r="P1235" s="5"/>
      <c r="Q1235" s="5"/>
      <c r="R1235" s="5"/>
      <c r="S1235" s="5"/>
      <c r="T1235" s="5"/>
      <c r="U1235" s="127"/>
      <c r="V1235" s="496"/>
    </row>
    <row r="1236" spans="1:22" x14ac:dyDescent="0.2">
      <c r="A1236" s="5"/>
      <c r="B1236" s="31"/>
      <c r="C1236" s="30"/>
      <c r="D1236" s="5"/>
      <c r="E1236" s="5"/>
      <c r="F1236" s="5"/>
      <c r="G1236" s="5"/>
      <c r="H1236" s="5"/>
      <c r="I1236" s="5"/>
      <c r="J1236" s="5"/>
      <c r="K1236" s="5"/>
      <c r="L1236" s="5"/>
      <c r="M1236" s="5"/>
      <c r="N1236" s="5"/>
      <c r="O1236" s="5"/>
      <c r="P1236" s="5"/>
      <c r="Q1236" s="5"/>
      <c r="R1236" s="5"/>
      <c r="S1236" s="5"/>
      <c r="T1236" s="5"/>
      <c r="U1236" s="127"/>
      <c r="V1236" s="496"/>
    </row>
    <row r="1237" spans="1:22" x14ac:dyDescent="0.2">
      <c r="A1237" s="5"/>
      <c r="B1237" s="31"/>
      <c r="C1237" s="30"/>
      <c r="D1237" s="5"/>
      <c r="E1237" s="5"/>
      <c r="F1237" s="5"/>
      <c r="G1237" s="5"/>
      <c r="H1237" s="5"/>
      <c r="I1237" s="5"/>
      <c r="J1237" s="5"/>
      <c r="K1237" s="5"/>
      <c r="L1237" s="5"/>
      <c r="M1237" s="5"/>
      <c r="N1237" s="5"/>
      <c r="O1237" s="5"/>
      <c r="P1237" s="5"/>
      <c r="Q1237" s="5"/>
      <c r="R1237" s="5"/>
      <c r="S1237" s="5"/>
      <c r="T1237" s="5"/>
      <c r="U1237" s="127"/>
      <c r="V1237" s="496"/>
    </row>
    <row r="1238" spans="1:22" x14ac:dyDescent="0.2">
      <c r="A1238" s="5"/>
      <c r="B1238" s="31"/>
      <c r="C1238" s="30"/>
      <c r="D1238" s="5"/>
      <c r="E1238" s="5"/>
      <c r="F1238" s="5"/>
      <c r="G1238" s="5"/>
      <c r="H1238" s="5"/>
      <c r="I1238" s="5"/>
      <c r="J1238" s="5"/>
      <c r="K1238" s="5"/>
      <c r="L1238" s="5"/>
      <c r="M1238" s="5"/>
      <c r="N1238" s="5"/>
      <c r="O1238" s="5"/>
      <c r="P1238" s="5"/>
      <c r="Q1238" s="5"/>
      <c r="R1238" s="5"/>
      <c r="S1238" s="5"/>
      <c r="T1238" s="5"/>
      <c r="U1238" s="127"/>
      <c r="V1238" s="496"/>
    </row>
    <row r="1239" spans="1:22" x14ac:dyDescent="0.2">
      <c r="A1239" s="5"/>
      <c r="B1239" s="31"/>
      <c r="C1239" s="30"/>
      <c r="D1239" s="5"/>
      <c r="E1239" s="5"/>
      <c r="F1239" s="5"/>
      <c r="G1239" s="5"/>
      <c r="H1239" s="5"/>
      <c r="I1239" s="5"/>
      <c r="J1239" s="5"/>
      <c r="K1239" s="5"/>
      <c r="L1239" s="5"/>
      <c r="M1239" s="5"/>
      <c r="N1239" s="5"/>
      <c r="O1239" s="5"/>
      <c r="P1239" s="5"/>
      <c r="Q1239" s="5"/>
      <c r="R1239" s="5"/>
      <c r="S1239" s="5"/>
      <c r="T1239" s="5"/>
      <c r="U1239" s="127"/>
      <c r="V1239" s="496"/>
    </row>
    <row r="1240" spans="1:22" x14ac:dyDescent="0.2">
      <c r="A1240" s="5"/>
      <c r="B1240" s="31"/>
      <c r="C1240" s="30"/>
      <c r="D1240" s="5"/>
      <c r="E1240" s="5"/>
      <c r="F1240" s="5"/>
      <c r="G1240" s="5"/>
      <c r="H1240" s="5"/>
      <c r="I1240" s="5"/>
      <c r="J1240" s="5"/>
      <c r="K1240" s="5"/>
      <c r="L1240" s="5"/>
      <c r="M1240" s="5"/>
      <c r="N1240" s="5"/>
      <c r="O1240" s="5"/>
      <c r="P1240" s="5"/>
      <c r="Q1240" s="5"/>
      <c r="R1240" s="5"/>
      <c r="S1240" s="5"/>
      <c r="T1240" s="5"/>
      <c r="U1240" s="127"/>
      <c r="V1240" s="496"/>
    </row>
    <row r="1241" spans="1:22" x14ac:dyDescent="0.2">
      <c r="A1241" s="5"/>
      <c r="B1241" s="31"/>
      <c r="C1241" s="30"/>
      <c r="D1241" s="5"/>
      <c r="E1241" s="5"/>
      <c r="F1241" s="5"/>
      <c r="G1241" s="5"/>
      <c r="H1241" s="5"/>
      <c r="I1241" s="5"/>
      <c r="J1241" s="5"/>
      <c r="K1241" s="5"/>
      <c r="L1241" s="5"/>
      <c r="M1241" s="5"/>
      <c r="N1241" s="5"/>
      <c r="O1241" s="5"/>
      <c r="P1241" s="5"/>
      <c r="Q1241" s="5"/>
      <c r="R1241" s="5"/>
      <c r="S1241" s="5"/>
      <c r="T1241" s="5"/>
      <c r="U1241" s="127"/>
      <c r="V1241" s="496"/>
    </row>
    <row r="1242" spans="1:22" x14ac:dyDescent="0.2">
      <c r="A1242" s="5"/>
      <c r="B1242" s="31"/>
      <c r="C1242" s="30"/>
      <c r="D1242" s="5"/>
      <c r="E1242" s="5"/>
      <c r="F1242" s="5"/>
      <c r="G1242" s="5"/>
      <c r="H1242" s="5"/>
      <c r="I1242" s="5"/>
      <c r="J1242" s="5"/>
      <c r="K1242" s="5"/>
      <c r="L1242" s="5"/>
      <c r="M1242" s="5"/>
      <c r="N1242" s="5"/>
      <c r="O1242" s="5"/>
      <c r="P1242" s="5"/>
      <c r="Q1242" s="5"/>
      <c r="R1242" s="5"/>
      <c r="S1242" s="5"/>
      <c r="T1242" s="5"/>
      <c r="U1242" s="127"/>
      <c r="V1242" s="496"/>
    </row>
    <row r="1243" spans="1:22" x14ac:dyDescent="0.2">
      <c r="A1243" s="5"/>
      <c r="B1243" s="31"/>
      <c r="C1243" s="30"/>
      <c r="D1243" s="5"/>
      <c r="E1243" s="5"/>
      <c r="F1243" s="5"/>
      <c r="G1243" s="5"/>
      <c r="H1243" s="5"/>
      <c r="I1243" s="5"/>
      <c r="J1243" s="5"/>
      <c r="K1243" s="5"/>
      <c r="L1243" s="5"/>
      <c r="M1243" s="5"/>
      <c r="N1243" s="5"/>
      <c r="O1243" s="5"/>
      <c r="P1243" s="5"/>
      <c r="Q1243" s="5"/>
      <c r="R1243" s="5"/>
      <c r="S1243" s="5"/>
      <c r="T1243" s="5"/>
      <c r="U1243" s="127"/>
      <c r="V1243" s="496"/>
    </row>
    <row r="1244" spans="1:22" x14ac:dyDescent="0.2">
      <c r="A1244" s="5"/>
      <c r="B1244" s="31"/>
      <c r="C1244" s="30"/>
      <c r="D1244" s="5"/>
      <c r="E1244" s="5"/>
      <c r="F1244" s="5"/>
      <c r="G1244" s="5"/>
      <c r="H1244" s="5"/>
      <c r="I1244" s="5"/>
      <c r="J1244" s="5"/>
      <c r="K1244" s="5"/>
      <c r="L1244" s="5"/>
      <c r="M1244" s="5"/>
      <c r="N1244" s="5"/>
      <c r="O1244" s="5"/>
      <c r="P1244" s="5"/>
      <c r="Q1244" s="5"/>
      <c r="R1244" s="5"/>
      <c r="S1244" s="5"/>
      <c r="T1244" s="5"/>
      <c r="U1244" s="127"/>
      <c r="V1244" s="496"/>
    </row>
    <row r="1245" spans="1:22" x14ac:dyDescent="0.2">
      <c r="A1245" s="5"/>
      <c r="B1245" s="31"/>
      <c r="C1245" s="30"/>
      <c r="D1245" s="5"/>
      <c r="E1245" s="5"/>
      <c r="F1245" s="5"/>
      <c r="G1245" s="5"/>
      <c r="H1245" s="5"/>
      <c r="I1245" s="5"/>
      <c r="J1245" s="5"/>
      <c r="K1245" s="5"/>
      <c r="L1245" s="5"/>
      <c r="M1245" s="5"/>
      <c r="N1245" s="5"/>
      <c r="O1245" s="5"/>
      <c r="P1245" s="5"/>
      <c r="Q1245" s="5"/>
      <c r="R1245" s="5"/>
      <c r="S1245" s="5"/>
      <c r="T1245" s="5"/>
      <c r="U1245" s="127"/>
      <c r="V1245" s="496"/>
    </row>
    <row r="1246" spans="1:22" x14ac:dyDescent="0.2">
      <c r="A1246" s="5"/>
      <c r="B1246" s="31"/>
      <c r="C1246" s="30"/>
      <c r="D1246" s="5"/>
      <c r="E1246" s="5"/>
      <c r="F1246" s="5"/>
      <c r="G1246" s="5"/>
      <c r="H1246" s="5"/>
      <c r="I1246" s="5"/>
      <c r="J1246" s="5"/>
      <c r="K1246" s="5"/>
      <c r="L1246" s="5"/>
      <c r="M1246" s="5"/>
      <c r="N1246" s="5"/>
      <c r="O1246" s="5"/>
      <c r="P1246" s="5"/>
      <c r="Q1246" s="5"/>
      <c r="R1246" s="5"/>
      <c r="S1246" s="5"/>
      <c r="T1246" s="5"/>
      <c r="U1246" s="127"/>
      <c r="V1246" s="496"/>
    </row>
    <row r="1247" spans="1:22" x14ac:dyDescent="0.2">
      <c r="A1247" s="5"/>
      <c r="B1247" s="31"/>
      <c r="C1247" s="30"/>
      <c r="D1247" s="5"/>
      <c r="E1247" s="5"/>
      <c r="F1247" s="5"/>
      <c r="G1247" s="5"/>
      <c r="H1247" s="5"/>
      <c r="I1247" s="5"/>
      <c r="J1247" s="5"/>
      <c r="K1247" s="5"/>
      <c r="L1247" s="5"/>
      <c r="M1247" s="5"/>
      <c r="N1247" s="5"/>
      <c r="O1247" s="5"/>
      <c r="P1247" s="5"/>
      <c r="Q1247" s="5"/>
      <c r="R1247" s="5"/>
      <c r="S1247" s="5"/>
      <c r="T1247" s="5"/>
      <c r="U1247" s="127"/>
      <c r="V1247" s="496"/>
    </row>
    <row r="1248" spans="1:22" x14ac:dyDescent="0.2">
      <c r="A1248" s="5"/>
      <c r="B1248" s="31"/>
      <c r="C1248" s="30"/>
      <c r="D1248" s="5"/>
      <c r="E1248" s="5"/>
      <c r="F1248" s="5"/>
      <c r="G1248" s="5"/>
      <c r="H1248" s="5"/>
      <c r="I1248" s="5"/>
      <c r="J1248" s="5"/>
      <c r="K1248" s="5"/>
      <c r="L1248" s="5"/>
      <c r="M1248" s="5"/>
      <c r="N1248" s="5"/>
      <c r="O1248" s="5"/>
      <c r="P1248" s="5"/>
      <c r="Q1248" s="5"/>
      <c r="R1248" s="5"/>
      <c r="S1248" s="5"/>
      <c r="T1248" s="5"/>
      <c r="U1248" s="127"/>
      <c r="V1248" s="496"/>
    </row>
    <row r="1249" spans="1:22" x14ac:dyDescent="0.2">
      <c r="A1249" s="5"/>
      <c r="B1249" s="31"/>
      <c r="C1249" s="30"/>
      <c r="D1249" s="5"/>
      <c r="E1249" s="5"/>
      <c r="F1249" s="5"/>
      <c r="G1249" s="5"/>
      <c r="H1249" s="5"/>
      <c r="I1249" s="5"/>
      <c r="J1249" s="5"/>
      <c r="K1249" s="5"/>
      <c r="L1249" s="5"/>
      <c r="M1249" s="5"/>
      <c r="N1249" s="5"/>
      <c r="O1249" s="5"/>
      <c r="P1249" s="5"/>
      <c r="Q1249" s="5"/>
      <c r="R1249" s="5"/>
      <c r="S1249" s="5"/>
      <c r="T1249" s="5"/>
      <c r="U1249" s="127"/>
      <c r="V1249" s="496"/>
    </row>
    <row r="1250" spans="1:22" x14ac:dyDescent="0.2">
      <c r="A1250" s="5"/>
      <c r="B1250" s="31"/>
      <c r="C1250" s="30"/>
      <c r="D1250" s="5"/>
      <c r="E1250" s="5"/>
      <c r="F1250" s="5"/>
      <c r="G1250" s="5"/>
      <c r="H1250" s="5"/>
      <c r="I1250" s="5"/>
      <c r="J1250" s="5"/>
      <c r="K1250" s="5"/>
      <c r="L1250" s="5"/>
      <c r="M1250" s="5"/>
      <c r="N1250" s="5"/>
      <c r="O1250" s="5"/>
      <c r="P1250" s="5"/>
      <c r="Q1250" s="5"/>
      <c r="R1250" s="5"/>
      <c r="S1250" s="5"/>
      <c r="T1250" s="5"/>
      <c r="U1250" s="127"/>
      <c r="V1250" s="496"/>
    </row>
    <row r="1251" spans="1:22" x14ac:dyDescent="0.2">
      <c r="A1251" s="5"/>
      <c r="B1251" s="31"/>
      <c r="C1251" s="30"/>
      <c r="D1251" s="5"/>
      <c r="E1251" s="5"/>
      <c r="F1251" s="5"/>
      <c r="G1251" s="5"/>
      <c r="H1251" s="5"/>
      <c r="I1251" s="5"/>
      <c r="J1251" s="5"/>
      <c r="K1251" s="5"/>
      <c r="L1251" s="5"/>
      <c r="M1251" s="5"/>
      <c r="N1251" s="5"/>
      <c r="O1251" s="5"/>
      <c r="P1251" s="5"/>
      <c r="Q1251" s="5"/>
      <c r="R1251" s="5"/>
      <c r="S1251" s="5"/>
      <c r="T1251" s="5"/>
      <c r="U1251" s="127"/>
      <c r="V1251" s="496"/>
    </row>
    <row r="1252" spans="1:22" x14ac:dyDescent="0.2">
      <c r="A1252" s="5"/>
      <c r="B1252" s="31"/>
      <c r="C1252" s="30"/>
      <c r="D1252" s="5"/>
      <c r="E1252" s="5"/>
      <c r="F1252" s="5"/>
      <c r="G1252" s="5"/>
      <c r="H1252" s="5"/>
      <c r="I1252" s="5"/>
      <c r="J1252" s="5"/>
      <c r="K1252" s="5"/>
      <c r="L1252" s="5"/>
      <c r="M1252" s="5"/>
      <c r="N1252" s="5"/>
      <c r="O1252" s="5"/>
      <c r="P1252" s="5"/>
      <c r="Q1252" s="5"/>
      <c r="R1252" s="5"/>
      <c r="S1252" s="5"/>
      <c r="T1252" s="5"/>
      <c r="U1252" s="127"/>
      <c r="V1252" s="496"/>
    </row>
    <row r="1253" spans="1:22" x14ac:dyDescent="0.2">
      <c r="A1253" s="5"/>
      <c r="B1253" s="31"/>
      <c r="C1253" s="30"/>
      <c r="D1253" s="5"/>
      <c r="E1253" s="5"/>
      <c r="F1253" s="5"/>
      <c r="G1253" s="5"/>
      <c r="H1253" s="5"/>
      <c r="I1253" s="5"/>
      <c r="J1253" s="5"/>
      <c r="K1253" s="5"/>
      <c r="L1253" s="5"/>
      <c r="M1253" s="5"/>
      <c r="N1253" s="5"/>
      <c r="O1253" s="5"/>
      <c r="P1253" s="5"/>
      <c r="Q1253" s="5"/>
      <c r="R1253" s="5"/>
      <c r="S1253" s="5"/>
      <c r="T1253" s="5"/>
      <c r="U1253" s="127"/>
      <c r="V1253" s="496"/>
    </row>
    <row r="1254" spans="1:22" x14ac:dyDescent="0.2">
      <c r="A1254" s="5"/>
      <c r="B1254" s="31"/>
      <c r="C1254" s="30"/>
      <c r="D1254" s="5"/>
      <c r="E1254" s="5"/>
      <c r="F1254" s="5"/>
      <c r="G1254" s="5"/>
      <c r="H1254" s="5"/>
      <c r="I1254" s="5"/>
      <c r="J1254" s="5"/>
      <c r="K1254" s="5"/>
      <c r="L1254" s="5"/>
      <c r="M1254" s="5"/>
      <c r="N1254" s="5"/>
      <c r="O1254" s="5"/>
      <c r="P1254" s="5"/>
      <c r="Q1254" s="5"/>
      <c r="R1254" s="5"/>
      <c r="S1254" s="5"/>
      <c r="T1254" s="5"/>
      <c r="U1254" s="127"/>
      <c r="V1254" s="496"/>
    </row>
    <row r="1255" spans="1:22" x14ac:dyDescent="0.2">
      <c r="A1255" s="5"/>
      <c r="B1255" s="31"/>
      <c r="C1255" s="30"/>
      <c r="D1255" s="5"/>
      <c r="E1255" s="5"/>
      <c r="F1255" s="5"/>
      <c r="G1255" s="5"/>
      <c r="H1255" s="5"/>
      <c r="I1255" s="5"/>
      <c r="J1255" s="5"/>
      <c r="K1255" s="5"/>
      <c r="L1255" s="5"/>
      <c r="M1255" s="5"/>
      <c r="N1255" s="5"/>
      <c r="O1255" s="5"/>
      <c r="P1255" s="5"/>
      <c r="Q1255" s="5"/>
      <c r="R1255" s="5"/>
      <c r="S1255" s="5"/>
      <c r="T1255" s="5"/>
      <c r="U1255" s="127"/>
      <c r="V1255" s="496"/>
    </row>
    <row r="1256" spans="1:22" x14ac:dyDescent="0.2">
      <c r="A1256" s="5"/>
      <c r="B1256" s="31"/>
      <c r="C1256" s="30"/>
      <c r="D1256" s="5"/>
      <c r="E1256" s="5"/>
      <c r="F1256" s="5"/>
      <c r="G1256" s="5"/>
      <c r="H1256" s="5"/>
      <c r="I1256" s="5"/>
      <c r="J1256" s="5"/>
      <c r="K1256" s="5"/>
      <c r="L1256" s="5"/>
      <c r="M1256" s="5"/>
      <c r="N1256" s="5"/>
      <c r="O1256" s="5"/>
      <c r="P1256" s="5"/>
      <c r="Q1256" s="5"/>
      <c r="R1256" s="5"/>
      <c r="S1256" s="5"/>
      <c r="T1256" s="5"/>
      <c r="U1256" s="127"/>
      <c r="V1256" s="496"/>
    </row>
    <row r="1257" spans="1:22" x14ac:dyDescent="0.2">
      <c r="A1257" s="5"/>
      <c r="B1257" s="31"/>
      <c r="C1257" s="30"/>
      <c r="D1257" s="5"/>
      <c r="E1257" s="5"/>
      <c r="F1257" s="5"/>
      <c r="G1257" s="5"/>
      <c r="H1257" s="5"/>
      <c r="I1257" s="5"/>
      <c r="J1257" s="5"/>
      <c r="K1257" s="5"/>
      <c r="L1257" s="5"/>
      <c r="M1257" s="5"/>
      <c r="N1257" s="5"/>
      <c r="O1257" s="5"/>
      <c r="P1257" s="5"/>
      <c r="Q1257" s="5"/>
      <c r="R1257" s="5"/>
      <c r="S1257" s="5"/>
      <c r="T1257" s="5"/>
      <c r="U1257" s="127"/>
      <c r="V1257" s="496"/>
    </row>
    <row r="1258" spans="1:22" x14ac:dyDescent="0.2">
      <c r="A1258" s="5"/>
      <c r="B1258" s="31"/>
      <c r="C1258" s="30"/>
      <c r="D1258" s="5"/>
      <c r="E1258" s="5"/>
      <c r="F1258" s="5"/>
      <c r="G1258" s="5"/>
      <c r="H1258" s="5"/>
      <c r="I1258" s="5"/>
      <c r="J1258" s="5"/>
      <c r="K1258" s="5"/>
      <c r="L1258" s="5"/>
      <c r="M1258" s="5"/>
      <c r="N1258" s="5"/>
      <c r="O1258" s="5"/>
      <c r="P1258" s="5"/>
      <c r="Q1258" s="5"/>
      <c r="R1258" s="5"/>
      <c r="S1258" s="5"/>
      <c r="T1258" s="5"/>
      <c r="U1258" s="127"/>
      <c r="V1258" s="496"/>
    </row>
    <row r="1259" spans="1:22" x14ac:dyDescent="0.2">
      <c r="A1259" s="5"/>
      <c r="B1259" s="31"/>
      <c r="C1259" s="30"/>
      <c r="D1259" s="5"/>
      <c r="E1259" s="5"/>
      <c r="F1259" s="5"/>
      <c r="G1259" s="5"/>
      <c r="H1259" s="5"/>
      <c r="I1259" s="5"/>
      <c r="J1259" s="5"/>
      <c r="K1259" s="5"/>
      <c r="L1259" s="5"/>
      <c r="M1259" s="5"/>
      <c r="N1259" s="5"/>
      <c r="O1259" s="5"/>
      <c r="P1259" s="5"/>
      <c r="Q1259" s="5"/>
      <c r="R1259" s="5"/>
      <c r="S1259" s="5"/>
      <c r="T1259" s="5"/>
      <c r="U1259" s="127"/>
      <c r="V1259" s="496"/>
    </row>
    <row r="1260" spans="1:22" x14ac:dyDescent="0.2">
      <c r="A1260" s="5"/>
      <c r="B1260" s="31"/>
      <c r="C1260" s="30"/>
      <c r="D1260" s="5"/>
      <c r="E1260" s="5"/>
      <c r="F1260" s="5"/>
      <c r="G1260" s="5"/>
      <c r="H1260" s="5"/>
      <c r="I1260" s="5"/>
      <c r="J1260" s="5"/>
      <c r="K1260" s="5"/>
      <c r="L1260" s="5"/>
      <c r="M1260" s="5"/>
      <c r="N1260" s="5"/>
      <c r="O1260" s="5"/>
      <c r="P1260" s="5"/>
      <c r="Q1260" s="5"/>
      <c r="R1260" s="5"/>
      <c r="S1260" s="5"/>
      <c r="T1260" s="5"/>
      <c r="U1260" s="127"/>
      <c r="V1260" s="496"/>
    </row>
    <row r="1261" spans="1:22" x14ac:dyDescent="0.2">
      <c r="A1261" s="5"/>
      <c r="B1261" s="31"/>
      <c r="C1261" s="30"/>
      <c r="D1261" s="5"/>
      <c r="E1261" s="5"/>
      <c r="F1261" s="5"/>
      <c r="G1261" s="5"/>
      <c r="H1261" s="5"/>
      <c r="I1261" s="5"/>
      <c r="J1261" s="5"/>
      <c r="K1261" s="5"/>
      <c r="L1261" s="5"/>
      <c r="M1261" s="5"/>
      <c r="N1261" s="5"/>
      <c r="O1261" s="5"/>
      <c r="P1261" s="5"/>
      <c r="Q1261" s="5"/>
      <c r="R1261" s="5"/>
      <c r="S1261" s="5"/>
      <c r="T1261" s="5"/>
      <c r="U1261" s="127"/>
      <c r="V1261" s="496"/>
    </row>
    <row r="1262" spans="1:22" x14ac:dyDescent="0.2">
      <c r="A1262" s="5"/>
      <c r="B1262" s="31"/>
      <c r="C1262" s="30"/>
      <c r="D1262" s="5"/>
      <c r="E1262" s="5"/>
      <c r="F1262" s="5"/>
      <c r="G1262" s="5"/>
      <c r="H1262" s="5"/>
      <c r="I1262" s="5"/>
      <c r="J1262" s="5"/>
      <c r="K1262" s="5"/>
      <c r="L1262" s="5"/>
      <c r="M1262" s="5"/>
      <c r="N1262" s="5"/>
      <c r="O1262" s="5"/>
      <c r="P1262" s="5"/>
      <c r="Q1262" s="5"/>
      <c r="R1262" s="5"/>
      <c r="S1262" s="5"/>
      <c r="T1262" s="5"/>
      <c r="U1262" s="127"/>
      <c r="V1262" s="496"/>
    </row>
    <row r="1263" spans="1:22" x14ac:dyDescent="0.2">
      <c r="A1263" s="5"/>
      <c r="B1263" s="31"/>
      <c r="C1263" s="30"/>
      <c r="D1263" s="5"/>
      <c r="E1263" s="5"/>
      <c r="F1263" s="5"/>
      <c r="G1263" s="5"/>
      <c r="H1263" s="5"/>
      <c r="I1263" s="5"/>
      <c r="J1263" s="5"/>
      <c r="K1263" s="5"/>
      <c r="L1263" s="5"/>
      <c r="M1263" s="5"/>
      <c r="N1263" s="5"/>
      <c r="O1263" s="5"/>
      <c r="P1263" s="5"/>
      <c r="Q1263" s="5"/>
      <c r="R1263" s="5"/>
      <c r="S1263" s="5"/>
      <c r="T1263" s="5"/>
      <c r="U1263" s="127"/>
      <c r="V1263" s="496"/>
    </row>
    <row r="1264" spans="1:22" x14ac:dyDescent="0.2">
      <c r="A1264" s="5"/>
      <c r="B1264" s="31"/>
      <c r="C1264" s="30"/>
      <c r="D1264" s="5"/>
      <c r="E1264" s="5"/>
      <c r="F1264" s="5"/>
      <c r="G1264" s="5"/>
      <c r="H1264" s="5"/>
      <c r="I1264" s="5"/>
      <c r="J1264" s="5"/>
      <c r="K1264" s="5"/>
      <c r="L1264" s="5"/>
      <c r="M1264" s="5"/>
      <c r="N1264" s="5"/>
      <c r="O1264" s="5"/>
      <c r="P1264" s="5"/>
      <c r="Q1264" s="5"/>
      <c r="R1264" s="5"/>
      <c r="S1264" s="5"/>
      <c r="T1264" s="5"/>
      <c r="U1264" s="127"/>
      <c r="V1264" s="496"/>
    </row>
    <row r="1265" spans="1:22" x14ac:dyDescent="0.2">
      <c r="A1265" s="5"/>
      <c r="B1265" s="31"/>
      <c r="C1265" s="30"/>
      <c r="D1265" s="5"/>
      <c r="E1265" s="5"/>
      <c r="F1265" s="5"/>
      <c r="G1265" s="5"/>
      <c r="H1265" s="5"/>
      <c r="I1265" s="5"/>
      <c r="J1265" s="5"/>
      <c r="K1265" s="5"/>
      <c r="L1265" s="5"/>
      <c r="M1265" s="5"/>
      <c r="N1265" s="5"/>
      <c r="O1265" s="5"/>
      <c r="P1265" s="5"/>
      <c r="Q1265" s="5"/>
      <c r="R1265" s="5"/>
      <c r="S1265" s="5"/>
      <c r="T1265" s="5"/>
      <c r="U1265" s="127"/>
      <c r="V1265" s="496"/>
    </row>
    <row r="1266" spans="1:22" x14ac:dyDescent="0.2">
      <c r="A1266" s="5"/>
      <c r="B1266" s="31"/>
      <c r="C1266" s="30"/>
      <c r="D1266" s="5"/>
      <c r="E1266" s="5"/>
      <c r="F1266" s="5"/>
      <c r="G1266" s="5"/>
      <c r="H1266" s="5"/>
      <c r="I1266" s="5"/>
      <c r="J1266" s="5"/>
      <c r="K1266" s="5"/>
      <c r="L1266" s="5"/>
      <c r="M1266" s="5"/>
      <c r="N1266" s="5"/>
      <c r="O1266" s="5"/>
      <c r="P1266" s="5"/>
      <c r="Q1266" s="5"/>
      <c r="R1266" s="5"/>
      <c r="S1266" s="5"/>
      <c r="T1266" s="5"/>
      <c r="U1266" s="127"/>
      <c r="V1266" s="496"/>
    </row>
    <row r="1267" spans="1:22" x14ac:dyDescent="0.2">
      <c r="A1267" s="5"/>
      <c r="B1267" s="31"/>
      <c r="C1267" s="30"/>
      <c r="D1267" s="5"/>
      <c r="E1267" s="5"/>
      <c r="F1267" s="5"/>
      <c r="G1267" s="5"/>
      <c r="H1267" s="5"/>
      <c r="I1267" s="5"/>
      <c r="J1267" s="5"/>
      <c r="K1267" s="5"/>
      <c r="L1267" s="5"/>
      <c r="M1267" s="5"/>
      <c r="N1267" s="5"/>
      <c r="O1267" s="5"/>
      <c r="P1267" s="5"/>
      <c r="Q1267" s="5"/>
      <c r="R1267" s="5"/>
      <c r="S1267" s="5"/>
      <c r="T1267" s="5"/>
      <c r="U1267" s="127"/>
      <c r="V1267" s="496"/>
    </row>
    <row r="1268" spans="1:22" x14ac:dyDescent="0.2">
      <c r="A1268" s="5"/>
      <c r="B1268" s="31"/>
      <c r="C1268" s="30"/>
      <c r="D1268" s="5"/>
      <c r="E1268" s="5"/>
      <c r="F1268" s="5"/>
      <c r="G1268" s="5"/>
      <c r="H1268" s="5"/>
      <c r="I1268" s="5"/>
      <c r="J1268" s="5"/>
      <c r="K1268" s="5"/>
      <c r="L1268" s="5"/>
      <c r="M1268" s="5"/>
      <c r="N1268" s="5"/>
      <c r="O1268" s="5"/>
      <c r="P1268" s="5"/>
      <c r="Q1268" s="5"/>
      <c r="R1268" s="5"/>
      <c r="S1268" s="5"/>
      <c r="T1268" s="5"/>
      <c r="U1268" s="127"/>
      <c r="V1268" s="496"/>
    </row>
    <row r="1269" spans="1:22" x14ac:dyDescent="0.2">
      <c r="A1269" s="5"/>
      <c r="B1269" s="31"/>
      <c r="C1269" s="30"/>
      <c r="D1269" s="5"/>
      <c r="E1269" s="5"/>
      <c r="F1269" s="5"/>
      <c r="G1269" s="5"/>
      <c r="H1269" s="5"/>
      <c r="I1269" s="5"/>
      <c r="J1269" s="5"/>
      <c r="K1269" s="5"/>
      <c r="L1269" s="5"/>
      <c r="M1269" s="5"/>
      <c r="N1269" s="5"/>
      <c r="O1269" s="5"/>
      <c r="P1269" s="5"/>
      <c r="Q1269" s="5"/>
      <c r="R1269" s="5"/>
      <c r="S1269" s="5"/>
      <c r="T1269" s="5"/>
      <c r="U1269" s="127"/>
      <c r="V1269" s="496"/>
    </row>
    <row r="1270" spans="1:22" x14ac:dyDescent="0.2">
      <c r="A1270" s="5"/>
      <c r="B1270" s="31"/>
      <c r="C1270" s="30"/>
      <c r="D1270" s="5"/>
      <c r="E1270" s="5"/>
      <c r="F1270" s="5"/>
      <c r="G1270" s="5"/>
      <c r="H1270" s="5"/>
      <c r="I1270" s="5"/>
      <c r="J1270" s="5"/>
      <c r="K1270" s="5"/>
      <c r="L1270" s="5"/>
      <c r="M1270" s="5"/>
      <c r="N1270" s="5"/>
      <c r="O1270" s="5"/>
      <c r="P1270" s="5"/>
      <c r="Q1270" s="5"/>
      <c r="R1270" s="5"/>
      <c r="S1270" s="5"/>
      <c r="T1270" s="5"/>
      <c r="U1270" s="127"/>
      <c r="V1270" s="496"/>
    </row>
    <row r="1271" spans="1:22" x14ac:dyDescent="0.2">
      <c r="A1271" s="5"/>
      <c r="B1271" s="31"/>
      <c r="C1271" s="30"/>
      <c r="D1271" s="5"/>
      <c r="E1271" s="5"/>
      <c r="F1271" s="5"/>
      <c r="G1271" s="5"/>
      <c r="H1271" s="5"/>
      <c r="I1271" s="5"/>
      <c r="J1271" s="5"/>
      <c r="K1271" s="5"/>
      <c r="L1271" s="5"/>
      <c r="M1271" s="5"/>
      <c r="N1271" s="5"/>
      <c r="O1271" s="5"/>
      <c r="P1271" s="5"/>
      <c r="Q1271" s="5"/>
      <c r="R1271" s="5"/>
      <c r="S1271" s="5"/>
      <c r="T1271" s="5"/>
      <c r="U1271" s="127"/>
      <c r="V1271" s="496"/>
    </row>
    <row r="1272" spans="1:22" x14ac:dyDescent="0.2">
      <c r="A1272" s="5"/>
      <c r="B1272" s="31"/>
      <c r="C1272" s="30"/>
      <c r="D1272" s="5"/>
      <c r="E1272" s="5"/>
      <c r="F1272" s="5"/>
      <c r="G1272" s="5"/>
      <c r="H1272" s="5"/>
      <c r="I1272" s="5"/>
      <c r="J1272" s="5"/>
      <c r="K1272" s="5"/>
      <c r="L1272" s="5"/>
      <c r="M1272" s="5"/>
      <c r="N1272" s="5"/>
      <c r="O1272" s="5"/>
      <c r="P1272" s="5"/>
      <c r="Q1272" s="5"/>
      <c r="R1272" s="5"/>
      <c r="S1272" s="5"/>
      <c r="T1272" s="5"/>
      <c r="U1272" s="127"/>
      <c r="V1272" s="496"/>
    </row>
    <row r="1273" spans="1:22" x14ac:dyDescent="0.2">
      <c r="A1273" s="5"/>
      <c r="B1273" s="31"/>
      <c r="C1273" s="30"/>
      <c r="D1273" s="5"/>
      <c r="E1273" s="5"/>
      <c r="F1273" s="5"/>
      <c r="G1273" s="5"/>
      <c r="H1273" s="5"/>
      <c r="I1273" s="5"/>
      <c r="J1273" s="5"/>
      <c r="K1273" s="5"/>
      <c r="L1273" s="5"/>
      <c r="M1273" s="5"/>
      <c r="N1273" s="5"/>
      <c r="O1273" s="5"/>
      <c r="P1273" s="5"/>
      <c r="Q1273" s="5"/>
      <c r="R1273" s="5"/>
      <c r="S1273" s="5"/>
      <c r="T1273" s="5"/>
      <c r="U1273" s="127"/>
      <c r="V1273" s="496"/>
    </row>
    <row r="1274" spans="1:22" x14ac:dyDescent="0.2">
      <c r="A1274" s="5"/>
      <c r="B1274" s="31"/>
      <c r="C1274" s="30"/>
      <c r="D1274" s="5"/>
      <c r="E1274" s="5"/>
      <c r="F1274" s="5"/>
      <c r="G1274" s="5"/>
      <c r="H1274" s="5"/>
      <c r="I1274" s="5"/>
      <c r="J1274" s="5"/>
      <c r="K1274" s="5"/>
      <c r="L1274" s="5"/>
      <c r="M1274" s="5"/>
      <c r="N1274" s="5"/>
      <c r="O1274" s="5"/>
      <c r="P1274" s="5"/>
      <c r="Q1274" s="5"/>
      <c r="R1274" s="5"/>
      <c r="S1274" s="5"/>
      <c r="T1274" s="5"/>
      <c r="U1274" s="127"/>
      <c r="V1274" s="496"/>
    </row>
    <row r="1275" spans="1:22" x14ac:dyDescent="0.2">
      <c r="A1275" s="5"/>
      <c r="B1275" s="31"/>
      <c r="C1275" s="30"/>
      <c r="D1275" s="5"/>
      <c r="E1275" s="5"/>
      <c r="F1275" s="5"/>
      <c r="G1275" s="5"/>
      <c r="H1275" s="5"/>
      <c r="I1275" s="5"/>
      <c r="J1275" s="5"/>
      <c r="K1275" s="5"/>
      <c r="L1275" s="5"/>
      <c r="M1275" s="5"/>
      <c r="N1275" s="5"/>
      <c r="O1275" s="5"/>
      <c r="P1275" s="5"/>
      <c r="Q1275" s="5"/>
      <c r="R1275" s="5"/>
      <c r="S1275" s="5"/>
      <c r="T1275" s="5"/>
      <c r="U1275" s="127"/>
      <c r="V1275" s="496"/>
    </row>
    <row r="1276" spans="1:22" x14ac:dyDescent="0.2">
      <c r="A1276" s="5"/>
      <c r="B1276" s="31"/>
      <c r="C1276" s="30"/>
      <c r="D1276" s="5"/>
      <c r="E1276" s="5"/>
      <c r="F1276" s="5"/>
      <c r="G1276" s="5"/>
      <c r="H1276" s="5"/>
      <c r="I1276" s="5"/>
      <c r="J1276" s="5"/>
      <c r="K1276" s="5"/>
      <c r="L1276" s="5"/>
      <c r="M1276" s="5"/>
      <c r="N1276" s="5"/>
      <c r="O1276" s="5"/>
      <c r="P1276" s="5"/>
      <c r="Q1276" s="5"/>
      <c r="R1276" s="5"/>
      <c r="S1276" s="5"/>
      <c r="T1276" s="5"/>
      <c r="U1276" s="127"/>
      <c r="V1276" s="496"/>
    </row>
    <row r="1277" spans="1:22" x14ac:dyDescent="0.2">
      <c r="A1277" s="5"/>
      <c r="B1277" s="31"/>
      <c r="C1277" s="30"/>
      <c r="D1277" s="5"/>
      <c r="E1277" s="5"/>
      <c r="F1277" s="5"/>
      <c r="G1277" s="5"/>
      <c r="H1277" s="5"/>
      <c r="I1277" s="5"/>
      <c r="J1277" s="5"/>
      <c r="K1277" s="5"/>
      <c r="L1277" s="5"/>
      <c r="M1277" s="5"/>
      <c r="N1277" s="5"/>
      <c r="O1277" s="5"/>
      <c r="P1277" s="5"/>
      <c r="Q1277" s="5"/>
      <c r="R1277" s="5"/>
      <c r="S1277" s="5"/>
      <c r="T1277" s="5"/>
      <c r="U1277" s="127"/>
      <c r="V1277" s="496"/>
    </row>
    <row r="1278" spans="1:22" x14ac:dyDescent="0.2">
      <c r="A1278" s="5"/>
      <c r="B1278" s="31"/>
      <c r="C1278" s="30"/>
      <c r="D1278" s="5"/>
      <c r="E1278" s="5"/>
      <c r="F1278" s="5"/>
      <c r="G1278" s="5"/>
      <c r="H1278" s="5"/>
      <c r="I1278" s="5"/>
      <c r="J1278" s="5"/>
      <c r="K1278" s="5"/>
      <c r="L1278" s="5"/>
      <c r="M1278" s="5"/>
      <c r="N1278" s="5"/>
      <c r="O1278" s="5"/>
      <c r="P1278" s="5"/>
      <c r="Q1278" s="5"/>
      <c r="R1278" s="5"/>
      <c r="S1278" s="5"/>
      <c r="T1278" s="5"/>
      <c r="U1278" s="127"/>
      <c r="V1278" s="496"/>
    </row>
    <row r="1279" spans="1:22" x14ac:dyDescent="0.2">
      <c r="A1279" s="5"/>
      <c r="B1279" s="31"/>
      <c r="C1279" s="30"/>
      <c r="D1279" s="5"/>
      <c r="E1279" s="5"/>
      <c r="F1279" s="5"/>
      <c r="G1279" s="5"/>
      <c r="H1279" s="5"/>
      <c r="I1279" s="5"/>
      <c r="J1279" s="5"/>
      <c r="K1279" s="5"/>
      <c r="L1279" s="5"/>
      <c r="M1279" s="5"/>
      <c r="N1279" s="5"/>
      <c r="O1279" s="5"/>
      <c r="P1279" s="5"/>
      <c r="Q1279" s="5"/>
      <c r="R1279" s="5"/>
      <c r="S1279" s="5"/>
      <c r="T1279" s="5"/>
      <c r="U1279" s="127"/>
      <c r="V1279" s="496"/>
    </row>
    <row r="1280" spans="1:22" x14ac:dyDescent="0.2">
      <c r="A1280" s="5"/>
      <c r="B1280" s="31"/>
      <c r="C1280" s="30"/>
      <c r="D1280" s="5"/>
      <c r="E1280" s="5"/>
      <c r="F1280" s="5"/>
      <c r="G1280" s="5"/>
      <c r="H1280" s="5"/>
      <c r="I1280" s="5"/>
      <c r="J1280" s="5"/>
      <c r="K1280" s="5"/>
      <c r="L1280" s="5"/>
      <c r="M1280" s="5"/>
      <c r="N1280" s="5"/>
      <c r="O1280" s="5"/>
      <c r="P1280" s="5"/>
      <c r="Q1280" s="5"/>
      <c r="R1280" s="5"/>
      <c r="S1280" s="5"/>
      <c r="T1280" s="5"/>
      <c r="U1280" s="127"/>
      <c r="V1280" s="496"/>
    </row>
    <row r="1281" spans="1:22" x14ac:dyDescent="0.2">
      <c r="A1281" s="5"/>
      <c r="B1281" s="31"/>
      <c r="C1281" s="30"/>
      <c r="D1281" s="5"/>
      <c r="E1281" s="5"/>
      <c r="F1281" s="5"/>
      <c r="G1281" s="5"/>
      <c r="H1281" s="5"/>
      <c r="I1281" s="5"/>
      <c r="J1281" s="5"/>
      <c r="K1281" s="5"/>
      <c r="L1281" s="5"/>
      <c r="M1281" s="5"/>
      <c r="N1281" s="5"/>
      <c r="O1281" s="5"/>
      <c r="P1281" s="5"/>
      <c r="Q1281" s="5"/>
      <c r="R1281" s="5"/>
      <c r="S1281" s="5"/>
      <c r="T1281" s="5"/>
      <c r="U1281" s="127"/>
      <c r="V1281" s="496"/>
    </row>
    <row r="1282" spans="1:22" x14ac:dyDescent="0.2">
      <c r="A1282" s="5"/>
      <c r="B1282" s="31"/>
      <c r="C1282" s="30"/>
      <c r="D1282" s="5"/>
      <c r="E1282" s="5"/>
      <c r="F1282" s="5"/>
      <c r="G1282" s="5"/>
      <c r="H1282" s="5"/>
      <c r="I1282" s="5"/>
      <c r="J1282" s="5"/>
      <c r="K1282" s="5"/>
      <c r="L1282" s="5"/>
      <c r="M1282" s="5"/>
      <c r="N1282" s="5"/>
      <c r="O1282" s="5"/>
      <c r="P1282" s="5"/>
      <c r="Q1282" s="5"/>
      <c r="R1282" s="5"/>
      <c r="S1282" s="5"/>
      <c r="T1282" s="5"/>
      <c r="U1282" s="127"/>
      <c r="V1282" s="496"/>
    </row>
    <row r="1283" spans="1:22" x14ac:dyDescent="0.2">
      <c r="A1283" s="5"/>
      <c r="B1283" s="31"/>
      <c r="C1283" s="30"/>
      <c r="D1283" s="5"/>
      <c r="E1283" s="5"/>
      <c r="F1283" s="5"/>
      <c r="G1283" s="5"/>
      <c r="H1283" s="5"/>
      <c r="I1283" s="5"/>
      <c r="J1283" s="5"/>
      <c r="K1283" s="5"/>
      <c r="L1283" s="5"/>
      <c r="M1283" s="5"/>
      <c r="N1283" s="5"/>
      <c r="O1283" s="5"/>
      <c r="P1283" s="5"/>
      <c r="Q1283" s="5"/>
      <c r="R1283" s="5"/>
      <c r="S1283" s="5"/>
      <c r="T1283" s="5"/>
      <c r="U1283" s="127"/>
      <c r="V1283" s="496"/>
    </row>
    <row r="1284" spans="1:22" x14ac:dyDescent="0.2">
      <c r="A1284" s="5"/>
      <c r="B1284" s="31"/>
      <c r="C1284" s="30"/>
      <c r="D1284" s="5"/>
      <c r="E1284" s="5"/>
      <c r="F1284" s="5"/>
      <c r="G1284" s="5"/>
      <c r="H1284" s="5"/>
      <c r="I1284" s="5"/>
      <c r="J1284" s="5"/>
      <c r="K1284" s="5"/>
      <c r="L1284" s="5"/>
      <c r="M1284" s="5"/>
      <c r="N1284" s="5"/>
      <c r="O1284" s="5"/>
      <c r="P1284" s="5"/>
      <c r="Q1284" s="5"/>
      <c r="R1284" s="5"/>
      <c r="S1284" s="5"/>
      <c r="T1284" s="5"/>
      <c r="U1284" s="127"/>
      <c r="V1284" s="496"/>
    </row>
    <row r="1285" spans="1:22" x14ac:dyDescent="0.2">
      <c r="A1285" s="5"/>
      <c r="B1285" s="31"/>
      <c r="C1285" s="30"/>
      <c r="D1285" s="5"/>
      <c r="E1285" s="5"/>
      <c r="F1285" s="5"/>
      <c r="G1285" s="5"/>
      <c r="H1285" s="5"/>
      <c r="I1285" s="5"/>
      <c r="J1285" s="5"/>
      <c r="K1285" s="5"/>
      <c r="L1285" s="5"/>
      <c r="M1285" s="5"/>
      <c r="N1285" s="5"/>
      <c r="O1285" s="5"/>
      <c r="P1285" s="5"/>
      <c r="Q1285" s="5"/>
      <c r="R1285" s="5"/>
      <c r="S1285" s="5"/>
      <c r="T1285" s="5"/>
      <c r="U1285" s="127"/>
      <c r="V1285" s="496"/>
    </row>
    <row r="1286" spans="1:22" x14ac:dyDescent="0.2">
      <c r="A1286" s="5"/>
      <c r="B1286" s="31"/>
      <c r="C1286" s="30"/>
      <c r="D1286" s="5"/>
      <c r="E1286" s="5"/>
      <c r="F1286" s="5"/>
      <c r="G1286" s="5"/>
      <c r="H1286" s="5"/>
      <c r="I1286" s="5"/>
      <c r="J1286" s="5"/>
      <c r="K1286" s="5"/>
      <c r="L1286" s="5"/>
      <c r="M1286" s="5"/>
      <c r="N1286" s="5"/>
      <c r="O1286" s="5"/>
      <c r="P1286" s="5"/>
      <c r="Q1286" s="5"/>
      <c r="R1286" s="5"/>
      <c r="S1286" s="5"/>
      <c r="T1286" s="5"/>
      <c r="U1286" s="127"/>
      <c r="V1286" s="496"/>
    </row>
    <row r="1287" spans="1:22" x14ac:dyDescent="0.2">
      <c r="A1287" s="5"/>
      <c r="B1287" s="31"/>
      <c r="C1287" s="30"/>
      <c r="D1287" s="5"/>
      <c r="E1287" s="5"/>
      <c r="F1287" s="5"/>
      <c r="G1287" s="5"/>
      <c r="H1287" s="5"/>
      <c r="I1287" s="5"/>
      <c r="J1287" s="5"/>
      <c r="K1287" s="5"/>
      <c r="L1287" s="5"/>
      <c r="M1287" s="5"/>
      <c r="N1287" s="5"/>
      <c r="O1287" s="5"/>
      <c r="P1287" s="5"/>
      <c r="Q1287" s="5"/>
      <c r="R1287" s="5"/>
      <c r="S1287" s="5"/>
      <c r="T1287" s="5"/>
      <c r="U1287" s="127"/>
      <c r="V1287" s="496"/>
    </row>
    <row r="1288" spans="1:22" x14ac:dyDescent="0.2">
      <c r="A1288" s="5"/>
      <c r="B1288" s="31"/>
      <c r="C1288" s="30"/>
      <c r="D1288" s="5"/>
      <c r="E1288" s="5"/>
      <c r="F1288" s="5"/>
      <c r="G1288" s="5"/>
      <c r="H1288" s="5"/>
      <c r="I1288" s="5"/>
      <c r="J1288" s="5"/>
      <c r="K1288" s="5"/>
      <c r="L1288" s="5"/>
      <c r="M1288" s="5"/>
      <c r="N1288" s="5"/>
      <c r="O1288" s="5"/>
      <c r="P1288" s="5"/>
      <c r="Q1288" s="5"/>
      <c r="R1288" s="5"/>
      <c r="S1288" s="5"/>
      <c r="T1288" s="5"/>
      <c r="U1288" s="127"/>
      <c r="V1288" s="496"/>
    </row>
    <row r="1289" spans="1:22" x14ac:dyDescent="0.2">
      <c r="A1289" s="5"/>
      <c r="B1289" s="31"/>
      <c r="C1289" s="30"/>
      <c r="D1289" s="5"/>
      <c r="E1289" s="5"/>
      <c r="F1289" s="5"/>
      <c r="G1289" s="5"/>
      <c r="H1289" s="5"/>
      <c r="I1289" s="5"/>
      <c r="J1289" s="5"/>
      <c r="K1289" s="5"/>
      <c r="L1289" s="5"/>
      <c r="M1289" s="5"/>
      <c r="N1289" s="5"/>
      <c r="O1289" s="5"/>
      <c r="P1289" s="5"/>
      <c r="Q1289" s="5"/>
      <c r="R1289" s="5"/>
      <c r="S1289" s="5"/>
      <c r="T1289" s="5"/>
      <c r="U1289" s="127"/>
      <c r="V1289" s="496"/>
    </row>
    <row r="1290" spans="1:22" x14ac:dyDescent="0.2">
      <c r="A1290" s="5"/>
      <c r="B1290" s="31"/>
      <c r="C1290" s="30"/>
      <c r="D1290" s="5"/>
      <c r="E1290" s="5"/>
      <c r="F1290" s="5"/>
      <c r="G1290" s="5"/>
      <c r="H1290" s="5"/>
      <c r="I1290" s="5"/>
      <c r="J1290" s="5"/>
      <c r="K1290" s="5"/>
      <c r="L1290" s="5"/>
      <c r="M1290" s="5"/>
      <c r="N1290" s="5"/>
      <c r="O1290" s="5"/>
      <c r="P1290" s="5"/>
      <c r="Q1290" s="5"/>
      <c r="R1290" s="5"/>
      <c r="S1290" s="5"/>
      <c r="T1290" s="5"/>
      <c r="U1290" s="127"/>
      <c r="V1290" s="496"/>
    </row>
    <row r="1291" spans="1:22" x14ac:dyDescent="0.2">
      <c r="A1291" s="5"/>
      <c r="B1291" s="31"/>
      <c r="C1291" s="30"/>
      <c r="D1291" s="5"/>
      <c r="E1291" s="5"/>
      <c r="F1291" s="5"/>
      <c r="G1291" s="5"/>
      <c r="H1291" s="5"/>
      <c r="I1291" s="5"/>
      <c r="J1291" s="5"/>
      <c r="K1291" s="5"/>
      <c r="L1291" s="5"/>
      <c r="M1291" s="5"/>
      <c r="N1291" s="5"/>
      <c r="O1291" s="5"/>
      <c r="P1291" s="5"/>
      <c r="Q1291" s="5"/>
      <c r="R1291" s="5"/>
      <c r="S1291" s="5"/>
      <c r="T1291" s="5"/>
      <c r="U1291" s="127"/>
      <c r="V1291" s="496"/>
    </row>
    <row r="1292" spans="1:22" x14ac:dyDescent="0.2">
      <c r="A1292" s="5"/>
      <c r="B1292" s="31"/>
      <c r="C1292" s="30"/>
      <c r="D1292" s="5"/>
      <c r="E1292" s="5"/>
      <c r="F1292" s="5"/>
      <c r="G1292" s="5"/>
      <c r="H1292" s="5"/>
      <c r="I1292" s="5"/>
      <c r="J1292" s="5"/>
      <c r="K1292" s="5"/>
      <c r="L1292" s="5"/>
      <c r="M1292" s="5"/>
      <c r="N1292" s="5"/>
      <c r="O1292" s="5"/>
      <c r="P1292" s="5"/>
      <c r="Q1292" s="5"/>
      <c r="R1292" s="5"/>
      <c r="S1292" s="5"/>
      <c r="T1292" s="5"/>
      <c r="U1292" s="127"/>
      <c r="V1292" s="496"/>
    </row>
    <row r="1293" spans="1:22" x14ac:dyDescent="0.2">
      <c r="A1293" s="5"/>
      <c r="B1293" s="31"/>
      <c r="C1293" s="30"/>
      <c r="D1293" s="5"/>
      <c r="E1293" s="5"/>
      <c r="F1293" s="5"/>
      <c r="G1293" s="5"/>
      <c r="H1293" s="5"/>
      <c r="I1293" s="5"/>
      <c r="J1293" s="5"/>
      <c r="K1293" s="5"/>
      <c r="L1293" s="5"/>
      <c r="M1293" s="5"/>
      <c r="N1293" s="5"/>
      <c r="O1293" s="5"/>
      <c r="P1293" s="5"/>
      <c r="Q1293" s="5"/>
      <c r="R1293" s="5"/>
      <c r="S1293" s="5"/>
      <c r="T1293" s="5"/>
      <c r="U1293" s="127"/>
      <c r="V1293" s="496"/>
    </row>
    <row r="1294" spans="1:22" x14ac:dyDescent="0.2">
      <c r="A1294" s="5"/>
      <c r="B1294" s="31"/>
      <c r="C1294" s="30"/>
      <c r="D1294" s="5"/>
      <c r="E1294" s="5"/>
      <c r="F1294" s="5"/>
      <c r="G1294" s="5"/>
      <c r="H1294" s="5"/>
      <c r="I1294" s="5"/>
      <c r="J1294" s="5"/>
      <c r="K1294" s="5"/>
      <c r="L1294" s="5"/>
      <c r="M1294" s="5"/>
      <c r="N1294" s="5"/>
      <c r="O1294" s="5"/>
      <c r="P1294" s="5"/>
      <c r="Q1294" s="5"/>
      <c r="R1294" s="5"/>
      <c r="S1294" s="5"/>
      <c r="T1294" s="5"/>
      <c r="U1294" s="127"/>
      <c r="V1294" s="496"/>
    </row>
    <row r="1295" spans="1:22" x14ac:dyDescent="0.2">
      <c r="A1295" s="5"/>
      <c r="B1295" s="31"/>
      <c r="C1295" s="30"/>
      <c r="D1295" s="5"/>
      <c r="E1295" s="5"/>
      <c r="F1295" s="5"/>
      <c r="G1295" s="5"/>
      <c r="H1295" s="5"/>
      <c r="I1295" s="5"/>
      <c r="J1295" s="5"/>
      <c r="K1295" s="5"/>
      <c r="L1295" s="5"/>
      <c r="M1295" s="5"/>
      <c r="N1295" s="5"/>
      <c r="O1295" s="5"/>
      <c r="P1295" s="5"/>
      <c r="Q1295" s="5"/>
      <c r="R1295" s="5"/>
      <c r="S1295" s="5"/>
      <c r="T1295" s="5"/>
      <c r="U1295" s="127"/>
      <c r="V1295" s="496"/>
    </row>
    <row r="1296" spans="1:22" x14ac:dyDescent="0.2">
      <c r="A1296" s="5"/>
      <c r="B1296" s="31"/>
      <c r="C1296" s="30"/>
      <c r="D1296" s="5"/>
      <c r="E1296" s="5"/>
      <c r="F1296" s="5"/>
      <c r="G1296" s="5"/>
      <c r="H1296" s="5"/>
      <c r="I1296" s="5"/>
      <c r="J1296" s="5"/>
      <c r="K1296" s="5"/>
      <c r="L1296" s="5"/>
      <c r="M1296" s="5"/>
      <c r="N1296" s="5"/>
      <c r="O1296" s="5"/>
      <c r="P1296" s="5"/>
      <c r="Q1296" s="5"/>
      <c r="R1296" s="5"/>
      <c r="S1296" s="5"/>
      <c r="T1296" s="5"/>
      <c r="U1296" s="127"/>
      <c r="V1296" s="496"/>
    </row>
    <row r="1297" spans="1:22" x14ac:dyDescent="0.2">
      <c r="A1297" s="5"/>
      <c r="B1297" s="31"/>
      <c r="C1297" s="30"/>
      <c r="D1297" s="5"/>
      <c r="E1297" s="5"/>
      <c r="F1297" s="5"/>
      <c r="G1297" s="5"/>
      <c r="H1297" s="5"/>
      <c r="I1297" s="5"/>
      <c r="J1297" s="5"/>
      <c r="K1297" s="5"/>
      <c r="L1297" s="5"/>
      <c r="M1297" s="5"/>
      <c r="N1297" s="5"/>
      <c r="O1297" s="5"/>
      <c r="P1297" s="5"/>
      <c r="Q1297" s="5"/>
      <c r="R1297" s="5"/>
      <c r="S1297" s="5"/>
      <c r="T1297" s="5"/>
      <c r="U1297" s="127"/>
      <c r="V1297" s="496"/>
    </row>
    <row r="1298" spans="1:22" x14ac:dyDescent="0.2">
      <c r="A1298" s="5"/>
      <c r="B1298" s="31"/>
      <c r="C1298" s="30"/>
      <c r="D1298" s="5"/>
      <c r="E1298" s="5"/>
      <c r="F1298" s="5"/>
      <c r="G1298" s="5"/>
      <c r="H1298" s="5"/>
      <c r="I1298" s="5"/>
      <c r="J1298" s="5"/>
      <c r="K1298" s="5"/>
      <c r="L1298" s="5"/>
      <c r="M1298" s="5"/>
      <c r="N1298" s="5"/>
      <c r="O1298" s="5"/>
      <c r="P1298" s="5"/>
      <c r="Q1298" s="5"/>
      <c r="R1298" s="5"/>
      <c r="S1298" s="5"/>
      <c r="T1298" s="5"/>
      <c r="U1298" s="127"/>
      <c r="V1298" s="496"/>
    </row>
    <row r="1299" spans="1:22" x14ac:dyDescent="0.2">
      <c r="A1299" s="5"/>
      <c r="B1299" s="31"/>
      <c r="C1299" s="30"/>
      <c r="D1299" s="5"/>
      <c r="E1299" s="5"/>
      <c r="F1299" s="5"/>
      <c r="G1299" s="5"/>
      <c r="H1299" s="5"/>
      <c r="I1299" s="5"/>
      <c r="J1299" s="5"/>
      <c r="K1299" s="5"/>
      <c r="L1299" s="5"/>
      <c r="M1299" s="5"/>
      <c r="N1299" s="5"/>
      <c r="O1299" s="5"/>
      <c r="P1299" s="5"/>
      <c r="Q1299" s="5"/>
      <c r="R1299" s="5"/>
      <c r="S1299" s="5"/>
      <c r="T1299" s="5"/>
      <c r="U1299" s="127"/>
      <c r="V1299" s="496"/>
    </row>
    <row r="1300" spans="1:22" x14ac:dyDescent="0.2">
      <c r="A1300" s="5"/>
      <c r="B1300" s="31"/>
      <c r="C1300" s="30"/>
      <c r="D1300" s="5"/>
      <c r="E1300" s="5"/>
      <c r="F1300" s="5"/>
      <c r="G1300" s="5"/>
      <c r="H1300" s="5"/>
      <c r="I1300" s="5"/>
      <c r="J1300" s="5"/>
      <c r="K1300" s="5"/>
      <c r="L1300" s="5"/>
      <c r="M1300" s="5"/>
      <c r="N1300" s="5"/>
      <c r="O1300" s="5"/>
      <c r="P1300" s="5"/>
      <c r="Q1300" s="5"/>
      <c r="R1300" s="5"/>
      <c r="S1300" s="5"/>
      <c r="T1300" s="5"/>
      <c r="U1300" s="127"/>
      <c r="V1300" s="496"/>
    </row>
    <row r="1301" spans="1:22" x14ac:dyDescent="0.2">
      <c r="A1301" s="5"/>
      <c r="B1301" s="31"/>
      <c r="C1301" s="30"/>
      <c r="D1301" s="5"/>
      <c r="E1301" s="5"/>
      <c r="F1301" s="5"/>
      <c r="G1301" s="5"/>
      <c r="H1301" s="5"/>
      <c r="I1301" s="5"/>
      <c r="J1301" s="5"/>
      <c r="K1301" s="5"/>
      <c r="L1301" s="5"/>
      <c r="M1301" s="5"/>
      <c r="N1301" s="5"/>
      <c r="O1301" s="5"/>
      <c r="P1301" s="5"/>
      <c r="Q1301" s="5"/>
      <c r="R1301" s="5"/>
      <c r="S1301" s="5"/>
      <c r="T1301" s="5"/>
      <c r="U1301" s="127"/>
      <c r="V1301" s="496"/>
    </row>
    <row r="1302" spans="1:22" x14ac:dyDescent="0.2">
      <c r="A1302" s="5"/>
      <c r="B1302" s="31"/>
      <c r="C1302" s="30"/>
      <c r="D1302" s="5"/>
      <c r="E1302" s="5"/>
      <c r="F1302" s="5"/>
      <c r="G1302" s="5"/>
      <c r="H1302" s="5"/>
      <c r="I1302" s="5"/>
      <c r="J1302" s="5"/>
      <c r="K1302" s="5"/>
      <c r="L1302" s="5"/>
      <c r="M1302" s="5"/>
      <c r="N1302" s="5"/>
      <c r="O1302" s="5"/>
      <c r="P1302" s="5"/>
      <c r="Q1302" s="5"/>
      <c r="R1302" s="5"/>
      <c r="S1302" s="5"/>
      <c r="T1302" s="5"/>
      <c r="U1302" s="127"/>
      <c r="V1302" s="496"/>
    </row>
    <row r="1303" spans="1:22" x14ac:dyDescent="0.2">
      <c r="A1303" s="5"/>
      <c r="B1303" s="31"/>
      <c r="C1303" s="30"/>
      <c r="D1303" s="5"/>
      <c r="E1303" s="5"/>
      <c r="F1303" s="5"/>
      <c r="G1303" s="5"/>
      <c r="H1303" s="5"/>
      <c r="I1303" s="5"/>
      <c r="J1303" s="5"/>
      <c r="K1303" s="5"/>
      <c r="L1303" s="5"/>
      <c r="M1303" s="5"/>
      <c r="N1303" s="5"/>
      <c r="O1303" s="5"/>
      <c r="P1303" s="5"/>
      <c r="Q1303" s="5"/>
      <c r="R1303" s="5"/>
      <c r="S1303" s="5"/>
      <c r="T1303" s="5"/>
      <c r="U1303" s="127"/>
      <c r="V1303" s="496"/>
    </row>
    <row r="1304" spans="1:22" x14ac:dyDescent="0.2">
      <c r="A1304" s="5"/>
      <c r="B1304" s="31"/>
      <c r="C1304" s="30"/>
      <c r="D1304" s="5"/>
      <c r="E1304" s="5"/>
      <c r="F1304" s="5"/>
      <c r="G1304" s="5"/>
      <c r="H1304" s="5"/>
      <c r="I1304" s="5"/>
      <c r="J1304" s="5"/>
      <c r="K1304" s="5"/>
      <c r="L1304" s="5"/>
      <c r="M1304" s="5"/>
      <c r="N1304" s="5"/>
      <c r="O1304" s="5"/>
      <c r="P1304" s="5"/>
      <c r="Q1304" s="5"/>
      <c r="R1304" s="5"/>
      <c r="S1304" s="5"/>
      <c r="T1304" s="5"/>
      <c r="U1304" s="127"/>
      <c r="V1304" s="496"/>
    </row>
    <row r="1305" spans="1:22" x14ac:dyDescent="0.2">
      <c r="A1305" s="5"/>
      <c r="B1305" s="31"/>
      <c r="C1305" s="30"/>
      <c r="D1305" s="5"/>
      <c r="E1305" s="5"/>
      <c r="F1305" s="5"/>
      <c r="G1305" s="5"/>
      <c r="H1305" s="5"/>
      <c r="I1305" s="5"/>
      <c r="J1305" s="5"/>
      <c r="K1305" s="5"/>
      <c r="L1305" s="5"/>
      <c r="M1305" s="5"/>
      <c r="N1305" s="5"/>
      <c r="O1305" s="5"/>
      <c r="P1305" s="5"/>
      <c r="Q1305" s="5"/>
      <c r="R1305" s="5"/>
      <c r="S1305" s="5"/>
      <c r="T1305" s="5"/>
      <c r="U1305" s="127"/>
      <c r="V1305" s="496"/>
    </row>
    <row r="1306" spans="1:22" x14ac:dyDescent="0.2">
      <c r="A1306" s="5"/>
      <c r="B1306" s="31"/>
      <c r="C1306" s="30"/>
      <c r="D1306" s="5"/>
      <c r="E1306" s="5"/>
      <c r="F1306" s="5"/>
      <c r="G1306" s="5"/>
      <c r="H1306" s="5"/>
      <c r="I1306" s="5"/>
      <c r="J1306" s="5"/>
      <c r="K1306" s="5"/>
      <c r="L1306" s="5"/>
      <c r="M1306" s="5"/>
      <c r="N1306" s="5"/>
      <c r="O1306" s="5"/>
      <c r="P1306" s="5"/>
      <c r="Q1306" s="5"/>
      <c r="R1306" s="5"/>
      <c r="S1306" s="5"/>
      <c r="T1306" s="5"/>
      <c r="U1306" s="127"/>
      <c r="V1306" s="496"/>
    </row>
    <row r="1307" spans="1:22" x14ac:dyDescent="0.2">
      <c r="A1307" s="5"/>
      <c r="B1307" s="31"/>
      <c r="C1307" s="30"/>
      <c r="D1307" s="5"/>
      <c r="E1307" s="5"/>
      <c r="F1307" s="5"/>
      <c r="G1307" s="5"/>
      <c r="H1307" s="5"/>
      <c r="I1307" s="5"/>
      <c r="J1307" s="5"/>
      <c r="K1307" s="5"/>
      <c r="L1307" s="5"/>
      <c r="M1307" s="5"/>
      <c r="N1307" s="5"/>
      <c r="O1307" s="5"/>
      <c r="P1307" s="5"/>
      <c r="Q1307" s="5"/>
      <c r="R1307" s="5"/>
      <c r="S1307" s="5"/>
      <c r="T1307" s="5"/>
      <c r="U1307" s="127"/>
      <c r="V1307" s="496"/>
    </row>
    <row r="1308" spans="1:22" x14ac:dyDescent="0.2">
      <c r="A1308" s="5"/>
      <c r="B1308" s="31"/>
      <c r="C1308" s="30"/>
      <c r="D1308" s="5"/>
      <c r="E1308" s="5"/>
      <c r="F1308" s="5"/>
      <c r="G1308" s="5"/>
      <c r="H1308" s="5"/>
      <c r="I1308" s="5"/>
      <c r="J1308" s="5"/>
      <c r="K1308" s="5"/>
      <c r="L1308" s="5"/>
      <c r="M1308" s="5"/>
      <c r="N1308" s="5"/>
      <c r="O1308" s="5"/>
      <c r="P1308" s="5"/>
      <c r="Q1308" s="5"/>
      <c r="R1308" s="5"/>
      <c r="S1308" s="5"/>
      <c r="T1308" s="5"/>
      <c r="U1308" s="127"/>
      <c r="V1308" s="496"/>
    </row>
    <row r="1309" spans="1:22" x14ac:dyDescent="0.2">
      <c r="A1309" s="5"/>
      <c r="B1309" s="31"/>
      <c r="C1309" s="30"/>
      <c r="D1309" s="5"/>
      <c r="E1309" s="5"/>
      <c r="F1309" s="5"/>
      <c r="G1309" s="5"/>
      <c r="H1309" s="5"/>
      <c r="I1309" s="5"/>
      <c r="J1309" s="5"/>
      <c r="K1309" s="5"/>
      <c r="L1309" s="5"/>
      <c r="M1309" s="5"/>
      <c r="N1309" s="5"/>
      <c r="O1309" s="5"/>
      <c r="P1309" s="5"/>
      <c r="Q1309" s="5"/>
      <c r="R1309" s="5"/>
      <c r="S1309" s="5"/>
      <c r="T1309" s="5"/>
      <c r="U1309" s="127"/>
      <c r="V1309" s="496"/>
    </row>
    <row r="1310" spans="1:22" x14ac:dyDescent="0.2">
      <c r="A1310" s="5"/>
      <c r="B1310" s="31"/>
      <c r="C1310" s="30"/>
      <c r="D1310" s="5"/>
      <c r="E1310" s="5"/>
      <c r="F1310" s="5"/>
      <c r="G1310" s="5"/>
      <c r="H1310" s="5"/>
      <c r="I1310" s="5"/>
      <c r="J1310" s="5"/>
      <c r="K1310" s="5"/>
      <c r="L1310" s="5"/>
      <c r="M1310" s="5"/>
      <c r="N1310" s="5"/>
      <c r="O1310" s="5"/>
      <c r="P1310" s="5"/>
      <c r="Q1310" s="5"/>
      <c r="R1310" s="5"/>
      <c r="S1310" s="5"/>
      <c r="T1310" s="5"/>
      <c r="U1310" s="127"/>
      <c r="V1310" s="496"/>
    </row>
    <row r="1311" spans="1:22" x14ac:dyDescent="0.2">
      <c r="A1311" s="5"/>
      <c r="B1311" s="31"/>
      <c r="C1311" s="30"/>
      <c r="D1311" s="5"/>
      <c r="E1311" s="5"/>
      <c r="F1311" s="5"/>
      <c r="G1311" s="5"/>
      <c r="H1311" s="5"/>
      <c r="I1311" s="5"/>
      <c r="J1311" s="5"/>
      <c r="K1311" s="5"/>
      <c r="L1311" s="5"/>
      <c r="M1311" s="5"/>
      <c r="N1311" s="5"/>
      <c r="O1311" s="5"/>
      <c r="P1311" s="5"/>
      <c r="Q1311" s="5"/>
      <c r="R1311" s="5"/>
      <c r="S1311" s="5"/>
      <c r="T1311" s="5"/>
      <c r="U1311" s="127"/>
      <c r="V1311" s="496"/>
    </row>
    <row r="1312" spans="1:22" x14ac:dyDescent="0.2">
      <c r="A1312" s="5"/>
      <c r="B1312" s="31"/>
      <c r="C1312" s="30"/>
      <c r="D1312" s="5"/>
      <c r="E1312" s="5"/>
      <c r="F1312" s="5"/>
      <c r="G1312" s="5"/>
      <c r="H1312" s="5"/>
      <c r="I1312" s="5"/>
      <c r="J1312" s="5"/>
      <c r="K1312" s="5"/>
      <c r="L1312" s="5"/>
      <c r="M1312" s="5"/>
      <c r="N1312" s="5"/>
      <c r="O1312" s="5"/>
      <c r="P1312" s="5"/>
      <c r="Q1312" s="5"/>
      <c r="R1312" s="5"/>
      <c r="S1312" s="5"/>
      <c r="T1312" s="5"/>
      <c r="U1312" s="127"/>
      <c r="V1312" s="496"/>
    </row>
    <row r="1313" spans="1:22" x14ac:dyDescent="0.2">
      <c r="A1313" s="5"/>
      <c r="B1313" s="31"/>
      <c r="C1313" s="30"/>
      <c r="D1313" s="5"/>
      <c r="E1313" s="5"/>
      <c r="F1313" s="5"/>
      <c r="G1313" s="5"/>
      <c r="H1313" s="5"/>
      <c r="I1313" s="5"/>
      <c r="J1313" s="5"/>
      <c r="K1313" s="5"/>
      <c r="L1313" s="5"/>
      <c r="M1313" s="5"/>
      <c r="N1313" s="5"/>
      <c r="O1313" s="5"/>
      <c r="P1313" s="5"/>
      <c r="Q1313" s="5"/>
      <c r="R1313" s="5"/>
      <c r="S1313" s="5"/>
      <c r="T1313" s="5"/>
      <c r="U1313" s="127"/>
      <c r="V1313" s="496"/>
    </row>
    <row r="1314" spans="1:22" x14ac:dyDescent="0.2">
      <c r="A1314" s="5"/>
      <c r="B1314" s="31"/>
      <c r="C1314" s="30"/>
      <c r="D1314" s="5"/>
      <c r="E1314" s="5"/>
      <c r="F1314" s="5"/>
      <c r="G1314" s="5"/>
      <c r="H1314" s="5"/>
      <c r="I1314" s="5"/>
      <c r="J1314" s="5"/>
      <c r="K1314" s="5"/>
      <c r="L1314" s="5"/>
      <c r="M1314" s="5"/>
      <c r="N1314" s="5"/>
      <c r="O1314" s="5"/>
      <c r="P1314" s="5"/>
      <c r="Q1314" s="5"/>
      <c r="R1314" s="5"/>
      <c r="S1314" s="5"/>
      <c r="T1314" s="5"/>
      <c r="U1314" s="127"/>
      <c r="V1314" s="496"/>
    </row>
    <row r="1315" spans="1:22" x14ac:dyDescent="0.2">
      <c r="A1315" s="5"/>
      <c r="B1315" s="31"/>
      <c r="C1315" s="30"/>
      <c r="D1315" s="5"/>
      <c r="E1315" s="5"/>
      <c r="F1315" s="5"/>
      <c r="G1315" s="5"/>
      <c r="H1315" s="5"/>
      <c r="I1315" s="5"/>
      <c r="J1315" s="5"/>
      <c r="K1315" s="5"/>
      <c r="L1315" s="5"/>
      <c r="M1315" s="5"/>
      <c r="N1315" s="5"/>
      <c r="O1315" s="5"/>
      <c r="P1315" s="5"/>
      <c r="Q1315" s="5"/>
      <c r="R1315" s="5"/>
      <c r="S1315" s="5"/>
      <c r="T1315" s="5"/>
      <c r="U1315" s="127"/>
      <c r="V1315" s="496"/>
    </row>
    <row r="1316" spans="1:22" x14ac:dyDescent="0.2">
      <c r="A1316" s="5"/>
      <c r="B1316" s="31"/>
      <c r="C1316" s="30"/>
      <c r="D1316" s="5"/>
      <c r="E1316" s="5"/>
      <c r="F1316" s="5"/>
      <c r="G1316" s="5"/>
      <c r="H1316" s="5"/>
      <c r="I1316" s="5"/>
      <c r="J1316" s="5"/>
      <c r="K1316" s="5"/>
      <c r="L1316" s="5"/>
      <c r="M1316" s="5"/>
      <c r="N1316" s="5"/>
      <c r="O1316" s="5"/>
      <c r="P1316" s="5"/>
      <c r="Q1316" s="5"/>
      <c r="R1316" s="5"/>
      <c r="S1316" s="5"/>
      <c r="T1316" s="5"/>
      <c r="U1316" s="127"/>
      <c r="V1316" s="496"/>
    </row>
    <row r="1317" spans="1:22" x14ac:dyDescent="0.2">
      <c r="A1317" s="5"/>
      <c r="B1317" s="31"/>
      <c r="C1317" s="30"/>
      <c r="D1317" s="5"/>
      <c r="E1317" s="5"/>
      <c r="F1317" s="5"/>
      <c r="G1317" s="5"/>
      <c r="H1317" s="5"/>
      <c r="I1317" s="5"/>
      <c r="J1317" s="5"/>
      <c r="K1317" s="5"/>
      <c r="L1317" s="5"/>
      <c r="M1317" s="5"/>
      <c r="N1317" s="5"/>
      <c r="O1317" s="5"/>
      <c r="P1317" s="5"/>
      <c r="Q1317" s="5"/>
      <c r="R1317" s="5"/>
      <c r="S1317" s="5"/>
      <c r="T1317" s="5"/>
      <c r="U1317" s="127"/>
      <c r="V1317" s="496"/>
    </row>
    <row r="1318" spans="1:22" x14ac:dyDescent="0.2">
      <c r="A1318" s="5"/>
      <c r="B1318" s="31"/>
      <c r="C1318" s="30"/>
      <c r="D1318" s="5"/>
      <c r="E1318" s="5"/>
      <c r="F1318" s="5"/>
      <c r="G1318" s="5"/>
      <c r="H1318" s="5"/>
      <c r="I1318" s="5"/>
      <c r="J1318" s="5"/>
      <c r="K1318" s="5"/>
      <c r="L1318" s="5"/>
      <c r="M1318" s="5"/>
      <c r="N1318" s="5"/>
      <c r="O1318" s="5"/>
      <c r="P1318" s="5"/>
      <c r="Q1318" s="5"/>
      <c r="R1318" s="5"/>
      <c r="S1318" s="5"/>
      <c r="T1318" s="5"/>
      <c r="U1318" s="127"/>
      <c r="V1318" s="496"/>
    </row>
    <row r="1319" spans="1:22" x14ac:dyDescent="0.2">
      <c r="A1319" s="5"/>
      <c r="B1319" s="31"/>
      <c r="C1319" s="30"/>
      <c r="D1319" s="5"/>
      <c r="E1319" s="5"/>
      <c r="F1319" s="5"/>
      <c r="G1319" s="5"/>
      <c r="H1319" s="5"/>
      <c r="I1319" s="5"/>
      <c r="J1319" s="5"/>
      <c r="K1319" s="5"/>
      <c r="L1319" s="5"/>
      <c r="M1319" s="5"/>
      <c r="N1319" s="5"/>
      <c r="O1319" s="5"/>
      <c r="P1319" s="5"/>
      <c r="Q1319" s="5"/>
      <c r="R1319" s="5"/>
      <c r="S1319" s="5"/>
      <c r="T1319" s="5"/>
      <c r="U1319" s="127"/>
      <c r="V1319" s="496"/>
    </row>
    <row r="1320" spans="1:22" x14ac:dyDescent="0.2">
      <c r="A1320" s="5"/>
      <c r="B1320" s="31"/>
      <c r="C1320" s="30"/>
      <c r="D1320" s="5"/>
      <c r="E1320" s="5"/>
      <c r="F1320" s="5"/>
      <c r="G1320" s="5"/>
      <c r="H1320" s="5"/>
      <c r="I1320" s="5"/>
      <c r="J1320" s="5"/>
      <c r="K1320" s="5"/>
      <c r="L1320" s="5"/>
      <c r="M1320" s="5"/>
      <c r="N1320" s="5"/>
      <c r="O1320" s="5"/>
      <c r="P1320" s="5"/>
      <c r="Q1320" s="5"/>
      <c r="R1320" s="5"/>
      <c r="S1320" s="5"/>
      <c r="T1320" s="5"/>
      <c r="U1320" s="127"/>
      <c r="V1320" s="496"/>
    </row>
    <row r="1321" spans="1:22" x14ac:dyDescent="0.2">
      <c r="A1321" s="5"/>
      <c r="B1321" s="31"/>
      <c r="C1321" s="30"/>
      <c r="D1321" s="5"/>
      <c r="E1321" s="5"/>
      <c r="F1321" s="5"/>
      <c r="G1321" s="5"/>
      <c r="H1321" s="5"/>
      <c r="I1321" s="5"/>
      <c r="J1321" s="5"/>
      <c r="K1321" s="5"/>
      <c r="L1321" s="5"/>
      <c r="M1321" s="5"/>
      <c r="N1321" s="5"/>
      <c r="O1321" s="5"/>
      <c r="P1321" s="5"/>
      <c r="Q1321" s="5"/>
      <c r="R1321" s="5"/>
      <c r="S1321" s="5"/>
      <c r="T1321" s="5"/>
      <c r="U1321" s="127"/>
      <c r="V1321" s="496"/>
    </row>
    <row r="1322" spans="1:22" x14ac:dyDescent="0.2">
      <c r="A1322" s="5"/>
      <c r="B1322" s="31"/>
      <c r="C1322" s="30"/>
      <c r="D1322" s="5"/>
      <c r="E1322" s="5"/>
      <c r="F1322" s="5"/>
      <c r="G1322" s="5"/>
      <c r="H1322" s="5"/>
      <c r="I1322" s="5"/>
      <c r="J1322" s="5"/>
      <c r="K1322" s="5"/>
      <c r="L1322" s="5"/>
      <c r="M1322" s="5"/>
      <c r="N1322" s="5"/>
      <c r="O1322" s="5"/>
      <c r="P1322" s="5"/>
      <c r="Q1322" s="5"/>
      <c r="R1322" s="5"/>
      <c r="S1322" s="5"/>
      <c r="T1322" s="5"/>
      <c r="U1322" s="127"/>
      <c r="V1322" s="496"/>
    </row>
    <row r="1323" spans="1:22" x14ac:dyDescent="0.2">
      <c r="A1323" s="5"/>
      <c r="B1323" s="31"/>
      <c r="C1323" s="30"/>
      <c r="D1323" s="5"/>
      <c r="E1323" s="5"/>
      <c r="F1323" s="5"/>
      <c r="G1323" s="5"/>
      <c r="H1323" s="5"/>
      <c r="I1323" s="5"/>
      <c r="J1323" s="5"/>
      <c r="K1323" s="5"/>
      <c r="L1323" s="5"/>
      <c r="M1323" s="5"/>
      <c r="N1323" s="5"/>
      <c r="O1323" s="5"/>
      <c r="P1323" s="5"/>
      <c r="Q1323" s="5"/>
      <c r="R1323" s="5"/>
      <c r="S1323" s="5"/>
      <c r="T1323" s="5"/>
      <c r="U1323" s="127"/>
      <c r="V1323" s="496"/>
    </row>
    <row r="1324" spans="1:22" x14ac:dyDescent="0.2">
      <c r="A1324" s="5"/>
      <c r="B1324" s="31"/>
      <c r="C1324" s="30"/>
      <c r="D1324" s="5"/>
      <c r="E1324" s="5"/>
      <c r="F1324" s="5"/>
      <c r="G1324" s="5"/>
      <c r="H1324" s="5"/>
      <c r="I1324" s="5"/>
      <c r="J1324" s="5"/>
      <c r="K1324" s="5"/>
      <c r="L1324" s="5"/>
      <c r="M1324" s="5"/>
      <c r="N1324" s="5"/>
      <c r="O1324" s="5"/>
      <c r="P1324" s="5"/>
      <c r="Q1324" s="5"/>
      <c r="R1324" s="5"/>
      <c r="S1324" s="5"/>
      <c r="T1324" s="5"/>
      <c r="U1324" s="127"/>
      <c r="V1324" s="496"/>
    </row>
    <row r="1325" spans="1:22" x14ac:dyDescent="0.2">
      <c r="A1325" s="5"/>
      <c r="B1325" s="31"/>
      <c r="C1325" s="30"/>
      <c r="D1325" s="5"/>
      <c r="E1325" s="5"/>
      <c r="F1325" s="5"/>
      <c r="G1325" s="5"/>
      <c r="H1325" s="5"/>
      <c r="I1325" s="5"/>
      <c r="J1325" s="5"/>
      <c r="K1325" s="5"/>
      <c r="L1325" s="5"/>
      <c r="M1325" s="5"/>
      <c r="N1325" s="5"/>
      <c r="O1325" s="5"/>
      <c r="P1325" s="5"/>
      <c r="Q1325" s="5"/>
      <c r="R1325" s="5"/>
      <c r="S1325" s="5"/>
      <c r="T1325" s="5"/>
      <c r="U1325" s="127"/>
      <c r="V1325" s="496"/>
    </row>
    <row r="1326" spans="1:22" x14ac:dyDescent="0.2">
      <c r="A1326" s="5"/>
      <c r="B1326" s="31"/>
      <c r="C1326" s="30"/>
      <c r="D1326" s="5"/>
      <c r="E1326" s="5"/>
      <c r="F1326" s="5"/>
      <c r="G1326" s="5"/>
      <c r="H1326" s="5"/>
      <c r="I1326" s="5"/>
      <c r="J1326" s="5"/>
      <c r="K1326" s="5"/>
      <c r="L1326" s="5"/>
      <c r="M1326" s="5"/>
      <c r="N1326" s="5"/>
      <c r="O1326" s="5"/>
      <c r="P1326" s="5"/>
      <c r="Q1326" s="5"/>
      <c r="R1326" s="5"/>
      <c r="S1326" s="5"/>
      <c r="T1326" s="5"/>
      <c r="U1326" s="127"/>
      <c r="V1326" s="496"/>
    </row>
    <row r="1327" spans="1:22" x14ac:dyDescent="0.2">
      <c r="A1327" s="5"/>
      <c r="B1327" s="31"/>
      <c r="C1327" s="30"/>
      <c r="D1327" s="5"/>
      <c r="E1327" s="5"/>
      <c r="F1327" s="5"/>
      <c r="G1327" s="5"/>
      <c r="H1327" s="5"/>
      <c r="I1327" s="5"/>
      <c r="J1327" s="5"/>
      <c r="K1327" s="5"/>
      <c r="L1327" s="5"/>
      <c r="M1327" s="5"/>
      <c r="N1327" s="5"/>
      <c r="O1327" s="5"/>
      <c r="P1327" s="5"/>
      <c r="Q1327" s="5"/>
      <c r="R1327" s="5"/>
      <c r="S1327" s="5"/>
      <c r="T1327" s="5"/>
      <c r="U1327" s="127"/>
      <c r="V1327" s="496"/>
    </row>
    <row r="1328" spans="1:22" x14ac:dyDescent="0.2">
      <c r="A1328" s="5"/>
      <c r="B1328" s="31"/>
      <c r="C1328" s="30"/>
      <c r="D1328" s="5"/>
      <c r="E1328" s="5"/>
      <c r="F1328" s="5"/>
      <c r="G1328" s="5"/>
      <c r="H1328" s="5"/>
      <c r="I1328" s="5"/>
      <c r="J1328" s="5"/>
      <c r="K1328" s="5"/>
      <c r="L1328" s="5"/>
      <c r="M1328" s="5"/>
      <c r="N1328" s="5"/>
      <c r="O1328" s="5"/>
      <c r="P1328" s="5"/>
      <c r="Q1328" s="5"/>
      <c r="R1328" s="5"/>
      <c r="S1328" s="5"/>
      <c r="T1328" s="5"/>
      <c r="U1328" s="127"/>
      <c r="V1328" s="496"/>
    </row>
    <row r="1329" spans="1:22" x14ac:dyDescent="0.2">
      <c r="A1329" s="5"/>
      <c r="B1329" s="31"/>
      <c r="C1329" s="30"/>
      <c r="D1329" s="5"/>
      <c r="E1329" s="5"/>
      <c r="F1329" s="5"/>
      <c r="G1329" s="5"/>
      <c r="H1329" s="5"/>
      <c r="I1329" s="5"/>
      <c r="J1329" s="5"/>
      <c r="K1329" s="5"/>
      <c r="L1329" s="5"/>
      <c r="M1329" s="5"/>
      <c r="N1329" s="5"/>
      <c r="O1329" s="5"/>
      <c r="P1329" s="5"/>
      <c r="Q1329" s="5"/>
      <c r="R1329" s="5"/>
      <c r="S1329" s="5"/>
      <c r="T1329" s="5"/>
      <c r="U1329" s="127"/>
      <c r="V1329" s="496"/>
    </row>
    <row r="1330" spans="1:22" x14ac:dyDescent="0.2">
      <c r="A1330" s="5"/>
      <c r="B1330" s="31"/>
      <c r="C1330" s="30"/>
      <c r="D1330" s="5"/>
      <c r="E1330" s="5"/>
      <c r="F1330" s="5"/>
      <c r="G1330" s="5"/>
      <c r="H1330" s="5"/>
      <c r="I1330" s="5"/>
      <c r="J1330" s="5"/>
      <c r="K1330" s="5"/>
      <c r="L1330" s="5"/>
      <c r="M1330" s="5"/>
      <c r="N1330" s="5"/>
      <c r="O1330" s="5"/>
      <c r="P1330" s="5"/>
      <c r="Q1330" s="5"/>
      <c r="R1330" s="5"/>
      <c r="S1330" s="5"/>
      <c r="T1330" s="5"/>
      <c r="U1330" s="127"/>
      <c r="V1330" s="496"/>
    </row>
    <row r="1331" spans="1:22" x14ac:dyDescent="0.2">
      <c r="A1331" s="5"/>
      <c r="B1331" s="31"/>
      <c r="C1331" s="30"/>
      <c r="D1331" s="5"/>
      <c r="E1331" s="5"/>
      <c r="F1331" s="5"/>
      <c r="G1331" s="5"/>
      <c r="H1331" s="5"/>
      <c r="I1331" s="5"/>
      <c r="J1331" s="5"/>
      <c r="K1331" s="5"/>
      <c r="L1331" s="5"/>
      <c r="M1331" s="5"/>
      <c r="N1331" s="5"/>
      <c r="O1331" s="5"/>
      <c r="P1331" s="5"/>
      <c r="Q1331" s="5"/>
      <c r="R1331" s="5"/>
      <c r="S1331" s="5"/>
      <c r="T1331" s="5"/>
      <c r="U1331" s="127"/>
      <c r="V1331" s="496"/>
    </row>
    <row r="1332" spans="1:22" x14ac:dyDescent="0.2">
      <c r="A1332" s="5"/>
      <c r="B1332" s="31"/>
      <c r="C1332" s="30"/>
      <c r="D1332" s="5"/>
      <c r="E1332" s="5"/>
      <c r="F1332" s="5"/>
      <c r="G1332" s="5"/>
      <c r="H1332" s="5"/>
      <c r="I1332" s="5"/>
      <c r="J1332" s="5"/>
      <c r="K1332" s="5"/>
      <c r="L1332" s="5"/>
      <c r="M1332" s="5"/>
      <c r="N1332" s="5"/>
      <c r="O1332" s="5"/>
      <c r="P1332" s="5"/>
      <c r="Q1332" s="5"/>
      <c r="R1332" s="5"/>
      <c r="S1332" s="5"/>
      <c r="T1332" s="5"/>
      <c r="U1332" s="127"/>
      <c r="V1332" s="496"/>
    </row>
    <row r="1333" spans="1:22" x14ac:dyDescent="0.2">
      <c r="A1333" s="5"/>
      <c r="B1333" s="31"/>
      <c r="C1333" s="30"/>
      <c r="D1333" s="5"/>
      <c r="E1333" s="5"/>
      <c r="F1333" s="5"/>
      <c r="G1333" s="5"/>
      <c r="H1333" s="5"/>
      <c r="I1333" s="5"/>
      <c r="J1333" s="5"/>
      <c r="K1333" s="5"/>
      <c r="L1333" s="5"/>
      <c r="M1333" s="5"/>
      <c r="N1333" s="5"/>
      <c r="O1333" s="5"/>
      <c r="P1333" s="5"/>
      <c r="Q1333" s="5"/>
      <c r="R1333" s="5"/>
      <c r="S1333" s="5"/>
      <c r="T1333" s="5"/>
      <c r="U1333" s="127"/>
      <c r="V1333" s="496"/>
    </row>
    <row r="1334" spans="1:22" x14ac:dyDescent="0.2">
      <c r="A1334" s="5"/>
      <c r="B1334" s="31"/>
      <c r="C1334" s="30"/>
      <c r="D1334" s="5"/>
      <c r="E1334" s="5"/>
      <c r="F1334" s="5"/>
      <c r="G1334" s="5"/>
      <c r="H1334" s="5"/>
      <c r="I1334" s="5"/>
      <c r="J1334" s="5"/>
      <c r="K1334" s="5"/>
      <c r="L1334" s="5"/>
      <c r="M1334" s="5"/>
      <c r="N1334" s="5"/>
      <c r="O1334" s="5"/>
      <c r="P1334" s="5"/>
      <c r="Q1334" s="5"/>
      <c r="R1334" s="5"/>
      <c r="S1334" s="5"/>
      <c r="T1334" s="5"/>
      <c r="U1334" s="127"/>
      <c r="V1334" s="496"/>
    </row>
    <row r="1335" spans="1:22" x14ac:dyDescent="0.2">
      <c r="A1335" s="5"/>
      <c r="B1335" s="31"/>
      <c r="C1335" s="30"/>
      <c r="D1335" s="5"/>
      <c r="E1335" s="5"/>
      <c r="F1335" s="5"/>
      <c r="G1335" s="5"/>
      <c r="H1335" s="5"/>
      <c r="I1335" s="5"/>
      <c r="J1335" s="5"/>
      <c r="K1335" s="5"/>
      <c r="L1335" s="5"/>
      <c r="M1335" s="5"/>
      <c r="N1335" s="5"/>
      <c r="O1335" s="5"/>
      <c r="P1335" s="5"/>
      <c r="Q1335" s="5"/>
      <c r="R1335" s="5"/>
      <c r="S1335" s="5"/>
      <c r="T1335" s="5"/>
      <c r="U1335" s="127"/>
      <c r="V1335" s="496"/>
    </row>
    <row r="1336" spans="1:22" x14ac:dyDescent="0.2">
      <c r="A1336" s="5"/>
      <c r="B1336" s="31"/>
      <c r="C1336" s="30"/>
      <c r="D1336" s="5"/>
      <c r="E1336" s="5"/>
      <c r="F1336" s="5"/>
      <c r="G1336" s="5"/>
      <c r="H1336" s="5"/>
      <c r="I1336" s="5"/>
      <c r="J1336" s="5"/>
      <c r="K1336" s="5"/>
      <c r="L1336" s="5"/>
      <c r="M1336" s="5"/>
      <c r="N1336" s="5"/>
      <c r="O1336" s="5"/>
      <c r="P1336" s="5"/>
      <c r="Q1336" s="5"/>
      <c r="R1336" s="5"/>
      <c r="S1336" s="5"/>
      <c r="T1336" s="5"/>
      <c r="U1336" s="127"/>
      <c r="V1336" s="496"/>
    </row>
    <row r="1337" spans="1:22" x14ac:dyDescent="0.2">
      <c r="A1337" s="5"/>
      <c r="B1337" s="31"/>
      <c r="C1337" s="30"/>
      <c r="D1337" s="5"/>
      <c r="E1337" s="5"/>
      <c r="F1337" s="5"/>
      <c r="G1337" s="5"/>
      <c r="H1337" s="5"/>
      <c r="I1337" s="5"/>
      <c r="J1337" s="5"/>
      <c r="K1337" s="5"/>
      <c r="L1337" s="5"/>
      <c r="M1337" s="5"/>
      <c r="N1337" s="5"/>
      <c r="O1337" s="5"/>
      <c r="P1337" s="5"/>
      <c r="Q1337" s="5"/>
      <c r="R1337" s="5"/>
      <c r="S1337" s="5"/>
      <c r="T1337" s="5"/>
      <c r="U1337" s="127"/>
      <c r="V1337" s="496"/>
    </row>
    <row r="1338" spans="1:22" x14ac:dyDescent="0.2">
      <c r="A1338" s="5"/>
      <c r="B1338" s="31"/>
      <c r="C1338" s="30"/>
      <c r="D1338" s="5"/>
      <c r="E1338" s="5"/>
      <c r="F1338" s="5"/>
      <c r="G1338" s="5"/>
      <c r="H1338" s="5"/>
      <c r="I1338" s="5"/>
      <c r="J1338" s="5"/>
      <c r="K1338" s="5"/>
      <c r="L1338" s="5"/>
      <c r="M1338" s="5"/>
      <c r="N1338" s="5"/>
      <c r="O1338" s="5"/>
      <c r="P1338" s="5"/>
      <c r="Q1338" s="5"/>
      <c r="R1338" s="5"/>
      <c r="S1338" s="5"/>
      <c r="T1338" s="5"/>
      <c r="U1338" s="127"/>
      <c r="V1338" s="496"/>
    </row>
    <row r="1339" spans="1:22" x14ac:dyDescent="0.2">
      <c r="A1339" s="5"/>
      <c r="B1339" s="31"/>
      <c r="C1339" s="30"/>
      <c r="D1339" s="5"/>
      <c r="E1339" s="5"/>
      <c r="F1339" s="5"/>
      <c r="G1339" s="5"/>
      <c r="H1339" s="5"/>
      <c r="I1339" s="5"/>
      <c r="J1339" s="5"/>
      <c r="K1339" s="5"/>
      <c r="L1339" s="5"/>
      <c r="M1339" s="5"/>
      <c r="N1339" s="5"/>
      <c r="O1339" s="5"/>
      <c r="P1339" s="5"/>
      <c r="Q1339" s="5"/>
      <c r="R1339" s="5"/>
      <c r="S1339" s="5"/>
      <c r="T1339" s="5"/>
      <c r="U1339" s="127"/>
      <c r="V1339" s="496"/>
    </row>
    <row r="1340" spans="1:22" x14ac:dyDescent="0.2">
      <c r="A1340" s="5"/>
      <c r="B1340" s="31"/>
      <c r="C1340" s="30"/>
      <c r="D1340" s="5"/>
      <c r="E1340" s="5"/>
      <c r="F1340" s="5"/>
      <c r="G1340" s="5"/>
      <c r="H1340" s="5"/>
      <c r="I1340" s="5"/>
      <c r="J1340" s="5"/>
      <c r="K1340" s="5"/>
      <c r="L1340" s="5"/>
      <c r="M1340" s="5"/>
      <c r="N1340" s="5"/>
      <c r="O1340" s="5"/>
      <c r="P1340" s="5"/>
      <c r="Q1340" s="5"/>
      <c r="R1340" s="5"/>
      <c r="S1340" s="5"/>
      <c r="T1340" s="5"/>
      <c r="U1340" s="127"/>
      <c r="V1340" s="496"/>
    </row>
    <row r="1341" spans="1:22" x14ac:dyDescent="0.2">
      <c r="A1341" s="5"/>
      <c r="B1341" s="31"/>
      <c r="C1341" s="30"/>
      <c r="D1341" s="5"/>
      <c r="E1341" s="5"/>
      <c r="F1341" s="5"/>
      <c r="G1341" s="5"/>
      <c r="H1341" s="5"/>
      <c r="I1341" s="5"/>
      <c r="J1341" s="5"/>
      <c r="K1341" s="5"/>
      <c r="L1341" s="5"/>
      <c r="M1341" s="5"/>
      <c r="N1341" s="5"/>
      <c r="O1341" s="5"/>
      <c r="P1341" s="5"/>
      <c r="Q1341" s="5"/>
      <c r="R1341" s="5"/>
      <c r="S1341" s="5"/>
      <c r="T1341" s="5"/>
      <c r="U1341" s="127"/>
      <c r="V1341" s="496"/>
    </row>
    <row r="1342" spans="1:22" x14ac:dyDescent="0.2">
      <c r="A1342" s="5"/>
      <c r="B1342" s="31"/>
      <c r="C1342" s="30"/>
      <c r="D1342" s="5"/>
      <c r="E1342" s="5"/>
      <c r="F1342" s="5"/>
      <c r="G1342" s="5"/>
      <c r="H1342" s="5"/>
      <c r="I1342" s="5"/>
      <c r="J1342" s="5"/>
      <c r="K1342" s="5"/>
      <c r="L1342" s="5"/>
      <c r="M1342" s="5"/>
      <c r="N1342" s="5"/>
      <c r="O1342" s="5"/>
      <c r="P1342" s="5"/>
      <c r="Q1342" s="5"/>
      <c r="R1342" s="5"/>
      <c r="S1342" s="5"/>
      <c r="T1342" s="5"/>
      <c r="U1342" s="127"/>
      <c r="V1342" s="496"/>
    </row>
    <row r="1343" spans="1:22" x14ac:dyDescent="0.2">
      <c r="A1343" s="5"/>
      <c r="B1343" s="31"/>
      <c r="C1343" s="30"/>
      <c r="D1343" s="5"/>
      <c r="E1343" s="5"/>
      <c r="F1343" s="5"/>
      <c r="G1343" s="5"/>
      <c r="H1343" s="5"/>
      <c r="I1343" s="5"/>
      <c r="J1343" s="5"/>
      <c r="K1343" s="5"/>
      <c r="L1343" s="5"/>
      <c r="M1343" s="5"/>
      <c r="N1343" s="5"/>
      <c r="O1343" s="5"/>
      <c r="P1343" s="5"/>
      <c r="Q1343" s="5"/>
      <c r="R1343" s="5"/>
      <c r="S1343" s="5"/>
      <c r="T1343" s="5"/>
      <c r="U1343" s="127"/>
      <c r="V1343" s="496"/>
    </row>
    <row r="1344" spans="1:22" x14ac:dyDescent="0.2">
      <c r="A1344" s="5"/>
      <c r="B1344" s="31"/>
      <c r="C1344" s="30"/>
      <c r="D1344" s="5"/>
      <c r="E1344" s="5"/>
      <c r="F1344" s="5"/>
      <c r="G1344" s="5"/>
      <c r="H1344" s="5"/>
      <c r="I1344" s="5"/>
      <c r="J1344" s="5"/>
      <c r="K1344" s="5"/>
      <c r="L1344" s="5"/>
      <c r="M1344" s="5"/>
      <c r="N1344" s="5"/>
      <c r="O1344" s="5"/>
      <c r="P1344" s="5"/>
      <c r="Q1344" s="5"/>
      <c r="R1344" s="5"/>
      <c r="S1344" s="5"/>
      <c r="T1344" s="5"/>
      <c r="U1344" s="127"/>
      <c r="V1344" s="496"/>
    </row>
    <row r="1345" spans="1:22" x14ac:dyDescent="0.2">
      <c r="A1345" s="5"/>
      <c r="B1345" s="31"/>
      <c r="C1345" s="30"/>
      <c r="D1345" s="5"/>
      <c r="E1345" s="5"/>
      <c r="F1345" s="5"/>
      <c r="G1345" s="5"/>
      <c r="H1345" s="5"/>
      <c r="I1345" s="5"/>
      <c r="J1345" s="5"/>
      <c r="K1345" s="5"/>
      <c r="L1345" s="5"/>
      <c r="M1345" s="5"/>
      <c r="N1345" s="5"/>
      <c r="O1345" s="5"/>
      <c r="P1345" s="5"/>
      <c r="Q1345" s="5"/>
      <c r="R1345" s="5"/>
      <c r="S1345" s="5"/>
      <c r="T1345" s="5"/>
      <c r="U1345" s="127"/>
      <c r="V1345" s="496"/>
    </row>
    <row r="1346" spans="1:22" x14ac:dyDescent="0.2">
      <c r="A1346" s="5"/>
      <c r="B1346" s="31"/>
      <c r="C1346" s="30"/>
      <c r="D1346" s="5"/>
      <c r="E1346" s="5"/>
      <c r="F1346" s="5"/>
      <c r="G1346" s="5"/>
      <c r="H1346" s="5"/>
      <c r="I1346" s="5"/>
      <c r="J1346" s="5"/>
      <c r="K1346" s="5"/>
      <c r="L1346" s="5"/>
      <c r="M1346" s="5"/>
      <c r="N1346" s="5"/>
      <c r="O1346" s="5"/>
      <c r="P1346" s="5"/>
      <c r="Q1346" s="5"/>
      <c r="R1346" s="5"/>
      <c r="S1346" s="5"/>
      <c r="T1346" s="5"/>
      <c r="U1346" s="127"/>
      <c r="V1346" s="496"/>
    </row>
    <row r="1347" spans="1:22" x14ac:dyDescent="0.2">
      <c r="A1347" s="5"/>
      <c r="B1347" s="31"/>
      <c r="C1347" s="30"/>
      <c r="D1347" s="5"/>
      <c r="E1347" s="5"/>
      <c r="F1347" s="5"/>
      <c r="G1347" s="5"/>
      <c r="H1347" s="5"/>
      <c r="I1347" s="5"/>
      <c r="J1347" s="5"/>
      <c r="K1347" s="5"/>
      <c r="L1347" s="5"/>
      <c r="M1347" s="5"/>
      <c r="N1347" s="5"/>
      <c r="O1347" s="5"/>
      <c r="P1347" s="5"/>
      <c r="Q1347" s="5"/>
      <c r="R1347" s="5"/>
      <c r="S1347" s="5"/>
      <c r="T1347" s="5"/>
      <c r="U1347" s="127"/>
      <c r="V1347" s="496"/>
    </row>
    <row r="1348" spans="1:22" x14ac:dyDescent="0.2">
      <c r="A1348" s="5"/>
      <c r="B1348" s="31"/>
      <c r="C1348" s="30"/>
      <c r="D1348" s="5"/>
      <c r="E1348" s="5"/>
      <c r="F1348" s="5"/>
      <c r="G1348" s="5"/>
      <c r="H1348" s="5"/>
      <c r="I1348" s="5"/>
      <c r="J1348" s="5"/>
      <c r="K1348" s="5"/>
      <c r="L1348" s="5"/>
      <c r="M1348" s="5"/>
      <c r="N1348" s="5"/>
      <c r="O1348" s="5"/>
      <c r="P1348" s="5"/>
      <c r="Q1348" s="5"/>
      <c r="R1348" s="5"/>
      <c r="S1348" s="5"/>
      <c r="T1348" s="5"/>
      <c r="U1348" s="127"/>
      <c r="V1348" s="496"/>
    </row>
    <row r="1349" spans="1:22" x14ac:dyDescent="0.2">
      <c r="A1349" s="5"/>
      <c r="B1349" s="31"/>
      <c r="C1349" s="30"/>
      <c r="D1349" s="5"/>
      <c r="E1349" s="5"/>
      <c r="F1349" s="5"/>
      <c r="G1349" s="5"/>
      <c r="H1349" s="5"/>
      <c r="I1349" s="5"/>
      <c r="J1349" s="5"/>
      <c r="K1349" s="5"/>
      <c r="L1349" s="5"/>
      <c r="M1349" s="5"/>
      <c r="N1349" s="5"/>
      <c r="O1349" s="5"/>
      <c r="P1349" s="5"/>
      <c r="Q1349" s="5"/>
      <c r="R1349" s="5"/>
      <c r="S1349" s="5"/>
      <c r="T1349" s="5"/>
      <c r="U1349" s="127"/>
      <c r="V1349" s="496"/>
    </row>
    <row r="1350" spans="1:22" x14ac:dyDescent="0.2">
      <c r="A1350" s="5"/>
      <c r="B1350" s="31"/>
      <c r="C1350" s="30"/>
      <c r="D1350" s="5"/>
      <c r="E1350" s="5"/>
      <c r="F1350" s="5"/>
      <c r="G1350" s="5"/>
      <c r="H1350" s="5"/>
      <c r="I1350" s="5"/>
      <c r="J1350" s="5"/>
      <c r="K1350" s="5"/>
      <c r="L1350" s="5"/>
      <c r="M1350" s="5"/>
      <c r="N1350" s="5"/>
      <c r="O1350" s="5"/>
      <c r="P1350" s="5"/>
      <c r="Q1350" s="5"/>
      <c r="R1350" s="5"/>
      <c r="S1350" s="5"/>
      <c r="T1350" s="5"/>
      <c r="U1350" s="127"/>
      <c r="V1350" s="496"/>
    </row>
    <row r="1351" spans="1:22" x14ac:dyDescent="0.2">
      <c r="A1351" s="5"/>
      <c r="B1351" s="31"/>
      <c r="C1351" s="30"/>
      <c r="D1351" s="5"/>
      <c r="E1351" s="5"/>
      <c r="F1351" s="5"/>
      <c r="G1351" s="5"/>
      <c r="H1351" s="5"/>
      <c r="I1351" s="5"/>
      <c r="J1351" s="5"/>
      <c r="K1351" s="5"/>
      <c r="L1351" s="5"/>
      <c r="M1351" s="5"/>
      <c r="N1351" s="5"/>
      <c r="O1351" s="5"/>
      <c r="P1351" s="5"/>
      <c r="Q1351" s="5"/>
      <c r="R1351" s="5"/>
      <c r="S1351" s="5"/>
      <c r="T1351" s="5"/>
      <c r="U1351" s="127"/>
      <c r="V1351" s="496"/>
    </row>
    <row r="1352" spans="1:22" x14ac:dyDescent="0.2">
      <c r="A1352" s="5"/>
      <c r="B1352" s="31"/>
      <c r="C1352" s="30"/>
      <c r="D1352" s="5"/>
      <c r="E1352" s="5"/>
      <c r="F1352" s="5"/>
      <c r="G1352" s="5"/>
      <c r="H1352" s="5"/>
      <c r="I1352" s="5"/>
      <c r="J1352" s="5"/>
      <c r="K1352" s="5"/>
      <c r="L1352" s="5"/>
      <c r="M1352" s="5"/>
      <c r="N1352" s="5"/>
      <c r="O1352" s="5"/>
      <c r="P1352" s="5"/>
      <c r="Q1352" s="5"/>
      <c r="R1352" s="5"/>
      <c r="S1352" s="5"/>
      <c r="T1352" s="5"/>
      <c r="U1352" s="127"/>
      <c r="V1352" s="496"/>
    </row>
    <row r="1353" spans="1:22" x14ac:dyDescent="0.2">
      <c r="A1353" s="5"/>
      <c r="B1353" s="31"/>
      <c r="C1353" s="30"/>
      <c r="D1353" s="5"/>
      <c r="E1353" s="5"/>
      <c r="F1353" s="5"/>
      <c r="G1353" s="5"/>
      <c r="H1353" s="5"/>
      <c r="I1353" s="5"/>
      <c r="J1353" s="5"/>
      <c r="K1353" s="5"/>
      <c r="L1353" s="5"/>
      <c r="M1353" s="5"/>
      <c r="N1353" s="5"/>
      <c r="O1353" s="5"/>
      <c r="P1353" s="5"/>
      <c r="Q1353" s="5"/>
      <c r="R1353" s="5"/>
      <c r="S1353" s="5"/>
      <c r="T1353" s="5"/>
      <c r="U1353" s="127"/>
      <c r="V1353" s="496"/>
    </row>
    <row r="1354" spans="1:22" x14ac:dyDescent="0.2">
      <c r="A1354" s="5"/>
      <c r="B1354" s="31"/>
      <c r="C1354" s="30"/>
      <c r="D1354" s="5"/>
      <c r="E1354" s="5"/>
      <c r="F1354" s="5"/>
      <c r="G1354" s="5"/>
      <c r="H1354" s="5"/>
      <c r="I1354" s="5"/>
      <c r="J1354" s="5"/>
      <c r="K1354" s="5"/>
      <c r="L1354" s="5"/>
      <c r="M1354" s="5"/>
      <c r="N1354" s="5"/>
      <c r="O1354" s="5"/>
      <c r="P1354" s="5"/>
      <c r="Q1354" s="5"/>
      <c r="R1354" s="5"/>
      <c r="S1354" s="5"/>
      <c r="T1354" s="5"/>
      <c r="U1354" s="127"/>
      <c r="V1354" s="496"/>
    </row>
    <row r="1355" spans="1:22" x14ac:dyDescent="0.2">
      <c r="A1355" s="5"/>
      <c r="B1355" s="31"/>
      <c r="C1355" s="30"/>
      <c r="D1355" s="5"/>
      <c r="E1355" s="5"/>
      <c r="F1355" s="5"/>
      <c r="G1355" s="5"/>
      <c r="H1355" s="5"/>
      <c r="I1355" s="5"/>
      <c r="J1355" s="5"/>
      <c r="K1355" s="5"/>
      <c r="L1355" s="5"/>
      <c r="M1355" s="5"/>
      <c r="N1355" s="5"/>
      <c r="O1355" s="5"/>
      <c r="P1355" s="5"/>
      <c r="Q1355" s="5"/>
      <c r="R1355" s="5"/>
      <c r="S1355" s="5"/>
      <c r="T1355" s="5"/>
      <c r="U1355" s="127"/>
      <c r="V1355" s="496"/>
    </row>
    <row r="1356" spans="1:22" x14ac:dyDescent="0.2">
      <c r="A1356" s="5"/>
      <c r="B1356" s="31"/>
      <c r="C1356" s="30"/>
      <c r="D1356" s="5"/>
      <c r="E1356" s="5"/>
      <c r="F1356" s="5"/>
      <c r="G1356" s="5"/>
      <c r="H1356" s="5"/>
      <c r="I1356" s="5"/>
      <c r="J1356" s="5"/>
      <c r="K1356" s="5"/>
      <c r="L1356" s="5"/>
      <c r="M1356" s="5"/>
      <c r="N1356" s="5"/>
      <c r="O1356" s="5"/>
      <c r="P1356" s="5"/>
      <c r="Q1356" s="5"/>
      <c r="R1356" s="5"/>
      <c r="S1356" s="5"/>
      <c r="T1356" s="5"/>
      <c r="U1356" s="127"/>
      <c r="V1356" s="496"/>
    </row>
    <row r="1357" spans="1:22" x14ac:dyDescent="0.2">
      <c r="A1357" s="5"/>
      <c r="B1357" s="31"/>
      <c r="C1357" s="30"/>
      <c r="D1357" s="5"/>
      <c r="E1357" s="5"/>
      <c r="F1357" s="5"/>
      <c r="G1357" s="5"/>
      <c r="H1357" s="5"/>
      <c r="I1357" s="5"/>
      <c r="J1357" s="5"/>
      <c r="K1357" s="5"/>
      <c r="L1357" s="5"/>
      <c r="M1357" s="5"/>
      <c r="N1357" s="5"/>
      <c r="O1357" s="5"/>
      <c r="P1357" s="5"/>
      <c r="Q1357" s="5"/>
      <c r="R1357" s="5"/>
      <c r="S1357" s="5"/>
      <c r="T1357" s="5"/>
      <c r="U1357" s="127"/>
      <c r="V1357" s="496"/>
    </row>
    <row r="1358" spans="1:22" x14ac:dyDescent="0.2">
      <c r="A1358" s="5"/>
      <c r="B1358" s="31"/>
      <c r="C1358" s="30"/>
      <c r="D1358" s="5"/>
      <c r="E1358" s="5"/>
      <c r="F1358" s="5"/>
      <c r="G1358" s="5"/>
      <c r="H1358" s="5"/>
      <c r="I1358" s="5"/>
      <c r="J1358" s="5"/>
      <c r="K1358" s="5"/>
      <c r="L1358" s="5"/>
      <c r="M1358" s="5"/>
      <c r="N1358" s="5"/>
      <c r="O1358" s="5"/>
      <c r="P1358" s="5"/>
      <c r="Q1358" s="5"/>
      <c r="R1358" s="5"/>
      <c r="S1358" s="5"/>
      <c r="T1358" s="5"/>
      <c r="U1358" s="127"/>
      <c r="V1358" s="496"/>
    </row>
    <row r="1359" spans="1:22" x14ac:dyDescent="0.2">
      <c r="A1359" s="5"/>
      <c r="B1359" s="31"/>
      <c r="C1359" s="30"/>
      <c r="D1359" s="5"/>
      <c r="E1359" s="5"/>
      <c r="F1359" s="5"/>
      <c r="G1359" s="5"/>
      <c r="H1359" s="5"/>
      <c r="I1359" s="5"/>
      <c r="J1359" s="5"/>
      <c r="K1359" s="5"/>
      <c r="L1359" s="5"/>
      <c r="M1359" s="5"/>
      <c r="N1359" s="5"/>
      <c r="O1359" s="5"/>
      <c r="P1359" s="5"/>
      <c r="Q1359" s="5"/>
      <c r="R1359" s="5"/>
      <c r="S1359" s="5"/>
      <c r="T1359" s="5"/>
      <c r="U1359" s="127"/>
      <c r="V1359" s="496"/>
    </row>
    <row r="1360" spans="1:22" x14ac:dyDescent="0.2">
      <c r="A1360" s="5"/>
      <c r="B1360" s="31"/>
      <c r="C1360" s="30"/>
      <c r="D1360" s="5"/>
      <c r="E1360" s="5"/>
      <c r="F1360" s="5"/>
      <c r="G1360" s="5"/>
      <c r="H1360" s="5"/>
      <c r="I1360" s="5"/>
      <c r="J1360" s="5"/>
      <c r="K1360" s="5"/>
      <c r="L1360" s="5"/>
      <c r="M1360" s="5"/>
      <c r="N1360" s="5"/>
      <c r="O1360" s="5"/>
      <c r="P1360" s="5"/>
      <c r="Q1360" s="5"/>
      <c r="R1360" s="5"/>
      <c r="S1360" s="5"/>
      <c r="T1360" s="5"/>
      <c r="U1360" s="127"/>
      <c r="V1360" s="496"/>
    </row>
    <row r="1361" spans="1:22" x14ac:dyDescent="0.2">
      <c r="A1361" s="5"/>
      <c r="B1361" s="31"/>
      <c r="C1361" s="30"/>
      <c r="D1361" s="5"/>
      <c r="E1361" s="5"/>
      <c r="F1361" s="5"/>
      <c r="G1361" s="5"/>
      <c r="H1361" s="5"/>
      <c r="I1361" s="5"/>
      <c r="J1361" s="5"/>
      <c r="K1361" s="5"/>
      <c r="L1361" s="5"/>
      <c r="M1361" s="5"/>
      <c r="N1361" s="5"/>
      <c r="O1361" s="5"/>
      <c r="P1361" s="5"/>
      <c r="Q1361" s="5"/>
      <c r="R1361" s="5"/>
      <c r="S1361" s="5"/>
      <c r="T1361" s="5"/>
      <c r="U1361" s="127"/>
      <c r="V1361" s="496"/>
    </row>
    <row r="1362" spans="1:22" x14ac:dyDescent="0.2">
      <c r="A1362" s="5"/>
      <c r="B1362" s="31"/>
      <c r="C1362" s="30"/>
      <c r="D1362" s="5"/>
      <c r="E1362" s="5"/>
      <c r="F1362" s="5"/>
      <c r="G1362" s="5"/>
      <c r="H1362" s="5"/>
      <c r="I1362" s="5"/>
      <c r="J1362" s="5"/>
      <c r="K1362" s="5"/>
      <c r="L1362" s="5"/>
      <c r="M1362" s="5"/>
      <c r="N1362" s="5"/>
      <c r="O1362" s="5"/>
      <c r="P1362" s="5"/>
      <c r="Q1362" s="5"/>
      <c r="R1362" s="5"/>
      <c r="S1362" s="5"/>
      <c r="T1362" s="5"/>
      <c r="U1362" s="127"/>
      <c r="V1362" s="496"/>
    </row>
    <row r="1363" spans="1:22" x14ac:dyDescent="0.2">
      <c r="A1363" s="5"/>
      <c r="B1363" s="31"/>
      <c r="C1363" s="30"/>
      <c r="D1363" s="5"/>
      <c r="E1363" s="5"/>
      <c r="F1363" s="5"/>
      <c r="G1363" s="5"/>
      <c r="H1363" s="5"/>
      <c r="I1363" s="5"/>
      <c r="J1363" s="5"/>
      <c r="K1363" s="5"/>
      <c r="L1363" s="5"/>
      <c r="M1363" s="5"/>
      <c r="N1363" s="5"/>
      <c r="O1363" s="5"/>
      <c r="P1363" s="5"/>
      <c r="Q1363" s="5"/>
      <c r="R1363" s="5"/>
      <c r="S1363" s="5"/>
      <c r="T1363" s="5"/>
      <c r="U1363" s="127"/>
      <c r="V1363" s="496"/>
    </row>
    <row r="1364" spans="1:22" x14ac:dyDescent="0.2">
      <c r="A1364" s="5"/>
      <c r="B1364" s="31"/>
      <c r="C1364" s="30"/>
      <c r="D1364" s="5"/>
      <c r="E1364" s="5"/>
      <c r="F1364" s="5"/>
      <c r="G1364" s="5"/>
      <c r="H1364" s="5"/>
      <c r="I1364" s="5"/>
      <c r="J1364" s="5"/>
      <c r="K1364" s="5"/>
      <c r="L1364" s="5"/>
      <c r="M1364" s="5"/>
      <c r="N1364" s="5"/>
      <c r="O1364" s="5"/>
      <c r="P1364" s="5"/>
      <c r="Q1364" s="5"/>
      <c r="R1364" s="5"/>
      <c r="S1364" s="5"/>
      <c r="T1364" s="5"/>
      <c r="U1364" s="127"/>
      <c r="V1364" s="496"/>
    </row>
    <row r="1365" spans="1:22" x14ac:dyDescent="0.2">
      <c r="A1365" s="5"/>
      <c r="B1365" s="31"/>
      <c r="C1365" s="30"/>
      <c r="D1365" s="5"/>
      <c r="E1365" s="5"/>
      <c r="F1365" s="5"/>
      <c r="G1365" s="5"/>
      <c r="H1365" s="5"/>
      <c r="I1365" s="5"/>
      <c r="J1365" s="5"/>
      <c r="K1365" s="5"/>
      <c r="L1365" s="5"/>
      <c r="M1365" s="5"/>
      <c r="N1365" s="5"/>
      <c r="O1365" s="5"/>
      <c r="P1365" s="5"/>
      <c r="Q1365" s="5"/>
      <c r="R1365" s="5"/>
      <c r="S1365" s="5"/>
      <c r="T1365" s="5"/>
      <c r="U1365" s="127"/>
      <c r="V1365" s="496"/>
    </row>
    <row r="1366" spans="1:22" x14ac:dyDescent="0.2">
      <c r="A1366" s="5"/>
      <c r="B1366" s="31"/>
      <c r="C1366" s="30"/>
      <c r="D1366" s="5"/>
      <c r="E1366" s="5"/>
      <c r="F1366" s="5"/>
      <c r="G1366" s="5"/>
      <c r="H1366" s="5"/>
      <c r="I1366" s="5"/>
      <c r="J1366" s="5"/>
      <c r="K1366" s="5"/>
      <c r="L1366" s="5"/>
      <c r="M1366" s="5"/>
      <c r="N1366" s="5"/>
      <c r="O1366" s="5"/>
      <c r="P1366" s="5"/>
      <c r="Q1366" s="5"/>
      <c r="R1366" s="5"/>
      <c r="S1366" s="5"/>
      <c r="T1366" s="5"/>
      <c r="U1366" s="127"/>
      <c r="V1366" s="496"/>
    </row>
    <row r="1367" spans="1:22" x14ac:dyDescent="0.2">
      <c r="A1367" s="5"/>
      <c r="B1367" s="31"/>
      <c r="C1367" s="30"/>
      <c r="D1367" s="5"/>
      <c r="E1367" s="5"/>
      <c r="F1367" s="5"/>
      <c r="G1367" s="5"/>
      <c r="H1367" s="5"/>
      <c r="I1367" s="5"/>
      <c r="J1367" s="5"/>
      <c r="K1367" s="5"/>
      <c r="L1367" s="5"/>
      <c r="M1367" s="5"/>
      <c r="N1367" s="5"/>
      <c r="O1367" s="5"/>
      <c r="P1367" s="5"/>
      <c r="Q1367" s="5"/>
      <c r="R1367" s="5"/>
      <c r="S1367" s="5"/>
      <c r="T1367" s="5"/>
      <c r="U1367" s="127"/>
      <c r="V1367" s="496"/>
    </row>
    <row r="1368" spans="1:22" x14ac:dyDescent="0.2">
      <c r="A1368" s="5"/>
      <c r="B1368" s="31"/>
      <c r="C1368" s="30"/>
      <c r="D1368" s="5"/>
      <c r="E1368" s="5"/>
      <c r="F1368" s="5"/>
      <c r="G1368" s="5"/>
      <c r="H1368" s="5"/>
      <c r="I1368" s="5"/>
      <c r="J1368" s="5"/>
      <c r="K1368" s="5"/>
      <c r="L1368" s="5"/>
      <c r="M1368" s="5"/>
      <c r="N1368" s="5"/>
      <c r="O1368" s="5"/>
      <c r="P1368" s="5"/>
      <c r="Q1368" s="5"/>
      <c r="R1368" s="5"/>
      <c r="S1368" s="5"/>
      <c r="T1368" s="5"/>
      <c r="U1368" s="127"/>
      <c r="V1368" s="496"/>
    </row>
    <row r="1369" spans="1:22" x14ac:dyDescent="0.2">
      <c r="A1369" s="5"/>
      <c r="B1369" s="31"/>
      <c r="C1369" s="30"/>
      <c r="D1369" s="5"/>
      <c r="E1369" s="5"/>
      <c r="F1369" s="5"/>
      <c r="G1369" s="5"/>
      <c r="H1369" s="5"/>
      <c r="I1369" s="5"/>
      <c r="J1369" s="5"/>
      <c r="K1369" s="5"/>
      <c r="L1369" s="5"/>
      <c r="M1369" s="5"/>
      <c r="N1369" s="5"/>
      <c r="O1369" s="5"/>
      <c r="P1369" s="5"/>
      <c r="Q1369" s="5"/>
      <c r="R1369" s="5"/>
      <c r="S1369" s="5"/>
      <c r="T1369" s="5"/>
      <c r="U1369" s="127"/>
      <c r="V1369" s="496"/>
    </row>
    <row r="1370" spans="1:22" x14ac:dyDescent="0.2">
      <c r="A1370" s="5"/>
      <c r="B1370" s="31"/>
      <c r="C1370" s="30"/>
      <c r="D1370" s="5"/>
      <c r="E1370" s="5"/>
      <c r="F1370" s="5"/>
      <c r="G1370" s="5"/>
      <c r="H1370" s="5"/>
      <c r="I1370" s="5"/>
      <c r="J1370" s="5"/>
      <c r="K1370" s="5"/>
      <c r="L1370" s="5"/>
      <c r="M1370" s="5"/>
      <c r="N1370" s="5"/>
      <c r="O1370" s="5"/>
      <c r="P1370" s="5"/>
      <c r="Q1370" s="5"/>
      <c r="R1370" s="5"/>
      <c r="S1370" s="5"/>
      <c r="T1370" s="5"/>
      <c r="U1370" s="127"/>
      <c r="V1370" s="496"/>
    </row>
    <row r="1371" spans="1:22" x14ac:dyDescent="0.2">
      <c r="A1371" s="5"/>
      <c r="B1371" s="31"/>
      <c r="C1371" s="30"/>
      <c r="D1371" s="5"/>
      <c r="E1371" s="5"/>
      <c r="F1371" s="5"/>
      <c r="G1371" s="5"/>
      <c r="H1371" s="5"/>
      <c r="I1371" s="5"/>
      <c r="J1371" s="5"/>
      <c r="K1371" s="5"/>
      <c r="L1371" s="5"/>
      <c r="M1371" s="5"/>
      <c r="N1371" s="5"/>
      <c r="O1371" s="5"/>
      <c r="P1371" s="5"/>
      <c r="Q1371" s="5"/>
      <c r="R1371" s="5"/>
      <c r="S1371" s="5"/>
      <c r="T1371" s="5"/>
      <c r="U1371" s="127"/>
      <c r="V1371" s="496"/>
    </row>
    <row r="1372" spans="1:22" x14ac:dyDescent="0.2">
      <c r="A1372" s="5"/>
      <c r="B1372" s="31"/>
      <c r="C1372" s="30"/>
      <c r="D1372" s="5"/>
      <c r="E1372" s="5"/>
      <c r="F1372" s="5"/>
      <c r="G1372" s="5"/>
      <c r="H1372" s="5"/>
      <c r="I1372" s="5"/>
      <c r="J1372" s="5"/>
      <c r="K1372" s="5"/>
      <c r="L1372" s="5"/>
      <c r="M1372" s="5"/>
      <c r="N1372" s="5"/>
      <c r="O1372" s="5"/>
      <c r="P1372" s="5"/>
      <c r="Q1372" s="5"/>
      <c r="R1372" s="5"/>
      <c r="S1372" s="5"/>
      <c r="T1372" s="5"/>
      <c r="U1372" s="127"/>
      <c r="V1372" s="496"/>
    </row>
    <row r="1373" spans="1:22" x14ac:dyDescent="0.2">
      <c r="A1373" s="5"/>
      <c r="B1373" s="31"/>
      <c r="C1373" s="30"/>
      <c r="D1373" s="5"/>
      <c r="E1373" s="5"/>
      <c r="F1373" s="5"/>
      <c r="G1373" s="5"/>
      <c r="H1373" s="5"/>
      <c r="I1373" s="5"/>
      <c r="J1373" s="5"/>
      <c r="K1373" s="5"/>
      <c r="L1373" s="5"/>
      <c r="M1373" s="5"/>
      <c r="N1373" s="5"/>
      <c r="O1373" s="5"/>
      <c r="P1373" s="5"/>
      <c r="Q1373" s="5"/>
      <c r="R1373" s="5"/>
      <c r="S1373" s="5"/>
      <c r="T1373" s="5"/>
      <c r="U1373" s="127"/>
      <c r="V1373" s="496"/>
    </row>
    <row r="1374" spans="1:22" x14ac:dyDescent="0.2">
      <c r="A1374" s="5"/>
      <c r="B1374" s="31"/>
      <c r="C1374" s="30"/>
      <c r="D1374" s="5"/>
      <c r="E1374" s="5"/>
      <c r="F1374" s="5"/>
      <c r="G1374" s="5"/>
      <c r="H1374" s="5"/>
      <c r="I1374" s="5"/>
      <c r="J1374" s="5"/>
      <c r="K1374" s="5"/>
      <c r="L1374" s="5"/>
      <c r="M1374" s="5"/>
      <c r="N1374" s="5"/>
      <c r="O1374" s="5"/>
      <c r="P1374" s="5"/>
      <c r="Q1374" s="5"/>
      <c r="R1374" s="5"/>
      <c r="S1374" s="5"/>
      <c r="T1374" s="5"/>
      <c r="U1374" s="127"/>
      <c r="V1374" s="496"/>
    </row>
    <row r="1375" spans="1:22" x14ac:dyDescent="0.2">
      <c r="A1375" s="5"/>
      <c r="B1375" s="31"/>
      <c r="C1375" s="30"/>
      <c r="D1375" s="5"/>
      <c r="E1375" s="5"/>
      <c r="F1375" s="5"/>
      <c r="G1375" s="5"/>
      <c r="H1375" s="5"/>
      <c r="I1375" s="5"/>
      <c r="J1375" s="5"/>
      <c r="K1375" s="5"/>
      <c r="L1375" s="5"/>
      <c r="M1375" s="5"/>
      <c r="N1375" s="5"/>
      <c r="O1375" s="5"/>
      <c r="P1375" s="5"/>
      <c r="Q1375" s="5"/>
      <c r="R1375" s="5"/>
      <c r="S1375" s="5"/>
      <c r="T1375" s="5"/>
      <c r="U1375" s="127"/>
      <c r="V1375" s="496"/>
    </row>
    <row r="1376" spans="1:22" x14ac:dyDescent="0.2">
      <c r="A1376" s="5"/>
      <c r="B1376" s="31"/>
      <c r="C1376" s="30"/>
      <c r="D1376" s="5"/>
      <c r="E1376" s="5"/>
      <c r="F1376" s="5"/>
      <c r="G1376" s="5"/>
      <c r="H1376" s="5"/>
      <c r="I1376" s="5"/>
      <c r="J1376" s="5"/>
      <c r="K1376" s="5"/>
      <c r="L1376" s="5"/>
      <c r="M1376" s="5"/>
      <c r="N1376" s="5"/>
      <c r="O1376" s="5"/>
      <c r="P1376" s="5"/>
      <c r="Q1376" s="5"/>
      <c r="R1376" s="5"/>
      <c r="S1376" s="5"/>
      <c r="T1376" s="5"/>
      <c r="U1376" s="127"/>
      <c r="V1376" s="496"/>
    </row>
    <row r="1377" spans="1:22" x14ac:dyDescent="0.2">
      <c r="A1377" s="5"/>
      <c r="B1377" s="31"/>
      <c r="C1377" s="30"/>
      <c r="D1377" s="5"/>
      <c r="E1377" s="5"/>
      <c r="F1377" s="5"/>
      <c r="G1377" s="5"/>
      <c r="H1377" s="5"/>
      <c r="I1377" s="5"/>
      <c r="J1377" s="5"/>
      <c r="K1377" s="5"/>
      <c r="L1377" s="5"/>
      <c r="M1377" s="5"/>
      <c r="N1377" s="5"/>
      <c r="O1377" s="5"/>
      <c r="P1377" s="5"/>
      <c r="Q1377" s="5"/>
      <c r="R1377" s="5"/>
      <c r="S1377" s="5"/>
      <c r="T1377" s="5"/>
      <c r="U1377" s="127"/>
      <c r="V1377" s="496"/>
    </row>
    <row r="1378" spans="1:22" x14ac:dyDescent="0.2">
      <c r="A1378" s="5"/>
      <c r="B1378" s="31"/>
      <c r="C1378" s="30"/>
      <c r="D1378" s="5"/>
      <c r="E1378" s="5"/>
      <c r="F1378" s="5"/>
      <c r="G1378" s="5"/>
      <c r="H1378" s="5"/>
      <c r="I1378" s="5"/>
      <c r="J1378" s="5"/>
      <c r="K1378" s="5"/>
      <c r="L1378" s="5"/>
      <c r="M1378" s="5"/>
      <c r="N1378" s="5"/>
      <c r="O1378" s="5"/>
      <c r="P1378" s="5"/>
      <c r="Q1378" s="5"/>
      <c r="R1378" s="5"/>
      <c r="S1378" s="5"/>
      <c r="T1378" s="5"/>
      <c r="U1378" s="127"/>
      <c r="V1378" s="496"/>
    </row>
    <row r="1379" spans="1:22" x14ac:dyDescent="0.2">
      <c r="A1379" s="5"/>
      <c r="B1379" s="31"/>
      <c r="C1379" s="30"/>
      <c r="D1379" s="5"/>
      <c r="E1379" s="5"/>
      <c r="F1379" s="5"/>
      <c r="G1379" s="5"/>
      <c r="H1379" s="5"/>
      <c r="I1379" s="5"/>
      <c r="J1379" s="5"/>
      <c r="K1379" s="5"/>
      <c r="L1379" s="5"/>
      <c r="M1379" s="5"/>
      <c r="N1379" s="5"/>
      <c r="O1379" s="5"/>
      <c r="P1379" s="5"/>
      <c r="Q1379" s="5"/>
      <c r="R1379" s="5"/>
      <c r="S1379" s="5"/>
      <c r="T1379" s="5"/>
      <c r="U1379" s="127"/>
      <c r="V1379" s="496"/>
    </row>
    <row r="1380" spans="1:22" x14ac:dyDescent="0.2">
      <c r="A1380" s="5"/>
      <c r="B1380" s="31"/>
      <c r="C1380" s="30"/>
      <c r="D1380" s="5"/>
      <c r="E1380" s="5"/>
      <c r="F1380" s="5"/>
      <c r="G1380" s="5"/>
      <c r="H1380" s="5"/>
      <c r="I1380" s="5"/>
      <c r="J1380" s="5"/>
      <c r="K1380" s="5"/>
      <c r="L1380" s="5"/>
      <c r="M1380" s="5"/>
      <c r="N1380" s="5"/>
      <c r="O1380" s="5"/>
      <c r="P1380" s="5"/>
      <c r="Q1380" s="5"/>
      <c r="R1380" s="5"/>
      <c r="S1380" s="5"/>
      <c r="T1380" s="5"/>
      <c r="U1380" s="127"/>
      <c r="V1380" s="496"/>
    </row>
    <row r="1381" spans="1:22" x14ac:dyDescent="0.2">
      <c r="A1381" s="5"/>
      <c r="B1381" s="31"/>
      <c r="C1381" s="30"/>
      <c r="D1381" s="5"/>
      <c r="E1381" s="5"/>
      <c r="F1381" s="5"/>
      <c r="G1381" s="5"/>
      <c r="H1381" s="5"/>
      <c r="I1381" s="5"/>
      <c r="J1381" s="5"/>
      <c r="K1381" s="5"/>
      <c r="L1381" s="5"/>
      <c r="M1381" s="5"/>
      <c r="N1381" s="5"/>
      <c r="O1381" s="5"/>
      <c r="P1381" s="5"/>
      <c r="Q1381" s="5"/>
      <c r="R1381" s="5"/>
      <c r="S1381" s="5"/>
      <c r="T1381" s="5"/>
      <c r="U1381" s="127"/>
      <c r="V1381" s="496"/>
    </row>
    <row r="1382" spans="1:22" x14ac:dyDescent="0.2">
      <c r="A1382" s="5"/>
      <c r="B1382" s="31"/>
      <c r="C1382" s="30"/>
      <c r="D1382" s="5"/>
      <c r="E1382" s="5"/>
      <c r="F1382" s="5"/>
      <c r="G1382" s="5"/>
      <c r="H1382" s="5"/>
      <c r="I1382" s="5"/>
      <c r="J1382" s="5"/>
      <c r="K1382" s="5"/>
      <c r="L1382" s="5"/>
      <c r="M1382" s="5"/>
      <c r="N1382" s="5"/>
      <c r="O1382" s="5"/>
      <c r="P1382" s="5"/>
      <c r="Q1382" s="5"/>
      <c r="R1382" s="5"/>
      <c r="S1382" s="5"/>
      <c r="T1382" s="5"/>
      <c r="U1382" s="127"/>
      <c r="V1382" s="496"/>
    </row>
    <row r="1383" spans="1:22" x14ac:dyDescent="0.2">
      <c r="A1383" s="5"/>
      <c r="B1383" s="31"/>
      <c r="C1383" s="30"/>
      <c r="D1383" s="5"/>
      <c r="E1383" s="5"/>
      <c r="F1383" s="5"/>
      <c r="G1383" s="5"/>
      <c r="H1383" s="5"/>
      <c r="I1383" s="5"/>
      <c r="J1383" s="5"/>
      <c r="K1383" s="5"/>
      <c r="L1383" s="5"/>
      <c r="M1383" s="5"/>
      <c r="N1383" s="5"/>
      <c r="O1383" s="5"/>
      <c r="P1383" s="5"/>
      <c r="Q1383" s="5"/>
      <c r="R1383" s="5"/>
      <c r="S1383" s="5"/>
      <c r="T1383" s="5"/>
      <c r="U1383" s="127"/>
      <c r="V1383" s="496"/>
    </row>
    <row r="1384" spans="1:22" x14ac:dyDescent="0.2">
      <c r="A1384" s="5"/>
      <c r="B1384" s="31"/>
      <c r="C1384" s="30"/>
      <c r="D1384" s="5"/>
      <c r="E1384" s="5"/>
      <c r="F1384" s="5"/>
      <c r="G1384" s="5"/>
      <c r="H1384" s="5"/>
      <c r="I1384" s="5"/>
      <c r="J1384" s="5"/>
      <c r="K1384" s="5"/>
      <c r="L1384" s="5"/>
      <c r="M1384" s="5"/>
      <c r="N1384" s="5"/>
      <c r="O1384" s="5"/>
      <c r="P1384" s="5"/>
      <c r="Q1384" s="5"/>
      <c r="R1384" s="5"/>
      <c r="S1384" s="5"/>
      <c r="T1384" s="5"/>
      <c r="U1384" s="127"/>
      <c r="V1384" s="496"/>
    </row>
    <row r="1385" spans="1:22" x14ac:dyDescent="0.2">
      <c r="A1385" s="5"/>
      <c r="B1385" s="31"/>
      <c r="C1385" s="30"/>
      <c r="D1385" s="5"/>
      <c r="E1385" s="5"/>
      <c r="F1385" s="5"/>
      <c r="G1385" s="5"/>
      <c r="H1385" s="5"/>
      <c r="I1385" s="5"/>
      <c r="J1385" s="5"/>
      <c r="K1385" s="5"/>
      <c r="L1385" s="5"/>
      <c r="M1385" s="5"/>
      <c r="N1385" s="5"/>
      <c r="O1385" s="5"/>
      <c r="P1385" s="5"/>
      <c r="Q1385" s="5"/>
      <c r="R1385" s="5"/>
      <c r="S1385" s="5"/>
      <c r="T1385" s="5"/>
      <c r="U1385" s="127"/>
      <c r="V1385" s="496"/>
    </row>
    <row r="1386" spans="1:22" x14ac:dyDescent="0.2">
      <c r="A1386" s="5"/>
      <c r="B1386" s="31"/>
      <c r="C1386" s="30"/>
      <c r="D1386" s="5"/>
      <c r="E1386" s="5"/>
      <c r="F1386" s="5"/>
      <c r="G1386" s="5"/>
      <c r="H1386" s="5"/>
      <c r="I1386" s="5"/>
      <c r="J1386" s="5"/>
      <c r="K1386" s="5"/>
      <c r="L1386" s="5"/>
      <c r="M1386" s="5"/>
      <c r="N1386" s="5"/>
      <c r="O1386" s="5"/>
      <c r="P1386" s="5"/>
      <c r="Q1386" s="5"/>
      <c r="R1386" s="5"/>
      <c r="S1386" s="5"/>
      <c r="T1386" s="5"/>
      <c r="U1386" s="127"/>
      <c r="V1386" s="496"/>
    </row>
    <row r="1387" spans="1:22" x14ac:dyDescent="0.2">
      <c r="A1387" s="5"/>
      <c r="B1387" s="31"/>
      <c r="C1387" s="30"/>
      <c r="D1387" s="5"/>
      <c r="E1387" s="5"/>
      <c r="F1387" s="5"/>
      <c r="G1387" s="5"/>
      <c r="H1387" s="5"/>
      <c r="I1387" s="5"/>
      <c r="J1387" s="5"/>
      <c r="K1387" s="5"/>
      <c r="L1387" s="5"/>
      <c r="M1387" s="5"/>
      <c r="N1387" s="5"/>
      <c r="O1387" s="5"/>
      <c r="P1387" s="5"/>
      <c r="Q1387" s="5"/>
      <c r="R1387" s="5"/>
      <c r="S1387" s="5"/>
      <c r="T1387" s="5"/>
      <c r="U1387" s="127"/>
      <c r="V1387" s="496"/>
    </row>
    <row r="1388" spans="1:22" x14ac:dyDescent="0.2">
      <c r="A1388" s="5"/>
      <c r="B1388" s="31"/>
      <c r="C1388" s="30"/>
      <c r="D1388" s="5"/>
      <c r="E1388" s="5"/>
      <c r="F1388" s="5"/>
      <c r="G1388" s="5"/>
      <c r="H1388" s="5"/>
      <c r="I1388" s="5"/>
      <c r="J1388" s="5"/>
      <c r="K1388" s="5"/>
      <c r="L1388" s="5"/>
      <c r="M1388" s="5"/>
      <c r="N1388" s="5"/>
      <c r="O1388" s="5"/>
      <c r="P1388" s="5"/>
      <c r="Q1388" s="5"/>
      <c r="R1388" s="5"/>
      <c r="S1388" s="5"/>
      <c r="T1388" s="5"/>
      <c r="U1388" s="127"/>
      <c r="V1388" s="496"/>
    </row>
    <row r="1389" spans="1:22" x14ac:dyDescent="0.2">
      <c r="A1389" s="5"/>
      <c r="B1389" s="31"/>
      <c r="C1389" s="30"/>
      <c r="D1389" s="5"/>
      <c r="E1389" s="5"/>
      <c r="F1389" s="5"/>
      <c r="G1389" s="5"/>
      <c r="H1389" s="5"/>
      <c r="I1389" s="5"/>
      <c r="J1389" s="5"/>
      <c r="K1389" s="5"/>
      <c r="L1389" s="5"/>
      <c r="M1389" s="5"/>
      <c r="N1389" s="5"/>
      <c r="O1389" s="5"/>
      <c r="P1389" s="5"/>
      <c r="Q1389" s="5"/>
      <c r="R1389" s="5"/>
      <c r="S1389" s="5"/>
      <c r="T1389" s="5"/>
      <c r="U1389" s="127"/>
      <c r="V1389" s="496"/>
    </row>
    <row r="1390" spans="1:22" x14ac:dyDescent="0.2">
      <c r="A1390" s="5"/>
      <c r="B1390" s="31"/>
      <c r="C1390" s="30"/>
      <c r="D1390" s="5"/>
      <c r="E1390" s="5"/>
      <c r="F1390" s="5"/>
      <c r="G1390" s="5"/>
      <c r="H1390" s="5"/>
      <c r="I1390" s="5"/>
      <c r="J1390" s="5"/>
      <c r="K1390" s="5"/>
      <c r="L1390" s="5"/>
      <c r="M1390" s="5"/>
      <c r="N1390" s="5"/>
      <c r="O1390" s="5"/>
      <c r="P1390" s="5"/>
      <c r="Q1390" s="5"/>
      <c r="R1390" s="5"/>
      <c r="S1390" s="5"/>
      <c r="T1390" s="5"/>
      <c r="U1390" s="127"/>
      <c r="V1390" s="496"/>
    </row>
    <row r="1391" spans="1:22" x14ac:dyDescent="0.2">
      <c r="A1391" s="5"/>
      <c r="B1391" s="31"/>
      <c r="C1391" s="30"/>
      <c r="D1391" s="5"/>
      <c r="E1391" s="5"/>
      <c r="F1391" s="5"/>
      <c r="G1391" s="5"/>
      <c r="H1391" s="5"/>
      <c r="I1391" s="5"/>
      <c r="J1391" s="5"/>
      <c r="K1391" s="5"/>
      <c r="L1391" s="5"/>
      <c r="M1391" s="5"/>
      <c r="N1391" s="5"/>
      <c r="O1391" s="5"/>
      <c r="P1391" s="5"/>
      <c r="Q1391" s="5"/>
      <c r="R1391" s="5"/>
      <c r="S1391" s="5"/>
      <c r="T1391" s="5"/>
      <c r="U1391" s="127"/>
      <c r="V1391" s="496"/>
    </row>
    <row r="1392" spans="1:22" x14ac:dyDescent="0.2">
      <c r="A1392" s="5"/>
      <c r="B1392" s="31"/>
      <c r="C1392" s="30"/>
      <c r="D1392" s="5"/>
      <c r="E1392" s="5"/>
      <c r="F1392" s="5"/>
      <c r="G1392" s="5"/>
      <c r="H1392" s="5"/>
      <c r="I1392" s="5"/>
      <c r="J1392" s="5"/>
      <c r="K1392" s="5"/>
      <c r="L1392" s="5"/>
      <c r="M1392" s="5"/>
      <c r="N1392" s="5"/>
      <c r="O1392" s="5"/>
      <c r="P1392" s="5"/>
      <c r="Q1392" s="5"/>
      <c r="R1392" s="5"/>
      <c r="S1392" s="5"/>
      <c r="T1392" s="5"/>
      <c r="U1392" s="127"/>
      <c r="V1392" s="496"/>
    </row>
    <row r="1393" spans="1:22" x14ac:dyDescent="0.2">
      <c r="A1393" s="5"/>
      <c r="B1393" s="31"/>
      <c r="C1393" s="30"/>
      <c r="D1393" s="5"/>
      <c r="E1393" s="5"/>
      <c r="F1393" s="5"/>
      <c r="G1393" s="5"/>
      <c r="H1393" s="5"/>
      <c r="I1393" s="5"/>
      <c r="J1393" s="5"/>
      <c r="K1393" s="5"/>
      <c r="L1393" s="5"/>
      <c r="M1393" s="5"/>
      <c r="N1393" s="5"/>
      <c r="O1393" s="5"/>
      <c r="P1393" s="5"/>
      <c r="Q1393" s="5"/>
      <c r="R1393" s="5"/>
      <c r="S1393" s="5"/>
      <c r="T1393" s="5"/>
      <c r="U1393" s="127"/>
      <c r="V1393" s="496"/>
    </row>
    <row r="1394" spans="1:22" x14ac:dyDescent="0.2">
      <c r="A1394" s="5"/>
      <c r="B1394" s="31"/>
      <c r="C1394" s="30"/>
      <c r="D1394" s="5"/>
      <c r="E1394" s="5"/>
      <c r="F1394" s="5"/>
      <c r="G1394" s="5"/>
      <c r="H1394" s="5"/>
      <c r="I1394" s="5"/>
      <c r="J1394" s="5"/>
      <c r="K1394" s="5"/>
      <c r="L1394" s="5"/>
      <c r="M1394" s="5"/>
      <c r="N1394" s="5"/>
      <c r="O1394" s="5"/>
      <c r="P1394" s="5"/>
      <c r="Q1394" s="5"/>
      <c r="R1394" s="5"/>
      <c r="S1394" s="5"/>
      <c r="T1394" s="5"/>
      <c r="U1394" s="127"/>
      <c r="V1394" s="496"/>
    </row>
    <row r="1395" spans="1:22" x14ac:dyDescent="0.2">
      <c r="A1395" s="5"/>
      <c r="B1395" s="31"/>
      <c r="C1395" s="30"/>
      <c r="D1395" s="5"/>
      <c r="E1395" s="5"/>
      <c r="F1395" s="5"/>
      <c r="G1395" s="5"/>
      <c r="H1395" s="5"/>
      <c r="I1395" s="5"/>
      <c r="J1395" s="5"/>
      <c r="K1395" s="5"/>
      <c r="L1395" s="5"/>
      <c r="M1395" s="5"/>
      <c r="N1395" s="5"/>
      <c r="O1395" s="5"/>
      <c r="P1395" s="5"/>
      <c r="Q1395" s="5"/>
      <c r="R1395" s="5"/>
      <c r="S1395" s="5"/>
      <c r="T1395" s="5"/>
      <c r="U1395" s="127"/>
      <c r="V1395" s="496"/>
    </row>
    <row r="1396" spans="1:22" x14ac:dyDescent="0.2">
      <c r="A1396" s="5"/>
      <c r="B1396" s="31"/>
      <c r="C1396" s="30"/>
      <c r="D1396" s="5"/>
      <c r="E1396" s="5"/>
      <c r="F1396" s="5"/>
      <c r="G1396" s="5"/>
      <c r="H1396" s="5"/>
      <c r="I1396" s="5"/>
      <c r="J1396" s="5"/>
      <c r="K1396" s="5"/>
      <c r="L1396" s="5"/>
      <c r="M1396" s="5"/>
      <c r="N1396" s="5"/>
      <c r="O1396" s="5"/>
      <c r="P1396" s="5"/>
      <c r="Q1396" s="5"/>
      <c r="R1396" s="5"/>
      <c r="S1396" s="5"/>
      <c r="T1396" s="5"/>
      <c r="U1396" s="127"/>
      <c r="V1396" s="496"/>
    </row>
    <row r="1397" spans="1:22" x14ac:dyDescent="0.2">
      <c r="A1397" s="5"/>
      <c r="B1397" s="31"/>
      <c r="C1397" s="30"/>
      <c r="D1397" s="5"/>
      <c r="E1397" s="5"/>
      <c r="F1397" s="5"/>
      <c r="G1397" s="5"/>
      <c r="H1397" s="5"/>
      <c r="I1397" s="5"/>
      <c r="J1397" s="5"/>
      <c r="K1397" s="5"/>
      <c r="L1397" s="5"/>
      <c r="M1397" s="5"/>
      <c r="N1397" s="5"/>
      <c r="O1397" s="5"/>
      <c r="P1397" s="5"/>
      <c r="Q1397" s="5"/>
      <c r="R1397" s="5"/>
      <c r="S1397" s="5"/>
      <c r="T1397" s="5"/>
      <c r="U1397" s="127"/>
      <c r="V1397" s="496"/>
    </row>
    <row r="1398" spans="1:22" x14ac:dyDescent="0.2">
      <c r="A1398" s="5"/>
      <c r="B1398" s="31"/>
      <c r="C1398" s="30"/>
      <c r="D1398" s="5"/>
      <c r="E1398" s="5"/>
      <c r="F1398" s="5"/>
      <c r="G1398" s="5"/>
      <c r="H1398" s="5"/>
      <c r="I1398" s="5"/>
      <c r="J1398" s="5"/>
      <c r="K1398" s="5"/>
      <c r="L1398" s="5"/>
      <c r="M1398" s="5"/>
      <c r="N1398" s="5"/>
      <c r="O1398" s="5"/>
      <c r="P1398" s="5"/>
      <c r="Q1398" s="5"/>
      <c r="R1398" s="5"/>
      <c r="S1398" s="5"/>
      <c r="T1398" s="5"/>
      <c r="U1398" s="127"/>
      <c r="V1398" s="496"/>
    </row>
    <row r="1399" spans="1:22" x14ac:dyDescent="0.2">
      <c r="A1399" s="5"/>
      <c r="B1399" s="31"/>
      <c r="C1399" s="30"/>
      <c r="D1399" s="5"/>
      <c r="E1399" s="5"/>
      <c r="F1399" s="5"/>
      <c r="G1399" s="5"/>
      <c r="H1399" s="5"/>
      <c r="I1399" s="5"/>
      <c r="J1399" s="5"/>
      <c r="K1399" s="5"/>
      <c r="L1399" s="5"/>
      <c r="M1399" s="5"/>
      <c r="N1399" s="5"/>
      <c r="O1399" s="5"/>
      <c r="P1399" s="5"/>
      <c r="Q1399" s="5"/>
      <c r="R1399" s="5"/>
      <c r="S1399" s="5"/>
      <c r="T1399" s="5"/>
      <c r="U1399" s="127"/>
      <c r="V1399" s="496"/>
    </row>
    <row r="1400" spans="1:22" x14ac:dyDescent="0.2">
      <c r="A1400" s="5"/>
      <c r="B1400" s="31"/>
      <c r="C1400" s="30"/>
      <c r="D1400" s="5"/>
      <c r="E1400" s="5"/>
      <c r="F1400" s="5"/>
      <c r="G1400" s="5"/>
      <c r="H1400" s="5"/>
      <c r="I1400" s="5"/>
      <c r="J1400" s="5"/>
      <c r="K1400" s="5"/>
      <c r="L1400" s="5"/>
      <c r="M1400" s="5"/>
      <c r="N1400" s="5"/>
      <c r="O1400" s="5"/>
      <c r="P1400" s="5"/>
      <c r="Q1400" s="5"/>
      <c r="R1400" s="5"/>
      <c r="S1400" s="5"/>
      <c r="T1400" s="5"/>
      <c r="U1400" s="127"/>
      <c r="V1400" s="496"/>
    </row>
    <row r="1401" spans="1:22" x14ac:dyDescent="0.2">
      <c r="A1401" s="5"/>
      <c r="B1401" s="31"/>
      <c r="C1401" s="30"/>
      <c r="D1401" s="5"/>
      <c r="E1401" s="5"/>
      <c r="F1401" s="5"/>
      <c r="G1401" s="5"/>
      <c r="H1401" s="5"/>
      <c r="I1401" s="5"/>
      <c r="J1401" s="5"/>
      <c r="K1401" s="5"/>
      <c r="L1401" s="5"/>
      <c r="M1401" s="5"/>
      <c r="N1401" s="5"/>
      <c r="O1401" s="5"/>
      <c r="P1401" s="5"/>
      <c r="Q1401" s="5"/>
      <c r="R1401" s="5"/>
      <c r="S1401" s="5"/>
      <c r="T1401" s="5"/>
      <c r="U1401" s="127"/>
      <c r="V1401" s="496"/>
    </row>
    <row r="1402" spans="1:22" x14ac:dyDescent="0.2">
      <c r="A1402" s="5"/>
      <c r="B1402" s="31"/>
      <c r="C1402" s="30"/>
      <c r="D1402" s="5"/>
      <c r="E1402" s="5"/>
      <c r="F1402" s="5"/>
      <c r="G1402" s="5"/>
      <c r="H1402" s="5"/>
      <c r="I1402" s="5"/>
      <c r="J1402" s="5"/>
      <c r="K1402" s="5"/>
      <c r="L1402" s="5"/>
      <c r="M1402" s="5"/>
      <c r="N1402" s="5"/>
      <c r="O1402" s="5"/>
      <c r="P1402" s="5"/>
      <c r="Q1402" s="5"/>
      <c r="R1402" s="5"/>
      <c r="S1402" s="5"/>
      <c r="T1402" s="5"/>
      <c r="U1402" s="127"/>
      <c r="V1402" s="496"/>
    </row>
    <row r="1403" spans="1:22" x14ac:dyDescent="0.2">
      <c r="A1403" s="5"/>
      <c r="B1403" s="31"/>
      <c r="C1403" s="30"/>
      <c r="D1403" s="5"/>
      <c r="E1403" s="5"/>
      <c r="F1403" s="5"/>
      <c r="G1403" s="5"/>
      <c r="H1403" s="5"/>
      <c r="I1403" s="5"/>
      <c r="J1403" s="5"/>
      <c r="K1403" s="5"/>
      <c r="L1403" s="5"/>
      <c r="M1403" s="5"/>
      <c r="N1403" s="5"/>
      <c r="O1403" s="5"/>
      <c r="P1403" s="5"/>
      <c r="Q1403" s="5"/>
      <c r="R1403" s="5"/>
      <c r="S1403" s="5"/>
      <c r="T1403" s="5"/>
      <c r="U1403" s="127"/>
      <c r="V1403" s="496"/>
    </row>
    <row r="1404" spans="1:22" x14ac:dyDescent="0.2">
      <c r="A1404" s="5"/>
      <c r="B1404" s="31"/>
      <c r="C1404" s="30"/>
      <c r="D1404" s="5"/>
      <c r="E1404" s="5"/>
      <c r="F1404" s="5"/>
      <c r="G1404" s="5"/>
      <c r="H1404" s="5"/>
      <c r="I1404" s="5"/>
      <c r="J1404" s="5"/>
      <c r="K1404" s="5"/>
      <c r="L1404" s="5"/>
      <c r="M1404" s="5"/>
      <c r="N1404" s="5"/>
      <c r="O1404" s="5"/>
      <c r="P1404" s="5"/>
      <c r="Q1404" s="5"/>
      <c r="R1404" s="5"/>
      <c r="S1404" s="5"/>
      <c r="T1404" s="5"/>
      <c r="U1404" s="127"/>
      <c r="V1404" s="496"/>
    </row>
    <row r="1405" spans="1:22" x14ac:dyDescent="0.2">
      <c r="A1405" s="5"/>
      <c r="B1405" s="31"/>
      <c r="C1405" s="30"/>
      <c r="D1405" s="5"/>
      <c r="E1405" s="5"/>
      <c r="F1405" s="5"/>
      <c r="G1405" s="5"/>
      <c r="H1405" s="5"/>
      <c r="I1405" s="5"/>
      <c r="J1405" s="5"/>
      <c r="K1405" s="5"/>
      <c r="L1405" s="5"/>
      <c r="M1405" s="5"/>
      <c r="N1405" s="5"/>
      <c r="O1405" s="5"/>
      <c r="P1405" s="5"/>
      <c r="Q1405" s="5"/>
      <c r="R1405" s="5"/>
      <c r="S1405" s="5"/>
      <c r="T1405" s="5"/>
      <c r="U1405" s="127"/>
      <c r="V1405" s="496"/>
    </row>
    <row r="1406" spans="1:22" x14ac:dyDescent="0.2">
      <c r="A1406" s="5"/>
      <c r="B1406" s="31"/>
      <c r="C1406" s="30"/>
      <c r="D1406" s="5"/>
      <c r="E1406" s="5"/>
      <c r="F1406" s="5"/>
      <c r="G1406" s="5"/>
      <c r="H1406" s="5"/>
      <c r="I1406" s="5"/>
      <c r="J1406" s="5"/>
      <c r="K1406" s="5"/>
      <c r="L1406" s="5"/>
      <c r="M1406" s="5"/>
      <c r="N1406" s="5"/>
      <c r="O1406" s="5"/>
      <c r="P1406" s="5"/>
      <c r="Q1406" s="5"/>
      <c r="R1406" s="5"/>
      <c r="S1406" s="5"/>
      <c r="T1406" s="5"/>
      <c r="U1406" s="127"/>
      <c r="V1406" s="496"/>
    </row>
    <row r="1407" spans="1:22" x14ac:dyDescent="0.2">
      <c r="A1407" s="5"/>
      <c r="B1407" s="31"/>
      <c r="C1407" s="30"/>
      <c r="D1407" s="5"/>
      <c r="E1407" s="5"/>
      <c r="F1407" s="5"/>
      <c r="G1407" s="5"/>
      <c r="H1407" s="5"/>
      <c r="I1407" s="5"/>
      <c r="J1407" s="5"/>
      <c r="K1407" s="5"/>
      <c r="L1407" s="5"/>
      <c r="M1407" s="5"/>
      <c r="N1407" s="5"/>
      <c r="O1407" s="5"/>
      <c r="P1407" s="5"/>
      <c r="Q1407" s="5"/>
      <c r="R1407" s="5"/>
      <c r="S1407" s="5"/>
      <c r="T1407" s="5"/>
      <c r="U1407" s="127"/>
      <c r="V1407" s="496"/>
    </row>
    <row r="1408" spans="1:22" x14ac:dyDescent="0.2">
      <c r="A1408" s="5"/>
      <c r="B1408" s="31"/>
      <c r="C1408" s="30"/>
      <c r="D1408" s="5"/>
      <c r="E1408" s="5"/>
      <c r="F1408" s="5"/>
      <c r="G1408" s="5"/>
      <c r="H1408" s="5"/>
      <c r="I1408" s="5"/>
      <c r="J1408" s="5"/>
      <c r="K1408" s="5"/>
      <c r="L1408" s="5"/>
      <c r="M1408" s="5"/>
      <c r="N1408" s="5"/>
      <c r="O1408" s="5"/>
      <c r="P1408" s="5"/>
      <c r="Q1408" s="5"/>
      <c r="R1408" s="5"/>
      <c r="S1408" s="5"/>
      <c r="T1408" s="5"/>
      <c r="U1408" s="127"/>
      <c r="V1408" s="496"/>
    </row>
    <row r="1409" spans="1:22" x14ac:dyDescent="0.2">
      <c r="A1409" s="5"/>
      <c r="B1409" s="31"/>
      <c r="C1409" s="30"/>
      <c r="D1409" s="5"/>
      <c r="E1409" s="5"/>
      <c r="F1409" s="5"/>
      <c r="G1409" s="5"/>
      <c r="H1409" s="5"/>
      <c r="I1409" s="5"/>
      <c r="J1409" s="5"/>
      <c r="K1409" s="5"/>
      <c r="L1409" s="5"/>
      <c r="M1409" s="5"/>
      <c r="N1409" s="5"/>
      <c r="O1409" s="5"/>
      <c r="P1409" s="5"/>
      <c r="Q1409" s="5"/>
      <c r="R1409" s="5"/>
      <c r="S1409" s="5"/>
      <c r="T1409" s="5"/>
      <c r="U1409" s="127"/>
      <c r="V1409" s="496"/>
    </row>
    <row r="1410" spans="1:22" x14ac:dyDescent="0.2">
      <c r="A1410" s="5"/>
      <c r="B1410" s="31"/>
      <c r="C1410" s="30"/>
      <c r="D1410" s="5"/>
      <c r="E1410" s="5"/>
      <c r="F1410" s="5"/>
      <c r="G1410" s="5"/>
      <c r="H1410" s="5"/>
      <c r="I1410" s="5"/>
      <c r="J1410" s="5"/>
      <c r="K1410" s="5"/>
      <c r="L1410" s="5"/>
      <c r="M1410" s="5"/>
      <c r="N1410" s="5"/>
      <c r="O1410" s="5"/>
      <c r="P1410" s="5"/>
      <c r="Q1410" s="5"/>
      <c r="R1410" s="5"/>
      <c r="S1410" s="5"/>
      <c r="T1410" s="5"/>
      <c r="U1410" s="127"/>
      <c r="V1410" s="496"/>
    </row>
    <row r="1411" spans="1:22" x14ac:dyDescent="0.2">
      <c r="A1411" s="5"/>
      <c r="B1411" s="31"/>
      <c r="C1411" s="30"/>
      <c r="D1411" s="5"/>
      <c r="E1411" s="5"/>
      <c r="F1411" s="5"/>
      <c r="G1411" s="5"/>
      <c r="H1411" s="5"/>
      <c r="I1411" s="5"/>
      <c r="J1411" s="5"/>
      <c r="K1411" s="5"/>
      <c r="L1411" s="5"/>
      <c r="M1411" s="5"/>
      <c r="N1411" s="5"/>
      <c r="O1411" s="5"/>
      <c r="P1411" s="5"/>
      <c r="Q1411" s="5"/>
      <c r="R1411" s="5"/>
      <c r="S1411" s="5"/>
      <c r="T1411" s="5"/>
      <c r="U1411" s="127"/>
      <c r="V1411" s="496"/>
    </row>
    <row r="1412" spans="1:22" x14ac:dyDescent="0.2">
      <c r="A1412" s="5"/>
      <c r="B1412" s="31"/>
      <c r="C1412" s="30"/>
      <c r="D1412" s="5"/>
      <c r="E1412" s="5"/>
      <c r="F1412" s="5"/>
      <c r="G1412" s="5"/>
      <c r="H1412" s="5"/>
      <c r="I1412" s="5"/>
      <c r="J1412" s="5"/>
      <c r="K1412" s="5"/>
      <c r="L1412" s="5"/>
      <c r="M1412" s="5"/>
      <c r="N1412" s="5"/>
      <c r="O1412" s="5"/>
      <c r="P1412" s="5"/>
      <c r="Q1412" s="5"/>
      <c r="R1412" s="5"/>
      <c r="S1412" s="5"/>
      <c r="T1412" s="5"/>
      <c r="U1412" s="127"/>
      <c r="V1412" s="496"/>
    </row>
    <row r="1413" spans="1:22" x14ac:dyDescent="0.2">
      <c r="A1413" s="5"/>
      <c r="B1413" s="31"/>
      <c r="C1413" s="30"/>
      <c r="D1413" s="5"/>
      <c r="E1413" s="5"/>
      <c r="F1413" s="5"/>
      <c r="G1413" s="5"/>
      <c r="H1413" s="5"/>
      <c r="I1413" s="5"/>
      <c r="J1413" s="5"/>
      <c r="K1413" s="5"/>
      <c r="L1413" s="5"/>
      <c r="M1413" s="5"/>
      <c r="N1413" s="5"/>
      <c r="O1413" s="5"/>
      <c r="P1413" s="5"/>
      <c r="Q1413" s="5"/>
      <c r="R1413" s="5"/>
      <c r="S1413" s="5"/>
      <c r="T1413" s="5"/>
      <c r="U1413" s="127"/>
      <c r="V1413" s="496"/>
    </row>
    <row r="1414" spans="1:22" x14ac:dyDescent="0.2">
      <c r="A1414" s="5"/>
      <c r="B1414" s="31"/>
      <c r="C1414" s="30"/>
      <c r="D1414" s="5"/>
      <c r="E1414" s="5"/>
      <c r="F1414" s="5"/>
      <c r="G1414" s="5"/>
      <c r="H1414" s="5"/>
      <c r="I1414" s="5"/>
      <c r="J1414" s="5"/>
      <c r="K1414" s="5"/>
      <c r="L1414" s="5"/>
      <c r="M1414" s="5"/>
      <c r="N1414" s="5"/>
      <c r="O1414" s="5"/>
      <c r="P1414" s="5"/>
      <c r="Q1414" s="5"/>
      <c r="R1414" s="5"/>
      <c r="S1414" s="5"/>
      <c r="T1414" s="5"/>
      <c r="U1414" s="127"/>
      <c r="V1414" s="496"/>
    </row>
    <row r="1415" spans="1:22" x14ac:dyDescent="0.2">
      <c r="A1415" s="5"/>
      <c r="B1415" s="31"/>
      <c r="C1415" s="30"/>
      <c r="D1415" s="5"/>
      <c r="E1415" s="5"/>
      <c r="F1415" s="5"/>
      <c r="G1415" s="5"/>
      <c r="H1415" s="5"/>
      <c r="I1415" s="5"/>
      <c r="J1415" s="5"/>
      <c r="K1415" s="5"/>
      <c r="L1415" s="5"/>
      <c r="M1415" s="5"/>
      <c r="N1415" s="5"/>
      <c r="O1415" s="5"/>
      <c r="P1415" s="5"/>
      <c r="Q1415" s="5"/>
      <c r="R1415" s="5"/>
      <c r="S1415" s="5"/>
      <c r="T1415" s="5"/>
      <c r="U1415" s="127"/>
      <c r="V1415" s="496"/>
    </row>
    <row r="1416" spans="1:22" x14ac:dyDescent="0.2">
      <c r="A1416" s="5"/>
      <c r="B1416" s="31"/>
      <c r="C1416" s="30"/>
      <c r="D1416" s="5"/>
      <c r="E1416" s="5"/>
      <c r="F1416" s="5"/>
      <c r="G1416" s="5"/>
      <c r="H1416" s="5"/>
      <c r="I1416" s="5"/>
      <c r="J1416" s="5"/>
      <c r="K1416" s="5"/>
      <c r="L1416" s="5"/>
      <c r="M1416" s="5"/>
      <c r="N1416" s="5"/>
      <c r="O1416" s="5"/>
      <c r="P1416" s="5"/>
      <c r="Q1416" s="5"/>
      <c r="R1416" s="5"/>
      <c r="S1416" s="5"/>
      <c r="T1416" s="5"/>
      <c r="U1416" s="127"/>
      <c r="V1416" s="496"/>
    </row>
    <row r="1417" spans="1:22" x14ac:dyDescent="0.2">
      <c r="A1417" s="5"/>
      <c r="B1417" s="31"/>
      <c r="C1417" s="30"/>
      <c r="D1417" s="5"/>
      <c r="E1417" s="5"/>
      <c r="F1417" s="5"/>
      <c r="G1417" s="5"/>
      <c r="H1417" s="5"/>
      <c r="I1417" s="5"/>
      <c r="J1417" s="5"/>
      <c r="K1417" s="5"/>
      <c r="L1417" s="5"/>
      <c r="M1417" s="5"/>
      <c r="N1417" s="5"/>
      <c r="O1417" s="5"/>
      <c r="P1417" s="5"/>
      <c r="Q1417" s="5"/>
      <c r="R1417" s="5"/>
      <c r="S1417" s="5"/>
      <c r="T1417" s="5"/>
      <c r="U1417" s="127"/>
      <c r="V1417" s="496"/>
    </row>
    <row r="1418" spans="1:22" x14ac:dyDescent="0.2">
      <c r="A1418" s="5"/>
      <c r="B1418" s="31"/>
      <c r="C1418" s="30"/>
      <c r="D1418" s="5"/>
      <c r="E1418" s="5"/>
      <c r="F1418" s="5"/>
      <c r="G1418" s="5"/>
      <c r="H1418" s="5"/>
      <c r="I1418" s="5"/>
      <c r="J1418" s="5"/>
      <c r="K1418" s="5"/>
      <c r="L1418" s="5"/>
      <c r="M1418" s="5"/>
      <c r="N1418" s="5"/>
      <c r="O1418" s="5"/>
      <c r="P1418" s="5"/>
      <c r="Q1418" s="5"/>
      <c r="R1418" s="5"/>
      <c r="S1418" s="5"/>
      <c r="T1418" s="5"/>
      <c r="U1418" s="127"/>
      <c r="V1418" s="496"/>
    </row>
    <row r="1419" spans="1:22" x14ac:dyDescent="0.2">
      <c r="A1419" s="5"/>
      <c r="B1419" s="31"/>
      <c r="C1419" s="30"/>
      <c r="D1419" s="5"/>
      <c r="E1419" s="5"/>
      <c r="F1419" s="5"/>
      <c r="G1419" s="5"/>
      <c r="H1419" s="5"/>
      <c r="I1419" s="5"/>
      <c r="J1419" s="5"/>
      <c r="K1419" s="5"/>
      <c r="L1419" s="5"/>
      <c r="M1419" s="5"/>
      <c r="N1419" s="5"/>
      <c r="O1419" s="5"/>
      <c r="P1419" s="5"/>
      <c r="Q1419" s="5"/>
      <c r="R1419" s="5"/>
      <c r="S1419" s="5"/>
      <c r="T1419" s="5"/>
      <c r="U1419" s="127"/>
      <c r="V1419" s="496"/>
    </row>
    <row r="1420" spans="1:22" x14ac:dyDescent="0.2">
      <c r="A1420" s="5"/>
      <c r="B1420" s="31"/>
      <c r="C1420" s="30"/>
      <c r="D1420" s="5"/>
      <c r="E1420" s="5"/>
      <c r="F1420" s="5"/>
      <c r="G1420" s="5"/>
      <c r="H1420" s="5"/>
      <c r="I1420" s="5"/>
      <c r="J1420" s="5"/>
      <c r="K1420" s="5"/>
      <c r="L1420" s="5"/>
      <c r="M1420" s="5"/>
      <c r="N1420" s="5"/>
      <c r="O1420" s="5"/>
      <c r="P1420" s="5"/>
      <c r="Q1420" s="5"/>
      <c r="R1420" s="5"/>
      <c r="S1420" s="5"/>
      <c r="T1420" s="5"/>
      <c r="U1420" s="127"/>
      <c r="V1420" s="496"/>
    </row>
    <row r="1421" spans="1:22" x14ac:dyDescent="0.2">
      <c r="A1421" s="5"/>
      <c r="B1421" s="31"/>
      <c r="C1421" s="30"/>
      <c r="D1421" s="5"/>
      <c r="E1421" s="5"/>
      <c r="F1421" s="5"/>
      <c r="G1421" s="5"/>
      <c r="H1421" s="5"/>
      <c r="I1421" s="5"/>
      <c r="J1421" s="5"/>
      <c r="K1421" s="5"/>
      <c r="L1421" s="5"/>
      <c r="M1421" s="5"/>
      <c r="N1421" s="5"/>
      <c r="O1421" s="5"/>
      <c r="P1421" s="5"/>
      <c r="Q1421" s="5"/>
      <c r="R1421" s="5"/>
      <c r="S1421" s="5"/>
      <c r="T1421" s="5"/>
      <c r="U1421" s="127"/>
      <c r="V1421" s="496"/>
    </row>
    <row r="1422" spans="1:22" x14ac:dyDescent="0.2">
      <c r="A1422" s="5"/>
      <c r="B1422" s="31"/>
      <c r="C1422" s="30"/>
      <c r="D1422" s="5"/>
      <c r="E1422" s="5"/>
      <c r="F1422" s="5"/>
      <c r="G1422" s="5"/>
      <c r="H1422" s="5"/>
      <c r="I1422" s="5"/>
      <c r="J1422" s="5"/>
      <c r="K1422" s="5"/>
      <c r="L1422" s="5"/>
      <c r="M1422" s="5"/>
      <c r="N1422" s="5"/>
      <c r="O1422" s="5"/>
      <c r="P1422" s="5"/>
      <c r="Q1422" s="5"/>
      <c r="R1422" s="5"/>
      <c r="S1422" s="5"/>
      <c r="T1422" s="5"/>
      <c r="U1422" s="127"/>
      <c r="V1422" s="496"/>
    </row>
    <row r="1423" spans="1:22" x14ac:dyDescent="0.2">
      <c r="A1423" s="5"/>
      <c r="B1423" s="31"/>
      <c r="C1423" s="30"/>
      <c r="D1423" s="5"/>
      <c r="E1423" s="5"/>
      <c r="F1423" s="5"/>
      <c r="G1423" s="5"/>
      <c r="H1423" s="5"/>
      <c r="I1423" s="5"/>
      <c r="J1423" s="5"/>
      <c r="K1423" s="5"/>
      <c r="L1423" s="5"/>
      <c r="M1423" s="5"/>
      <c r="N1423" s="5"/>
      <c r="O1423" s="5"/>
      <c r="P1423" s="5"/>
      <c r="Q1423" s="5"/>
      <c r="R1423" s="5"/>
      <c r="S1423" s="5"/>
      <c r="T1423" s="5"/>
      <c r="U1423" s="127"/>
      <c r="V1423" s="496"/>
    </row>
    <row r="1424" spans="1:22" x14ac:dyDescent="0.2">
      <c r="A1424" s="5"/>
      <c r="B1424" s="31"/>
      <c r="C1424" s="30"/>
      <c r="D1424" s="5"/>
      <c r="E1424" s="5"/>
      <c r="F1424" s="5"/>
      <c r="G1424" s="5"/>
      <c r="H1424" s="5"/>
      <c r="I1424" s="5"/>
      <c r="J1424" s="5"/>
      <c r="K1424" s="5"/>
      <c r="L1424" s="5"/>
      <c r="M1424" s="5"/>
      <c r="N1424" s="5"/>
      <c r="O1424" s="5"/>
      <c r="P1424" s="5"/>
      <c r="Q1424" s="5"/>
      <c r="R1424" s="5"/>
      <c r="S1424" s="5"/>
      <c r="T1424" s="5"/>
      <c r="U1424" s="127"/>
      <c r="V1424" s="496"/>
    </row>
    <row r="1425" spans="1:22" x14ac:dyDescent="0.2">
      <c r="A1425" s="5"/>
      <c r="B1425" s="31"/>
      <c r="C1425" s="30"/>
      <c r="D1425" s="5"/>
      <c r="E1425" s="5"/>
      <c r="F1425" s="5"/>
      <c r="G1425" s="5"/>
      <c r="H1425" s="5"/>
      <c r="I1425" s="5"/>
      <c r="J1425" s="5"/>
      <c r="K1425" s="5"/>
      <c r="L1425" s="5"/>
      <c r="M1425" s="5"/>
      <c r="N1425" s="5"/>
      <c r="O1425" s="5"/>
      <c r="P1425" s="5"/>
      <c r="Q1425" s="5"/>
      <c r="R1425" s="5"/>
      <c r="S1425" s="5"/>
      <c r="T1425" s="5"/>
      <c r="U1425" s="127"/>
      <c r="V1425" s="496"/>
    </row>
    <row r="1426" spans="1:22" x14ac:dyDescent="0.2">
      <c r="A1426" s="5"/>
      <c r="B1426" s="31"/>
      <c r="C1426" s="30"/>
      <c r="D1426" s="5"/>
      <c r="E1426" s="5"/>
      <c r="F1426" s="5"/>
      <c r="G1426" s="5"/>
      <c r="H1426" s="5"/>
      <c r="I1426" s="5"/>
      <c r="J1426" s="5"/>
      <c r="K1426" s="5"/>
      <c r="L1426" s="5"/>
      <c r="M1426" s="5"/>
      <c r="N1426" s="5"/>
      <c r="O1426" s="5"/>
      <c r="P1426" s="5"/>
      <c r="Q1426" s="5"/>
      <c r="R1426" s="5"/>
      <c r="S1426" s="5"/>
      <c r="T1426" s="5"/>
      <c r="U1426" s="127"/>
      <c r="V1426" s="496"/>
    </row>
    <row r="1427" spans="1:22" x14ac:dyDescent="0.2">
      <c r="A1427" s="5"/>
      <c r="B1427" s="31"/>
      <c r="C1427" s="30"/>
      <c r="D1427" s="5"/>
      <c r="E1427" s="5"/>
      <c r="F1427" s="5"/>
      <c r="G1427" s="5"/>
      <c r="H1427" s="5"/>
      <c r="I1427" s="5"/>
      <c r="J1427" s="5"/>
      <c r="K1427" s="5"/>
      <c r="L1427" s="5"/>
      <c r="M1427" s="5"/>
      <c r="N1427" s="5"/>
      <c r="O1427" s="5"/>
      <c r="P1427" s="5"/>
      <c r="Q1427" s="5"/>
      <c r="R1427" s="5"/>
      <c r="S1427" s="5"/>
      <c r="T1427" s="5"/>
      <c r="U1427" s="127"/>
      <c r="V1427" s="496"/>
    </row>
    <row r="1428" spans="1:22" x14ac:dyDescent="0.2">
      <c r="A1428" s="5"/>
      <c r="B1428" s="31"/>
      <c r="C1428" s="30"/>
      <c r="D1428" s="5"/>
      <c r="E1428" s="5"/>
      <c r="F1428" s="5"/>
      <c r="G1428" s="5"/>
      <c r="H1428" s="5"/>
      <c r="I1428" s="5"/>
      <c r="J1428" s="5"/>
      <c r="K1428" s="5"/>
      <c r="L1428" s="5"/>
      <c r="M1428" s="5"/>
      <c r="N1428" s="5"/>
      <c r="O1428" s="5"/>
      <c r="P1428" s="5"/>
      <c r="Q1428" s="5"/>
      <c r="R1428" s="5"/>
      <c r="S1428" s="5"/>
      <c r="T1428" s="5"/>
      <c r="U1428" s="127"/>
      <c r="V1428" s="496"/>
    </row>
    <row r="1429" spans="1:22" x14ac:dyDescent="0.2">
      <c r="A1429" s="5"/>
      <c r="B1429" s="31"/>
      <c r="C1429" s="30"/>
      <c r="D1429" s="5"/>
      <c r="E1429" s="5"/>
      <c r="F1429" s="5"/>
      <c r="G1429" s="5"/>
      <c r="H1429" s="5"/>
      <c r="I1429" s="5"/>
      <c r="J1429" s="5"/>
      <c r="K1429" s="5"/>
      <c r="L1429" s="5"/>
      <c r="M1429" s="5"/>
      <c r="N1429" s="5"/>
      <c r="O1429" s="5"/>
      <c r="P1429" s="5"/>
      <c r="Q1429" s="5"/>
      <c r="R1429" s="5"/>
      <c r="S1429" s="5"/>
      <c r="T1429" s="5"/>
      <c r="U1429" s="127"/>
      <c r="V1429" s="496"/>
    </row>
    <row r="1430" spans="1:22" x14ac:dyDescent="0.2">
      <c r="A1430" s="5"/>
      <c r="B1430" s="31"/>
      <c r="C1430" s="30"/>
      <c r="D1430" s="5"/>
      <c r="E1430" s="5"/>
      <c r="F1430" s="5"/>
      <c r="G1430" s="5"/>
      <c r="H1430" s="5"/>
      <c r="I1430" s="5"/>
      <c r="J1430" s="5"/>
      <c r="K1430" s="5"/>
      <c r="L1430" s="5"/>
      <c r="M1430" s="5"/>
      <c r="N1430" s="5"/>
      <c r="O1430" s="5"/>
      <c r="P1430" s="5"/>
      <c r="Q1430" s="5"/>
      <c r="R1430" s="5"/>
      <c r="S1430" s="5"/>
      <c r="T1430" s="5"/>
      <c r="U1430" s="127"/>
      <c r="V1430" s="496"/>
    </row>
    <row r="1431" spans="1:22" x14ac:dyDescent="0.2">
      <c r="A1431" s="5"/>
      <c r="B1431" s="31"/>
      <c r="C1431" s="30"/>
      <c r="D1431" s="5"/>
      <c r="E1431" s="5"/>
      <c r="F1431" s="5"/>
      <c r="G1431" s="5"/>
      <c r="H1431" s="5"/>
      <c r="I1431" s="5"/>
      <c r="J1431" s="5"/>
      <c r="K1431" s="5"/>
      <c r="L1431" s="5"/>
      <c r="M1431" s="5"/>
      <c r="N1431" s="5"/>
      <c r="O1431" s="5"/>
      <c r="P1431" s="5"/>
      <c r="Q1431" s="5"/>
      <c r="R1431" s="5"/>
      <c r="S1431" s="5"/>
      <c r="T1431" s="5"/>
      <c r="U1431" s="127"/>
      <c r="V1431" s="496"/>
    </row>
    <row r="1432" spans="1:22" x14ac:dyDescent="0.2">
      <c r="A1432" s="5"/>
      <c r="B1432" s="31"/>
      <c r="C1432" s="30"/>
      <c r="D1432" s="5"/>
      <c r="E1432" s="5"/>
      <c r="F1432" s="5"/>
      <c r="G1432" s="5"/>
      <c r="H1432" s="5"/>
      <c r="I1432" s="5"/>
      <c r="J1432" s="5"/>
      <c r="K1432" s="5"/>
      <c r="L1432" s="5"/>
      <c r="M1432" s="5"/>
      <c r="N1432" s="5"/>
      <c r="O1432" s="5"/>
      <c r="P1432" s="5"/>
      <c r="Q1432" s="5"/>
      <c r="R1432" s="5"/>
      <c r="S1432" s="5"/>
      <c r="T1432" s="5"/>
      <c r="U1432" s="127"/>
      <c r="V1432" s="496"/>
    </row>
    <row r="1433" spans="1:22" x14ac:dyDescent="0.2">
      <c r="A1433" s="5"/>
      <c r="B1433" s="31"/>
      <c r="C1433" s="30"/>
      <c r="D1433" s="5"/>
      <c r="E1433" s="5"/>
      <c r="F1433" s="5"/>
      <c r="G1433" s="5"/>
      <c r="H1433" s="5"/>
      <c r="I1433" s="5"/>
      <c r="J1433" s="5"/>
      <c r="K1433" s="5"/>
      <c r="L1433" s="5"/>
      <c r="M1433" s="5"/>
      <c r="N1433" s="5"/>
      <c r="O1433" s="5"/>
      <c r="P1433" s="5"/>
      <c r="Q1433" s="5"/>
      <c r="R1433" s="5"/>
      <c r="S1433" s="5"/>
      <c r="T1433" s="5"/>
      <c r="U1433" s="127"/>
      <c r="V1433" s="496"/>
    </row>
    <row r="1434" spans="1:22" x14ac:dyDescent="0.2">
      <c r="A1434" s="5"/>
      <c r="B1434" s="31"/>
      <c r="C1434" s="30"/>
      <c r="D1434" s="5"/>
      <c r="E1434" s="5"/>
      <c r="F1434" s="5"/>
      <c r="G1434" s="5"/>
      <c r="H1434" s="5"/>
      <c r="I1434" s="5"/>
      <c r="J1434" s="5"/>
      <c r="K1434" s="5"/>
      <c r="L1434" s="5"/>
      <c r="M1434" s="5"/>
      <c r="N1434" s="5"/>
      <c r="O1434" s="5"/>
      <c r="P1434" s="5"/>
      <c r="Q1434" s="5"/>
      <c r="R1434" s="5"/>
      <c r="S1434" s="5"/>
      <c r="T1434" s="5"/>
      <c r="U1434" s="127"/>
      <c r="V1434" s="496"/>
    </row>
    <row r="1435" spans="1:22" x14ac:dyDescent="0.2">
      <c r="A1435" s="5"/>
      <c r="B1435" s="31"/>
      <c r="C1435" s="30"/>
      <c r="D1435" s="5"/>
      <c r="E1435" s="5"/>
      <c r="F1435" s="5"/>
      <c r="G1435" s="5"/>
      <c r="H1435" s="5"/>
      <c r="I1435" s="5"/>
      <c r="J1435" s="5"/>
      <c r="K1435" s="5"/>
      <c r="L1435" s="5"/>
      <c r="M1435" s="5"/>
      <c r="N1435" s="5"/>
      <c r="O1435" s="5"/>
      <c r="P1435" s="5"/>
      <c r="Q1435" s="5"/>
      <c r="R1435" s="5"/>
      <c r="S1435" s="5"/>
      <c r="T1435" s="5"/>
      <c r="U1435" s="127"/>
      <c r="V1435" s="496"/>
    </row>
    <row r="1436" spans="1:22" x14ac:dyDescent="0.2">
      <c r="A1436" s="5"/>
      <c r="B1436" s="31"/>
      <c r="C1436" s="30"/>
      <c r="D1436" s="5"/>
      <c r="E1436" s="5"/>
      <c r="F1436" s="5"/>
      <c r="G1436" s="5"/>
      <c r="H1436" s="5"/>
      <c r="I1436" s="5"/>
      <c r="J1436" s="5"/>
      <c r="K1436" s="5"/>
      <c r="L1436" s="5"/>
      <c r="M1436" s="5"/>
      <c r="N1436" s="5"/>
      <c r="O1436" s="5"/>
      <c r="P1436" s="5"/>
      <c r="Q1436" s="5"/>
      <c r="R1436" s="5"/>
      <c r="S1436" s="5"/>
      <c r="T1436" s="5"/>
      <c r="U1436" s="127"/>
      <c r="V1436" s="496"/>
    </row>
    <row r="1437" spans="1:22" x14ac:dyDescent="0.2">
      <c r="A1437" s="5"/>
      <c r="B1437" s="31"/>
      <c r="C1437" s="30"/>
      <c r="D1437" s="5"/>
      <c r="E1437" s="5"/>
      <c r="F1437" s="5"/>
      <c r="G1437" s="5"/>
      <c r="H1437" s="5"/>
      <c r="I1437" s="5"/>
      <c r="J1437" s="5"/>
      <c r="K1437" s="5"/>
      <c r="L1437" s="5"/>
      <c r="M1437" s="5"/>
      <c r="N1437" s="5"/>
      <c r="O1437" s="5"/>
      <c r="P1437" s="5"/>
      <c r="Q1437" s="5"/>
      <c r="R1437" s="5"/>
      <c r="S1437" s="5"/>
      <c r="T1437" s="5"/>
      <c r="U1437" s="127"/>
      <c r="V1437" s="496"/>
    </row>
    <row r="1438" spans="1:22" x14ac:dyDescent="0.2">
      <c r="A1438" s="5"/>
      <c r="B1438" s="31"/>
      <c r="C1438" s="30"/>
      <c r="D1438" s="5"/>
      <c r="E1438" s="5"/>
      <c r="F1438" s="5"/>
      <c r="G1438" s="5"/>
      <c r="H1438" s="5"/>
      <c r="I1438" s="5"/>
      <c r="J1438" s="5"/>
      <c r="K1438" s="5"/>
      <c r="L1438" s="5"/>
      <c r="M1438" s="5"/>
      <c r="N1438" s="5"/>
      <c r="O1438" s="5"/>
      <c r="P1438" s="5"/>
      <c r="Q1438" s="5"/>
      <c r="R1438" s="5"/>
      <c r="S1438" s="5"/>
      <c r="T1438" s="5"/>
      <c r="U1438" s="127"/>
      <c r="V1438" s="496"/>
    </row>
    <row r="1439" spans="1:22" x14ac:dyDescent="0.2">
      <c r="A1439" s="5"/>
      <c r="B1439" s="31"/>
      <c r="C1439" s="30"/>
      <c r="D1439" s="5"/>
      <c r="E1439" s="5"/>
      <c r="F1439" s="5"/>
      <c r="G1439" s="5"/>
      <c r="H1439" s="5"/>
      <c r="I1439" s="5"/>
      <c r="J1439" s="5"/>
      <c r="K1439" s="5"/>
      <c r="L1439" s="5"/>
      <c r="M1439" s="5"/>
      <c r="N1439" s="5"/>
      <c r="O1439" s="5"/>
      <c r="P1439" s="5"/>
      <c r="Q1439" s="5"/>
      <c r="R1439" s="5"/>
      <c r="S1439" s="5"/>
      <c r="T1439" s="5"/>
      <c r="U1439" s="127"/>
      <c r="V1439" s="496"/>
    </row>
    <row r="1440" spans="1:22" x14ac:dyDescent="0.2">
      <c r="A1440" s="5"/>
      <c r="B1440" s="31"/>
      <c r="C1440" s="30"/>
      <c r="D1440" s="5"/>
      <c r="E1440" s="5"/>
      <c r="F1440" s="5"/>
      <c r="G1440" s="5"/>
      <c r="H1440" s="5"/>
      <c r="I1440" s="5"/>
      <c r="J1440" s="5"/>
      <c r="K1440" s="5"/>
      <c r="L1440" s="5"/>
      <c r="M1440" s="5"/>
      <c r="N1440" s="5"/>
      <c r="O1440" s="5"/>
      <c r="P1440" s="5"/>
      <c r="Q1440" s="5"/>
      <c r="R1440" s="5"/>
      <c r="S1440" s="5"/>
      <c r="T1440" s="5"/>
      <c r="U1440" s="127"/>
      <c r="V1440" s="496"/>
    </row>
    <row r="1441" spans="1:22" x14ac:dyDescent="0.2">
      <c r="A1441" s="5"/>
      <c r="B1441" s="31"/>
      <c r="C1441" s="30"/>
      <c r="D1441" s="5"/>
      <c r="E1441" s="5"/>
      <c r="F1441" s="5"/>
      <c r="G1441" s="5"/>
      <c r="H1441" s="5"/>
      <c r="I1441" s="5"/>
      <c r="J1441" s="5"/>
      <c r="K1441" s="5"/>
      <c r="L1441" s="5"/>
      <c r="M1441" s="5"/>
      <c r="N1441" s="5"/>
      <c r="O1441" s="5"/>
      <c r="P1441" s="5"/>
      <c r="Q1441" s="5"/>
      <c r="R1441" s="5"/>
      <c r="S1441" s="5"/>
      <c r="T1441" s="5"/>
      <c r="U1441" s="127"/>
      <c r="V1441" s="496"/>
    </row>
    <row r="1442" spans="1:22" x14ac:dyDescent="0.2">
      <c r="A1442" s="5"/>
      <c r="B1442" s="31"/>
      <c r="C1442" s="30"/>
      <c r="D1442" s="5"/>
      <c r="E1442" s="5"/>
      <c r="F1442" s="5"/>
      <c r="G1442" s="5"/>
      <c r="H1442" s="5"/>
      <c r="I1442" s="5"/>
      <c r="J1442" s="5"/>
      <c r="K1442" s="5"/>
      <c r="L1442" s="5"/>
      <c r="M1442" s="5"/>
      <c r="N1442" s="5"/>
      <c r="O1442" s="5"/>
      <c r="P1442" s="5"/>
      <c r="Q1442" s="5"/>
      <c r="R1442" s="5"/>
      <c r="S1442" s="5"/>
      <c r="T1442" s="5"/>
      <c r="U1442" s="127"/>
      <c r="V1442" s="496"/>
    </row>
    <row r="1443" spans="1:22" x14ac:dyDescent="0.2">
      <c r="A1443" s="5"/>
      <c r="B1443" s="31"/>
      <c r="C1443" s="30"/>
      <c r="D1443" s="5"/>
      <c r="E1443" s="5"/>
      <c r="F1443" s="5"/>
      <c r="G1443" s="5"/>
      <c r="H1443" s="5"/>
      <c r="I1443" s="5"/>
      <c r="J1443" s="5"/>
      <c r="K1443" s="5"/>
      <c r="L1443" s="5"/>
      <c r="M1443" s="5"/>
      <c r="N1443" s="5"/>
      <c r="O1443" s="5"/>
      <c r="P1443" s="5"/>
      <c r="Q1443" s="5"/>
      <c r="R1443" s="5"/>
      <c r="S1443" s="5"/>
      <c r="T1443" s="5"/>
      <c r="U1443" s="127"/>
      <c r="V1443" s="496"/>
    </row>
    <row r="1444" spans="1:22" x14ac:dyDescent="0.2">
      <c r="A1444" s="5"/>
      <c r="B1444" s="31"/>
      <c r="C1444" s="30"/>
      <c r="D1444" s="5"/>
      <c r="E1444" s="5"/>
      <c r="F1444" s="5"/>
      <c r="G1444" s="5"/>
      <c r="H1444" s="5"/>
      <c r="I1444" s="5"/>
      <c r="J1444" s="5"/>
      <c r="K1444" s="5"/>
      <c r="L1444" s="5"/>
      <c r="M1444" s="5"/>
      <c r="N1444" s="5"/>
      <c r="O1444" s="5"/>
      <c r="P1444" s="5"/>
      <c r="Q1444" s="5"/>
      <c r="R1444" s="5"/>
      <c r="S1444" s="5"/>
      <c r="T1444" s="5"/>
      <c r="U1444" s="127"/>
      <c r="V1444" s="496"/>
    </row>
    <row r="1445" spans="1:22" x14ac:dyDescent="0.2">
      <c r="A1445" s="5"/>
      <c r="B1445" s="31"/>
      <c r="C1445" s="30"/>
      <c r="D1445" s="5"/>
      <c r="E1445" s="5"/>
      <c r="F1445" s="5"/>
      <c r="G1445" s="5"/>
      <c r="H1445" s="5"/>
      <c r="I1445" s="5"/>
      <c r="J1445" s="5"/>
      <c r="K1445" s="5"/>
      <c r="L1445" s="5"/>
      <c r="M1445" s="5"/>
      <c r="N1445" s="5"/>
      <c r="O1445" s="5"/>
      <c r="P1445" s="5"/>
      <c r="Q1445" s="5"/>
      <c r="R1445" s="5"/>
      <c r="S1445" s="5"/>
      <c r="T1445" s="5"/>
      <c r="U1445" s="127"/>
      <c r="V1445" s="496"/>
    </row>
    <row r="1446" spans="1:22" x14ac:dyDescent="0.2">
      <c r="A1446" s="5"/>
      <c r="B1446" s="31"/>
      <c r="C1446" s="30"/>
      <c r="D1446" s="5"/>
      <c r="E1446" s="5"/>
      <c r="F1446" s="5"/>
      <c r="G1446" s="5"/>
      <c r="H1446" s="5"/>
      <c r="I1446" s="5"/>
      <c r="J1446" s="5"/>
      <c r="K1446" s="5"/>
      <c r="L1446" s="5"/>
      <c r="M1446" s="5"/>
      <c r="N1446" s="5"/>
      <c r="O1446" s="5"/>
      <c r="P1446" s="5"/>
      <c r="Q1446" s="5"/>
      <c r="R1446" s="5"/>
      <c r="S1446" s="5"/>
      <c r="T1446" s="5"/>
      <c r="U1446" s="127"/>
      <c r="V1446" s="496"/>
    </row>
    <row r="1447" spans="1:22" x14ac:dyDescent="0.2">
      <c r="A1447" s="5"/>
      <c r="B1447" s="31"/>
      <c r="C1447" s="30"/>
      <c r="D1447" s="5"/>
      <c r="E1447" s="5"/>
      <c r="F1447" s="5"/>
      <c r="G1447" s="5"/>
      <c r="H1447" s="5"/>
      <c r="I1447" s="5"/>
      <c r="J1447" s="5"/>
      <c r="K1447" s="5"/>
      <c r="L1447" s="5"/>
      <c r="M1447" s="5"/>
      <c r="N1447" s="5"/>
      <c r="O1447" s="5"/>
      <c r="P1447" s="5"/>
      <c r="Q1447" s="5"/>
      <c r="R1447" s="5"/>
      <c r="S1447" s="5"/>
      <c r="T1447" s="5"/>
      <c r="U1447" s="127"/>
      <c r="V1447" s="496"/>
    </row>
    <row r="1448" spans="1:22" x14ac:dyDescent="0.2">
      <c r="A1448" s="5"/>
      <c r="B1448" s="31"/>
      <c r="C1448" s="30"/>
      <c r="D1448" s="5"/>
      <c r="E1448" s="5"/>
      <c r="F1448" s="5"/>
      <c r="G1448" s="5"/>
      <c r="H1448" s="5"/>
      <c r="I1448" s="5"/>
      <c r="J1448" s="5"/>
      <c r="K1448" s="5"/>
      <c r="L1448" s="5"/>
      <c r="M1448" s="5"/>
      <c r="N1448" s="5"/>
      <c r="O1448" s="5"/>
      <c r="P1448" s="5"/>
      <c r="Q1448" s="5"/>
      <c r="R1448" s="5"/>
      <c r="S1448" s="5"/>
      <c r="T1448" s="5"/>
      <c r="U1448" s="127"/>
      <c r="V1448" s="496"/>
    </row>
    <row r="1449" spans="1:22" x14ac:dyDescent="0.2">
      <c r="A1449" s="5"/>
      <c r="B1449" s="31"/>
      <c r="C1449" s="30"/>
      <c r="D1449" s="5"/>
      <c r="E1449" s="5"/>
      <c r="F1449" s="5"/>
      <c r="G1449" s="5"/>
      <c r="H1449" s="5"/>
      <c r="I1449" s="5"/>
      <c r="J1449" s="5"/>
      <c r="K1449" s="5"/>
      <c r="L1449" s="5"/>
      <c r="M1449" s="5"/>
      <c r="N1449" s="5"/>
      <c r="O1449" s="5"/>
      <c r="P1449" s="5"/>
      <c r="Q1449" s="5"/>
      <c r="R1449" s="5"/>
      <c r="S1449" s="5"/>
      <c r="T1449" s="5"/>
      <c r="U1449" s="127"/>
      <c r="V1449" s="496"/>
    </row>
    <row r="1450" spans="1:22" x14ac:dyDescent="0.2">
      <c r="A1450" s="5"/>
      <c r="B1450" s="31"/>
      <c r="C1450" s="30"/>
      <c r="D1450" s="5"/>
      <c r="E1450" s="5"/>
      <c r="F1450" s="5"/>
      <c r="G1450" s="5"/>
      <c r="H1450" s="5"/>
      <c r="I1450" s="5"/>
      <c r="J1450" s="5"/>
      <c r="K1450" s="5"/>
      <c r="L1450" s="5"/>
      <c r="M1450" s="5"/>
      <c r="N1450" s="5"/>
      <c r="O1450" s="5"/>
      <c r="P1450" s="5"/>
      <c r="Q1450" s="5"/>
      <c r="R1450" s="5"/>
      <c r="S1450" s="5"/>
      <c r="T1450" s="5"/>
      <c r="U1450" s="127"/>
      <c r="V1450" s="496"/>
    </row>
    <row r="1451" spans="1:22" x14ac:dyDescent="0.2">
      <c r="A1451" s="5"/>
      <c r="B1451" s="31"/>
      <c r="C1451" s="30"/>
      <c r="D1451" s="5"/>
      <c r="E1451" s="5"/>
      <c r="F1451" s="5"/>
      <c r="G1451" s="5"/>
      <c r="H1451" s="5"/>
      <c r="I1451" s="5"/>
      <c r="J1451" s="5"/>
      <c r="K1451" s="5"/>
      <c r="L1451" s="5"/>
      <c r="M1451" s="5"/>
      <c r="N1451" s="5"/>
      <c r="O1451" s="5"/>
      <c r="P1451" s="5"/>
      <c r="Q1451" s="5"/>
      <c r="R1451" s="5"/>
      <c r="S1451" s="5"/>
      <c r="T1451" s="5"/>
      <c r="U1451" s="127"/>
      <c r="V1451" s="496"/>
    </row>
    <row r="1452" spans="1:22" x14ac:dyDescent="0.2">
      <c r="A1452" s="5"/>
      <c r="B1452" s="31"/>
      <c r="C1452" s="30"/>
      <c r="D1452" s="5"/>
      <c r="E1452" s="5"/>
      <c r="F1452" s="5"/>
      <c r="G1452" s="5"/>
      <c r="H1452" s="5"/>
      <c r="I1452" s="5"/>
      <c r="J1452" s="5"/>
      <c r="K1452" s="5"/>
      <c r="L1452" s="5"/>
      <c r="M1452" s="5"/>
      <c r="N1452" s="5"/>
      <c r="O1452" s="5"/>
      <c r="P1452" s="5"/>
      <c r="Q1452" s="5"/>
      <c r="R1452" s="5"/>
      <c r="S1452" s="5"/>
      <c r="T1452" s="5"/>
      <c r="U1452" s="127"/>
      <c r="V1452" s="496"/>
    </row>
    <row r="1453" spans="1:22" x14ac:dyDescent="0.2">
      <c r="A1453" s="5"/>
      <c r="B1453" s="31"/>
      <c r="C1453" s="30"/>
      <c r="D1453" s="5"/>
      <c r="E1453" s="5"/>
      <c r="F1453" s="5"/>
      <c r="G1453" s="5"/>
      <c r="H1453" s="5"/>
      <c r="I1453" s="5"/>
      <c r="J1453" s="5"/>
      <c r="K1453" s="5"/>
      <c r="L1453" s="5"/>
      <c r="M1453" s="5"/>
      <c r="N1453" s="5"/>
      <c r="O1453" s="5"/>
      <c r="P1453" s="5"/>
      <c r="Q1453" s="5"/>
      <c r="R1453" s="5"/>
      <c r="S1453" s="5"/>
      <c r="T1453" s="5"/>
      <c r="U1453" s="127"/>
      <c r="V1453" s="496"/>
    </row>
    <row r="1454" spans="1:22" x14ac:dyDescent="0.2">
      <c r="A1454" s="5"/>
      <c r="B1454" s="31"/>
      <c r="C1454" s="30"/>
      <c r="D1454" s="5"/>
      <c r="E1454" s="5"/>
      <c r="F1454" s="5"/>
      <c r="G1454" s="5"/>
      <c r="H1454" s="5"/>
      <c r="I1454" s="5"/>
      <c r="J1454" s="5"/>
      <c r="K1454" s="5"/>
      <c r="L1454" s="5"/>
      <c r="M1454" s="5"/>
      <c r="N1454" s="5"/>
      <c r="O1454" s="5"/>
      <c r="P1454" s="5"/>
      <c r="Q1454" s="5"/>
      <c r="R1454" s="5"/>
      <c r="S1454" s="5"/>
      <c r="T1454" s="5"/>
      <c r="U1454" s="127"/>
      <c r="V1454" s="496"/>
    </row>
    <row r="1455" spans="1:22" x14ac:dyDescent="0.2">
      <c r="A1455" s="5"/>
      <c r="B1455" s="31"/>
      <c r="C1455" s="30"/>
      <c r="D1455" s="5"/>
      <c r="E1455" s="5"/>
      <c r="F1455" s="5"/>
      <c r="G1455" s="5"/>
      <c r="H1455" s="5"/>
      <c r="I1455" s="5"/>
      <c r="J1455" s="5"/>
      <c r="K1455" s="5"/>
      <c r="L1455" s="5"/>
      <c r="M1455" s="5"/>
      <c r="N1455" s="5"/>
      <c r="O1455" s="5"/>
      <c r="P1455" s="5"/>
      <c r="Q1455" s="5"/>
      <c r="R1455" s="5"/>
      <c r="S1455" s="5"/>
      <c r="T1455" s="5"/>
      <c r="U1455" s="127"/>
      <c r="V1455" s="496"/>
    </row>
    <row r="1456" spans="1:22" x14ac:dyDescent="0.2">
      <c r="A1456" s="5"/>
      <c r="B1456" s="31"/>
      <c r="C1456" s="30"/>
      <c r="D1456" s="5"/>
      <c r="E1456" s="5"/>
      <c r="F1456" s="5"/>
      <c r="G1456" s="5"/>
      <c r="H1456" s="5"/>
      <c r="I1456" s="5"/>
      <c r="J1456" s="5"/>
      <c r="K1456" s="5"/>
      <c r="L1456" s="5"/>
      <c r="M1456" s="5"/>
      <c r="N1456" s="5"/>
      <c r="O1456" s="5"/>
      <c r="P1456" s="5"/>
      <c r="Q1456" s="5"/>
      <c r="R1456" s="5"/>
      <c r="S1456" s="5"/>
      <c r="T1456" s="5"/>
      <c r="U1456" s="127"/>
      <c r="V1456" s="496"/>
    </row>
    <row r="1457" spans="1:22" x14ac:dyDescent="0.2">
      <c r="A1457" s="5"/>
      <c r="B1457" s="31"/>
      <c r="C1457" s="30"/>
      <c r="D1457" s="5"/>
      <c r="E1457" s="5"/>
      <c r="F1457" s="5"/>
      <c r="G1457" s="5"/>
      <c r="H1457" s="5"/>
      <c r="I1457" s="5"/>
      <c r="J1457" s="5"/>
      <c r="K1457" s="5"/>
      <c r="L1457" s="5"/>
      <c r="M1457" s="5"/>
      <c r="N1457" s="5"/>
      <c r="O1457" s="5"/>
      <c r="P1457" s="5"/>
      <c r="Q1457" s="5"/>
      <c r="R1457" s="5"/>
      <c r="S1457" s="5"/>
      <c r="T1457" s="5"/>
      <c r="U1457" s="127"/>
      <c r="V1457" s="496"/>
    </row>
    <row r="1458" spans="1:22" x14ac:dyDescent="0.2">
      <c r="A1458" s="5"/>
      <c r="B1458" s="31"/>
      <c r="C1458" s="30"/>
      <c r="D1458" s="5"/>
      <c r="E1458" s="5"/>
      <c r="F1458" s="5"/>
      <c r="G1458" s="5"/>
      <c r="H1458" s="5"/>
      <c r="I1458" s="5"/>
      <c r="J1458" s="5"/>
      <c r="K1458" s="5"/>
      <c r="L1458" s="5"/>
      <c r="M1458" s="5"/>
      <c r="N1458" s="5"/>
      <c r="O1458" s="5"/>
      <c r="P1458" s="5"/>
      <c r="Q1458" s="5"/>
      <c r="R1458" s="5"/>
      <c r="S1458" s="5"/>
      <c r="T1458" s="5"/>
      <c r="U1458" s="127"/>
      <c r="V1458" s="496"/>
    </row>
    <row r="1459" spans="1:22" x14ac:dyDescent="0.2">
      <c r="A1459" s="5"/>
      <c r="B1459" s="31"/>
      <c r="C1459" s="30"/>
      <c r="D1459" s="5"/>
      <c r="E1459" s="5"/>
      <c r="F1459" s="5"/>
      <c r="G1459" s="5"/>
      <c r="H1459" s="5"/>
      <c r="I1459" s="5"/>
      <c r="J1459" s="5"/>
      <c r="K1459" s="5"/>
      <c r="L1459" s="5"/>
      <c r="M1459" s="5"/>
      <c r="N1459" s="5"/>
      <c r="O1459" s="5"/>
      <c r="P1459" s="5"/>
      <c r="Q1459" s="5"/>
      <c r="R1459" s="5"/>
      <c r="S1459" s="5"/>
      <c r="T1459" s="5"/>
      <c r="U1459" s="127"/>
      <c r="V1459" s="496"/>
    </row>
    <row r="1460" spans="1:22" x14ac:dyDescent="0.2">
      <c r="A1460" s="5"/>
      <c r="B1460" s="31"/>
      <c r="C1460" s="30"/>
      <c r="D1460" s="5"/>
      <c r="E1460" s="5"/>
      <c r="F1460" s="5"/>
      <c r="G1460" s="5"/>
      <c r="H1460" s="5"/>
      <c r="I1460" s="5"/>
      <c r="J1460" s="5"/>
      <c r="K1460" s="5"/>
      <c r="L1460" s="5"/>
      <c r="M1460" s="5"/>
      <c r="N1460" s="5"/>
      <c r="O1460" s="5"/>
      <c r="P1460" s="5"/>
      <c r="Q1460" s="5"/>
      <c r="R1460" s="5"/>
      <c r="S1460" s="5"/>
      <c r="T1460" s="5"/>
      <c r="U1460" s="127"/>
      <c r="V1460" s="496"/>
    </row>
    <row r="1461" spans="1:22" x14ac:dyDescent="0.2">
      <c r="A1461" s="5"/>
      <c r="B1461" s="31"/>
      <c r="C1461" s="30"/>
      <c r="D1461" s="5"/>
      <c r="E1461" s="5"/>
      <c r="F1461" s="5"/>
      <c r="G1461" s="5"/>
      <c r="H1461" s="5"/>
      <c r="I1461" s="5"/>
      <c r="J1461" s="5"/>
      <c r="K1461" s="5"/>
      <c r="L1461" s="5"/>
      <c r="M1461" s="5"/>
      <c r="N1461" s="5"/>
      <c r="O1461" s="5"/>
      <c r="P1461" s="5"/>
      <c r="Q1461" s="5"/>
      <c r="R1461" s="5"/>
      <c r="S1461" s="5"/>
      <c r="T1461" s="5"/>
      <c r="U1461" s="127"/>
      <c r="V1461" s="496"/>
    </row>
    <row r="1462" spans="1:22" x14ac:dyDescent="0.2">
      <c r="A1462" s="5"/>
      <c r="B1462" s="31"/>
      <c r="C1462" s="30"/>
      <c r="D1462" s="5"/>
      <c r="E1462" s="5"/>
      <c r="F1462" s="5"/>
      <c r="G1462" s="5"/>
      <c r="H1462" s="5"/>
      <c r="I1462" s="5"/>
      <c r="J1462" s="5"/>
      <c r="K1462" s="5"/>
      <c r="L1462" s="5"/>
      <c r="M1462" s="5"/>
      <c r="N1462" s="5"/>
      <c r="O1462" s="5"/>
      <c r="P1462" s="5"/>
      <c r="Q1462" s="5"/>
      <c r="R1462" s="5"/>
      <c r="S1462" s="5"/>
      <c r="T1462" s="5"/>
      <c r="U1462" s="127"/>
      <c r="V1462" s="496"/>
    </row>
    <row r="1463" spans="1:22" x14ac:dyDescent="0.2">
      <c r="A1463" s="5"/>
      <c r="B1463" s="31"/>
      <c r="C1463" s="30"/>
      <c r="D1463" s="5"/>
      <c r="E1463" s="5"/>
      <c r="F1463" s="5"/>
      <c r="G1463" s="5"/>
      <c r="H1463" s="5"/>
      <c r="I1463" s="5"/>
      <c r="J1463" s="5"/>
      <c r="K1463" s="5"/>
      <c r="L1463" s="5"/>
      <c r="M1463" s="5"/>
      <c r="N1463" s="5"/>
      <c r="O1463" s="5"/>
      <c r="P1463" s="5"/>
      <c r="Q1463" s="5"/>
      <c r="R1463" s="5"/>
      <c r="S1463" s="5"/>
      <c r="T1463" s="5"/>
      <c r="U1463" s="127"/>
      <c r="V1463" s="496"/>
    </row>
    <row r="1464" spans="1:22" x14ac:dyDescent="0.2">
      <c r="A1464" s="5"/>
      <c r="B1464" s="31"/>
      <c r="C1464" s="30"/>
      <c r="D1464" s="5"/>
      <c r="E1464" s="5"/>
      <c r="F1464" s="5"/>
      <c r="G1464" s="5"/>
      <c r="H1464" s="5"/>
      <c r="I1464" s="5"/>
      <c r="J1464" s="5"/>
      <c r="K1464" s="5"/>
      <c r="L1464" s="5"/>
      <c r="M1464" s="5"/>
      <c r="N1464" s="5"/>
      <c r="O1464" s="5"/>
      <c r="P1464" s="5"/>
      <c r="Q1464" s="5"/>
      <c r="R1464" s="5"/>
      <c r="S1464" s="5"/>
      <c r="T1464" s="5"/>
      <c r="U1464" s="127"/>
      <c r="V1464" s="496"/>
    </row>
    <row r="1465" spans="1:22" x14ac:dyDescent="0.2">
      <c r="A1465" s="5"/>
      <c r="B1465" s="31"/>
      <c r="C1465" s="30"/>
      <c r="D1465" s="5"/>
      <c r="E1465" s="5"/>
      <c r="F1465" s="5"/>
      <c r="G1465" s="5"/>
      <c r="H1465" s="5"/>
      <c r="I1465" s="5"/>
      <c r="J1465" s="5"/>
      <c r="K1465" s="5"/>
      <c r="L1465" s="5"/>
      <c r="M1465" s="5"/>
      <c r="N1465" s="5"/>
      <c r="O1465" s="5"/>
      <c r="P1465" s="5"/>
      <c r="Q1465" s="5"/>
      <c r="R1465" s="5"/>
      <c r="S1465" s="5"/>
      <c r="T1465" s="5"/>
      <c r="U1465" s="127"/>
      <c r="V1465" s="496"/>
    </row>
    <row r="1466" spans="1:22" x14ac:dyDescent="0.2">
      <c r="A1466" s="5"/>
      <c r="B1466" s="31"/>
      <c r="C1466" s="30"/>
      <c r="D1466" s="5"/>
      <c r="E1466" s="5"/>
      <c r="F1466" s="5"/>
      <c r="G1466" s="5"/>
      <c r="H1466" s="5"/>
      <c r="I1466" s="5"/>
      <c r="J1466" s="5"/>
      <c r="K1466" s="5"/>
      <c r="L1466" s="5"/>
      <c r="M1466" s="5"/>
      <c r="N1466" s="5"/>
      <c r="O1466" s="5"/>
      <c r="P1466" s="5"/>
      <c r="Q1466" s="5"/>
      <c r="R1466" s="5"/>
      <c r="S1466" s="5"/>
      <c r="T1466" s="5"/>
      <c r="U1466" s="127"/>
      <c r="V1466" s="496"/>
    </row>
    <row r="1467" spans="1:22" x14ac:dyDescent="0.2">
      <c r="A1467" s="5"/>
      <c r="B1467" s="31"/>
      <c r="C1467" s="30"/>
      <c r="D1467" s="5"/>
      <c r="E1467" s="5"/>
      <c r="F1467" s="5"/>
      <c r="G1467" s="5"/>
      <c r="H1467" s="5"/>
      <c r="I1467" s="5"/>
      <c r="J1467" s="5"/>
      <c r="K1467" s="5"/>
      <c r="L1467" s="5"/>
      <c r="M1467" s="5"/>
      <c r="N1467" s="5"/>
      <c r="O1467" s="5"/>
      <c r="P1467" s="5"/>
      <c r="Q1467" s="5"/>
      <c r="R1467" s="5"/>
      <c r="S1467" s="5"/>
      <c r="T1467" s="5"/>
      <c r="U1467" s="127"/>
      <c r="V1467" s="496"/>
    </row>
    <row r="1468" spans="1:22" x14ac:dyDescent="0.2">
      <c r="A1468" s="5"/>
      <c r="B1468" s="31"/>
      <c r="C1468" s="30"/>
      <c r="D1468" s="5"/>
      <c r="E1468" s="5"/>
      <c r="F1468" s="5"/>
      <c r="G1468" s="5"/>
      <c r="H1468" s="5"/>
      <c r="I1468" s="5"/>
      <c r="J1468" s="5"/>
      <c r="K1468" s="5"/>
      <c r="L1468" s="5"/>
      <c r="M1468" s="5"/>
      <c r="N1468" s="5"/>
      <c r="O1468" s="5"/>
      <c r="P1468" s="5"/>
      <c r="Q1468" s="5"/>
      <c r="R1468" s="5"/>
      <c r="S1468" s="5"/>
      <c r="T1468" s="5"/>
      <c r="U1468" s="127"/>
      <c r="V1468" s="496"/>
    </row>
    <row r="1469" spans="1:22" x14ac:dyDescent="0.2">
      <c r="A1469" s="5"/>
      <c r="B1469" s="31"/>
      <c r="C1469" s="30"/>
      <c r="D1469" s="5"/>
      <c r="E1469" s="5"/>
      <c r="F1469" s="5"/>
      <c r="G1469" s="5"/>
      <c r="H1469" s="5"/>
      <c r="I1469" s="5"/>
      <c r="J1469" s="5"/>
      <c r="K1469" s="5"/>
      <c r="L1469" s="5"/>
      <c r="M1469" s="5"/>
      <c r="N1469" s="5"/>
      <c r="O1469" s="5"/>
      <c r="P1469" s="5"/>
      <c r="Q1469" s="5"/>
      <c r="R1469" s="5"/>
      <c r="S1469" s="5"/>
      <c r="T1469" s="5"/>
      <c r="U1469" s="127"/>
      <c r="V1469" s="496"/>
    </row>
    <row r="1470" spans="1:22" x14ac:dyDescent="0.2">
      <c r="A1470" s="5"/>
      <c r="B1470" s="31"/>
      <c r="C1470" s="30"/>
      <c r="D1470" s="5"/>
      <c r="E1470" s="5"/>
      <c r="F1470" s="5"/>
      <c r="G1470" s="5"/>
      <c r="H1470" s="5"/>
      <c r="I1470" s="5"/>
      <c r="J1470" s="5"/>
      <c r="K1470" s="5"/>
      <c r="L1470" s="5"/>
      <c r="M1470" s="5"/>
      <c r="N1470" s="5"/>
      <c r="O1470" s="5"/>
      <c r="P1470" s="5"/>
      <c r="Q1470" s="5"/>
      <c r="R1470" s="5"/>
      <c r="S1470" s="5"/>
      <c r="T1470" s="5"/>
      <c r="U1470" s="127"/>
      <c r="V1470" s="496"/>
    </row>
    <row r="1471" spans="1:22" x14ac:dyDescent="0.2">
      <c r="A1471" s="5"/>
      <c r="B1471" s="31"/>
      <c r="C1471" s="30"/>
      <c r="D1471" s="5"/>
      <c r="E1471" s="5"/>
      <c r="F1471" s="5"/>
      <c r="G1471" s="5"/>
      <c r="H1471" s="5"/>
      <c r="I1471" s="5"/>
      <c r="J1471" s="5"/>
      <c r="K1471" s="5"/>
      <c r="L1471" s="5"/>
      <c r="M1471" s="5"/>
      <c r="N1471" s="5"/>
      <c r="O1471" s="5"/>
      <c r="P1471" s="5"/>
      <c r="Q1471" s="5"/>
      <c r="R1471" s="5"/>
      <c r="S1471" s="5"/>
      <c r="T1471" s="5"/>
      <c r="U1471" s="127"/>
      <c r="V1471" s="496"/>
    </row>
    <row r="1472" spans="1:22" x14ac:dyDescent="0.2">
      <c r="A1472" s="5"/>
      <c r="B1472" s="31"/>
      <c r="C1472" s="30"/>
      <c r="D1472" s="5"/>
      <c r="E1472" s="5"/>
      <c r="F1472" s="5"/>
      <c r="G1472" s="5"/>
      <c r="H1472" s="5"/>
      <c r="I1472" s="5"/>
      <c r="J1472" s="5"/>
      <c r="K1472" s="5"/>
      <c r="L1472" s="5"/>
      <c r="M1472" s="5"/>
      <c r="N1472" s="5"/>
      <c r="O1472" s="5"/>
      <c r="P1472" s="5"/>
      <c r="Q1472" s="5"/>
      <c r="R1472" s="5"/>
      <c r="S1472" s="5"/>
      <c r="T1472" s="5"/>
      <c r="U1472" s="127"/>
      <c r="V1472" s="496"/>
    </row>
    <row r="1473" spans="1:22" x14ac:dyDescent="0.2">
      <c r="A1473" s="5"/>
      <c r="B1473" s="31"/>
      <c r="C1473" s="30"/>
      <c r="D1473" s="5"/>
      <c r="E1473" s="5"/>
      <c r="F1473" s="5"/>
      <c r="G1473" s="5"/>
      <c r="H1473" s="5"/>
      <c r="I1473" s="5"/>
      <c r="J1473" s="5"/>
      <c r="K1473" s="5"/>
      <c r="L1473" s="5"/>
      <c r="M1473" s="5"/>
      <c r="N1473" s="5"/>
      <c r="O1473" s="5"/>
      <c r="P1473" s="5"/>
      <c r="Q1473" s="5"/>
      <c r="R1473" s="5"/>
      <c r="S1473" s="5"/>
      <c r="T1473" s="5"/>
      <c r="U1473" s="127"/>
      <c r="V1473" s="496"/>
    </row>
    <row r="1474" spans="1:22" x14ac:dyDescent="0.2">
      <c r="A1474" s="5"/>
      <c r="B1474" s="31"/>
      <c r="C1474" s="30"/>
      <c r="D1474" s="5"/>
      <c r="E1474" s="5"/>
      <c r="F1474" s="5"/>
      <c r="G1474" s="5"/>
      <c r="H1474" s="5"/>
      <c r="I1474" s="5"/>
      <c r="J1474" s="5"/>
      <c r="K1474" s="5"/>
      <c r="L1474" s="5"/>
      <c r="M1474" s="5"/>
      <c r="N1474" s="5"/>
      <c r="O1474" s="5"/>
      <c r="P1474" s="5"/>
      <c r="Q1474" s="5"/>
      <c r="R1474" s="5"/>
      <c r="S1474" s="5"/>
      <c r="T1474" s="5"/>
      <c r="U1474" s="127"/>
      <c r="V1474" s="496"/>
    </row>
    <row r="1475" spans="1:22" x14ac:dyDescent="0.2">
      <c r="A1475" s="5"/>
      <c r="B1475" s="31"/>
      <c r="C1475" s="30"/>
      <c r="D1475" s="5"/>
      <c r="E1475" s="5"/>
      <c r="F1475" s="5"/>
      <c r="G1475" s="5"/>
      <c r="H1475" s="5"/>
      <c r="I1475" s="5"/>
      <c r="J1475" s="5"/>
      <c r="K1475" s="5"/>
      <c r="L1475" s="5"/>
      <c r="M1475" s="5"/>
      <c r="N1475" s="5"/>
      <c r="O1475" s="5"/>
      <c r="P1475" s="5"/>
      <c r="Q1475" s="5"/>
      <c r="R1475" s="5"/>
      <c r="S1475" s="5"/>
      <c r="T1475" s="5"/>
      <c r="U1475" s="127"/>
      <c r="V1475" s="496"/>
    </row>
    <row r="1476" spans="1:22" x14ac:dyDescent="0.2">
      <c r="A1476" s="5"/>
      <c r="B1476" s="31"/>
      <c r="C1476" s="30"/>
      <c r="D1476" s="5"/>
      <c r="E1476" s="5"/>
      <c r="F1476" s="5"/>
      <c r="G1476" s="5"/>
      <c r="H1476" s="5"/>
      <c r="I1476" s="5"/>
      <c r="J1476" s="5"/>
      <c r="K1476" s="5"/>
      <c r="L1476" s="5"/>
      <c r="M1476" s="5"/>
      <c r="N1476" s="5"/>
      <c r="O1476" s="5"/>
      <c r="P1476" s="5"/>
      <c r="Q1476" s="5"/>
      <c r="R1476" s="5"/>
      <c r="S1476" s="5"/>
      <c r="T1476" s="5"/>
      <c r="U1476" s="127"/>
      <c r="V1476" s="496"/>
    </row>
    <row r="1477" spans="1:22" x14ac:dyDescent="0.2">
      <c r="A1477" s="5"/>
      <c r="B1477" s="31"/>
      <c r="C1477" s="30"/>
      <c r="D1477" s="5"/>
      <c r="E1477" s="5"/>
      <c r="F1477" s="5"/>
      <c r="G1477" s="5"/>
      <c r="H1477" s="5"/>
      <c r="I1477" s="5"/>
      <c r="J1477" s="5"/>
      <c r="K1477" s="5"/>
      <c r="L1477" s="5"/>
      <c r="M1477" s="5"/>
      <c r="N1477" s="5"/>
      <c r="O1477" s="5"/>
      <c r="P1477" s="5"/>
      <c r="Q1477" s="5"/>
      <c r="R1477" s="5"/>
      <c r="S1477" s="5"/>
      <c r="T1477" s="5"/>
      <c r="U1477" s="127"/>
      <c r="V1477" s="496"/>
    </row>
    <row r="1478" spans="1:22" x14ac:dyDescent="0.2">
      <c r="A1478" s="5"/>
      <c r="B1478" s="31"/>
      <c r="C1478" s="30"/>
      <c r="D1478" s="5"/>
      <c r="E1478" s="5"/>
      <c r="F1478" s="5"/>
      <c r="G1478" s="5"/>
      <c r="H1478" s="5"/>
      <c r="I1478" s="5"/>
      <c r="J1478" s="5"/>
      <c r="K1478" s="5"/>
      <c r="L1478" s="5"/>
      <c r="M1478" s="5"/>
      <c r="N1478" s="5"/>
      <c r="O1478" s="5"/>
      <c r="P1478" s="5"/>
      <c r="Q1478" s="5"/>
      <c r="R1478" s="5"/>
      <c r="S1478" s="5"/>
      <c r="T1478" s="5"/>
      <c r="U1478" s="127"/>
      <c r="V1478" s="496"/>
    </row>
    <row r="1479" spans="1:22" x14ac:dyDescent="0.2">
      <c r="A1479" s="5"/>
      <c r="B1479" s="31"/>
      <c r="C1479" s="30"/>
      <c r="D1479" s="5"/>
      <c r="E1479" s="5"/>
      <c r="F1479" s="5"/>
      <c r="G1479" s="5"/>
      <c r="H1479" s="5"/>
      <c r="I1479" s="5"/>
      <c r="J1479" s="5"/>
      <c r="K1479" s="5"/>
      <c r="L1479" s="5"/>
      <c r="M1479" s="5"/>
      <c r="N1479" s="5"/>
      <c r="O1479" s="5"/>
      <c r="P1479" s="5"/>
      <c r="Q1479" s="5"/>
      <c r="R1479" s="5"/>
      <c r="S1479" s="5"/>
      <c r="T1479" s="5"/>
      <c r="U1479" s="127"/>
      <c r="V1479" s="496"/>
    </row>
    <row r="1480" spans="1:22" x14ac:dyDescent="0.2">
      <c r="A1480" s="5"/>
      <c r="B1480" s="31"/>
      <c r="C1480" s="30"/>
      <c r="D1480" s="5"/>
      <c r="E1480" s="5"/>
      <c r="F1480" s="5"/>
      <c r="G1480" s="5"/>
      <c r="H1480" s="5"/>
      <c r="I1480" s="5"/>
      <c r="J1480" s="5"/>
      <c r="K1480" s="5"/>
      <c r="L1480" s="5"/>
      <c r="M1480" s="5"/>
      <c r="N1480" s="5"/>
      <c r="O1480" s="5"/>
      <c r="P1480" s="5"/>
      <c r="Q1480" s="5"/>
      <c r="R1480" s="5"/>
      <c r="S1480" s="5"/>
      <c r="T1480" s="5"/>
      <c r="U1480" s="127"/>
      <c r="V1480" s="496"/>
    </row>
    <row r="1481" spans="1:22" x14ac:dyDescent="0.2">
      <c r="A1481" s="5"/>
      <c r="B1481" s="31"/>
      <c r="C1481" s="30"/>
      <c r="D1481" s="5"/>
      <c r="E1481" s="5"/>
      <c r="F1481" s="5"/>
      <c r="G1481" s="5"/>
      <c r="H1481" s="5"/>
      <c r="I1481" s="5"/>
      <c r="J1481" s="5"/>
      <c r="K1481" s="5"/>
      <c r="L1481" s="5"/>
      <c r="M1481" s="5"/>
      <c r="N1481" s="5"/>
      <c r="O1481" s="5"/>
      <c r="P1481" s="5"/>
      <c r="Q1481" s="5"/>
      <c r="R1481" s="5"/>
      <c r="S1481" s="5"/>
      <c r="T1481" s="5"/>
      <c r="U1481" s="127"/>
      <c r="V1481" s="496"/>
    </row>
    <row r="1482" spans="1:22" x14ac:dyDescent="0.2">
      <c r="A1482" s="5"/>
      <c r="B1482" s="31"/>
      <c r="C1482" s="30"/>
      <c r="D1482" s="5"/>
      <c r="E1482" s="5"/>
      <c r="F1482" s="5"/>
      <c r="G1482" s="5"/>
      <c r="H1482" s="5"/>
      <c r="I1482" s="5"/>
      <c r="J1482" s="5"/>
      <c r="K1482" s="5"/>
      <c r="L1482" s="5"/>
      <c r="M1482" s="5"/>
      <c r="N1482" s="5"/>
      <c r="O1482" s="5"/>
      <c r="P1482" s="5"/>
      <c r="Q1482" s="5"/>
      <c r="R1482" s="5"/>
      <c r="S1482" s="5"/>
      <c r="T1482" s="5"/>
      <c r="U1482" s="127"/>
      <c r="V1482" s="496"/>
    </row>
    <row r="1483" spans="1:22" x14ac:dyDescent="0.2">
      <c r="A1483" s="5"/>
      <c r="B1483" s="31"/>
      <c r="C1483" s="30"/>
      <c r="D1483" s="5"/>
      <c r="E1483" s="5"/>
      <c r="F1483" s="5"/>
      <c r="G1483" s="5"/>
      <c r="H1483" s="5"/>
      <c r="I1483" s="5"/>
      <c r="J1483" s="5"/>
      <c r="K1483" s="5"/>
      <c r="L1483" s="5"/>
      <c r="M1483" s="5"/>
      <c r="N1483" s="5"/>
      <c r="O1483" s="5"/>
      <c r="P1483" s="5"/>
      <c r="Q1483" s="5"/>
      <c r="R1483" s="5"/>
      <c r="S1483" s="5"/>
      <c r="T1483" s="5"/>
      <c r="U1483" s="127"/>
      <c r="V1483" s="496"/>
    </row>
    <row r="1484" spans="1:22" x14ac:dyDescent="0.2">
      <c r="A1484" s="5"/>
      <c r="B1484" s="31"/>
      <c r="C1484" s="30"/>
      <c r="D1484" s="5"/>
      <c r="E1484" s="5"/>
      <c r="F1484" s="5"/>
      <c r="G1484" s="5"/>
      <c r="H1484" s="5"/>
      <c r="I1484" s="5"/>
      <c r="J1484" s="5"/>
      <c r="K1484" s="5"/>
      <c r="L1484" s="5"/>
      <c r="M1484" s="5"/>
      <c r="N1484" s="5"/>
      <c r="O1484" s="5"/>
      <c r="P1484" s="5"/>
      <c r="Q1484" s="5"/>
      <c r="R1484" s="5"/>
      <c r="S1484" s="5"/>
      <c r="T1484" s="5"/>
      <c r="U1484" s="127"/>
      <c r="V1484" s="496"/>
    </row>
    <row r="1485" spans="1:22" x14ac:dyDescent="0.2">
      <c r="A1485" s="5"/>
      <c r="B1485" s="31"/>
      <c r="C1485" s="30"/>
      <c r="D1485" s="5"/>
      <c r="E1485" s="5"/>
      <c r="F1485" s="5"/>
      <c r="G1485" s="5"/>
      <c r="H1485" s="5"/>
      <c r="I1485" s="5"/>
      <c r="J1485" s="5"/>
      <c r="K1485" s="5"/>
      <c r="L1485" s="5"/>
      <c r="M1485" s="5"/>
      <c r="N1485" s="5"/>
      <c r="O1485" s="5"/>
      <c r="P1485" s="5"/>
      <c r="Q1485" s="5"/>
      <c r="R1485" s="5"/>
      <c r="S1485" s="5"/>
      <c r="T1485" s="5"/>
      <c r="U1485" s="127"/>
      <c r="V1485" s="496"/>
    </row>
    <row r="1486" spans="1:22" x14ac:dyDescent="0.2">
      <c r="A1486" s="5"/>
      <c r="B1486" s="31"/>
      <c r="C1486" s="30"/>
      <c r="D1486" s="5"/>
      <c r="E1486" s="5"/>
      <c r="F1486" s="5"/>
      <c r="G1486" s="5"/>
      <c r="H1486" s="5"/>
      <c r="I1486" s="5"/>
      <c r="J1486" s="5"/>
      <c r="K1486" s="5"/>
      <c r="L1486" s="5"/>
      <c r="M1486" s="5"/>
      <c r="N1486" s="5"/>
      <c r="O1486" s="5"/>
      <c r="P1486" s="5"/>
      <c r="Q1486" s="5"/>
      <c r="R1486" s="5"/>
      <c r="S1486" s="5"/>
      <c r="T1486" s="5"/>
      <c r="U1486" s="127"/>
      <c r="V1486" s="496"/>
    </row>
    <row r="1487" spans="1:22" x14ac:dyDescent="0.2">
      <c r="A1487" s="5"/>
      <c r="B1487" s="31"/>
      <c r="C1487" s="30"/>
      <c r="D1487" s="5"/>
      <c r="E1487" s="5"/>
      <c r="F1487" s="5"/>
      <c r="G1487" s="5"/>
      <c r="H1487" s="5"/>
      <c r="I1487" s="5"/>
      <c r="J1487" s="5"/>
      <c r="K1487" s="5"/>
      <c r="L1487" s="5"/>
      <c r="M1487" s="5"/>
      <c r="N1487" s="5"/>
      <c r="O1487" s="5"/>
      <c r="P1487" s="5"/>
      <c r="Q1487" s="5"/>
      <c r="R1487" s="5"/>
      <c r="S1487" s="5"/>
      <c r="T1487" s="5"/>
      <c r="U1487" s="127"/>
      <c r="V1487" s="496"/>
    </row>
    <row r="1488" spans="1:22" x14ac:dyDescent="0.2">
      <c r="A1488" s="5"/>
      <c r="B1488" s="31"/>
      <c r="C1488" s="30"/>
      <c r="D1488" s="5"/>
      <c r="E1488" s="5"/>
      <c r="F1488" s="5"/>
      <c r="G1488" s="5"/>
      <c r="H1488" s="5"/>
      <c r="I1488" s="5"/>
      <c r="J1488" s="5"/>
      <c r="K1488" s="5"/>
      <c r="L1488" s="5"/>
      <c r="M1488" s="5"/>
      <c r="N1488" s="5"/>
      <c r="O1488" s="5"/>
      <c r="P1488" s="5"/>
      <c r="Q1488" s="5"/>
      <c r="R1488" s="5"/>
      <c r="S1488" s="5"/>
      <c r="T1488" s="5"/>
      <c r="U1488" s="127"/>
      <c r="V1488" s="496"/>
    </row>
    <row r="1489" spans="1:22" x14ac:dyDescent="0.2">
      <c r="A1489" s="5"/>
      <c r="B1489" s="31"/>
      <c r="C1489" s="30"/>
      <c r="D1489" s="5"/>
      <c r="E1489" s="5"/>
      <c r="F1489" s="5"/>
      <c r="G1489" s="5"/>
      <c r="H1489" s="5"/>
      <c r="I1489" s="5"/>
      <c r="J1489" s="5"/>
      <c r="K1489" s="5"/>
      <c r="L1489" s="5"/>
      <c r="M1489" s="5"/>
      <c r="N1489" s="5"/>
      <c r="O1489" s="5"/>
      <c r="P1489" s="5"/>
      <c r="Q1489" s="5"/>
      <c r="R1489" s="5"/>
      <c r="S1489" s="5"/>
      <c r="T1489" s="5"/>
      <c r="U1489" s="127"/>
      <c r="V1489" s="496"/>
    </row>
    <row r="1490" spans="1:22" x14ac:dyDescent="0.2">
      <c r="A1490" s="5"/>
      <c r="B1490" s="31"/>
      <c r="C1490" s="30"/>
      <c r="D1490" s="5"/>
      <c r="E1490" s="5"/>
      <c r="F1490" s="5"/>
      <c r="G1490" s="5"/>
      <c r="H1490" s="5"/>
      <c r="I1490" s="5"/>
      <c r="J1490" s="5"/>
      <c r="K1490" s="5"/>
      <c r="L1490" s="5"/>
      <c r="M1490" s="5"/>
      <c r="N1490" s="5"/>
      <c r="O1490" s="5"/>
      <c r="P1490" s="5"/>
      <c r="Q1490" s="5"/>
      <c r="R1490" s="5"/>
      <c r="S1490" s="5"/>
      <c r="T1490" s="5"/>
      <c r="U1490" s="127"/>
      <c r="V1490" s="496"/>
    </row>
    <row r="1491" spans="1:22" x14ac:dyDescent="0.2">
      <c r="A1491" s="5"/>
      <c r="B1491" s="31"/>
      <c r="C1491" s="30"/>
      <c r="D1491" s="5"/>
      <c r="E1491" s="5"/>
      <c r="F1491" s="5"/>
      <c r="G1491" s="5"/>
      <c r="H1491" s="5"/>
      <c r="I1491" s="5"/>
      <c r="J1491" s="5"/>
      <c r="K1491" s="5"/>
      <c r="L1491" s="5"/>
      <c r="M1491" s="5"/>
      <c r="N1491" s="5"/>
      <c r="O1491" s="5"/>
      <c r="P1491" s="5"/>
      <c r="Q1491" s="5"/>
      <c r="R1491" s="5"/>
      <c r="S1491" s="5"/>
      <c r="T1491" s="5"/>
      <c r="U1491" s="127"/>
      <c r="V1491" s="496"/>
    </row>
    <row r="1492" spans="1:22" x14ac:dyDescent="0.2">
      <c r="A1492" s="5"/>
      <c r="B1492" s="31"/>
      <c r="C1492" s="30"/>
      <c r="D1492" s="5"/>
      <c r="E1492" s="5"/>
      <c r="F1492" s="5"/>
      <c r="G1492" s="5"/>
      <c r="H1492" s="5"/>
      <c r="I1492" s="5"/>
      <c r="J1492" s="5"/>
      <c r="K1492" s="5"/>
      <c r="L1492" s="5"/>
      <c r="M1492" s="5"/>
      <c r="N1492" s="5"/>
      <c r="O1492" s="5"/>
      <c r="P1492" s="5"/>
      <c r="Q1492" s="5"/>
      <c r="R1492" s="5"/>
      <c r="S1492" s="5"/>
      <c r="T1492" s="5"/>
      <c r="U1492" s="127"/>
      <c r="V1492" s="496"/>
    </row>
    <row r="1493" spans="1:22" x14ac:dyDescent="0.2">
      <c r="A1493" s="5"/>
      <c r="B1493" s="31"/>
      <c r="C1493" s="30"/>
      <c r="D1493" s="5"/>
      <c r="E1493" s="5"/>
      <c r="F1493" s="5"/>
      <c r="G1493" s="5"/>
      <c r="H1493" s="5"/>
      <c r="I1493" s="5"/>
      <c r="J1493" s="5"/>
      <c r="K1493" s="5"/>
      <c r="L1493" s="5"/>
      <c r="M1493" s="5"/>
      <c r="N1493" s="5"/>
      <c r="O1493" s="5"/>
      <c r="P1493" s="5"/>
      <c r="Q1493" s="5"/>
      <c r="R1493" s="5"/>
      <c r="S1493" s="5"/>
      <c r="T1493" s="5"/>
      <c r="U1493" s="127"/>
      <c r="V1493" s="496"/>
    </row>
    <row r="1494" spans="1:22" x14ac:dyDescent="0.2">
      <c r="A1494" s="5"/>
      <c r="B1494" s="31"/>
      <c r="C1494" s="30"/>
      <c r="D1494" s="5"/>
      <c r="E1494" s="5"/>
      <c r="F1494" s="5"/>
      <c r="G1494" s="5"/>
      <c r="H1494" s="5"/>
      <c r="I1494" s="5"/>
      <c r="J1494" s="5"/>
      <c r="K1494" s="5"/>
      <c r="L1494" s="5"/>
      <c r="M1494" s="5"/>
      <c r="N1494" s="5"/>
      <c r="O1494" s="5"/>
      <c r="P1494" s="5"/>
      <c r="Q1494" s="5"/>
      <c r="R1494" s="5"/>
      <c r="S1494" s="5"/>
      <c r="T1494" s="5"/>
      <c r="U1494" s="127"/>
      <c r="V1494" s="496"/>
    </row>
    <row r="1495" spans="1:22" x14ac:dyDescent="0.2">
      <c r="A1495" s="5"/>
      <c r="B1495" s="31"/>
      <c r="C1495" s="30"/>
      <c r="D1495" s="5"/>
      <c r="E1495" s="5"/>
      <c r="F1495" s="5"/>
      <c r="G1495" s="5"/>
      <c r="H1495" s="5"/>
      <c r="I1495" s="5"/>
      <c r="J1495" s="5"/>
      <c r="K1495" s="5"/>
      <c r="L1495" s="5"/>
      <c r="M1495" s="5"/>
      <c r="N1495" s="5"/>
      <c r="O1495" s="5"/>
      <c r="P1495" s="5"/>
      <c r="Q1495" s="5"/>
      <c r="R1495" s="5"/>
      <c r="S1495" s="5"/>
      <c r="T1495" s="5"/>
      <c r="U1495" s="127"/>
      <c r="V1495" s="496"/>
    </row>
    <row r="1496" spans="1:22" x14ac:dyDescent="0.2">
      <c r="A1496" s="5"/>
      <c r="B1496" s="31"/>
      <c r="C1496" s="30"/>
      <c r="D1496" s="5"/>
      <c r="E1496" s="5"/>
      <c r="F1496" s="5"/>
      <c r="G1496" s="5"/>
      <c r="H1496" s="5"/>
      <c r="I1496" s="5"/>
      <c r="J1496" s="5"/>
      <c r="K1496" s="5"/>
      <c r="L1496" s="5"/>
      <c r="M1496" s="5"/>
      <c r="N1496" s="5"/>
      <c r="O1496" s="5"/>
      <c r="P1496" s="5"/>
      <c r="Q1496" s="5"/>
      <c r="R1496" s="5"/>
      <c r="S1496" s="5"/>
      <c r="T1496" s="5"/>
      <c r="U1496" s="127"/>
      <c r="V1496" s="496"/>
    </row>
    <row r="1497" spans="1:22" x14ac:dyDescent="0.2">
      <c r="A1497" s="5"/>
      <c r="B1497" s="31"/>
      <c r="C1497" s="30"/>
      <c r="D1497" s="5"/>
      <c r="E1497" s="5"/>
      <c r="F1497" s="5"/>
      <c r="G1497" s="5"/>
      <c r="H1497" s="5"/>
      <c r="I1497" s="5"/>
      <c r="J1497" s="5"/>
      <c r="K1497" s="5"/>
      <c r="L1497" s="5"/>
      <c r="M1497" s="5"/>
      <c r="N1497" s="5"/>
      <c r="O1497" s="5"/>
      <c r="P1497" s="5"/>
      <c r="Q1497" s="5"/>
      <c r="R1497" s="5"/>
      <c r="S1497" s="5"/>
      <c r="T1497" s="5"/>
      <c r="U1497" s="127"/>
      <c r="V1497" s="496"/>
    </row>
    <row r="1498" spans="1:22" x14ac:dyDescent="0.2">
      <c r="A1498" s="5"/>
      <c r="B1498" s="31"/>
      <c r="C1498" s="30"/>
      <c r="D1498" s="5"/>
      <c r="E1498" s="5"/>
      <c r="F1498" s="5"/>
      <c r="G1498" s="5"/>
      <c r="H1498" s="5"/>
      <c r="I1498" s="5"/>
      <c r="J1498" s="5"/>
      <c r="K1498" s="5"/>
      <c r="L1498" s="5"/>
      <c r="M1498" s="5"/>
      <c r="N1498" s="5"/>
      <c r="O1498" s="5"/>
      <c r="P1498" s="5"/>
      <c r="Q1498" s="5"/>
      <c r="R1498" s="5"/>
      <c r="S1498" s="5"/>
      <c r="T1498" s="5"/>
      <c r="U1498" s="127"/>
      <c r="V1498" s="496"/>
    </row>
    <row r="1499" spans="1:22" x14ac:dyDescent="0.2">
      <c r="A1499" s="5"/>
      <c r="B1499" s="31"/>
      <c r="C1499" s="30"/>
      <c r="D1499" s="5"/>
      <c r="E1499" s="5"/>
      <c r="F1499" s="5"/>
      <c r="G1499" s="5"/>
      <c r="H1499" s="5"/>
      <c r="I1499" s="5"/>
      <c r="J1499" s="5"/>
      <c r="K1499" s="5"/>
      <c r="L1499" s="5"/>
      <c r="M1499" s="5"/>
      <c r="N1499" s="5"/>
      <c r="O1499" s="5"/>
      <c r="P1499" s="5"/>
      <c r="Q1499" s="5"/>
      <c r="R1499" s="5"/>
      <c r="S1499" s="5"/>
      <c r="T1499" s="5"/>
      <c r="U1499" s="127"/>
      <c r="V1499" s="496"/>
    </row>
    <row r="1500" spans="1:22" x14ac:dyDescent="0.2">
      <c r="A1500" s="5"/>
      <c r="B1500" s="31"/>
      <c r="C1500" s="30"/>
      <c r="D1500" s="5"/>
      <c r="E1500" s="5"/>
      <c r="F1500" s="5"/>
      <c r="G1500" s="5"/>
      <c r="H1500" s="5"/>
      <c r="I1500" s="5"/>
      <c r="J1500" s="5"/>
      <c r="K1500" s="5"/>
      <c r="L1500" s="5"/>
      <c r="M1500" s="5"/>
      <c r="N1500" s="5"/>
      <c r="O1500" s="5"/>
      <c r="P1500" s="5"/>
      <c r="Q1500" s="5"/>
      <c r="R1500" s="5"/>
      <c r="S1500" s="5"/>
      <c r="T1500" s="5"/>
      <c r="U1500" s="127"/>
      <c r="V1500" s="496"/>
    </row>
    <row r="1501" spans="1:22" x14ac:dyDescent="0.2">
      <c r="A1501" s="5"/>
      <c r="B1501" s="31"/>
      <c r="C1501" s="30"/>
      <c r="D1501" s="5"/>
      <c r="E1501" s="5"/>
      <c r="F1501" s="5"/>
      <c r="G1501" s="5"/>
      <c r="H1501" s="5"/>
      <c r="I1501" s="5"/>
      <c r="J1501" s="5"/>
      <c r="K1501" s="5"/>
      <c r="L1501" s="5"/>
      <c r="M1501" s="5"/>
      <c r="N1501" s="5"/>
      <c r="O1501" s="5"/>
      <c r="P1501" s="5"/>
      <c r="Q1501" s="5"/>
      <c r="R1501" s="5"/>
      <c r="S1501" s="5"/>
      <c r="T1501" s="5"/>
      <c r="U1501" s="127"/>
      <c r="V1501" s="496"/>
    </row>
    <row r="1502" spans="1:22" x14ac:dyDescent="0.2">
      <c r="A1502" s="5"/>
      <c r="B1502" s="31"/>
      <c r="C1502" s="30"/>
      <c r="D1502" s="5"/>
      <c r="E1502" s="5"/>
      <c r="F1502" s="5"/>
      <c r="G1502" s="5"/>
      <c r="H1502" s="5"/>
      <c r="I1502" s="5"/>
      <c r="J1502" s="5"/>
      <c r="K1502" s="5"/>
      <c r="L1502" s="5"/>
      <c r="M1502" s="5"/>
      <c r="N1502" s="5"/>
      <c r="O1502" s="5"/>
      <c r="P1502" s="5"/>
      <c r="Q1502" s="5"/>
      <c r="R1502" s="5"/>
      <c r="S1502" s="5"/>
      <c r="T1502" s="5"/>
      <c r="U1502" s="127"/>
      <c r="V1502" s="496"/>
    </row>
    <row r="1503" spans="1:22" x14ac:dyDescent="0.2">
      <c r="A1503" s="5"/>
      <c r="B1503" s="31"/>
      <c r="C1503" s="30"/>
      <c r="D1503" s="5"/>
      <c r="E1503" s="5"/>
      <c r="F1503" s="5"/>
      <c r="G1503" s="5"/>
      <c r="H1503" s="5"/>
      <c r="I1503" s="5"/>
      <c r="J1503" s="5"/>
      <c r="K1503" s="5"/>
      <c r="L1503" s="5"/>
      <c r="M1503" s="5"/>
      <c r="N1503" s="5"/>
      <c r="O1503" s="5"/>
      <c r="P1503" s="5"/>
      <c r="Q1503" s="5"/>
      <c r="R1503" s="5"/>
      <c r="S1503" s="5"/>
      <c r="T1503" s="5"/>
      <c r="U1503" s="127"/>
      <c r="V1503" s="496"/>
    </row>
    <row r="1504" spans="1:22" x14ac:dyDescent="0.2">
      <c r="A1504" s="5"/>
      <c r="B1504" s="31"/>
      <c r="C1504" s="30"/>
      <c r="D1504" s="5"/>
      <c r="E1504" s="5"/>
      <c r="F1504" s="5"/>
      <c r="G1504" s="5"/>
      <c r="H1504" s="5"/>
      <c r="I1504" s="5"/>
      <c r="J1504" s="5"/>
      <c r="K1504" s="5"/>
      <c r="L1504" s="5"/>
      <c r="M1504" s="5"/>
      <c r="N1504" s="5"/>
      <c r="O1504" s="5"/>
      <c r="P1504" s="5"/>
      <c r="Q1504" s="5"/>
      <c r="R1504" s="5"/>
      <c r="S1504" s="5"/>
      <c r="T1504" s="5"/>
      <c r="U1504" s="127"/>
      <c r="V1504" s="496"/>
    </row>
    <row r="1505" spans="1:22" x14ac:dyDescent="0.2">
      <c r="A1505" s="5"/>
      <c r="B1505" s="31"/>
      <c r="C1505" s="30"/>
      <c r="D1505" s="5"/>
      <c r="E1505" s="5"/>
      <c r="F1505" s="5"/>
      <c r="G1505" s="5"/>
      <c r="H1505" s="5"/>
      <c r="I1505" s="5"/>
      <c r="J1505" s="5"/>
      <c r="K1505" s="5"/>
      <c r="L1505" s="5"/>
      <c r="M1505" s="5"/>
      <c r="N1505" s="5"/>
      <c r="O1505" s="5"/>
      <c r="P1505" s="5"/>
      <c r="Q1505" s="5"/>
      <c r="R1505" s="5"/>
      <c r="S1505" s="5"/>
      <c r="T1505" s="5"/>
      <c r="U1505" s="127"/>
      <c r="V1505" s="496"/>
    </row>
    <row r="1506" spans="1:22" x14ac:dyDescent="0.2">
      <c r="A1506" s="5"/>
      <c r="B1506" s="31"/>
      <c r="C1506" s="30"/>
      <c r="D1506" s="5"/>
      <c r="E1506" s="5"/>
      <c r="F1506" s="5"/>
      <c r="G1506" s="5"/>
      <c r="H1506" s="5"/>
      <c r="I1506" s="5"/>
      <c r="J1506" s="5"/>
      <c r="K1506" s="5"/>
      <c r="L1506" s="5"/>
      <c r="M1506" s="5"/>
      <c r="N1506" s="5"/>
      <c r="O1506" s="5"/>
      <c r="P1506" s="5"/>
      <c r="Q1506" s="5"/>
      <c r="R1506" s="5"/>
      <c r="S1506" s="5"/>
      <c r="T1506" s="5"/>
      <c r="U1506" s="127"/>
      <c r="V1506" s="496"/>
    </row>
    <row r="1507" spans="1:22" x14ac:dyDescent="0.2">
      <c r="A1507" s="5"/>
      <c r="B1507" s="31"/>
      <c r="C1507" s="30"/>
      <c r="D1507" s="5"/>
      <c r="E1507" s="5"/>
      <c r="F1507" s="5"/>
      <c r="G1507" s="5"/>
      <c r="H1507" s="5"/>
      <c r="I1507" s="5"/>
      <c r="J1507" s="5"/>
      <c r="K1507" s="5"/>
      <c r="L1507" s="5"/>
      <c r="M1507" s="5"/>
      <c r="N1507" s="5"/>
      <c r="O1507" s="5"/>
      <c r="P1507" s="5"/>
      <c r="Q1507" s="5"/>
      <c r="R1507" s="5"/>
      <c r="S1507" s="5"/>
      <c r="T1507" s="5"/>
      <c r="U1507" s="127"/>
      <c r="V1507" s="496"/>
    </row>
    <row r="1508" spans="1:22" x14ac:dyDescent="0.2">
      <c r="A1508" s="5"/>
      <c r="B1508" s="31"/>
      <c r="C1508" s="30"/>
      <c r="D1508" s="5"/>
      <c r="E1508" s="5"/>
      <c r="F1508" s="5"/>
      <c r="G1508" s="5"/>
      <c r="H1508" s="5"/>
      <c r="I1508" s="5"/>
      <c r="J1508" s="5"/>
      <c r="K1508" s="5"/>
      <c r="L1508" s="5"/>
      <c r="M1508" s="5"/>
      <c r="N1508" s="5"/>
      <c r="O1508" s="5"/>
      <c r="P1508" s="5"/>
      <c r="Q1508" s="5"/>
      <c r="R1508" s="5"/>
      <c r="S1508" s="5"/>
      <c r="T1508" s="5"/>
      <c r="U1508" s="127"/>
      <c r="V1508" s="496"/>
    </row>
    <row r="1509" spans="1:22" x14ac:dyDescent="0.2">
      <c r="A1509" s="5"/>
      <c r="B1509" s="31"/>
      <c r="C1509" s="30"/>
      <c r="D1509" s="5"/>
      <c r="E1509" s="5"/>
      <c r="F1509" s="5"/>
      <c r="G1509" s="5"/>
      <c r="H1509" s="5"/>
      <c r="I1509" s="5"/>
      <c r="J1509" s="5"/>
      <c r="K1509" s="5"/>
      <c r="L1509" s="5"/>
      <c r="M1509" s="5"/>
      <c r="N1509" s="5"/>
      <c r="O1509" s="5"/>
      <c r="P1509" s="5"/>
      <c r="Q1509" s="5"/>
      <c r="R1509" s="5"/>
      <c r="S1509" s="5"/>
      <c r="T1509" s="5"/>
      <c r="U1509" s="127"/>
      <c r="V1509" s="496"/>
    </row>
    <row r="1510" spans="1:22" x14ac:dyDescent="0.2">
      <c r="A1510" s="5"/>
      <c r="B1510" s="31"/>
      <c r="C1510" s="30"/>
      <c r="D1510" s="5"/>
      <c r="E1510" s="5"/>
      <c r="F1510" s="5"/>
      <c r="G1510" s="5"/>
      <c r="H1510" s="5"/>
      <c r="I1510" s="5"/>
      <c r="J1510" s="5"/>
      <c r="K1510" s="5"/>
      <c r="L1510" s="5"/>
      <c r="M1510" s="5"/>
      <c r="N1510" s="5"/>
      <c r="O1510" s="5"/>
      <c r="P1510" s="5"/>
      <c r="Q1510" s="5"/>
      <c r="R1510" s="5"/>
      <c r="S1510" s="5"/>
      <c r="T1510" s="5"/>
      <c r="U1510" s="127"/>
      <c r="V1510" s="496"/>
    </row>
    <row r="1511" spans="1:22" x14ac:dyDescent="0.2">
      <c r="A1511" s="5"/>
      <c r="B1511" s="31"/>
      <c r="C1511" s="30"/>
      <c r="D1511" s="5"/>
      <c r="E1511" s="5"/>
      <c r="F1511" s="5"/>
      <c r="G1511" s="5"/>
      <c r="H1511" s="5"/>
      <c r="I1511" s="5"/>
      <c r="J1511" s="5"/>
      <c r="K1511" s="5"/>
      <c r="L1511" s="5"/>
      <c r="M1511" s="5"/>
      <c r="N1511" s="5"/>
      <c r="O1511" s="5"/>
      <c r="P1511" s="5"/>
      <c r="Q1511" s="5"/>
      <c r="R1511" s="5"/>
      <c r="S1511" s="5"/>
      <c r="T1511" s="5"/>
      <c r="U1511" s="127"/>
      <c r="V1511" s="496"/>
    </row>
    <row r="1512" spans="1:22" x14ac:dyDescent="0.2">
      <c r="A1512" s="5"/>
      <c r="B1512" s="31"/>
      <c r="C1512" s="30"/>
      <c r="D1512" s="5"/>
      <c r="E1512" s="5"/>
      <c r="F1512" s="5"/>
      <c r="G1512" s="5"/>
      <c r="H1512" s="5"/>
      <c r="I1512" s="5"/>
      <c r="J1512" s="5"/>
      <c r="K1512" s="5"/>
      <c r="L1512" s="5"/>
      <c r="M1512" s="5"/>
      <c r="N1512" s="5"/>
      <c r="O1512" s="5"/>
      <c r="P1512" s="5"/>
      <c r="Q1512" s="5"/>
      <c r="R1512" s="5"/>
      <c r="S1512" s="5"/>
      <c r="T1512" s="5"/>
      <c r="U1512" s="127"/>
      <c r="V1512" s="496"/>
    </row>
    <row r="1513" spans="1:22" x14ac:dyDescent="0.2">
      <c r="A1513" s="5"/>
      <c r="B1513" s="31"/>
      <c r="C1513" s="30"/>
      <c r="D1513" s="5"/>
      <c r="E1513" s="5"/>
      <c r="F1513" s="5"/>
      <c r="G1513" s="5"/>
      <c r="H1513" s="5"/>
      <c r="I1513" s="5"/>
      <c r="J1513" s="5"/>
      <c r="K1513" s="5"/>
      <c r="L1513" s="5"/>
      <c r="M1513" s="5"/>
      <c r="N1513" s="5"/>
      <c r="O1513" s="5"/>
      <c r="P1513" s="5"/>
      <c r="Q1513" s="5"/>
      <c r="R1513" s="5"/>
      <c r="S1513" s="5"/>
      <c r="T1513" s="5"/>
      <c r="U1513" s="127"/>
      <c r="V1513" s="496"/>
    </row>
    <row r="1514" spans="1:22" x14ac:dyDescent="0.2">
      <c r="A1514" s="5"/>
      <c r="B1514" s="31"/>
      <c r="C1514" s="30"/>
      <c r="D1514" s="5"/>
      <c r="E1514" s="5"/>
      <c r="F1514" s="5"/>
      <c r="G1514" s="5"/>
      <c r="H1514" s="5"/>
      <c r="I1514" s="5"/>
      <c r="J1514" s="5"/>
      <c r="K1514" s="5"/>
      <c r="L1514" s="5"/>
      <c r="M1514" s="5"/>
      <c r="N1514" s="5"/>
      <c r="O1514" s="5"/>
      <c r="P1514" s="5"/>
      <c r="Q1514" s="5"/>
      <c r="R1514" s="5"/>
      <c r="S1514" s="5"/>
      <c r="T1514" s="5"/>
      <c r="U1514" s="127"/>
      <c r="V1514" s="496"/>
    </row>
    <row r="1515" spans="1:22" x14ac:dyDescent="0.2">
      <c r="A1515" s="5"/>
      <c r="B1515" s="31"/>
      <c r="C1515" s="30"/>
      <c r="D1515" s="5"/>
      <c r="E1515" s="5"/>
      <c r="F1515" s="5"/>
      <c r="G1515" s="5"/>
      <c r="H1515" s="5"/>
      <c r="I1515" s="5"/>
      <c r="J1515" s="5"/>
      <c r="K1515" s="5"/>
      <c r="L1515" s="5"/>
      <c r="M1515" s="5"/>
      <c r="N1515" s="5"/>
      <c r="O1515" s="5"/>
      <c r="P1515" s="5"/>
      <c r="Q1515" s="5"/>
      <c r="R1515" s="5"/>
      <c r="S1515" s="5"/>
      <c r="T1515" s="5"/>
      <c r="U1515" s="127"/>
      <c r="V1515" s="496"/>
    </row>
    <row r="1516" spans="1:22" x14ac:dyDescent="0.2">
      <c r="A1516" s="5"/>
      <c r="B1516" s="31"/>
      <c r="C1516" s="30"/>
      <c r="D1516" s="5"/>
      <c r="E1516" s="5"/>
      <c r="F1516" s="5"/>
      <c r="G1516" s="5"/>
      <c r="H1516" s="5"/>
      <c r="I1516" s="5"/>
      <c r="J1516" s="5"/>
      <c r="K1516" s="5"/>
      <c r="L1516" s="5"/>
      <c r="M1516" s="5"/>
      <c r="N1516" s="5"/>
      <c r="O1516" s="5"/>
      <c r="P1516" s="5"/>
      <c r="Q1516" s="5"/>
      <c r="R1516" s="5"/>
      <c r="S1516" s="5"/>
      <c r="T1516" s="5"/>
      <c r="U1516" s="127"/>
      <c r="V1516" s="496"/>
    </row>
    <row r="1517" spans="1:22" x14ac:dyDescent="0.2">
      <c r="A1517" s="5"/>
      <c r="B1517" s="31"/>
      <c r="C1517" s="30"/>
      <c r="D1517" s="5"/>
      <c r="E1517" s="5"/>
      <c r="F1517" s="5"/>
      <c r="G1517" s="5"/>
      <c r="H1517" s="5"/>
      <c r="I1517" s="5"/>
      <c r="J1517" s="5"/>
      <c r="K1517" s="5"/>
      <c r="L1517" s="5"/>
      <c r="M1517" s="5"/>
      <c r="N1517" s="5"/>
      <c r="O1517" s="5"/>
      <c r="P1517" s="5"/>
      <c r="Q1517" s="5"/>
      <c r="R1517" s="5"/>
      <c r="S1517" s="5"/>
      <c r="T1517" s="5"/>
      <c r="U1517" s="127"/>
      <c r="V1517" s="496"/>
    </row>
    <row r="1518" spans="1:22" x14ac:dyDescent="0.2">
      <c r="A1518" s="5"/>
      <c r="B1518" s="31"/>
      <c r="C1518" s="30"/>
      <c r="D1518" s="5"/>
      <c r="E1518" s="5"/>
      <c r="F1518" s="5"/>
      <c r="G1518" s="5"/>
      <c r="H1518" s="5"/>
      <c r="I1518" s="5"/>
      <c r="J1518" s="5"/>
      <c r="K1518" s="5"/>
      <c r="L1518" s="5"/>
      <c r="M1518" s="5"/>
      <c r="N1518" s="5"/>
      <c r="O1518" s="5"/>
      <c r="P1518" s="5"/>
      <c r="Q1518" s="5"/>
      <c r="R1518" s="5"/>
      <c r="S1518" s="5"/>
      <c r="T1518" s="5"/>
      <c r="U1518" s="127"/>
      <c r="V1518" s="496"/>
    </row>
    <row r="1519" spans="1:22" x14ac:dyDescent="0.2">
      <c r="A1519" s="5"/>
      <c r="B1519" s="31"/>
      <c r="C1519" s="30"/>
      <c r="D1519" s="5"/>
      <c r="E1519" s="5"/>
      <c r="F1519" s="5"/>
      <c r="G1519" s="5"/>
      <c r="H1519" s="5"/>
      <c r="I1519" s="5"/>
      <c r="J1519" s="5"/>
      <c r="K1519" s="5"/>
      <c r="L1519" s="5"/>
      <c r="M1519" s="5"/>
      <c r="N1519" s="5"/>
      <c r="O1519" s="5"/>
      <c r="P1519" s="5"/>
      <c r="Q1519" s="5"/>
      <c r="R1519" s="5"/>
      <c r="S1519" s="5"/>
      <c r="T1519" s="5"/>
      <c r="U1519" s="127"/>
      <c r="V1519" s="496"/>
    </row>
    <row r="1520" spans="1:22" x14ac:dyDescent="0.2">
      <c r="A1520" s="5"/>
      <c r="B1520" s="31"/>
      <c r="C1520" s="30"/>
      <c r="D1520" s="5"/>
      <c r="E1520" s="5"/>
      <c r="F1520" s="5"/>
      <c r="G1520" s="5"/>
      <c r="H1520" s="5"/>
      <c r="I1520" s="5"/>
      <c r="J1520" s="5"/>
      <c r="K1520" s="5"/>
      <c r="L1520" s="5"/>
      <c r="M1520" s="5"/>
      <c r="N1520" s="5"/>
      <c r="O1520" s="5"/>
      <c r="P1520" s="5"/>
      <c r="Q1520" s="5"/>
      <c r="R1520" s="5"/>
      <c r="S1520" s="5"/>
      <c r="T1520" s="5"/>
      <c r="U1520" s="127"/>
      <c r="V1520" s="496"/>
    </row>
    <row r="1521" spans="1:22" x14ac:dyDescent="0.2">
      <c r="A1521" s="5"/>
      <c r="B1521" s="31"/>
      <c r="C1521" s="30"/>
      <c r="D1521" s="5"/>
      <c r="E1521" s="5"/>
      <c r="F1521" s="5"/>
      <c r="G1521" s="5"/>
      <c r="H1521" s="5"/>
      <c r="I1521" s="5"/>
      <c r="J1521" s="5"/>
      <c r="K1521" s="5"/>
      <c r="L1521" s="5"/>
      <c r="M1521" s="5"/>
      <c r="N1521" s="5"/>
      <c r="O1521" s="5"/>
      <c r="P1521" s="5"/>
      <c r="Q1521" s="5"/>
      <c r="R1521" s="5"/>
      <c r="S1521" s="5"/>
      <c r="T1521" s="5"/>
      <c r="U1521" s="127"/>
      <c r="V1521" s="496"/>
    </row>
    <row r="1522" spans="1:22" x14ac:dyDescent="0.2">
      <c r="A1522" s="5"/>
      <c r="B1522" s="31"/>
      <c r="C1522" s="30"/>
      <c r="D1522" s="5"/>
      <c r="E1522" s="5"/>
      <c r="F1522" s="5"/>
      <c r="G1522" s="5"/>
      <c r="H1522" s="5"/>
      <c r="I1522" s="5"/>
      <c r="J1522" s="5"/>
      <c r="K1522" s="5"/>
      <c r="L1522" s="5"/>
      <c r="M1522" s="5"/>
      <c r="N1522" s="5"/>
      <c r="O1522" s="5"/>
      <c r="P1522" s="5"/>
      <c r="Q1522" s="5"/>
      <c r="R1522" s="5"/>
      <c r="S1522" s="5"/>
      <c r="T1522" s="5"/>
      <c r="U1522" s="127"/>
      <c r="V1522" s="496"/>
    </row>
    <row r="1523" spans="1:22" x14ac:dyDescent="0.2">
      <c r="A1523" s="5"/>
      <c r="B1523" s="31"/>
      <c r="C1523" s="30"/>
      <c r="D1523" s="5"/>
      <c r="E1523" s="5"/>
      <c r="F1523" s="5"/>
      <c r="G1523" s="5"/>
      <c r="H1523" s="5"/>
      <c r="I1523" s="5"/>
      <c r="J1523" s="5"/>
      <c r="K1523" s="5"/>
      <c r="L1523" s="5"/>
      <c r="M1523" s="5"/>
      <c r="N1523" s="5"/>
      <c r="O1523" s="5"/>
      <c r="P1523" s="5"/>
      <c r="Q1523" s="5"/>
      <c r="R1523" s="5"/>
      <c r="S1523" s="5"/>
      <c r="T1523" s="5"/>
      <c r="U1523" s="127"/>
      <c r="V1523" s="496"/>
    </row>
    <row r="1524" spans="1:22" x14ac:dyDescent="0.2">
      <c r="A1524" s="5"/>
      <c r="B1524" s="31"/>
      <c r="C1524" s="30"/>
      <c r="D1524" s="5"/>
      <c r="E1524" s="5"/>
      <c r="F1524" s="5"/>
      <c r="G1524" s="5"/>
      <c r="H1524" s="5"/>
      <c r="I1524" s="5"/>
      <c r="J1524" s="5"/>
      <c r="K1524" s="5"/>
      <c r="L1524" s="5"/>
      <c r="M1524" s="5"/>
      <c r="N1524" s="5"/>
      <c r="O1524" s="5"/>
      <c r="P1524" s="5"/>
      <c r="Q1524" s="5"/>
      <c r="R1524" s="5"/>
      <c r="S1524" s="5"/>
      <c r="T1524" s="5"/>
      <c r="U1524" s="127"/>
      <c r="V1524" s="496"/>
    </row>
    <row r="1525" spans="1:22" x14ac:dyDescent="0.2">
      <c r="A1525" s="5"/>
      <c r="B1525" s="31"/>
      <c r="C1525" s="30"/>
      <c r="D1525" s="5"/>
      <c r="E1525" s="5"/>
      <c r="F1525" s="5"/>
      <c r="G1525" s="5"/>
      <c r="H1525" s="5"/>
      <c r="I1525" s="5"/>
      <c r="J1525" s="5"/>
      <c r="K1525" s="5"/>
      <c r="L1525" s="5"/>
      <c r="M1525" s="5"/>
      <c r="N1525" s="5"/>
      <c r="O1525" s="5"/>
      <c r="P1525" s="5"/>
      <c r="Q1525" s="5"/>
      <c r="R1525" s="5"/>
      <c r="S1525" s="5"/>
      <c r="T1525" s="5"/>
      <c r="U1525" s="127"/>
      <c r="V1525" s="496"/>
    </row>
    <row r="1526" spans="1:22" x14ac:dyDescent="0.2">
      <c r="A1526" s="5"/>
      <c r="B1526" s="31"/>
      <c r="C1526" s="30"/>
      <c r="D1526" s="5"/>
      <c r="E1526" s="5"/>
      <c r="F1526" s="5"/>
      <c r="G1526" s="5"/>
      <c r="H1526" s="5"/>
      <c r="I1526" s="5"/>
      <c r="J1526" s="5"/>
      <c r="K1526" s="5"/>
      <c r="L1526" s="5"/>
      <c r="M1526" s="5"/>
      <c r="N1526" s="5"/>
      <c r="O1526" s="5"/>
      <c r="P1526" s="5"/>
      <c r="Q1526" s="5"/>
      <c r="R1526" s="5"/>
      <c r="S1526" s="5"/>
      <c r="T1526" s="5"/>
      <c r="U1526" s="127"/>
      <c r="V1526" s="496"/>
    </row>
    <row r="1527" spans="1:22" x14ac:dyDescent="0.2">
      <c r="A1527" s="5"/>
      <c r="B1527" s="31"/>
      <c r="C1527" s="30"/>
      <c r="D1527" s="5"/>
      <c r="E1527" s="5"/>
      <c r="F1527" s="5"/>
      <c r="G1527" s="5"/>
      <c r="H1527" s="5"/>
      <c r="I1527" s="5"/>
      <c r="J1527" s="5"/>
      <c r="K1527" s="5"/>
      <c r="L1527" s="5"/>
      <c r="M1527" s="5"/>
      <c r="N1527" s="5"/>
      <c r="O1527" s="5"/>
      <c r="P1527" s="5"/>
      <c r="Q1527" s="5"/>
      <c r="R1527" s="5"/>
      <c r="S1527" s="5"/>
      <c r="T1527" s="5"/>
      <c r="U1527" s="127"/>
      <c r="V1527" s="496"/>
    </row>
    <row r="1528" spans="1:22" x14ac:dyDescent="0.2">
      <c r="A1528" s="5"/>
      <c r="B1528" s="31"/>
      <c r="C1528" s="30"/>
      <c r="D1528" s="5"/>
      <c r="E1528" s="5"/>
      <c r="F1528" s="5"/>
      <c r="G1528" s="5"/>
      <c r="H1528" s="5"/>
      <c r="I1528" s="5"/>
      <c r="J1528" s="5"/>
      <c r="K1528" s="5"/>
      <c r="L1528" s="5"/>
      <c r="M1528" s="5"/>
      <c r="N1528" s="5"/>
      <c r="O1528" s="5"/>
      <c r="P1528" s="5"/>
      <c r="Q1528" s="5"/>
      <c r="R1528" s="5"/>
      <c r="S1528" s="5"/>
      <c r="T1528" s="5"/>
      <c r="U1528" s="127"/>
      <c r="V1528" s="496"/>
    </row>
    <row r="1529" spans="1:22" x14ac:dyDescent="0.2">
      <c r="A1529" s="5"/>
      <c r="B1529" s="31"/>
      <c r="C1529" s="30"/>
      <c r="D1529" s="5"/>
      <c r="E1529" s="5"/>
      <c r="F1529" s="5"/>
      <c r="G1529" s="5"/>
      <c r="H1529" s="5"/>
      <c r="I1529" s="5"/>
      <c r="J1529" s="5"/>
      <c r="K1529" s="5"/>
      <c r="L1529" s="5"/>
      <c r="M1529" s="5"/>
      <c r="N1529" s="5"/>
      <c r="O1529" s="5"/>
      <c r="P1529" s="5"/>
      <c r="Q1529" s="5"/>
      <c r="R1529" s="5"/>
      <c r="S1529" s="5"/>
      <c r="T1529" s="5"/>
      <c r="U1529" s="127"/>
      <c r="V1529" s="496"/>
    </row>
    <row r="1530" spans="1:22" x14ac:dyDescent="0.2">
      <c r="A1530" s="5"/>
      <c r="B1530" s="31"/>
      <c r="C1530" s="30"/>
      <c r="D1530" s="5"/>
      <c r="E1530" s="5"/>
      <c r="F1530" s="5"/>
      <c r="G1530" s="5"/>
      <c r="H1530" s="5"/>
      <c r="I1530" s="5"/>
      <c r="J1530" s="5"/>
      <c r="K1530" s="5"/>
      <c r="L1530" s="5"/>
      <c r="M1530" s="5"/>
      <c r="N1530" s="5"/>
      <c r="O1530" s="5"/>
      <c r="P1530" s="5"/>
      <c r="Q1530" s="5"/>
      <c r="R1530" s="5"/>
      <c r="S1530" s="5"/>
      <c r="T1530" s="5"/>
      <c r="U1530" s="127"/>
      <c r="V1530" s="496"/>
    </row>
    <row r="1531" spans="1:22" x14ac:dyDescent="0.2">
      <c r="A1531" s="5"/>
      <c r="B1531" s="31"/>
      <c r="C1531" s="30"/>
      <c r="D1531" s="5"/>
      <c r="E1531" s="5"/>
      <c r="F1531" s="5"/>
      <c r="G1531" s="5"/>
      <c r="H1531" s="5"/>
      <c r="I1531" s="5"/>
      <c r="J1531" s="5"/>
      <c r="K1531" s="5"/>
      <c r="L1531" s="5"/>
      <c r="M1531" s="5"/>
      <c r="N1531" s="5"/>
      <c r="O1531" s="5"/>
      <c r="P1531" s="5"/>
      <c r="Q1531" s="5"/>
      <c r="R1531" s="5"/>
      <c r="S1531" s="5"/>
      <c r="T1531" s="5"/>
      <c r="U1531" s="127"/>
      <c r="V1531" s="496"/>
    </row>
    <row r="1532" spans="1:22" x14ac:dyDescent="0.2">
      <c r="A1532" s="5"/>
      <c r="B1532" s="31"/>
      <c r="C1532" s="30"/>
      <c r="D1532" s="5"/>
      <c r="E1532" s="5"/>
      <c r="F1532" s="5"/>
      <c r="G1532" s="5"/>
      <c r="H1532" s="5"/>
      <c r="I1532" s="5"/>
      <c r="J1532" s="5"/>
      <c r="K1532" s="5"/>
      <c r="L1532" s="5"/>
      <c r="M1532" s="5"/>
      <c r="N1532" s="5"/>
      <c r="O1532" s="5"/>
      <c r="P1532" s="5"/>
      <c r="Q1532" s="5"/>
      <c r="R1532" s="5"/>
      <c r="S1532" s="5"/>
      <c r="T1532" s="5"/>
      <c r="U1532" s="127"/>
      <c r="V1532" s="496"/>
    </row>
    <row r="1533" spans="1:22" x14ac:dyDescent="0.2">
      <c r="A1533" s="5"/>
      <c r="B1533" s="31"/>
      <c r="C1533" s="30"/>
      <c r="D1533" s="5"/>
      <c r="E1533" s="5"/>
      <c r="F1533" s="5"/>
      <c r="G1533" s="5"/>
      <c r="H1533" s="5"/>
      <c r="I1533" s="5"/>
      <c r="J1533" s="5"/>
      <c r="K1533" s="5"/>
      <c r="L1533" s="5"/>
      <c r="M1533" s="5"/>
      <c r="N1533" s="5"/>
      <c r="O1533" s="5"/>
      <c r="P1533" s="5"/>
      <c r="Q1533" s="5"/>
      <c r="R1533" s="5"/>
      <c r="S1533" s="5"/>
      <c r="T1533" s="5"/>
      <c r="U1533" s="127"/>
      <c r="V1533" s="496"/>
    </row>
    <row r="1534" spans="1:22" x14ac:dyDescent="0.2">
      <c r="A1534" s="5"/>
      <c r="B1534" s="31"/>
      <c r="C1534" s="30"/>
      <c r="D1534" s="5"/>
      <c r="E1534" s="5"/>
      <c r="F1534" s="5"/>
      <c r="G1534" s="5"/>
      <c r="H1534" s="5"/>
      <c r="I1534" s="5"/>
      <c r="J1534" s="5"/>
      <c r="K1534" s="5"/>
      <c r="L1534" s="5"/>
      <c r="M1534" s="5"/>
      <c r="N1534" s="5"/>
      <c r="O1534" s="5"/>
      <c r="P1534" s="5"/>
      <c r="Q1534" s="5"/>
      <c r="R1534" s="5"/>
      <c r="S1534" s="5"/>
      <c r="T1534" s="5"/>
      <c r="U1534" s="127"/>
      <c r="V1534" s="496"/>
    </row>
    <row r="1535" spans="1:22" x14ac:dyDescent="0.2">
      <c r="A1535" s="5"/>
      <c r="B1535" s="31"/>
      <c r="C1535" s="30"/>
      <c r="D1535" s="5"/>
      <c r="E1535" s="5"/>
      <c r="F1535" s="5"/>
      <c r="G1535" s="5"/>
      <c r="H1535" s="5"/>
      <c r="I1535" s="5"/>
      <c r="J1535" s="5"/>
      <c r="K1535" s="5"/>
      <c r="L1535" s="5"/>
      <c r="M1535" s="5"/>
      <c r="N1535" s="5"/>
      <c r="O1535" s="5"/>
      <c r="P1535" s="5"/>
      <c r="Q1535" s="5"/>
      <c r="R1535" s="5"/>
      <c r="S1535" s="5"/>
      <c r="T1535" s="5"/>
      <c r="U1535" s="127"/>
      <c r="V1535" s="496"/>
    </row>
    <row r="1536" spans="1:22" x14ac:dyDescent="0.2">
      <c r="A1536" s="5"/>
      <c r="B1536" s="31"/>
      <c r="C1536" s="30"/>
      <c r="D1536" s="5"/>
      <c r="E1536" s="5"/>
      <c r="F1536" s="5"/>
      <c r="G1536" s="5"/>
      <c r="H1536" s="5"/>
      <c r="I1536" s="5"/>
      <c r="J1536" s="5"/>
      <c r="K1536" s="5"/>
      <c r="L1536" s="5"/>
      <c r="M1536" s="5"/>
      <c r="N1536" s="5"/>
      <c r="O1536" s="5"/>
      <c r="P1536" s="5"/>
      <c r="Q1536" s="5"/>
      <c r="R1536" s="5"/>
      <c r="S1536" s="5"/>
      <c r="T1536" s="5"/>
      <c r="U1536" s="127"/>
      <c r="V1536" s="496"/>
    </row>
    <row r="1537" spans="1:22" x14ac:dyDescent="0.2">
      <c r="A1537" s="5"/>
      <c r="B1537" s="31"/>
      <c r="C1537" s="30"/>
      <c r="D1537" s="5"/>
      <c r="E1537" s="5"/>
      <c r="F1537" s="5"/>
      <c r="G1537" s="5"/>
      <c r="H1537" s="5"/>
      <c r="I1537" s="5"/>
      <c r="J1537" s="5"/>
      <c r="K1537" s="5"/>
      <c r="L1537" s="5"/>
      <c r="M1537" s="5"/>
      <c r="N1537" s="5"/>
      <c r="O1537" s="5"/>
      <c r="P1537" s="5"/>
      <c r="Q1537" s="5"/>
      <c r="R1537" s="5"/>
      <c r="S1537" s="5"/>
      <c r="T1537" s="5"/>
      <c r="U1537" s="127"/>
      <c r="V1537" s="496"/>
    </row>
    <row r="1538" spans="1:22" x14ac:dyDescent="0.2">
      <c r="A1538" s="5"/>
      <c r="B1538" s="31"/>
      <c r="C1538" s="30"/>
      <c r="D1538" s="5"/>
      <c r="E1538" s="5"/>
      <c r="F1538" s="5"/>
      <c r="G1538" s="5"/>
      <c r="H1538" s="5"/>
      <c r="I1538" s="5"/>
      <c r="J1538" s="5"/>
      <c r="K1538" s="5"/>
      <c r="L1538" s="5"/>
      <c r="M1538" s="5"/>
      <c r="N1538" s="5"/>
      <c r="O1538" s="5"/>
      <c r="P1538" s="5"/>
      <c r="Q1538" s="5"/>
      <c r="R1538" s="5"/>
      <c r="S1538" s="5"/>
      <c r="T1538" s="5"/>
      <c r="U1538" s="127"/>
      <c r="V1538" s="496"/>
    </row>
    <row r="1539" spans="1:22" x14ac:dyDescent="0.2">
      <c r="A1539" s="5"/>
      <c r="B1539" s="31"/>
      <c r="C1539" s="30"/>
      <c r="D1539" s="5"/>
      <c r="E1539" s="5"/>
      <c r="F1539" s="5"/>
      <c r="G1539" s="5"/>
      <c r="H1539" s="5"/>
      <c r="I1539" s="5"/>
      <c r="J1539" s="5"/>
      <c r="K1539" s="5"/>
      <c r="L1539" s="5"/>
      <c r="M1539" s="5"/>
      <c r="N1539" s="5"/>
      <c r="O1539" s="5"/>
      <c r="P1539" s="5"/>
      <c r="Q1539" s="5"/>
      <c r="R1539" s="5"/>
      <c r="S1539" s="5"/>
      <c r="T1539" s="5"/>
      <c r="U1539" s="127"/>
      <c r="V1539" s="496"/>
    </row>
    <row r="1540" spans="1:22" x14ac:dyDescent="0.2">
      <c r="A1540" s="5"/>
      <c r="B1540" s="31"/>
      <c r="C1540" s="30"/>
      <c r="D1540" s="5"/>
      <c r="E1540" s="5"/>
      <c r="F1540" s="5"/>
      <c r="G1540" s="5"/>
      <c r="H1540" s="5"/>
      <c r="I1540" s="5"/>
      <c r="J1540" s="5"/>
      <c r="K1540" s="5"/>
      <c r="L1540" s="5"/>
      <c r="M1540" s="5"/>
      <c r="N1540" s="5"/>
      <c r="O1540" s="5"/>
      <c r="P1540" s="5"/>
      <c r="Q1540" s="5"/>
      <c r="R1540" s="5"/>
      <c r="S1540" s="5"/>
      <c r="T1540" s="5"/>
      <c r="U1540" s="127"/>
      <c r="V1540" s="496"/>
    </row>
    <row r="1541" spans="1:22" x14ac:dyDescent="0.2">
      <c r="A1541" s="5"/>
      <c r="B1541" s="31"/>
      <c r="C1541" s="30"/>
      <c r="D1541" s="5"/>
      <c r="E1541" s="5"/>
      <c r="F1541" s="5"/>
      <c r="G1541" s="5"/>
      <c r="H1541" s="5"/>
      <c r="I1541" s="5"/>
      <c r="J1541" s="5"/>
      <c r="K1541" s="5"/>
      <c r="L1541" s="5"/>
      <c r="M1541" s="5"/>
      <c r="N1541" s="5"/>
      <c r="O1541" s="5"/>
      <c r="P1541" s="5"/>
      <c r="Q1541" s="5"/>
      <c r="R1541" s="5"/>
      <c r="S1541" s="5"/>
      <c r="T1541" s="5"/>
      <c r="U1541" s="127"/>
      <c r="V1541" s="496"/>
    </row>
    <row r="1542" spans="1:22" x14ac:dyDescent="0.2">
      <c r="A1542" s="5"/>
      <c r="B1542" s="31"/>
      <c r="C1542" s="30"/>
      <c r="D1542" s="5"/>
      <c r="E1542" s="5"/>
      <c r="F1542" s="5"/>
      <c r="G1542" s="5"/>
      <c r="H1542" s="5"/>
      <c r="I1542" s="5"/>
      <c r="J1542" s="5"/>
      <c r="K1542" s="5"/>
      <c r="L1542" s="5"/>
      <c r="M1542" s="5"/>
      <c r="N1542" s="5"/>
      <c r="O1542" s="5"/>
      <c r="P1542" s="5"/>
      <c r="Q1542" s="5"/>
      <c r="R1542" s="5"/>
      <c r="S1542" s="5"/>
      <c r="T1542" s="5"/>
      <c r="U1542" s="127"/>
      <c r="V1542" s="496"/>
    </row>
    <row r="1543" spans="1:22" x14ac:dyDescent="0.2">
      <c r="A1543" s="5"/>
      <c r="B1543" s="31"/>
      <c r="C1543" s="30"/>
      <c r="D1543" s="5"/>
      <c r="E1543" s="5"/>
      <c r="F1543" s="5"/>
      <c r="G1543" s="5"/>
      <c r="H1543" s="5"/>
      <c r="I1543" s="5"/>
      <c r="J1543" s="5"/>
      <c r="K1543" s="5"/>
      <c r="L1543" s="5"/>
      <c r="M1543" s="5"/>
      <c r="N1543" s="5"/>
      <c r="O1543" s="5"/>
      <c r="P1543" s="5"/>
      <c r="Q1543" s="5"/>
      <c r="R1543" s="5"/>
      <c r="S1543" s="5"/>
      <c r="T1543" s="5"/>
      <c r="U1543" s="127"/>
      <c r="V1543" s="496"/>
    </row>
    <row r="1544" spans="1:22" x14ac:dyDescent="0.2">
      <c r="A1544" s="5"/>
      <c r="B1544" s="31"/>
      <c r="C1544" s="30"/>
      <c r="D1544" s="5"/>
      <c r="E1544" s="5"/>
      <c r="F1544" s="5"/>
      <c r="G1544" s="5"/>
      <c r="H1544" s="5"/>
      <c r="I1544" s="5"/>
      <c r="J1544" s="5"/>
      <c r="K1544" s="5"/>
      <c r="L1544" s="5"/>
      <c r="M1544" s="5"/>
      <c r="N1544" s="5"/>
      <c r="O1544" s="5"/>
      <c r="P1544" s="5"/>
      <c r="Q1544" s="5"/>
      <c r="R1544" s="5"/>
      <c r="S1544" s="5"/>
      <c r="T1544" s="5"/>
      <c r="U1544" s="127"/>
      <c r="V1544" s="496"/>
    </row>
    <row r="1545" spans="1:22" x14ac:dyDescent="0.2">
      <c r="A1545" s="5"/>
      <c r="B1545" s="31"/>
      <c r="C1545" s="30"/>
      <c r="D1545" s="5"/>
      <c r="E1545" s="5"/>
      <c r="F1545" s="5"/>
      <c r="G1545" s="5"/>
      <c r="H1545" s="5"/>
      <c r="I1545" s="5"/>
      <c r="J1545" s="5"/>
      <c r="K1545" s="5"/>
      <c r="L1545" s="5"/>
      <c r="M1545" s="5"/>
      <c r="N1545" s="5"/>
      <c r="O1545" s="5"/>
      <c r="P1545" s="5"/>
      <c r="Q1545" s="5"/>
      <c r="R1545" s="5"/>
      <c r="S1545" s="5"/>
      <c r="T1545" s="5"/>
      <c r="U1545" s="127"/>
      <c r="V1545" s="496"/>
    </row>
    <row r="1546" spans="1:22" x14ac:dyDescent="0.2">
      <c r="A1546" s="5"/>
      <c r="B1546" s="31"/>
      <c r="C1546" s="30"/>
      <c r="D1546" s="5"/>
      <c r="E1546" s="5"/>
      <c r="F1546" s="5"/>
      <c r="G1546" s="5"/>
      <c r="H1546" s="5"/>
      <c r="I1546" s="5"/>
      <c r="J1546" s="5"/>
      <c r="K1546" s="5"/>
      <c r="L1546" s="5"/>
      <c r="M1546" s="5"/>
      <c r="N1546" s="5"/>
      <c r="O1546" s="5"/>
      <c r="P1546" s="5"/>
      <c r="Q1546" s="5"/>
      <c r="R1546" s="5"/>
      <c r="S1546" s="5"/>
      <c r="T1546" s="5"/>
      <c r="U1546" s="127"/>
      <c r="V1546" s="496"/>
    </row>
    <row r="1547" spans="1:22" x14ac:dyDescent="0.2">
      <c r="A1547" s="5"/>
      <c r="B1547" s="31"/>
      <c r="C1547" s="30"/>
      <c r="D1547" s="5"/>
      <c r="E1547" s="5"/>
      <c r="F1547" s="5"/>
      <c r="G1547" s="5"/>
      <c r="H1547" s="5"/>
      <c r="I1547" s="5"/>
      <c r="J1547" s="5"/>
      <c r="K1547" s="5"/>
      <c r="L1547" s="5"/>
      <c r="M1547" s="5"/>
      <c r="N1547" s="5"/>
      <c r="O1547" s="5"/>
      <c r="P1547" s="5"/>
      <c r="Q1547" s="5"/>
      <c r="R1547" s="5"/>
      <c r="S1547" s="5"/>
      <c r="T1547" s="5"/>
      <c r="U1547" s="127"/>
      <c r="V1547" s="496"/>
    </row>
    <row r="1548" spans="1:22" x14ac:dyDescent="0.2">
      <c r="A1548" s="5"/>
      <c r="B1548" s="31"/>
      <c r="C1548" s="30"/>
      <c r="D1548" s="5"/>
      <c r="E1548" s="5"/>
      <c r="F1548" s="5"/>
      <c r="G1548" s="5"/>
      <c r="H1548" s="5"/>
      <c r="I1548" s="5"/>
      <c r="J1548" s="5"/>
      <c r="K1548" s="5"/>
      <c r="L1548" s="5"/>
      <c r="M1548" s="5"/>
      <c r="N1548" s="5"/>
      <c r="O1548" s="5"/>
      <c r="P1548" s="5"/>
      <c r="Q1548" s="5"/>
      <c r="R1548" s="5"/>
      <c r="S1548" s="5"/>
      <c r="T1548" s="5"/>
      <c r="U1548" s="127"/>
      <c r="V1548" s="496"/>
    </row>
    <row r="1549" spans="1:22" x14ac:dyDescent="0.2">
      <c r="A1549" s="5"/>
      <c r="B1549" s="31"/>
      <c r="C1549" s="30"/>
      <c r="D1549" s="5"/>
      <c r="E1549" s="5"/>
      <c r="F1549" s="5"/>
      <c r="G1549" s="5"/>
      <c r="H1549" s="5"/>
      <c r="I1549" s="5"/>
      <c r="J1549" s="5"/>
      <c r="K1549" s="5"/>
      <c r="L1549" s="5"/>
      <c r="M1549" s="5"/>
      <c r="N1549" s="5"/>
      <c r="O1549" s="5"/>
      <c r="P1549" s="5"/>
      <c r="Q1549" s="5"/>
      <c r="R1549" s="5"/>
      <c r="S1549" s="5"/>
      <c r="T1549" s="5"/>
      <c r="U1549" s="127"/>
      <c r="V1549" s="496"/>
    </row>
    <row r="1550" spans="1:22" x14ac:dyDescent="0.2">
      <c r="A1550" s="5"/>
      <c r="B1550" s="31"/>
      <c r="C1550" s="30"/>
      <c r="D1550" s="5"/>
      <c r="E1550" s="5"/>
      <c r="F1550" s="5"/>
      <c r="G1550" s="5"/>
      <c r="H1550" s="5"/>
      <c r="I1550" s="5"/>
      <c r="J1550" s="5"/>
      <c r="K1550" s="5"/>
      <c r="L1550" s="5"/>
      <c r="M1550" s="5"/>
      <c r="N1550" s="5"/>
      <c r="O1550" s="5"/>
      <c r="P1550" s="5"/>
      <c r="Q1550" s="5"/>
      <c r="R1550" s="5"/>
      <c r="S1550" s="5"/>
      <c r="T1550" s="5"/>
      <c r="U1550" s="127"/>
      <c r="V1550" s="496"/>
    </row>
    <row r="1551" spans="1:22" x14ac:dyDescent="0.2">
      <c r="A1551" s="5"/>
      <c r="B1551" s="31"/>
      <c r="C1551" s="30"/>
      <c r="D1551" s="5"/>
      <c r="E1551" s="5"/>
      <c r="F1551" s="5"/>
      <c r="G1551" s="5"/>
      <c r="H1551" s="5"/>
      <c r="I1551" s="5"/>
      <c r="J1551" s="5"/>
      <c r="K1551" s="5"/>
      <c r="L1551" s="5"/>
      <c r="M1551" s="5"/>
      <c r="N1551" s="5"/>
      <c r="O1551" s="5"/>
      <c r="P1551" s="5"/>
      <c r="Q1551" s="5"/>
      <c r="R1551" s="5"/>
      <c r="S1551" s="5"/>
      <c r="T1551" s="5"/>
      <c r="U1551" s="127"/>
      <c r="V1551" s="496"/>
    </row>
    <row r="1552" spans="1:22" x14ac:dyDescent="0.2">
      <c r="A1552" s="5"/>
      <c r="B1552" s="31"/>
      <c r="C1552" s="30"/>
      <c r="D1552" s="5"/>
      <c r="E1552" s="5"/>
      <c r="F1552" s="5"/>
      <c r="G1552" s="5"/>
      <c r="H1552" s="5"/>
      <c r="I1552" s="5"/>
      <c r="J1552" s="5"/>
      <c r="K1552" s="5"/>
      <c r="L1552" s="5"/>
      <c r="M1552" s="5"/>
      <c r="N1552" s="5"/>
      <c r="O1552" s="5"/>
      <c r="P1552" s="5"/>
      <c r="Q1552" s="5"/>
      <c r="R1552" s="5"/>
      <c r="S1552" s="5"/>
      <c r="T1552" s="5"/>
      <c r="U1552" s="127"/>
      <c r="V1552" s="496"/>
    </row>
    <row r="1553" spans="1:22" x14ac:dyDescent="0.2">
      <c r="A1553" s="5"/>
      <c r="B1553" s="31"/>
      <c r="C1553" s="30"/>
      <c r="D1553" s="5"/>
      <c r="E1553" s="5"/>
      <c r="F1553" s="5"/>
      <c r="G1553" s="5"/>
      <c r="H1553" s="5"/>
      <c r="I1553" s="5"/>
      <c r="J1553" s="5"/>
      <c r="K1553" s="5"/>
      <c r="L1553" s="5"/>
      <c r="M1553" s="5"/>
      <c r="N1553" s="5"/>
      <c r="O1553" s="5"/>
      <c r="P1553" s="5"/>
      <c r="Q1553" s="5"/>
      <c r="R1553" s="5"/>
      <c r="S1553" s="5"/>
      <c r="T1553" s="5"/>
      <c r="U1553" s="127"/>
      <c r="V1553" s="496"/>
    </row>
    <row r="1554" spans="1:22" x14ac:dyDescent="0.2">
      <c r="A1554" s="5"/>
      <c r="B1554" s="31"/>
      <c r="C1554" s="30"/>
      <c r="D1554" s="5"/>
      <c r="E1554" s="5"/>
      <c r="F1554" s="5"/>
      <c r="G1554" s="5"/>
      <c r="H1554" s="5"/>
      <c r="I1554" s="5"/>
      <c r="J1554" s="5"/>
      <c r="K1554" s="5"/>
      <c r="L1554" s="5"/>
      <c r="M1554" s="5"/>
      <c r="N1554" s="5"/>
      <c r="O1554" s="5"/>
      <c r="P1554" s="5"/>
      <c r="Q1554" s="5"/>
      <c r="R1554" s="5"/>
      <c r="S1554" s="5"/>
      <c r="T1554" s="5"/>
      <c r="U1554" s="127"/>
      <c r="V1554" s="496"/>
    </row>
    <row r="1555" spans="1:22" x14ac:dyDescent="0.2">
      <c r="A1555" s="5"/>
      <c r="B1555" s="31"/>
      <c r="C1555" s="30"/>
      <c r="D1555" s="5"/>
      <c r="E1555" s="5"/>
      <c r="F1555" s="5"/>
      <c r="G1555" s="5"/>
      <c r="H1555" s="5"/>
      <c r="I1555" s="5"/>
      <c r="J1555" s="5"/>
      <c r="K1555" s="5"/>
      <c r="L1555" s="5"/>
      <c r="M1555" s="5"/>
      <c r="N1555" s="5"/>
      <c r="O1555" s="5"/>
      <c r="P1555" s="5"/>
      <c r="Q1555" s="5"/>
      <c r="R1555" s="5"/>
      <c r="S1555" s="5"/>
      <c r="T1555" s="5"/>
      <c r="U1555" s="127"/>
      <c r="V1555" s="496"/>
    </row>
    <row r="1556" spans="1:22" x14ac:dyDescent="0.2">
      <c r="A1556" s="5"/>
      <c r="B1556" s="31"/>
      <c r="C1556" s="30"/>
      <c r="D1556" s="5"/>
      <c r="E1556" s="5"/>
      <c r="F1556" s="5"/>
      <c r="G1556" s="5"/>
      <c r="H1556" s="5"/>
      <c r="I1556" s="5"/>
      <c r="J1556" s="5"/>
      <c r="K1556" s="5"/>
      <c r="L1556" s="5"/>
      <c r="M1556" s="5"/>
      <c r="N1556" s="5"/>
      <c r="O1556" s="5"/>
      <c r="P1556" s="5"/>
      <c r="Q1556" s="5"/>
      <c r="R1556" s="5"/>
      <c r="S1556" s="5"/>
      <c r="T1556" s="5"/>
      <c r="U1556" s="127"/>
      <c r="V1556" s="496"/>
    </row>
    <row r="1557" spans="1:22" x14ac:dyDescent="0.2">
      <c r="A1557" s="5"/>
      <c r="B1557" s="31"/>
      <c r="C1557" s="30"/>
      <c r="D1557" s="5"/>
      <c r="E1557" s="5"/>
      <c r="F1557" s="5"/>
      <c r="G1557" s="5"/>
      <c r="H1557" s="5"/>
      <c r="I1557" s="5"/>
      <c r="J1557" s="5"/>
      <c r="K1557" s="5"/>
      <c r="L1557" s="5"/>
      <c r="M1557" s="5"/>
      <c r="N1557" s="5"/>
      <c r="O1557" s="5"/>
      <c r="P1557" s="5"/>
      <c r="Q1557" s="5"/>
      <c r="R1557" s="5"/>
      <c r="S1557" s="5"/>
      <c r="T1557" s="5"/>
      <c r="U1557" s="127"/>
      <c r="V1557" s="496"/>
    </row>
    <row r="1558" spans="1:22" x14ac:dyDescent="0.2">
      <c r="A1558" s="5"/>
      <c r="B1558" s="31"/>
      <c r="C1558" s="30"/>
      <c r="D1558" s="5"/>
      <c r="E1558" s="5"/>
      <c r="F1558" s="5"/>
      <c r="G1558" s="5"/>
      <c r="H1558" s="5"/>
      <c r="I1558" s="5"/>
      <c r="J1558" s="5"/>
      <c r="K1558" s="5"/>
      <c r="L1558" s="5"/>
      <c r="M1558" s="5"/>
      <c r="N1558" s="5"/>
      <c r="O1558" s="5"/>
      <c r="P1558" s="5"/>
      <c r="Q1558" s="5"/>
      <c r="R1558" s="5"/>
      <c r="S1558" s="5"/>
      <c r="T1558" s="5"/>
      <c r="U1558" s="127"/>
      <c r="V1558" s="496"/>
    </row>
    <row r="1559" spans="1:22" x14ac:dyDescent="0.2">
      <c r="A1559" s="5"/>
      <c r="B1559" s="31"/>
      <c r="C1559" s="30"/>
      <c r="D1559" s="5"/>
      <c r="E1559" s="5"/>
      <c r="F1559" s="5"/>
      <c r="G1559" s="5"/>
      <c r="H1559" s="5"/>
      <c r="I1559" s="5"/>
      <c r="J1559" s="5"/>
      <c r="K1559" s="5"/>
      <c r="L1559" s="5"/>
      <c r="M1559" s="5"/>
      <c r="N1559" s="5"/>
      <c r="O1559" s="5"/>
      <c r="P1559" s="5"/>
      <c r="Q1559" s="5"/>
      <c r="R1559" s="5"/>
      <c r="S1559" s="5"/>
      <c r="T1559" s="5"/>
      <c r="U1559" s="127"/>
      <c r="V1559" s="496"/>
    </row>
    <row r="1560" spans="1:22" x14ac:dyDescent="0.2">
      <c r="A1560" s="5"/>
      <c r="B1560" s="31"/>
      <c r="C1560" s="30"/>
      <c r="D1560" s="5"/>
      <c r="E1560" s="5"/>
      <c r="F1560" s="5"/>
      <c r="G1560" s="5"/>
      <c r="H1560" s="5"/>
      <c r="I1560" s="5"/>
      <c r="J1560" s="5"/>
      <c r="K1560" s="5"/>
      <c r="L1560" s="5"/>
      <c r="M1560" s="5"/>
      <c r="N1560" s="5"/>
      <c r="O1560" s="5"/>
      <c r="P1560" s="5"/>
      <c r="Q1560" s="5"/>
      <c r="R1560" s="5"/>
      <c r="S1560" s="5"/>
      <c r="T1560" s="5"/>
      <c r="U1560" s="127"/>
      <c r="V1560" s="496"/>
    </row>
    <row r="1561" spans="1:22" x14ac:dyDescent="0.2">
      <c r="A1561" s="5"/>
      <c r="B1561" s="31"/>
      <c r="C1561" s="30"/>
      <c r="D1561" s="5"/>
      <c r="E1561" s="5"/>
      <c r="F1561" s="5"/>
      <c r="G1561" s="5"/>
      <c r="H1561" s="5"/>
      <c r="I1561" s="5"/>
      <c r="J1561" s="5"/>
      <c r="K1561" s="5"/>
      <c r="L1561" s="5"/>
      <c r="M1561" s="5"/>
      <c r="N1561" s="5"/>
      <c r="O1561" s="5"/>
      <c r="P1561" s="5"/>
      <c r="Q1561" s="5"/>
      <c r="R1561" s="5"/>
      <c r="S1561" s="5"/>
      <c r="T1561" s="5"/>
      <c r="U1561" s="127"/>
      <c r="V1561" s="496"/>
    </row>
    <row r="1562" spans="1:22" x14ac:dyDescent="0.2">
      <c r="A1562" s="5"/>
      <c r="B1562" s="31"/>
      <c r="C1562" s="30"/>
      <c r="D1562" s="5"/>
      <c r="E1562" s="5"/>
      <c r="F1562" s="5"/>
      <c r="G1562" s="5"/>
      <c r="H1562" s="5"/>
      <c r="I1562" s="5"/>
      <c r="J1562" s="5"/>
      <c r="K1562" s="5"/>
      <c r="L1562" s="5"/>
      <c r="M1562" s="5"/>
      <c r="N1562" s="5"/>
      <c r="O1562" s="5"/>
      <c r="P1562" s="5"/>
      <c r="Q1562" s="5"/>
      <c r="R1562" s="5"/>
      <c r="S1562" s="5"/>
      <c r="T1562" s="5"/>
      <c r="U1562" s="127"/>
      <c r="V1562" s="496"/>
    </row>
    <row r="1563" spans="1:22" x14ac:dyDescent="0.2">
      <c r="A1563" s="5"/>
      <c r="B1563" s="31"/>
      <c r="C1563" s="30"/>
      <c r="D1563" s="5"/>
      <c r="E1563" s="5"/>
      <c r="F1563" s="5"/>
      <c r="G1563" s="5"/>
      <c r="H1563" s="5"/>
      <c r="I1563" s="5"/>
      <c r="J1563" s="5"/>
      <c r="K1563" s="5"/>
      <c r="L1563" s="5"/>
      <c r="M1563" s="5"/>
      <c r="N1563" s="5"/>
      <c r="O1563" s="5"/>
      <c r="P1563" s="5"/>
      <c r="Q1563" s="5"/>
      <c r="R1563" s="5"/>
      <c r="S1563" s="5"/>
      <c r="T1563" s="5"/>
      <c r="U1563" s="127"/>
      <c r="V1563" s="496"/>
    </row>
    <row r="1564" spans="1:22" x14ac:dyDescent="0.2">
      <c r="A1564" s="5"/>
      <c r="B1564" s="31"/>
      <c r="C1564" s="30"/>
      <c r="D1564" s="5"/>
      <c r="E1564" s="5"/>
      <c r="F1564" s="5"/>
      <c r="G1564" s="5"/>
      <c r="H1564" s="5"/>
      <c r="I1564" s="5"/>
      <c r="J1564" s="5"/>
      <c r="K1564" s="5"/>
      <c r="L1564" s="5"/>
      <c r="M1564" s="5"/>
      <c r="N1564" s="5"/>
      <c r="O1564" s="5"/>
      <c r="P1564" s="5"/>
      <c r="Q1564" s="5"/>
      <c r="R1564" s="5"/>
      <c r="S1564" s="5"/>
      <c r="T1564" s="5"/>
      <c r="U1564" s="127"/>
      <c r="V1564" s="496"/>
    </row>
    <row r="1565" spans="1:22" x14ac:dyDescent="0.2">
      <c r="A1565" s="5"/>
      <c r="B1565" s="31"/>
      <c r="C1565" s="30"/>
      <c r="D1565" s="5"/>
      <c r="E1565" s="5"/>
      <c r="F1565" s="5"/>
      <c r="G1565" s="5"/>
      <c r="H1565" s="5"/>
      <c r="I1565" s="5"/>
      <c r="J1565" s="5"/>
      <c r="K1565" s="5"/>
      <c r="L1565" s="5"/>
      <c r="M1565" s="5"/>
      <c r="N1565" s="5"/>
      <c r="O1565" s="5"/>
      <c r="P1565" s="5"/>
      <c r="Q1565" s="5"/>
      <c r="R1565" s="5"/>
      <c r="S1565" s="5"/>
      <c r="T1565" s="5"/>
      <c r="U1565" s="127"/>
      <c r="V1565" s="496"/>
    </row>
    <row r="1566" spans="1:22" x14ac:dyDescent="0.2">
      <c r="A1566" s="5"/>
      <c r="B1566" s="31"/>
      <c r="C1566" s="30"/>
      <c r="D1566" s="5"/>
      <c r="E1566" s="5"/>
      <c r="F1566" s="5"/>
      <c r="G1566" s="5"/>
      <c r="H1566" s="5"/>
      <c r="I1566" s="5"/>
      <c r="J1566" s="5"/>
      <c r="K1566" s="5"/>
      <c r="L1566" s="5"/>
      <c r="M1566" s="5"/>
      <c r="N1566" s="5"/>
      <c r="O1566" s="5"/>
      <c r="P1566" s="5"/>
      <c r="Q1566" s="5"/>
      <c r="R1566" s="5"/>
      <c r="S1566" s="5"/>
      <c r="T1566" s="5"/>
      <c r="U1566" s="127"/>
      <c r="V1566" s="496"/>
    </row>
    <row r="1567" spans="1:22" x14ac:dyDescent="0.2">
      <c r="A1567" s="5"/>
      <c r="B1567" s="31"/>
      <c r="C1567" s="30"/>
      <c r="D1567" s="5"/>
      <c r="E1567" s="5"/>
      <c r="F1567" s="5"/>
      <c r="G1567" s="5"/>
      <c r="H1567" s="5"/>
      <c r="I1567" s="5"/>
      <c r="J1567" s="5"/>
      <c r="K1567" s="5"/>
      <c r="L1567" s="5"/>
      <c r="M1567" s="5"/>
      <c r="N1567" s="5"/>
      <c r="O1567" s="5"/>
      <c r="P1567" s="5"/>
      <c r="Q1567" s="5"/>
      <c r="R1567" s="5"/>
      <c r="S1567" s="5"/>
      <c r="T1567" s="5"/>
      <c r="U1567" s="127"/>
      <c r="V1567" s="496"/>
    </row>
    <row r="1568" spans="1:22" x14ac:dyDescent="0.2">
      <c r="A1568" s="5"/>
      <c r="B1568" s="31"/>
      <c r="C1568" s="30"/>
      <c r="D1568" s="5"/>
      <c r="E1568" s="5"/>
      <c r="F1568" s="5"/>
      <c r="G1568" s="5"/>
      <c r="H1568" s="5"/>
      <c r="I1568" s="5"/>
      <c r="J1568" s="5"/>
      <c r="K1568" s="5"/>
      <c r="L1568" s="5"/>
      <c r="M1568" s="5"/>
      <c r="N1568" s="5"/>
      <c r="O1568" s="5"/>
      <c r="P1568" s="5"/>
      <c r="Q1568" s="5"/>
      <c r="R1568" s="5"/>
      <c r="S1568" s="5"/>
      <c r="T1568" s="5"/>
      <c r="U1568" s="127"/>
      <c r="V1568" s="496"/>
    </row>
    <row r="1569" spans="1:22" x14ac:dyDescent="0.2">
      <c r="A1569" s="5"/>
      <c r="B1569" s="31"/>
      <c r="C1569" s="30"/>
      <c r="D1569" s="5"/>
      <c r="E1569" s="5"/>
      <c r="F1569" s="5"/>
      <c r="G1569" s="5"/>
      <c r="H1569" s="5"/>
      <c r="I1569" s="5"/>
      <c r="J1569" s="5"/>
      <c r="K1569" s="5"/>
      <c r="L1569" s="5"/>
      <c r="M1569" s="5"/>
      <c r="N1569" s="5"/>
      <c r="O1569" s="5"/>
      <c r="P1569" s="5"/>
      <c r="Q1569" s="5"/>
      <c r="R1569" s="5"/>
      <c r="S1569" s="5"/>
      <c r="T1569" s="5"/>
      <c r="U1569" s="127"/>
      <c r="V1569" s="496"/>
    </row>
    <row r="1570" spans="1:22" x14ac:dyDescent="0.2">
      <c r="A1570" s="5"/>
      <c r="B1570" s="31"/>
      <c r="C1570" s="30"/>
      <c r="D1570" s="5"/>
      <c r="E1570" s="5"/>
      <c r="F1570" s="5"/>
      <c r="G1570" s="5"/>
      <c r="H1570" s="5"/>
      <c r="I1570" s="5"/>
      <c r="J1570" s="5"/>
      <c r="K1570" s="5"/>
      <c r="L1570" s="5"/>
      <c r="M1570" s="5"/>
      <c r="N1570" s="5"/>
      <c r="O1570" s="5"/>
      <c r="P1570" s="5"/>
      <c r="Q1570" s="5"/>
      <c r="R1570" s="5"/>
      <c r="S1570" s="5"/>
      <c r="T1570" s="5"/>
      <c r="U1570" s="127"/>
      <c r="V1570" s="496"/>
    </row>
    <row r="1571" spans="1:22" x14ac:dyDescent="0.2">
      <c r="A1571" s="5"/>
      <c r="B1571" s="31"/>
      <c r="C1571" s="30"/>
      <c r="D1571" s="5"/>
      <c r="E1571" s="5"/>
      <c r="F1571" s="5"/>
      <c r="G1571" s="5"/>
      <c r="H1571" s="5"/>
      <c r="I1571" s="5"/>
      <c r="J1571" s="5"/>
      <c r="K1571" s="5"/>
      <c r="L1571" s="5"/>
      <c r="M1571" s="5"/>
      <c r="N1571" s="5"/>
      <c r="O1571" s="5"/>
      <c r="P1571" s="5"/>
      <c r="Q1571" s="5"/>
      <c r="R1571" s="5"/>
      <c r="S1571" s="5"/>
      <c r="T1571" s="5"/>
      <c r="U1571" s="127"/>
      <c r="V1571" s="496"/>
    </row>
    <row r="1572" spans="1:22" x14ac:dyDescent="0.2">
      <c r="A1572" s="5"/>
      <c r="B1572" s="31"/>
      <c r="C1572" s="30"/>
      <c r="D1572" s="5"/>
      <c r="E1572" s="5"/>
      <c r="F1572" s="5"/>
      <c r="G1572" s="5"/>
      <c r="H1572" s="5"/>
      <c r="I1572" s="5"/>
      <c r="J1572" s="5"/>
      <c r="K1572" s="5"/>
      <c r="L1572" s="5"/>
      <c r="M1572" s="5"/>
      <c r="N1572" s="5"/>
      <c r="O1572" s="5"/>
      <c r="P1572" s="5"/>
      <c r="Q1572" s="5"/>
      <c r="R1572" s="5"/>
      <c r="S1572" s="5"/>
      <c r="T1572" s="5"/>
      <c r="U1572" s="127"/>
      <c r="V1572" s="496"/>
    </row>
    <row r="1573" spans="1:22" x14ac:dyDescent="0.2">
      <c r="A1573" s="5"/>
      <c r="B1573" s="31"/>
      <c r="C1573" s="30"/>
      <c r="D1573" s="5"/>
      <c r="E1573" s="5"/>
      <c r="F1573" s="5"/>
      <c r="G1573" s="5"/>
      <c r="H1573" s="5"/>
      <c r="I1573" s="5"/>
      <c r="J1573" s="5"/>
      <c r="K1573" s="5"/>
      <c r="L1573" s="5"/>
      <c r="M1573" s="5"/>
      <c r="N1573" s="5"/>
      <c r="O1573" s="5"/>
      <c r="P1573" s="5"/>
      <c r="Q1573" s="5"/>
      <c r="R1573" s="5"/>
      <c r="S1573" s="5"/>
      <c r="T1573" s="5"/>
      <c r="U1573" s="127"/>
      <c r="V1573" s="496"/>
    </row>
    <row r="1574" spans="1:22" x14ac:dyDescent="0.2">
      <c r="A1574" s="5"/>
      <c r="B1574" s="31"/>
      <c r="C1574" s="30"/>
      <c r="D1574" s="5"/>
      <c r="E1574" s="5"/>
      <c r="F1574" s="5"/>
      <c r="G1574" s="5"/>
      <c r="H1574" s="5"/>
      <c r="I1574" s="5"/>
      <c r="J1574" s="5"/>
      <c r="K1574" s="5"/>
      <c r="L1574" s="5"/>
      <c r="M1574" s="5"/>
      <c r="N1574" s="5"/>
      <c r="O1574" s="5"/>
      <c r="P1574" s="5"/>
      <c r="Q1574" s="5"/>
      <c r="R1574" s="5"/>
      <c r="S1574" s="5"/>
      <c r="T1574" s="5"/>
      <c r="U1574" s="127"/>
      <c r="V1574" s="496"/>
    </row>
    <row r="1575" spans="1:22" x14ac:dyDescent="0.2">
      <c r="A1575" s="5"/>
      <c r="B1575" s="31"/>
      <c r="C1575" s="30"/>
      <c r="D1575" s="5"/>
      <c r="E1575" s="5"/>
      <c r="F1575" s="5"/>
      <c r="G1575" s="5"/>
      <c r="H1575" s="5"/>
      <c r="I1575" s="5"/>
      <c r="J1575" s="5"/>
      <c r="K1575" s="5"/>
      <c r="L1575" s="5"/>
      <c r="M1575" s="5"/>
      <c r="N1575" s="5"/>
      <c r="O1575" s="5"/>
      <c r="P1575" s="5"/>
      <c r="Q1575" s="5"/>
      <c r="R1575" s="5"/>
      <c r="S1575" s="5"/>
      <c r="T1575" s="5"/>
      <c r="U1575" s="127"/>
      <c r="V1575" s="496"/>
    </row>
    <row r="1576" spans="1:22" x14ac:dyDescent="0.2">
      <c r="A1576" s="5"/>
      <c r="B1576" s="31"/>
      <c r="C1576" s="30"/>
      <c r="D1576" s="5"/>
      <c r="E1576" s="5"/>
      <c r="F1576" s="5"/>
      <c r="G1576" s="5"/>
      <c r="H1576" s="5"/>
      <c r="I1576" s="5"/>
      <c r="J1576" s="5"/>
      <c r="K1576" s="5"/>
      <c r="L1576" s="5"/>
      <c r="M1576" s="5"/>
      <c r="N1576" s="5"/>
      <c r="O1576" s="5"/>
      <c r="P1576" s="5"/>
      <c r="Q1576" s="5"/>
      <c r="R1576" s="5"/>
      <c r="S1576" s="5"/>
      <c r="T1576" s="5"/>
      <c r="U1576" s="127"/>
      <c r="V1576" s="496"/>
    </row>
    <row r="1577" spans="1:22" x14ac:dyDescent="0.2">
      <c r="A1577" s="5"/>
      <c r="B1577" s="31"/>
      <c r="C1577" s="30"/>
      <c r="D1577" s="5"/>
      <c r="E1577" s="5"/>
      <c r="F1577" s="5"/>
      <c r="G1577" s="5"/>
      <c r="H1577" s="5"/>
      <c r="I1577" s="5"/>
      <c r="J1577" s="5"/>
      <c r="K1577" s="5"/>
      <c r="L1577" s="5"/>
      <c r="M1577" s="5"/>
      <c r="N1577" s="5"/>
      <c r="O1577" s="5"/>
      <c r="P1577" s="5"/>
      <c r="Q1577" s="5"/>
      <c r="R1577" s="5"/>
      <c r="S1577" s="5"/>
      <c r="T1577" s="5"/>
      <c r="U1577" s="127"/>
      <c r="V1577" s="496"/>
    </row>
    <row r="1578" spans="1:22" x14ac:dyDescent="0.2">
      <c r="A1578" s="5"/>
      <c r="B1578" s="31"/>
      <c r="C1578" s="30"/>
      <c r="D1578" s="5"/>
      <c r="E1578" s="5"/>
      <c r="F1578" s="5"/>
      <c r="G1578" s="5"/>
      <c r="H1578" s="5"/>
      <c r="I1578" s="5"/>
      <c r="J1578" s="5"/>
      <c r="K1578" s="5"/>
      <c r="L1578" s="5"/>
      <c r="M1578" s="5"/>
      <c r="N1578" s="5"/>
      <c r="O1578" s="5"/>
      <c r="P1578" s="5"/>
      <c r="Q1578" s="5"/>
      <c r="R1578" s="5"/>
      <c r="S1578" s="5"/>
      <c r="T1578" s="5"/>
      <c r="U1578" s="127"/>
      <c r="V1578" s="496"/>
    </row>
    <row r="1579" spans="1:22" x14ac:dyDescent="0.2">
      <c r="A1579" s="5"/>
      <c r="B1579" s="31"/>
      <c r="C1579" s="30"/>
      <c r="D1579" s="5"/>
      <c r="E1579" s="5"/>
      <c r="F1579" s="5"/>
      <c r="G1579" s="5"/>
      <c r="H1579" s="5"/>
      <c r="I1579" s="5"/>
      <c r="J1579" s="5"/>
      <c r="K1579" s="5"/>
      <c r="L1579" s="5"/>
      <c r="M1579" s="5"/>
      <c r="N1579" s="5"/>
      <c r="O1579" s="5"/>
      <c r="P1579" s="5"/>
      <c r="Q1579" s="5"/>
      <c r="R1579" s="5"/>
      <c r="S1579" s="5"/>
      <c r="T1579" s="5"/>
      <c r="U1579" s="127"/>
      <c r="V1579" s="496"/>
    </row>
    <row r="1580" spans="1:22" x14ac:dyDescent="0.2">
      <c r="A1580" s="5"/>
      <c r="B1580" s="31"/>
      <c r="C1580" s="30"/>
      <c r="D1580" s="5"/>
      <c r="E1580" s="5"/>
      <c r="F1580" s="5"/>
      <c r="G1580" s="5"/>
      <c r="H1580" s="5"/>
      <c r="I1580" s="5"/>
      <c r="J1580" s="5"/>
      <c r="K1580" s="5"/>
      <c r="L1580" s="5"/>
      <c r="M1580" s="5"/>
      <c r="N1580" s="5"/>
      <c r="O1580" s="5"/>
      <c r="P1580" s="5"/>
      <c r="Q1580" s="5"/>
      <c r="R1580" s="5"/>
      <c r="S1580" s="5"/>
      <c r="T1580" s="5"/>
      <c r="U1580" s="127"/>
      <c r="V1580" s="496"/>
    </row>
    <row r="1581" spans="1:22" x14ac:dyDescent="0.2">
      <c r="A1581" s="5"/>
      <c r="B1581" s="31"/>
      <c r="C1581" s="30"/>
      <c r="D1581" s="5"/>
      <c r="E1581" s="5"/>
      <c r="F1581" s="5"/>
      <c r="G1581" s="5"/>
      <c r="H1581" s="5"/>
      <c r="I1581" s="5"/>
      <c r="J1581" s="5"/>
      <c r="K1581" s="5"/>
      <c r="L1581" s="5"/>
      <c r="M1581" s="5"/>
      <c r="N1581" s="5"/>
      <c r="O1581" s="5"/>
      <c r="P1581" s="5"/>
      <c r="Q1581" s="5"/>
      <c r="R1581" s="5"/>
      <c r="S1581" s="5"/>
      <c r="T1581" s="5"/>
      <c r="U1581" s="127"/>
      <c r="V1581" s="496"/>
    </row>
    <row r="1582" spans="1:22" x14ac:dyDescent="0.2">
      <c r="A1582" s="5"/>
      <c r="B1582" s="31"/>
      <c r="C1582" s="30"/>
      <c r="D1582" s="5"/>
      <c r="E1582" s="5"/>
      <c r="F1582" s="5"/>
      <c r="G1582" s="5"/>
      <c r="H1582" s="5"/>
      <c r="I1582" s="5"/>
      <c r="J1582" s="5"/>
      <c r="K1582" s="5"/>
      <c r="L1582" s="5"/>
      <c r="M1582" s="5"/>
      <c r="N1582" s="5"/>
      <c r="O1582" s="5"/>
      <c r="P1582" s="5"/>
      <c r="Q1582" s="5"/>
      <c r="R1582" s="5"/>
      <c r="S1582" s="5"/>
      <c r="T1582" s="5"/>
      <c r="U1582" s="127"/>
      <c r="V1582" s="496"/>
    </row>
    <row r="1583" spans="1:22" x14ac:dyDescent="0.2">
      <c r="A1583" s="5"/>
      <c r="B1583" s="31"/>
      <c r="C1583" s="30"/>
      <c r="D1583" s="5"/>
      <c r="E1583" s="5"/>
      <c r="F1583" s="5"/>
      <c r="G1583" s="5"/>
      <c r="H1583" s="5"/>
      <c r="I1583" s="5"/>
      <c r="J1583" s="5"/>
      <c r="K1583" s="5"/>
      <c r="L1583" s="5"/>
      <c r="M1583" s="5"/>
      <c r="N1583" s="5"/>
      <c r="O1583" s="5"/>
      <c r="P1583" s="5"/>
      <c r="Q1583" s="5"/>
      <c r="R1583" s="5"/>
      <c r="S1583" s="5"/>
      <c r="T1583" s="5"/>
      <c r="U1583" s="127"/>
      <c r="V1583" s="496"/>
    </row>
    <row r="1584" spans="1:22" x14ac:dyDescent="0.2">
      <c r="A1584" s="5"/>
      <c r="B1584" s="31"/>
      <c r="C1584" s="30"/>
      <c r="D1584" s="5"/>
      <c r="E1584" s="5"/>
      <c r="F1584" s="5"/>
      <c r="G1584" s="5"/>
      <c r="H1584" s="5"/>
      <c r="I1584" s="5"/>
      <c r="J1584" s="5"/>
      <c r="K1584" s="5"/>
      <c r="L1584" s="5"/>
      <c r="M1584" s="5"/>
      <c r="N1584" s="5"/>
      <c r="O1584" s="5"/>
      <c r="P1584" s="5"/>
      <c r="Q1584" s="5"/>
      <c r="R1584" s="5"/>
      <c r="S1584" s="5"/>
      <c r="T1584" s="5"/>
      <c r="U1584" s="127"/>
      <c r="V1584" s="496"/>
    </row>
    <row r="1585" spans="1:22" x14ac:dyDescent="0.2">
      <c r="A1585" s="5"/>
      <c r="B1585" s="31"/>
      <c r="C1585" s="30"/>
      <c r="D1585" s="5"/>
      <c r="E1585" s="5"/>
      <c r="F1585" s="5"/>
      <c r="G1585" s="5"/>
      <c r="H1585" s="5"/>
      <c r="I1585" s="5"/>
      <c r="J1585" s="5"/>
      <c r="K1585" s="5"/>
      <c r="L1585" s="5"/>
      <c r="M1585" s="5"/>
      <c r="N1585" s="5"/>
      <c r="O1585" s="5"/>
      <c r="P1585" s="5"/>
      <c r="Q1585" s="5"/>
      <c r="R1585" s="5"/>
      <c r="S1585" s="5"/>
      <c r="T1585" s="5"/>
      <c r="U1585" s="127"/>
      <c r="V1585" s="496"/>
    </row>
    <row r="1586" spans="1:22" x14ac:dyDescent="0.2">
      <c r="A1586" s="5"/>
      <c r="B1586" s="31"/>
      <c r="C1586" s="30"/>
      <c r="D1586" s="5"/>
      <c r="E1586" s="5"/>
      <c r="F1586" s="5"/>
      <c r="G1586" s="5"/>
      <c r="H1586" s="5"/>
      <c r="I1586" s="5"/>
      <c r="J1586" s="5"/>
      <c r="K1586" s="5"/>
      <c r="L1586" s="5"/>
      <c r="M1586" s="5"/>
      <c r="N1586" s="5"/>
      <c r="O1586" s="5"/>
      <c r="P1586" s="5"/>
      <c r="Q1586" s="5"/>
      <c r="R1586" s="5"/>
      <c r="S1586" s="5"/>
      <c r="T1586" s="5"/>
      <c r="U1586" s="127"/>
      <c r="V1586" s="496"/>
    </row>
    <row r="1587" spans="1:22" x14ac:dyDescent="0.2">
      <c r="A1587" s="5"/>
      <c r="B1587" s="31"/>
      <c r="C1587" s="30"/>
      <c r="D1587" s="5"/>
      <c r="E1587" s="5"/>
      <c r="F1587" s="5"/>
      <c r="G1587" s="5"/>
      <c r="H1587" s="5"/>
      <c r="I1587" s="5"/>
      <c r="J1587" s="5"/>
      <c r="K1587" s="5"/>
      <c r="L1587" s="5"/>
      <c r="M1587" s="5"/>
      <c r="N1587" s="5"/>
      <c r="O1587" s="5"/>
      <c r="P1587" s="5"/>
      <c r="Q1587" s="5"/>
      <c r="R1587" s="5"/>
      <c r="S1587" s="5"/>
      <c r="T1587" s="5"/>
      <c r="U1587" s="127"/>
      <c r="V1587" s="496"/>
    </row>
    <row r="1588" spans="1:22" x14ac:dyDescent="0.2">
      <c r="A1588" s="5"/>
      <c r="B1588" s="31"/>
      <c r="C1588" s="30"/>
      <c r="D1588" s="5"/>
      <c r="E1588" s="5"/>
      <c r="F1588" s="5"/>
      <c r="G1588" s="5"/>
      <c r="H1588" s="5"/>
      <c r="I1588" s="5"/>
      <c r="J1588" s="5"/>
      <c r="K1588" s="5"/>
      <c r="L1588" s="5"/>
      <c r="M1588" s="5"/>
      <c r="N1588" s="5"/>
      <c r="O1588" s="5"/>
      <c r="P1588" s="5"/>
      <c r="Q1588" s="5"/>
      <c r="R1588" s="5"/>
      <c r="S1588" s="5"/>
      <c r="T1588" s="5"/>
      <c r="U1588" s="127"/>
      <c r="V1588" s="496"/>
    </row>
    <row r="1589" spans="1:22" x14ac:dyDescent="0.2">
      <c r="A1589" s="5"/>
      <c r="B1589" s="31"/>
      <c r="C1589" s="30"/>
      <c r="D1589" s="5"/>
      <c r="E1589" s="5"/>
      <c r="F1589" s="5"/>
      <c r="G1589" s="5"/>
      <c r="H1589" s="5"/>
      <c r="I1589" s="5"/>
      <c r="J1589" s="5"/>
      <c r="K1589" s="5"/>
      <c r="L1589" s="5"/>
      <c r="M1589" s="5"/>
      <c r="N1589" s="5"/>
      <c r="O1589" s="5"/>
      <c r="P1589" s="5"/>
      <c r="Q1589" s="5"/>
      <c r="R1589" s="5"/>
      <c r="S1589" s="5"/>
      <c r="T1589" s="5"/>
      <c r="U1589" s="127"/>
      <c r="V1589" s="496"/>
    </row>
    <row r="1590" spans="1:22" x14ac:dyDescent="0.2">
      <c r="A1590" s="5"/>
      <c r="B1590" s="31"/>
      <c r="C1590" s="30"/>
      <c r="D1590" s="5"/>
      <c r="E1590" s="5"/>
      <c r="F1590" s="5"/>
      <c r="G1590" s="5"/>
      <c r="H1590" s="5"/>
      <c r="I1590" s="5"/>
      <c r="J1590" s="5"/>
      <c r="K1590" s="5"/>
      <c r="L1590" s="5"/>
      <c r="M1590" s="5"/>
      <c r="N1590" s="5"/>
      <c r="O1590" s="5"/>
      <c r="P1590" s="5"/>
      <c r="Q1590" s="5"/>
      <c r="R1590" s="5"/>
      <c r="S1590" s="5"/>
      <c r="T1590" s="5"/>
      <c r="U1590" s="127"/>
      <c r="V1590" s="496"/>
    </row>
    <row r="1591" spans="1:22" x14ac:dyDescent="0.2">
      <c r="A1591" s="5"/>
      <c r="B1591" s="31"/>
      <c r="C1591" s="30"/>
      <c r="D1591" s="5"/>
      <c r="E1591" s="5"/>
      <c r="F1591" s="5"/>
      <c r="G1591" s="5"/>
      <c r="H1591" s="5"/>
      <c r="I1591" s="5"/>
      <c r="J1591" s="5"/>
      <c r="K1591" s="5"/>
      <c r="L1591" s="5"/>
      <c r="M1591" s="5"/>
      <c r="N1591" s="5"/>
      <c r="O1591" s="5"/>
      <c r="P1591" s="5"/>
      <c r="Q1591" s="5"/>
      <c r="R1591" s="5"/>
      <c r="S1591" s="5"/>
      <c r="T1591" s="5"/>
      <c r="U1591" s="127"/>
      <c r="V1591" s="496"/>
    </row>
    <row r="1592" spans="1:22" x14ac:dyDescent="0.2">
      <c r="A1592" s="5"/>
      <c r="B1592" s="31"/>
      <c r="C1592" s="30"/>
      <c r="D1592" s="5"/>
      <c r="E1592" s="5"/>
      <c r="F1592" s="5"/>
      <c r="G1592" s="5"/>
      <c r="H1592" s="5"/>
      <c r="I1592" s="5"/>
      <c r="J1592" s="5"/>
      <c r="K1592" s="5"/>
      <c r="L1592" s="5"/>
      <c r="M1592" s="5"/>
      <c r="N1592" s="5"/>
      <c r="O1592" s="5"/>
      <c r="P1592" s="5"/>
      <c r="Q1592" s="5"/>
      <c r="R1592" s="5"/>
      <c r="S1592" s="5"/>
      <c r="T1592" s="5"/>
      <c r="U1592" s="127"/>
      <c r="V1592" s="496"/>
    </row>
    <row r="1593" spans="1:22" x14ac:dyDescent="0.2">
      <c r="A1593" s="5"/>
      <c r="B1593" s="31"/>
      <c r="C1593" s="30"/>
      <c r="D1593" s="5"/>
      <c r="E1593" s="5"/>
      <c r="F1593" s="5"/>
      <c r="G1593" s="5"/>
      <c r="H1593" s="5"/>
      <c r="I1593" s="5"/>
      <c r="J1593" s="5"/>
      <c r="K1593" s="5"/>
      <c r="L1593" s="5"/>
      <c r="M1593" s="5"/>
      <c r="N1593" s="5"/>
      <c r="O1593" s="5"/>
      <c r="P1593" s="5"/>
      <c r="Q1593" s="5"/>
      <c r="R1593" s="5"/>
      <c r="S1593" s="5"/>
      <c r="T1593" s="5"/>
      <c r="U1593" s="127"/>
      <c r="V1593" s="496"/>
    </row>
    <row r="1594" spans="1:22" x14ac:dyDescent="0.2">
      <c r="A1594" s="5"/>
      <c r="B1594" s="31"/>
      <c r="C1594" s="30"/>
      <c r="D1594" s="5"/>
      <c r="E1594" s="5"/>
      <c r="F1594" s="5"/>
      <c r="G1594" s="5"/>
      <c r="H1594" s="5"/>
      <c r="I1594" s="5"/>
      <c r="J1594" s="5"/>
      <c r="K1594" s="5"/>
      <c r="L1594" s="5"/>
      <c r="M1594" s="5"/>
      <c r="N1594" s="5"/>
      <c r="O1594" s="5"/>
      <c r="P1594" s="5"/>
      <c r="Q1594" s="5"/>
      <c r="R1594" s="5"/>
      <c r="S1594" s="5"/>
      <c r="T1594" s="5"/>
      <c r="U1594" s="127"/>
      <c r="V1594" s="496"/>
    </row>
    <row r="1595" spans="1:22" x14ac:dyDescent="0.2">
      <c r="A1595" s="5"/>
      <c r="B1595" s="31"/>
      <c r="C1595" s="30"/>
      <c r="D1595" s="5"/>
      <c r="E1595" s="5"/>
      <c r="F1595" s="5"/>
      <c r="G1595" s="5"/>
      <c r="H1595" s="5"/>
      <c r="I1595" s="5"/>
      <c r="J1595" s="5"/>
      <c r="K1595" s="5"/>
      <c r="L1595" s="5"/>
      <c r="M1595" s="5"/>
      <c r="N1595" s="5"/>
      <c r="O1595" s="5"/>
      <c r="P1595" s="5"/>
      <c r="Q1595" s="5"/>
      <c r="R1595" s="5"/>
      <c r="S1595" s="5"/>
      <c r="T1595" s="5"/>
      <c r="U1595" s="127"/>
      <c r="V1595" s="496"/>
    </row>
    <row r="1596" spans="1:22" x14ac:dyDescent="0.2">
      <c r="A1596" s="5"/>
      <c r="B1596" s="31"/>
      <c r="C1596" s="30"/>
      <c r="D1596" s="5"/>
      <c r="E1596" s="5"/>
      <c r="F1596" s="5"/>
      <c r="G1596" s="5"/>
      <c r="H1596" s="5"/>
      <c r="I1596" s="5"/>
      <c r="J1596" s="5"/>
      <c r="K1596" s="5"/>
      <c r="L1596" s="5"/>
      <c r="M1596" s="5"/>
      <c r="N1596" s="5"/>
      <c r="O1596" s="5"/>
      <c r="P1596" s="5"/>
      <c r="Q1596" s="5"/>
      <c r="R1596" s="5"/>
      <c r="S1596" s="5"/>
      <c r="T1596" s="5"/>
      <c r="U1596" s="127"/>
      <c r="V1596" s="496"/>
    </row>
    <row r="1597" spans="1:22" x14ac:dyDescent="0.2">
      <c r="A1597" s="5"/>
      <c r="B1597" s="31"/>
      <c r="C1597" s="30"/>
      <c r="D1597" s="5"/>
      <c r="E1597" s="5"/>
      <c r="F1597" s="5"/>
      <c r="G1597" s="5"/>
      <c r="H1597" s="5"/>
      <c r="I1597" s="5"/>
      <c r="J1597" s="5"/>
      <c r="K1597" s="5"/>
      <c r="L1597" s="5"/>
      <c r="M1597" s="5"/>
      <c r="N1597" s="5"/>
      <c r="O1597" s="5"/>
      <c r="P1597" s="5"/>
      <c r="Q1597" s="5"/>
      <c r="R1597" s="5"/>
      <c r="S1597" s="5"/>
      <c r="T1597" s="5"/>
      <c r="U1597" s="127"/>
      <c r="V1597" s="496"/>
    </row>
    <row r="1598" spans="1:22" x14ac:dyDescent="0.2">
      <c r="A1598" s="5"/>
      <c r="B1598" s="31"/>
      <c r="C1598" s="30"/>
      <c r="D1598" s="5"/>
      <c r="E1598" s="5"/>
      <c r="F1598" s="5"/>
      <c r="G1598" s="5"/>
      <c r="H1598" s="5"/>
      <c r="I1598" s="5"/>
      <c r="J1598" s="5"/>
      <c r="K1598" s="5"/>
      <c r="L1598" s="5"/>
      <c r="M1598" s="5"/>
      <c r="N1598" s="5"/>
      <c r="O1598" s="5"/>
      <c r="P1598" s="5"/>
      <c r="Q1598" s="5"/>
      <c r="R1598" s="5"/>
      <c r="S1598" s="5"/>
      <c r="T1598" s="5"/>
      <c r="U1598" s="127"/>
      <c r="V1598" s="496"/>
    </row>
    <row r="1599" spans="1:22" x14ac:dyDescent="0.2">
      <c r="A1599" s="5"/>
      <c r="B1599" s="31"/>
      <c r="C1599" s="30"/>
      <c r="D1599" s="5"/>
      <c r="E1599" s="5"/>
      <c r="F1599" s="5"/>
      <c r="G1599" s="5"/>
      <c r="H1599" s="5"/>
      <c r="I1599" s="5"/>
      <c r="J1599" s="5"/>
      <c r="K1599" s="5"/>
      <c r="L1599" s="5"/>
      <c r="M1599" s="5"/>
      <c r="N1599" s="5"/>
      <c r="O1599" s="5"/>
      <c r="P1599" s="5"/>
      <c r="Q1599" s="5"/>
      <c r="R1599" s="5"/>
      <c r="S1599" s="5"/>
      <c r="T1599" s="5"/>
      <c r="U1599" s="127"/>
      <c r="V1599" s="496"/>
    </row>
    <row r="1600" spans="1:22" x14ac:dyDescent="0.2">
      <c r="A1600" s="5"/>
      <c r="B1600" s="31"/>
      <c r="C1600" s="30"/>
      <c r="D1600" s="5"/>
      <c r="E1600" s="5"/>
      <c r="F1600" s="5"/>
      <c r="G1600" s="5"/>
      <c r="H1600" s="5"/>
      <c r="I1600" s="5"/>
      <c r="J1600" s="5"/>
      <c r="K1600" s="5"/>
      <c r="L1600" s="5"/>
      <c r="M1600" s="5"/>
      <c r="N1600" s="5"/>
      <c r="O1600" s="5"/>
      <c r="P1600" s="5"/>
      <c r="Q1600" s="5"/>
      <c r="R1600" s="5"/>
      <c r="S1600" s="5"/>
      <c r="T1600" s="5"/>
      <c r="U1600" s="127"/>
      <c r="V1600" s="496"/>
    </row>
    <row r="1601" spans="1:22" x14ac:dyDescent="0.2">
      <c r="A1601" s="5"/>
      <c r="B1601" s="31"/>
      <c r="C1601" s="30"/>
      <c r="D1601" s="5"/>
      <c r="E1601" s="5"/>
      <c r="F1601" s="5"/>
      <c r="G1601" s="5"/>
      <c r="H1601" s="5"/>
      <c r="I1601" s="5"/>
      <c r="J1601" s="5"/>
      <c r="K1601" s="5"/>
      <c r="L1601" s="5"/>
      <c r="M1601" s="5"/>
      <c r="N1601" s="5"/>
      <c r="O1601" s="5"/>
      <c r="P1601" s="5"/>
      <c r="Q1601" s="5"/>
      <c r="R1601" s="5"/>
      <c r="S1601" s="5"/>
      <c r="T1601" s="5"/>
      <c r="U1601" s="127"/>
      <c r="V1601" s="496"/>
    </row>
    <row r="1602" spans="1:22" x14ac:dyDescent="0.2">
      <c r="A1602" s="5"/>
      <c r="B1602" s="31"/>
      <c r="C1602" s="30"/>
      <c r="D1602" s="5"/>
      <c r="E1602" s="5"/>
      <c r="F1602" s="5"/>
      <c r="G1602" s="5"/>
      <c r="H1602" s="5"/>
      <c r="I1602" s="5"/>
      <c r="J1602" s="5"/>
      <c r="K1602" s="5"/>
      <c r="L1602" s="5"/>
      <c r="M1602" s="5"/>
      <c r="N1602" s="5"/>
      <c r="O1602" s="5"/>
      <c r="P1602" s="5"/>
      <c r="Q1602" s="5"/>
      <c r="R1602" s="5"/>
      <c r="S1602" s="5"/>
      <c r="T1602" s="5"/>
      <c r="U1602" s="127"/>
      <c r="V1602" s="496"/>
    </row>
    <row r="1603" spans="1:22" x14ac:dyDescent="0.2">
      <c r="A1603" s="5"/>
      <c r="B1603" s="31"/>
      <c r="C1603" s="30"/>
      <c r="D1603" s="5"/>
      <c r="E1603" s="5"/>
      <c r="F1603" s="5"/>
      <c r="G1603" s="5"/>
      <c r="H1603" s="5"/>
      <c r="I1603" s="5"/>
      <c r="J1603" s="5"/>
      <c r="K1603" s="5"/>
      <c r="L1603" s="5"/>
      <c r="M1603" s="5"/>
      <c r="N1603" s="5"/>
      <c r="O1603" s="5"/>
      <c r="P1603" s="5"/>
      <c r="Q1603" s="5"/>
      <c r="R1603" s="5"/>
      <c r="S1603" s="5"/>
      <c r="T1603" s="5"/>
      <c r="U1603" s="127"/>
      <c r="V1603" s="496"/>
    </row>
    <row r="1604" spans="1:22" x14ac:dyDescent="0.2">
      <c r="A1604" s="5"/>
      <c r="B1604" s="31"/>
      <c r="C1604" s="30"/>
      <c r="D1604" s="5"/>
      <c r="E1604" s="5"/>
      <c r="F1604" s="5"/>
      <c r="G1604" s="5"/>
      <c r="H1604" s="5"/>
      <c r="I1604" s="5"/>
      <c r="J1604" s="5"/>
      <c r="K1604" s="5"/>
      <c r="L1604" s="5"/>
      <c r="M1604" s="5"/>
      <c r="N1604" s="5"/>
      <c r="O1604" s="5"/>
      <c r="P1604" s="5"/>
      <c r="Q1604" s="5"/>
      <c r="R1604" s="5"/>
      <c r="S1604" s="5"/>
      <c r="T1604" s="5"/>
      <c r="U1604" s="127"/>
      <c r="V1604" s="496"/>
    </row>
    <row r="1605" spans="1:22" x14ac:dyDescent="0.2">
      <c r="A1605" s="5"/>
      <c r="B1605" s="31"/>
      <c r="C1605" s="30"/>
      <c r="D1605" s="5"/>
      <c r="E1605" s="5"/>
      <c r="F1605" s="5"/>
      <c r="G1605" s="5"/>
      <c r="H1605" s="5"/>
      <c r="I1605" s="5"/>
      <c r="J1605" s="5"/>
      <c r="K1605" s="5"/>
      <c r="L1605" s="5"/>
      <c r="M1605" s="5"/>
      <c r="N1605" s="5"/>
      <c r="O1605" s="5"/>
      <c r="P1605" s="5"/>
      <c r="Q1605" s="5"/>
      <c r="R1605" s="5"/>
      <c r="S1605" s="5"/>
      <c r="T1605" s="5"/>
      <c r="U1605" s="127"/>
      <c r="V1605" s="496"/>
    </row>
    <row r="1606" spans="1:22" x14ac:dyDescent="0.2">
      <c r="A1606" s="5"/>
      <c r="B1606" s="31"/>
      <c r="C1606" s="30"/>
      <c r="D1606" s="5"/>
      <c r="E1606" s="5"/>
      <c r="F1606" s="5"/>
      <c r="G1606" s="5"/>
      <c r="H1606" s="5"/>
      <c r="I1606" s="5"/>
      <c r="J1606" s="5"/>
      <c r="K1606" s="5"/>
      <c r="L1606" s="5"/>
      <c r="M1606" s="5"/>
      <c r="N1606" s="5"/>
      <c r="O1606" s="5"/>
      <c r="P1606" s="5"/>
      <c r="Q1606" s="5"/>
      <c r="R1606" s="5"/>
      <c r="S1606" s="5"/>
      <c r="T1606" s="5"/>
      <c r="U1606" s="127"/>
      <c r="V1606" s="496"/>
    </row>
    <row r="1607" spans="1:22" x14ac:dyDescent="0.2">
      <c r="A1607" s="5"/>
      <c r="B1607" s="31"/>
      <c r="C1607" s="30"/>
      <c r="D1607" s="5"/>
      <c r="E1607" s="5"/>
      <c r="F1607" s="5"/>
      <c r="G1607" s="5"/>
      <c r="H1607" s="5"/>
      <c r="I1607" s="5"/>
      <c r="J1607" s="5"/>
      <c r="K1607" s="5"/>
      <c r="L1607" s="5"/>
      <c r="M1607" s="5"/>
      <c r="N1607" s="5"/>
      <c r="O1607" s="5"/>
      <c r="P1607" s="5"/>
      <c r="Q1607" s="5"/>
      <c r="R1607" s="5"/>
      <c r="S1607" s="5"/>
      <c r="T1607" s="5"/>
      <c r="U1607" s="127"/>
      <c r="V1607" s="496"/>
    </row>
    <row r="1608" spans="1:22" x14ac:dyDescent="0.2">
      <c r="A1608" s="5"/>
      <c r="B1608" s="31"/>
      <c r="C1608" s="30"/>
      <c r="D1608" s="5"/>
      <c r="E1608" s="5"/>
      <c r="F1608" s="5"/>
      <c r="G1608" s="5"/>
      <c r="H1608" s="5"/>
      <c r="I1608" s="5"/>
      <c r="J1608" s="5"/>
      <c r="K1608" s="5"/>
      <c r="L1608" s="5"/>
      <c r="M1608" s="5"/>
      <c r="N1608" s="5"/>
      <c r="O1608" s="5"/>
      <c r="P1608" s="5"/>
      <c r="Q1608" s="5"/>
      <c r="R1608" s="5"/>
      <c r="S1608" s="5"/>
      <c r="T1608" s="5"/>
      <c r="U1608" s="127"/>
      <c r="V1608" s="496"/>
    </row>
    <row r="1609" spans="1:22" x14ac:dyDescent="0.2">
      <c r="A1609" s="5"/>
      <c r="B1609" s="31"/>
      <c r="C1609" s="30"/>
      <c r="D1609" s="5"/>
      <c r="E1609" s="5"/>
      <c r="F1609" s="5"/>
      <c r="G1609" s="5"/>
      <c r="H1609" s="5"/>
      <c r="I1609" s="5"/>
      <c r="J1609" s="5"/>
      <c r="K1609" s="5"/>
      <c r="L1609" s="5"/>
      <c r="M1609" s="5"/>
      <c r="N1609" s="5"/>
      <c r="O1609" s="5"/>
      <c r="P1609" s="5"/>
      <c r="Q1609" s="5"/>
      <c r="R1609" s="5"/>
      <c r="S1609" s="5"/>
      <c r="T1609" s="5"/>
      <c r="U1609" s="127"/>
      <c r="V1609" s="496"/>
    </row>
    <row r="1610" spans="1:22" x14ac:dyDescent="0.2">
      <c r="A1610" s="5"/>
      <c r="B1610" s="31"/>
      <c r="C1610" s="30"/>
      <c r="D1610" s="5"/>
      <c r="E1610" s="5"/>
      <c r="F1610" s="5"/>
      <c r="G1610" s="5"/>
      <c r="H1610" s="5"/>
      <c r="I1610" s="5"/>
      <c r="J1610" s="5"/>
      <c r="K1610" s="5"/>
      <c r="L1610" s="5"/>
      <c r="M1610" s="5"/>
      <c r="N1610" s="5"/>
      <c r="O1610" s="5"/>
      <c r="P1610" s="5"/>
      <c r="Q1610" s="5"/>
      <c r="R1610" s="5"/>
      <c r="S1610" s="5"/>
      <c r="T1610" s="5"/>
      <c r="U1610" s="127"/>
      <c r="V1610" s="496"/>
    </row>
    <row r="1611" spans="1:22" x14ac:dyDescent="0.2">
      <c r="A1611" s="5"/>
      <c r="B1611" s="31"/>
      <c r="C1611" s="30"/>
      <c r="D1611" s="5"/>
      <c r="E1611" s="5"/>
      <c r="F1611" s="5"/>
      <c r="G1611" s="5"/>
      <c r="H1611" s="5"/>
      <c r="I1611" s="5"/>
      <c r="J1611" s="5"/>
      <c r="K1611" s="5"/>
      <c r="L1611" s="5"/>
      <c r="M1611" s="5"/>
      <c r="N1611" s="5"/>
      <c r="O1611" s="5"/>
      <c r="P1611" s="5"/>
      <c r="Q1611" s="5"/>
      <c r="R1611" s="5"/>
      <c r="S1611" s="5"/>
      <c r="T1611" s="5"/>
      <c r="U1611" s="127"/>
      <c r="V1611" s="496"/>
    </row>
    <row r="1612" spans="1:22" x14ac:dyDescent="0.2">
      <c r="A1612" s="5"/>
      <c r="B1612" s="31"/>
      <c r="C1612" s="30"/>
      <c r="D1612" s="5"/>
      <c r="E1612" s="5"/>
      <c r="F1612" s="5"/>
      <c r="G1612" s="5"/>
      <c r="H1612" s="5"/>
      <c r="I1612" s="5"/>
      <c r="J1612" s="5"/>
      <c r="K1612" s="5"/>
      <c r="L1612" s="5"/>
      <c r="M1612" s="5"/>
      <c r="N1612" s="5"/>
      <c r="O1612" s="5"/>
      <c r="P1612" s="5"/>
      <c r="Q1612" s="5"/>
      <c r="R1612" s="5"/>
      <c r="S1612" s="5"/>
      <c r="T1612" s="5"/>
      <c r="U1612" s="127"/>
      <c r="V1612" s="496"/>
    </row>
    <row r="1613" spans="1:22" x14ac:dyDescent="0.2">
      <c r="A1613" s="5"/>
      <c r="B1613" s="31"/>
      <c r="C1613" s="30"/>
      <c r="D1613" s="5"/>
      <c r="E1613" s="5"/>
      <c r="F1613" s="5"/>
      <c r="G1613" s="5"/>
      <c r="H1613" s="5"/>
      <c r="I1613" s="5"/>
      <c r="J1613" s="5"/>
      <c r="K1613" s="5"/>
      <c r="L1613" s="5"/>
      <c r="M1613" s="5"/>
      <c r="N1613" s="5"/>
      <c r="O1613" s="5"/>
      <c r="P1613" s="5"/>
      <c r="Q1613" s="5"/>
      <c r="R1613" s="5"/>
      <c r="S1613" s="5"/>
      <c r="T1613" s="5"/>
      <c r="U1613" s="127"/>
      <c r="V1613" s="496"/>
    </row>
    <row r="1614" spans="1:22" x14ac:dyDescent="0.2">
      <c r="A1614" s="5"/>
      <c r="B1614" s="31"/>
      <c r="C1614" s="30"/>
      <c r="D1614" s="5"/>
      <c r="E1614" s="5"/>
      <c r="F1614" s="5"/>
      <c r="G1614" s="5"/>
      <c r="H1614" s="5"/>
      <c r="I1614" s="5"/>
      <c r="J1614" s="5"/>
      <c r="K1614" s="5"/>
      <c r="L1614" s="5"/>
      <c r="M1614" s="5"/>
      <c r="N1614" s="5"/>
      <c r="O1614" s="5"/>
      <c r="P1614" s="5"/>
      <c r="Q1614" s="5"/>
      <c r="R1614" s="5"/>
      <c r="S1614" s="5"/>
      <c r="T1614" s="5"/>
      <c r="U1614" s="127"/>
      <c r="V1614" s="496"/>
    </row>
    <row r="1615" spans="1:22" x14ac:dyDescent="0.2">
      <c r="A1615" s="5"/>
      <c r="B1615" s="31"/>
      <c r="C1615" s="30"/>
      <c r="D1615" s="5"/>
      <c r="E1615" s="5"/>
      <c r="F1615" s="5"/>
      <c r="G1615" s="5"/>
      <c r="H1615" s="5"/>
      <c r="I1615" s="5"/>
      <c r="J1615" s="5"/>
      <c r="K1615" s="5"/>
      <c r="L1615" s="5"/>
      <c r="M1615" s="5"/>
      <c r="N1615" s="5"/>
      <c r="O1615" s="5"/>
      <c r="P1615" s="5"/>
      <c r="Q1615" s="5"/>
      <c r="R1615" s="5"/>
      <c r="S1615" s="5"/>
      <c r="T1615" s="5"/>
      <c r="U1615" s="127"/>
      <c r="V1615" s="496"/>
    </row>
    <row r="1616" spans="1:22" x14ac:dyDescent="0.2">
      <c r="A1616" s="5"/>
      <c r="B1616" s="31"/>
      <c r="C1616" s="30"/>
      <c r="D1616" s="5"/>
      <c r="E1616" s="5"/>
      <c r="F1616" s="5"/>
      <c r="G1616" s="5"/>
      <c r="H1616" s="5"/>
      <c r="I1616" s="5"/>
      <c r="J1616" s="5"/>
      <c r="K1616" s="5"/>
      <c r="L1616" s="5"/>
      <c r="M1616" s="5"/>
      <c r="N1616" s="5"/>
      <c r="O1616" s="5"/>
      <c r="P1616" s="5"/>
      <c r="Q1616" s="5"/>
      <c r="R1616" s="5"/>
      <c r="S1616" s="5"/>
      <c r="T1616" s="5"/>
      <c r="U1616" s="127"/>
      <c r="V1616" s="496"/>
    </row>
    <row r="1617" spans="1:22" x14ac:dyDescent="0.2">
      <c r="A1617" s="5"/>
      <c r="B1617" s="31"/>
      <c r="C1617" s="30"/>
      <c r="D1617" s="5"/>
      <c r="E1617" s="5"/>
      <c r="F1617" s="5"/>
      <c r="G1617" s="5"/>
      <c r="H1617" s="5"/>
      <c r="I1617" s="5"/>
      <c r="J1617" s="5"/>
      <c r="K1617" s="5"/>
      <c r="L1617" s="5"/>
      <c r="M1617" s="5"/>
      <c r="N1617" s="5"/>
      <c r="O1617" s="5"/>
      <c r="P1617" s="5"/>
      <c r="Q1617" s="5"/>
      <c r="R1617" s="5"/>
      <c r="S1617" s="5"/>
      <c r="T1617" s="5"/>
      <c r="U1617" s="127"/>
      <c r="V1617" s="496"/>
    </row>
    <row r="1618" spans="1:22" x14ac:dyDescent="0.2">
      <c r="A1618" s="5"/>
      <c r="B1618" s="31"/>
      <c r="C1618" s="30"/>
      <c r="D1618" s="5"/>
      <c r="E1618" s="5"/>
      <c r="F1618" s="5"/>
      <c r="G1618" s="5"/>
      <c r="H1618" s="5"/>
      <c r="I1618" s="5"/>
      <c r="J1618" s="5"/>
      <c r="K1618" s="5"/>
      <c r="L1618" s="5"/>
      <c r="M1618" s="5"/>
      <c r="N1618" s="5"/>
      <c r="O1618" s="5"/>
      <c r="P1618" s="5"/>
      <c r="Q1618" s="5"/>
      <c r="R1618" s="5"/>
      <c r="S1618" s="5"/>
      <c r="T1618" s="5"/>
      <c r="U1618" s="127"/>
      <c r="V1618" s="496"/>
    </row>
    <row r="1619" spans="1:22" x14ac:dyDescent="0.2">
      <c r="A1619" s="5"/>
      <c r="B1619" s="31"/>
      <c r="C1619" s="30"/>
      <c r="D1619" s="5"/>
      <c r="E1619" s="5"/>
      <c r="F1619" s="5"/>
      <c r="G1619" s="5"/>
      <c r="H1619" s="5"/>
      <c r="I1619" s="5"/>
      <c r="J1619" s="5"/>
      <c r="K1619" s="5"/>
      <c r="L1619" s="5"/>
      <c r="M1619" s="5"/>
      <c r="N1619" s="5"/>
      <c r="O1619" s="5"/>
      <c r="P1619" s="5"/>
      <c r="Q1619" s="5"/>
      <c r="R1619" s="5"/>
      <c r="S1619" s="5"/>
      <c r="T1619" s="5"/>
      <c r="U1619" s="127"/>
      <c r="V1619" s="496"/>
    </row>
    <row r="1620" spans="1:22" x14ac:dyDescent="0.2">
      <c r="A1620" s="5"/>
      <c r="B1620" s="31"/>
      <c r="C1620" s="30"/>
      <c r="D1620" s="5"/>
      <c r="E1620" s="5"/>
      <c r="F1620" s="5"/>
      <c r="G1620" s="5"/>
      <c r="H1620" s="5"/>
      <c r="I1620" s="5"/>
      <c r="J1620" s="5"/>
      <c r="K1620" s="5"/>
      <c r="L1620" s="5"/>
      <c r="M1620" s="5"/>
      <c r="N1620" s="5"/>
      <c r="O1620" s="5"/>
      <c r="P1620" s="5"/>
      <c r="Q1620" s="5"/>
      <c r="R1620" s="5"/>
      <c r="S1620" s="5"/>
      <c r="T1620" s="5"/>
      <c r="U1620" s="127"/>
      <c r="V1620" s="496"/>
    </row>
    <row r="1621" spans="1:22" x14ac:dyDescent="0.2">
      <c r="A1621" s="5"/>
      <c r="B1621" s="31"/>
      <c r="C1621" s="30"/>
      <c r="D1621" s="5"/>
      <c r="E1621" s="5"/>
      <c r="F1621" s="5"/>
      <c r="G1621" s="5"/>
      <c r="H1621" s="5"/>
      <c r="I1621" s="5"/>
      <c r="J1621" s="5"/>
      <c r="K1621" s="5"/>
      <c r="L1621" s="5"/>
      <c r="M1621" s="5"/>
      <c r="N1621" s="5"/>
      <c r="O1621" s="5"/>
      <c r="P1621" s="5"/>
      <c r="Q1621" s="5"/>
      <c r="R1621" s="5"/>
      <c r="S1621" s="5"/>
      <c r="T1621" s="5"/>
      <c r="U1621" s="127"/>
      <c r="V1621" s="496"/>
    </row>
    <row r="1622" spans="1:22" x14ac:dyDescent="0.2">
      <c r="A1622" s="5"/>
      <c r="B1622" s="31"/>
      <c r="C1622" s="30"/>
      <c r="D1622" s="5"/>
      <c r="E1622" s="5"/>
      <c r="F1622" s="5"/>
      <c r="G1622" s="5"/>
      <c r="H1622" s="5"/>
      <c r="I1622" s="5"/>
      <c r="J1622" s="5"/>
      <c r="K1622" s="5"/>
      <c r="L1622" s="5"/>
      <c r="M1622" s="5"/>
      <c r="N1622" s="5"/>
      <c r="O1622" s="5"/>
      <c r="P1622" s="5"/>
      <c r="Q1622" s="5"/>
      <c r="R1622" s="5"/>
      <c r="S1622" s="5"/>
      <c r="T1622" s="5"/>
      <c r="U1622" s="127"/>
      <c r="V1622" s="496"/>
    </row>
    <row r="1623" spans="1:22" x14ac:dyDescent="0.2">
      <c r="A1623" s="5"/>
      <c r="B1623" s="31"/>
      <c r="C1623" s="30"/>
      <c r="D1623" s="5"/>
      <c r="E1623" s="5"/>
      <c r="F1623" s="5"/>
      <c r="G1623" s="5"/>
      <c r="H1623" s="5"/>
      <c r="I1623" s="5"/>
      <c r="J1623" s="5"/>
      <c r="K1623" s="5"/>
      <c r="L1623" s="5"/>
      <c r="M1623" s="5"/>
      <c r="N1623" s="5"/>
      <c r="O1623" s="5"/>
      <c r="P1623" s="5"/>
      <c r="Q1623" s="5"/>
      <c r="R1623" s="5"/>
      <c r="S1623" s="5"/>
      <c r="T1623" s="5"/>
      <c r="U1623" s="127"/>
      <c r="V1623" s="496"/>
    </row>
    <row r="1624" spans="1:22" x14ac:dyDescent="0.2">
      <c r="A1624" s="5"/>
      <c r="B1624" s="31"/>
      <c r="C1624" s="30"/>
      <c r="D1624" s="5"/>
      <c r="E1624" s="5"/>
      <c r="F1624" s="5"/>
      <c r="G1624" s="5"/>
      <c r="H1624" s="5"/>
      <c r="I1624" s="5"/>
      <c r="J1624" s="5"/>
      <c r="K1624" s="5"/>
      <c r="L1624" s="5"/>
      <c r="M1624" s="5"/>
      <c r="N1624" s="5"/>
      <c r="O1624" s="5"/>
      <c r="P1624" s="5"/>
      <c r="Q1624" s="5"/>
      <c r="R1624" s="5"/>
      <c r="S1624" s="5"/>
      <c r="T1624" s="5"/>
      <c r="U1624" s="127"/>
      <c r="V1624" s="496"/>
    </row>
    <row r="1625" spans="1:22" x14ac:dyDescent="0.2">
      <c r="A1625" s="5"/>
      <c r="B1625" s="31"/>
      <c r="C1625" s="30"/>
      <c r="D1625" s="5"/>
      <c r="E1625" s="5"/>
      <c r="F1625" s="5"/>
      <c r="G1625" s="5"/>
      <c r="H1625" s="5"/>
      <c r="I1625" s="5"/>
      <c r="J1625" s="5"/>
      <c r="K1625" s="5"/>
      <c r="L1625" s="5"/>
      <c r="M1625" s="5"/>
      <c r="N1625" s="5"/>
      <c r="O1625" s="5"/>
      <c r="P1625" s="5"/>
      <c r="Q1625" s="5"/>
      <c r="R1625" s="5"/>
      <c r="S1625" s="5"/>
      <c r="T1625" s="5"/>
      <c r="U1625" s="127"/>
      <c r="V1625" s="496"/>
    </row>
    <row r="1626" spans="1:22" x14ac:dyDescent="0.2">
      <c r="A1626" s="5"/>
      <c r="B1626" s="31"/>
      <c r="C1626" s="30"/>
      <c r="D1626" s="5"/>
      <c r="E1626" s="5"/>
      <c r="F1626" s="5"/>
      <c r="G1626" s="5"/>
      <c r="H1626" s="5"/>
      <c r="I1626" s="5"/>
      <c r="J1626" s="5"/>
      <c r="K1626" s="5"/>
      <c r="L1626" s="5"/>
      <c r="M1626" s="5"/>
      <c r="N1626" s="5"/>
      <c r="O1626" s="5"/>
      <c r="P1626" s="5"/>
      <c r="Q1626" s="5"/>
      <c r="R1626" s="5"/>
      <c r="S1626" s="5"/>
      <c r="T1626" s="5"/>
      <c r="U1626" s="127"/>
      <c r="V1626" s="496"/>
    </row>
    <row r="1627" spans="1:22" x14ac:dyDescent="0.2">
      <c r="A1627" s="5"/>
      <c r="B1627" s="31"/>
      <c r="C1627" s="30"/>
      <c r="D1627" s="5"/>
      <c r="E1627" s="5"/>
      <c r="F1627" s="5"/>
      <c r="G1627" s="5"/>
      <c r="H1627" s="5"/>
      <c r="I1627" s="5"/>
      <c r="J1627" s="5"/>
      <c r="K1627" s="5"/>
      <c r="L1627" s="5"/>
      <c r="M1627" s="5"/>
      <c r="N1627" s="5"/>
      <c r="O1627" s="5"/>
      <c r="P1627" s="5"/>
      <c r="Q1627" s="5"/>
      <c r="R1627" s="5"/>
      <c r="S1627" s="5"/>
      <c r="T1627" s="5"/>
      <c r="U1627" s="127"/>
      <c r="V1627" s="496"/>
    </row>
    <row r="1628" spans="1:22" x14ac:dyDescent="0.2">
      <c r="A1628" s="5"/>
      <c r="B1628" s="31"/>
      <c r="C1628" s="30"/>
      <c r="D1628" s="5"/>
      <c r="E1628" s="5"/>
      <c r="F1628" s="5"/>
      <c r="G1628" s="5"/>
      <c r="H1628" s="5"/>
      <c r="I1628" s="5"/>
      <c r="J1628" s="5"/>
      <c r="K1628" s="5"/>
      <c r="L1628" s="5"/>
      <c r="M1628" s="5"/>
      <c r="N1628" s="5"/>
      <c r="O1628" s="5"/>
      <c r="P1628" s="5"/>
      <c r="Q1628" s="5"/>
      <c r="R1628" s="5"/>
      <c r="S1628" s="5"/>
      <c r="T1628" s="5"/>
      <c r="U1628" s="127"/>
      <c r="V1628" s="496"/>
    </row>
    <row r="1629" spans="1:22" x14ac:dyDescent="0.2">
      <c r="A1629" s="5"/>
      <c r="B1629" s="31"/>
      <c r="C1629" s="30"/>
      <c r="D1629" s="5"/>
      <c r="E1629" s="5"/>
      <c r="F1629" s="5"/>
      <c r="G1629" s="5"/>
      <c r="H1629" s="5"/>
      <c r="I1629" s="5"/>
      <c r="J1629" s="5"/>
      <c r="K1629" s="5"/>
      <c r="L1629" s="5"/>
      <c r="M1629" s="5"/>
      <c r="N1629" s="5"/>
      <c r="O1629" s="5"/>
      <c r="P1629" s="5"/>
      <c r="Q1629" s="5"/>
      <c r="R1629" s="5"/>
      <c r="S1629" s="5"/>
      <c r="T1629" s="5"/>
      <c r="U1629" s="127"/>
      <c r="V1629" s="496"/>
    </row>
    <row r="1630" spans="1:22" x14ac:dyDescent="0.2">
      <c r="A1630" s="5"/>
      <c r="B1630" s="31"/>
      <c r="C1630" s="30"/>
      <c r="D1630" s="5"/>
      <c r="E1630" s="5"/>
      <c r="F1630" s="5"/>
      <c r="G1630" s="5"/>
      <c r="H1630" s="5"/>
      <c r="I1630" s="5"/>
      <c r="J1630" s="5"/>
      <c r="K1630" s="5"/>
      <c r="L1630" s="5"/>
      <c r="M1630" s="5"/>
      <c r="N1630" s="5"/>
      <c r="O1630" s="5"/>
      <c r="P1630" s="5"/>
      <c r="Q1630" s="5"/>
      <c r="R1630" s="5"/>
      <c r="S1630" s="5"/>
      <c r="T1630" s="5"/>
      <c r="U1630" s="127"/>
      <c r="V1630" s="496"/>
    </row>
    <row r="1631" spans="1:22" x14ac:dyDescent="0.2">
      <c r="A1631" s="5"/>
      <c r="B1631" s="31"/>
      <c r="C1631" s="30"/>
      <c r="D1631" s="5"/>
      <c r="E1631" s="5"/>
      <c r="F1631" s="5"/>
      <c r="G1631" s="5"/>
      <c r="H1631" s="5"/>
      <c r="I1631" s="5"/>
      <c r="J1631" s="5"/>
      <c r="K1631" s="5"/>
      <c r="L1631" s="5"/>
      <c r="M1631" s="5"/>
      <c r="N1631" s="5"/>
      <c r="O1631" s="5"/>
      <c r="P1631" s="5"/>
      <c r="Q1631" s="5"/>
      <c r="R1631" s="5"/>
      <c r="S1631" s="5"/>
      <c r="T1631" s="5"/>
      <c r="U1631" s="127"/>
      <c r="V1631" s="496"/>
    </row>
    <row r="1632" spans="1:22" x14ac:dyDescent="0.2">
      <c r="A1632" s="5"/>
      <c r="B1632" s="31"/>
      <c r="C1632" s="30"/>
      <c r="D1632" s="5"/>
      <c r="E1632" s="5"/>
      <c r="F1632" s="5"/>
      <c r="G1632" s="5"/>
      <c r="H1632" s="5"/>
      <c r="I1632" s="5"/>
      <c r="J1632" s="5"/>
      <c r="K1632" s="5"/>
      <c r="L1632" s="5"/>
      <c r="M1632" s="5"/>
      <c r="N1632" s="5"/>
      <c r="O1632" s="5"/>
      <c r="P1632" s="5"/>
      <c r="Q1632" s="5"/>
      <c r="R1632" s="5"/>
      <c r="S1632" s="5"/>
      <c r="T1632" s="5"/>
      <c r="U1632" s="127"/>
      <c r="V1632" s="496"/>
    </row>
    <row r="1633" spans="1:22" x14ac:dyDescent="0.2">
      <c r="A1633" s="5"/>
      <c r="B1633" s="31"/>
      <c r="C1633" s="30"/>
      <c r="D1633" s="5"/>
      <c r="E1633" s="5"/>
      <c r="F1633" s="5"/>
      <c r="G1633" s="5"/>
      <c r="H1633" s="5"/>
      <c r="I1633" s="5"/>
      <c r="J1633" s="5"/>
      <c r="K1633" s="5"/>
      <c r="L1633" s="5"/>
      <c r="M1633" s="5"/>
      <c r="N1633" s="5"/>
      <c r="O1633" s="5"/>
      <c r="P1633" s="5"/>
      <c r="Q1633" s="5"/>
      <c r="R1633" s="5"/>
      <c r="S1633" s="5"/>
      <c r="T1633" s="5"/>
      <c r="U1633" s="127"/>
      <c r="V1633" s="496"/>
    </row>
    <row r="1634" spans="1:22" x14ac:dyDescent="0.2">
      <c r="A1634" s="5"/>
      <c r="B1634" s="31"/>
      <c r="C1634" s="30"/>
      <c r="D1634" s="5"/>
      <c r="E1634" s="5"/>
      <c r="F1634" s="5"/>
      <c r="G1634" s="5"/>
      <c r="H1634" s="5"/>
      <c r="I1634" s="5"/>
      <c r="J1634" s="5"/>
      <c r="K1634" s="5"/>
      <c r="L1634" s="5"/>
      <c r="M1634" s="5"/>
      <c r="N1634" s="5"/>
      <c r="O1634" s="5"/>
      <c r="P1634" s="5"/>
      <c r="Q1634" s="5"/>
      <c r="R1634" s="5"/>
      <c r="S1634" s="5"/>
      <c r="T1634" s="5"/>
      <c r="U1634" s="127"/>
      <c r="V1634" s="496"/>
    </row>
    <row r="1635" spans="1:22" x14ac:dyDescent="0.2">
      <c r="A1635" s="5"/>
      <c r="B1635" s="31"/>
      <c r="C1635" s="30"/>
      <c r="D1635" s="5"/>
      <c r="E1635" s="5"/>
      <c r="F1635" s="5"/>
      <c r="G1635" s="5"/>
      <c r="H1635" s="5"/>
      <c r="I1635" s="5"/>
      <c r="J1635" s="5"/>
      <c r="K1635" s="5"/>
      <c r="L1635" s="5"/>
      <c r="M1635" s="5"/>
      <c r="N1635" s="5"/>
      <c r="O1635" s="5"/>
      <c r="P1635" s="5"/>
      <c r="Q1635" s="5"/>
      <c r="R1635" s="5"/>
      <c r="S1635" s="5"/>
      <c r="T1635" s="5"/>
      <c r="U1635" s="127"/>
      <c r="V1635" s="496"/>
    </row>
    <row r="1636" spans="1:22" x14ac:dyDescent="0.2">
      <c r="A1636" s="5"/>
      <c r="B1636" s="31"/>
      <c r="C1636" s="30"/>
      <c r="D1636" s="5"/>
      <c r="E1636" s="5"/>
      <c r="F1636" s="5"/>
      <c r="G1636" s="5"/>
      <c r="H1636" s="5"/>
      <c r="I1636" s="5"/>
      <c r="J1636" s="5"/>
      <c r="K1636" s="5"/>
      <c r="L1636" s="5"/>
      <c r="M1636" s="5"/>
      <c r="N1636" s="5"/>
      <c r="O1636" s="5"/>
      <c r="P1636" s="5"/>
      <c r="Q1636" s="5"/>
      <c r="R1636" s="5"/>
      <c r="S1636" s="5"/>
      <c r="T1636" s="5"/>
      <c r="U1636" s="127"/>
      <c r="V1636" s="496"/>
    </row>
    <row r="1637" spans="1:22" x14ac:dyDescent="0.2">
      <c r="A1637" s="5"/>
      <c r="B1637" s="31"/>
      <c r="C1637" s="30"/>
      <c r="D1637" s="5"/>
      <c r="E1637" s="5"/>
      <c r="F1637" s="5"/>
      <c r="G1637" s="5"/>
      <c r="H1637" s="5"/>
      <c r="I1637" s="5"/>
      <c r="J1637" s="5"/>
      <c r="K1637" s="5"/>
      <c r="L1637" s="5"/>
      <c r="M1637" s="5"/>
      <c r="N1637" s="5"/>
      <c r="O1637" s="5"/>
      <c r="P1637" s="5"/>
      <c r="Q1637" s="5"/>
      <c r="R1637" s="5"/>
      <c r="S1637" s="5"/>
      <c r="T1637" s="5"/>
      <c r="U1637" s="127"/>
      <c r="V1637" s="496"/>
    </row>
    <row r="1638" spans="1:22" x14ac:dyDescent="0.2">
      <c r="A1638" s="5"/>
      <c r="B1638" s="31"/>
      <c r="C1638" s="30"/>
      <c r="D1638" s="5"/>
      <c r="E1638" s="5"/>
      <c r="F1638" s="5"/>
      <c r="G1638" s="5"/>
      <c r="H1638" s="5"/>
      <c r="I1638" s="5"/>
      <c r="J1638" s="5"/>
      <c r="K1638" s="5"/>
      <c r="L1638" s="5"/>
      <c r="M1638" s="5"/>
      <c r="N1638" s="5"/>
      <c r="O1638" s="5"/>
      <c r="P1638" s="5"/>
      <c r="Q1638" s="5"/>
      <c r="R1638" s="5"/>
      <c r="S1638" s="5"/>
      <c r="T1638" s="5"/>
      <c r="U1638" s="127"/>
      <c r="V1638" s="496"/>
    </row>
    <row r="1639" spans="1:22" x14ac:dyDescent="0.2">
      <c r="A1639" s="5"/>
      <c r="B1639" s="31"/>
      <c r="C1639" s="30"/>
      <c r="D1639" s="5"/>
      <c r="E1639" s="5"/>
      <c r="F1639" s="5"/>
      <c r="G1639" s="5"/>
      <c r="H1639" s="5"/>
      <c r="I1639" s="5"/>
      <c r="J1639" s="5"/>
      <c r="K1639" s="5"/>
      <c r="L1639" s="5"/>
      <c r="M1639" s="5"/>
      <c r="N1639" s="5"/>
      <c r="O1639" s="5"/>
      <c r="P1639" s="5"/>
      <c r="Q1639" s="5"/>
      <c r="R1639" s="5"/>
      <c r="S1639" s="5"/>
      <c r="T1639" s="5"/>
      <c r="U1639" s="127"/>
      <c r="V1639" s="496"/>
    </row>
    <row r="1640" spans="1:22" x14ac:dyDescent="0.2">
      <c r="A1640" s="5"/>
      <c r="B1640" s="31"/>
      <c r="C1640" s="30"/>
      <c r="D1640" s="5"/>
      <c r="E1640" s="5"/>
      <c r="F1640" s="5"/>
      <c r="G1640" s="5"/>
      <c r="H1640" s="5"/>
      <c r="I1640" s="5"/>
      <c r="J1640" s="5"/>
      <c r="K1640" s="5"/>
      <c r="L1640" s="5"/>
      <c r="M1640" s="5"/>
      <c r="N1640" s="5"/>
      <c r="O1640" s="5"/>
      <c r="P1640" s="5"/>
      <c r="Q1640" s="5"/>
      <c r="R1640" s="5"/>
      <c r="S1640" s="5"/>
      <c r="T1640" s="5"/>
      <c r="U1640" s="127"/>
      <c r="V1640" s="496"/>
    </row>
    <row r="1641" spans="1:22" x14ac:dyDescent="0.2">
      <c r="A1641" s="5"/>
      <c r="B1641" s="31"/>
      <c r="C1641" s="30"/>
      <c r="D1641" s="5"/>
      <c r="E1641" s="5"/>
      <c r="F1641" s="5"/>
      <c r="G1641" s="5"/>
      <c r="H1641" s="5"/>
      <c r="I1641" s="5"/>
      <c r="J1641" s="5"/>
      <c r="K1641" s="5"/>
      <c r="L1641" s="5"/>
      <c r="M1641" s="5"/>
      <c r="N1641" s="5"/>
      <c r="O1641" s="5"/>
      <c r="P1641" s="5"/>
      <c r="Q1641" s="5"/>
      <c r="R1641" s="5"/>
      <c r="S1641" s="5"/>
      <c r="T1641" s="5"/>
      <c r="U1641" s="127"/>
      <c r="V1641" s="496"/>
    </row>
    <row r="1642" spans="1:22" x14ac:dyDescent="0.2">
      <c r="A1642" s="5"/>
      <c r="B1642" s="31"/>
      <c r="C1642" s="30"/>
      <c r="D1642" s="5"/>
      <c r="E1642" s="5"/>
      <c r="F1642" s="5"/>
      <c r="G1642" s="5"/>
      <c r="H1642" s="5"/>
      <c r="I1642" s="5"/>
      <c r="J1642" s="5"/>
      <c r="K1642" s="5"/>
      <c r="L1642" s="5"/>
      <c r="M1642" s="5"/>
      <c r="N1642" s="5"/>
      <c r="O1642" s="5"/>
      <c r="P1642" s="5"/>
      <c r="Q1642" s="5"/>
      <c r="R1642" s="5"/>
      <c r="S1642" s="5"/>
      <c r="T1642" s="5"/>
      <c r="U1642" s="127"/>
      <c r="V1642" s="496"/>
    </row>
    <row r="1643" spans="1:22" x14ac:dyDescent="0.2">
      <c r="A1643" s="5"/>
      <c r="B1643" s="31"/>
      <c r="C1643" s="30"/>
      <c r="D1643" s="5"/>
      <c r="E1643" s="5"/>
      <c r="F1643" s="5"/>
      <c r="G1643" s="5"/>
      <c r="H1643" s="5"/>
      <c r="I1643" s="5"/>
      <c r="J1643" s="5"/>
      <c r="K1643" s="5"/>
      <c r="L1643" s="5"/>
      <c r="M1643" s="5"/>
      <c r="N1643" s="5"/>
      <c r="O1643" s="5"/>
      <c r="P1643" s="5"/>
      <c r="Q1643" s="5"/>
      <c r="R1643" s="5"/>
      <c r="S1643" s="5"/>
      <c r="T1643" s="5"/>
      <c r="U1643" s="127"/>
      <c r="V1643" s="496"/>
    </row>
    <row r="1644" spans="1:22" x14ac:dyDescent="0.2">
      <c r="A1644" s="5"/>
      <c r="B1644" s="31"/>
      <c r="C1644" s="30"/>
      <c r="D1644" s="5"/>
      <c r="E1644" s="5"/>
      <c r="F1644" s="5"/>
      <c r="G1644" s="5"/>
      <c r="H1644" s="5"/>
      <c r="I1644" s="5"/>
      <c r="J1644" s="5"/>
      <c r="K1644" s="5"/>
      <c r="L1644" s="5"/>
      <c r="M1644" s="5"/>
      <c r="N1644" s="5"/>
      <c r="O1644" s="5"/>
      <c r="P1644" s="5"/>
      <c r="Q1644" s="5"/>
      <c r="R1644" s="5"/>
      <c r="S1644" s="5"/>
      <c r="T1644" s="5"/>
      <c r="U1644" s="127"/>
      <c r="V1644" s="496"/>
    </row>
    <row r="1645" spans="1:22" x14ac:dyDescent="0.2">
      <c r="A1645" s="5"/>
      <c r="B1645" s="31"/>
      <c r="C1645" s="30"/>
      <c r="D1645" s="5"/>
      <c r="E1645" s="5"/>
      <c r="F1645" s="5"/>
      <c r="G1645" s="5"/>
      <c r="H1645" s="5"/>
      <c r="I1645" s="5"/>
      <c r="J1645" s="5"/>
      <c r="K1645" s="5"/>
      <c r="L1645" s="5"/>
      <c r="M1645" s="5"/>
      <c r="N1645" s="5"/>
      <c r="O1645" s="5"/>
      <c r="P1645" s="5"/>
      <c r="Q1645" s="5"/>
      <c r="R1645" s="5"/>
      <c r="S1645" s="5"/>
      <c r="T1645" s="5"/>
      <c r="U1645" s="127"/>
      <c r="V1645" s="496"/>
    </row>
    <row r="1646" spans="1:22" x14ac:dyDescent="0.2">
      <c r="A1646" s="5"/>
      <c r="B1646" s="31"/>
      <c r="C1646" s="30"/>
      <c r="D1646" s="5"/>
      <c r="E1646" s="5"/>
      <c r="F1646" s="5"/>
      <c r="G1646" s="5"/>
      <c r="H1646" s="5"/>
      <c r="I1646" s="5"/>
      <c r="J1646" s="5"/>
      <c r="K1646" s="5"/>
      <c r="L1646" s="5"/>
      <c r="M1646" s="5"/>
      <c r="N1646" s="5"/>
      <c r="O1646" s="5"/>
      <c r="P1646" s="5"/>
      <c r="Q1646" s="5"/>
      <c r="R1646" s="5"/>
      <c r="S1646" s="5"/>
      <c r="T1646" s="5"/>
      <c r="U1646" s="127"/>
      <c r="V1646" s="496"/>
    </row>
    <row r="1647" spans="1:22" x14ac:dyDescent="0.2">
      <c r="A1647" s="5"/>
      <c r="B1647" s="31"/>
      <c r="C1647" s="30"/>
      <c r="D1647" s="5"/>
      <c r="E1647" s="5"/>
      <c r="F1647" s="5"/>
      <c r="G1647" s="5"/>
      <c r="H1647" s="5"/>
      <c r="I1647" s="5"/>
      <c r="J1647" s="5"/>
      <c r="K1647" s="5"/>
      <c r="L1647" s="5"/>
      <c r="M1647" s="5"/>
      <c r="N1647" s="5"/>
      <c r="O1647" s="5"/>
      <c r="P1647" s="5"/>
      <c r="Q1647" s="5"/>
      <c r="R1647" s="5"/>
      <c r="S1647" s="5"/>
      <c r="T1647" s="5"/>
      <c r="U1647" s="127"/>
      <c r="V1647" s="496"/>
    </row>
    <row r="1648" spans="1:22" x14ac:dyDescent="0.2">
      <c r="A1648" s="5"/>
      <c r="B1648" s="31"/>
      <c r="C1648" s="30"/>
      <c r="D1648" s="5"/>
      <c r="E1648" s="5"/>
      <c r="F1648" s="5"/>
      <c r="G1648" s="5"/>
      <c r="H1648" s="5"/>
      <c r="I1648" s="5"/>
      <c r="J1648" s="5"/>
      <c r="K1648" s="5"/>
      <c r="L1648" s="5"/>
      <c r="M1648" s="5"/>
      <c r="N1648" s="5"/>
      <c r="O1648" s="5"/>
      <c r="P1648" s="5"/>
      <c r="Q1648" s="5"/>
      <c r="R1648" s="5"/>
      <c r="S1648" s="5"/>
      <c r="T1648" s="5"/>
      <c r="U1648" s="127"/>
      <c r="V1648" s="496"/>
    </row>
    <row r="1649" spans="1:22" x14ac:dyDescent="0.2">
      <c r="A1649" s="5"/>
      <c r="B1649" s="31"/>
      <c r="C1649" s="30"/>
      <c r="D1649" s="5"/>
      <c r="E1649" s="5"/>
      <c r="F1649" s="5"/>
      <c r="G1649" s="5"/>
      <c r="H1649" s="5"/>
      <c r="I1649" s="5"/>
      <c r="J1649" s="5"/>
      <c r="K1649" s="5"/>
      <c r="L1649" s="5"/>
      <c r="M1649" s="5"/>
      <c r="N1649" s="5"/>
      <c r="O1649" s="5"/>
      <c r="P1649" s="5"/>
      <c r="Q1649" s="5"/>
      <c r="R1649" s="5"/>
      <c r="S1649" s="5"/>
      <c r="T1649" s="5"/>
      <c r="U1649" s="127"/>
      <c r="V1649" s="496"/>
    </row>
    <row r="1650" spans="1:22" x14ac:dyDescent="0.2">
      <c r="A1650" s="5"/>
      <c r="B1650" s="31"/>
      <c r="C1650" s="30"/>
      <c r="D1650" s="5"/>
      <c r="E1650" s="5"/>
      <c r="F1650" s="5"/>
      <c r="G1650" s="5"/>
      <c r="H1650" s="5"/>
      <c r="I1650" s="5"/>
      <c r="J1650" s="5"/>
      <c r="K1650" s="5"/>
      <c r="L1650" s="5"/>
      <c r="M1650" s="5"/>
      <c r="N1650" s="5"/>
      <c r="O1650" s="5"/>
      <c r="P1650" s="5"/>
      <c r="Q1650" s="5"/>
      <c r="R1650" s="5"/>
      <c r="S1650" s="5"/>
      <c r="T1650" s="5"/>
      <c r="U1650" s="127"/>
      <c r="V1650" s="496"/>
    </row>
    <row r="1651" spans="1:22" x14ac:dyDescent="0.2">
      <c r="A1651" s="5"/>
      <c r="B1651" s="31"/>
      <c r="C1651" s="30"/>
      <c r="D1651" s="5"/>
      <c r="E1651" s="5"/>
      <c r="F1651" s="5"/>
      <c r="G1651" s="5"/>
      <c r="H1651" s="5"/>
      <c r="I1651" s="5"/>
      <c r="J1651" s="5"/>
      <c r="K1651" s="5"/>
      <c r="L1651" s="5"/>
      <c r="M1651" s="5"/>
      <c r="N1651" s="5"/>
      <c r="O1651" s="5"/>
      <c r="P1651" s="5"/>
      <c r="Q1651" s="5"/>
      <c r="R1651" s="5"/>
      <c r="S1651" s="5"/>
      <c r="T1651" s="5"/>
      <c r="U1651" s="127"/>
      <c r="V1651" s="496"/>
    </row>
    <row r="1652" spans="1:22" x14ac:dyDescent="0.2">
      <c r="A1652" s="5"/>
      <c r="B1652" s="31"/>
      <c r="C1652" s="30"/>
      <c r="D1652" s="5"/>
      <c r="E1652" s="5"/>
      <c r="F1652" s="5"/>
      <c r="G1652" s="5"/>
      <c r="H1652" s="5"/>
      <c r="I1652" s="5"/>
      <c r="J1652" s="5"/>
      <c r="K1652" s="5"/>
      <c r="L1652" s="5"/>
      <c r="M1652" s="5"/>
      <c r="N1652" s="5"/>
      <c r="O1652" s="5"/>
      <c r="P1652" s="5"/>
      <c r="Q1652" s="5"/>
      <c r="R1652" s="5"/>
      <c r="S1652" s="5"/>
      <c r="T1652" s="5"/>
      <c r="U1652" s="127"/>
      <c r="V1652" s="496"/>
    </row>
    <row r="1653" spans="1:22" x14ac:dyDescent="0.2">
      <c r="A1653" s="5"/>
      <c r="B1653" s="31"/>
      <c r="C1653" s="30"/>
      <c r="D1653" s="5"/>
      <c r="E1653" s="5"/>
      <c r="F1653" s="5"/>
      <c r="G1653" s="5"/>
      <c r="H1653" s="5"/>
      <c r="I1653" s="5"/>
      <c r="J1653" s="5"/>
      <c r="K1653" s="5"/>
      <c r="L1653" s="5"/>
      <c r="M1653" s="5"/>
      <c r="N1653" s="5"/>
      <c r="O1653" s="5"/>
      <c r="P1653" s="5"/>
      <c r="Q1653" s="5"/>
      <c r="R1653" s="5"/>
      <c r="S1653" s="5"/>
      <c r="T1653" s="5"/>
      <c r="U1653" s="127"/>
      <c r="V1653" s="496"/>
    </row>
    <row r="1654" spans="1:22" x14ac:dyDescent="0.2">
      <c r="A1654" s="5"/>
      <c r="B1654" s="31"/>
      <c r="C1654" s="30"/>
      <c r="D1654" s="5"/>
      <c r="E1654" s="5"/>
      <c r="F1654" s="5"/>
      <c r="G1654" s="5"/>
      <c r="H1654" s="5"/>
      <c r="I1654" s="5"/>
      <c r="J1654" s="5"/>
      <c r="K1654" s="5"/>
      <c r="L1654" s="5"/>
      <c r="M1654" s="5"/>
      <c r="N1654" s="5"/>
      <c r="O1654" s="5"/>
      <c r="P1654" s="5"/>
      <c r="Q1654" s="5"/>
      <c r="R1654" s="5"/>
      <c r="S1654" s="5"/>
      <c r="T1654" s="5"/>
      <c r="U1654" s="127"/>
      <c r="V1654" s="496"/>
    </row>
    <row r="1655" spans="1:22" x14ac:dyDescent="0.2">
      <c r="A1655" s="5"/>
      <c r="B1655" s="31"/>
      <c r="C1655" s="30"/>
      <c r="D1655" s="5"/>
      <c r="E1655" s="5"/>
      <c r="F1655" s="5"/>
      <c r="G1655" s="5"/>
      <c r="H1655" s="5"/>
      <c r="I1655" s="5"/>
      <c r="J1655" s="5"/>
      <c r="K1655" s="5"/>
      <c r="L1655" s="5"/>
      <c r="M1655" s="5"/>
      <c r="N1655" s="5"/>
      <c r="O1655" s="5"/>
      <c r="P1655" s="5"/>
      <c r="Q1655" s="5"/>
      <c r="R1655" s="5"/>
      <c r="S1655" s="5"/>
      <c r="T1655" s="5"/>
      <c r="U1655" s="127"/>
      <c r="V1655" s="496"/>
    </row>
    <row r="1656" spans="1:22" x14ac:dyDescent="0.2">
      <c r="A1656" s="5"/>
      <c r="B1656" s="31"/>
      <c r="C1656" s="30"/>
      <c r="D1656" s="5"/>
      <c r="E1656" s="5"/>
      <c r="F1656" s="5"/>
      <c r="G1656" s="5"/>
      <c r="H1656" s="5"/>
      <c r="I1656" s="5"/>
      <c r="J1656" s="5"/>
      <c r="K1656" s="5"/>
      <c r="L1656" s="5"/>
      <c r="M1656" s="5"/>
      <c r="N1656" s="5"/>
      <c r="O1656" s="5"/>
      <c r="P1656" s="5"/>
      <c r="Q1656" s="5"/>
      <c r="R1656" s="5"/>
      <c r="S1656" s="5"/>
      <c r="T1656" s="5"/>
      <c r="U1656" s="127"/>
      <c r="V1656" s="496"/>
    </row>
    <row r="1657" spans="1:22" x14ac:dyDescent="0.2">
      <c r="A1657" s="5"/>
      <c r="B1657" s="31"/>
      <c r="C1657" s="30"/>
      <c r="D1657" s="5"/>
      <c r="E1657" s="5"/>
      <c r="F1657" s="5"/>
      <c r="G1657" s="5"/>
      <c r="H1657" s="5"/>
      <c r="I1657" s="5"/>
      <c r="J1657" s="5"/>
      <c r="K1657" s="5"/>
      <c r="L1657" s="5"/>
      <c r="M1657" s="5"/>
      <c r="N1657" s="5"/>
      <c r="O1657" s="5"/>
      <c r="P1657" s="5"/>
      <c r="Q1657" s="5"/>
      <c r="R1657" s="5"/>
      <c r="S1657" s="5"/>
      <c r="T1657" s="5"/>
      <c r="U1657" s="127"/>
      <c r="V1657" s="496"/>
    </row>
    <row r="1658" spans="1:22" x14ac:dyDescent="0.2">
      <c r="A1658" s="5"/>
      <c r="B1658" s="31"/>
      <c r="C1658" s="30"/>
      <c r="D1658" s="5"/>
      <c r="E1658" s="5"/>
      <c r="F1658" s="5"/>
      <c r="G1658" s="5"/>
      <c r="H1658" s="5"/>
      <c r="I1658" s="5"/>
      <c r="J1658" s="5"/>
      <c r="K1658" s="5"/>
      <c r="L1658" s="5"/>
      <c r="M1658" s="5"/>
      <c r="N1658" s="5"/>
      <c r="O1658" s="5"/>
      <c r="P1658" s="5"/>
      <c r="Q1658" s="5"/>
      <c r="R1658" s="5"/>
      <c r="S1658" s="5"/>
      <c r="T1658" s="5"/>
      <c r="U1658" s="127"/>
      <c r="V1658" s="496"/>
    </row>
    <row r="1659" spans="1:22" x14ac:dyDescent="0.2">
      <c r="A1659" s="5"/>
      <c r="B1659" s="31"/>
      <c r="C1659" s="30"/>
      <c r="D1659" s="5"/>
      <c r="E1659" s="5"/>
      <c r="F1659" s="5"/>
      <c r="G1659" s="5"/>
      <c r="H1659" s="5"/>
      <c r="I1659" s="5"/>
      <c r="J1659" s="5"/>
      <c r="K1659" s="5"/>
      <c r="L1659" s="5"/>
      <c r="M1659" s="5"/>
      <c r="N1659" s="5"/>
      <c r="O1659" s="5"/>
      <c r="P1659" s="5"/>
      <c r="Q1659" s="5"/>
      <c r="R1659" s="5"/>
      <c r="S1659" s="5"/>
      <c r="T1659" s="5"/>
      <c r="U1659" s="127"/>
      <c r="V1659" s="496"/>
    </row>
    <row r="1660" spans="1:22" x14ac:dyDescent="0.2">
      <c r="A1660" s="5"/>
      <c r="B1660" s="31"/>
      <c r="C1660" s="30"/>
      <c r="D1660" s="5"/>
      <c r="E1660" s="5"/>
      <c r="F1660" s="5"/>
      <c r="G1660" s="5"/>
      <c r="H1660" s="5"/>
      <c r="I1660" s="5"/>
      <c r="J1660" s="5"/>
      <c r="K1660" s="5"/>
      <c r="L1660" s="5"/>
      <c r="M1660" s="5"/>
      <c r="N1660" s="5"/>
      <c r="O1660" s="5"/>
      <c r="P1660" s="5"/>
      <c r="Q1660" s="5"/>
      <c r="R1660" s="5"/>
      <c r="S1660" s="5"/>
      <c r="T1660" s="5"/>
      <c r="U1660" s="127"/>
      <c r="V1660" s="496"/>
    </row>
    <row r="1661" spans="1:22" x14ac:dyDescent="0.2">
      <c r="A1661" s="5"/>
      <c r="B1661" s="31"/>
      <c r="C1661" s="30"/>
      <c r="D1661" s="5"/>
      <c r="E1661" s="5"/>
      <c r="F1661" s="5"/>
      <c r="G1661" s="5"/>
      <c r="H1661" s="5"/>
      <c r="I1661" s="5"/>
      <c r="J1661" s="5"/>
      <c r="K1661" s="5"/>
      <c r="L1661" s="5"/>
      <c r="M1661" s="5"/>
      <c r="N1661" s="5"/>
      <c r="O1661" s="5"/>
      <c r="P1661" s="5"/>
      <c r="Q1661" s="5"/>
      <c r="R1661" s="5"/>
      <c r="S1661" s="5"/>
      <c r="T1661" s="5"/>
      <c r="U1661" s="127"/>
      <c r="V1661" s="496"/>
    </row>
    <row r="1662" spans="1:22" x14ac:dyDescent="0.2">
      <c r="A1662" s="5"/>
      <c r="B1662" s="31"/>
      <c r="C1662" s="30"/>
      <c r="D1662" s="5"/>
      <c r="E1662" s="5"/>
      <c r="F1662" s="5"/>
      <c r="G1662" s="5"/>
      <c r="H1662" s="5"/>
      <c r="I1662" s="5"/>
      <c r="J1662" s="5"/>
      <c r="K1662" s="5"/>
      <c r="L1662" s="5"/>
      <c r="M1662" s="5"/>
      <c r="N1662" s="5"/>
      <c r="O1662" s="5"/>
      <c r="P1662" s="5"/>
      <c r="Q1662" s="5"/>
      <c r="R1662" s="5"/>
      <c r="S1662" s="5"/>
      <c r="T1662" s="5"/>
      <c r="U1662" s="127"/>
      <c r="V1662" s="496"/>
    </row>
    <row r="1663" spans="1:22" x14ac:dyDescent="0.2">
      <c r="A1663" s="5"/>
      <c r="B1663" s="31"/>
      <c r="C1663" s="30"/>
      <c r="D1663" s="5"/>
      <c r="E1663" s="5"/>
      <c r="F1663" s="5"/>
      <c r="G1663" s="5"/>
      <c r="H1663" s="5"/>
      <c r="I1663" s="5"/>
      <c r="J1663" s="5"/>
      <c r="K1663" s="5"/>
      <c r="L1663" s="5"/>
      <c r="M1663" s="5"/>
      <c r="N1663" s="5"/>
      <c r="O1663" s="5"/>
      <c r="P1663" s="5"/>
      <c r="Q1663" s="5"/>
      <c r="R1663" s="5"/>
      <c r="S1663" s="5"/>
      <c r="T1663" s="5"/>
      <c r="U1663" s="127"/>
      <c r="V1663" s="496"/>
    </row>
    <row r="1664" spans="1:22" x14ac:dyDescent="0.2">
      <c r="A1664" s="5"/>
      <c r="B1664" s="31"/>
      <c r="C1664" s="30"/>
      <c r="D1664" s="5"/>
      <c r="E1664" s="5"/>
      <c r="F1664" s="5"/>
      <c r="G1664" s="5"/>
      <c r="H1664" s="5"/>
      <c r="I1664" s="5"/>
      <c r="J1664" s="5"/>
      <c r="K1664" s="5"/>
      <c r="L1664" s="5"/>
      <c r="M1664" s="5"/>
      <c r="N1664" s="5"/>
      <c r="O1664" s="5"/>
      <c r="P1664" s="5"/>
      <c r="Q1664" s="5"/>
      <c r="R1664" s="5"/>
      <c r="S1664" s="5"/>
      <c r="T1664" s="5"/>
      <c r="U1664" s="127"/>
      <c r="V1664" s="496"/>
    </row>
    <row r="1665" spans="1:22" x14ac:dyDescent="0.2">
      <c r="A1665" s="5"/>
      <c r="B1665" s="31"/>
      <c r="C1665" s="30"/>
      <c r="D1665" s="5"/>
      <c r="E1665" s="5"/>
      <c r="F1665" s="5"/>
      <c r="G1665" s="5"/>
      <c r="H1665" s="5"/>
      <c r="I1665" s="5"/>
      <c r="J1665" s="5"/>
      <c r="K1665" s="5"/>
      <c r="L1665" s="5"/>
      <c r="M1665" s="5"/>
      <c r="N1665" s="5"/>
      <c r="O1665" s="5"/>
      <c r="P1665" s="5"/>
      <c r="Q1665" s="5"/>
      <c r="R1665" s="5"/>
      <c r="S1665" s="5"/>
      <c r="T1665" s="5"/>
      <c r="U1665" s="127"/>
      <c r="V1665" s="496"/>
    </row>
    <row r="1666" spans="1:22" x14ac:dyDescent="0.2">
      <c r="A1666" s="5"/>
      <c r="B1666" s="31"/>
      <c r="C1666" s="30"/>
      <c r="D1666" s="5"/>
      <c r="E1666" s="5"/>
      <c r="F1666" s="5"/>
      <c r="G1666" s="5"/>
      <c r="H1666" s="5"/>
      <c r="I1666" s="5"/>
      <c r="J1666" s="5"/>
      <c r="K1666" s="5"/>
      <c r="L1666" s="5"/>
      <c r="M1666" s="5"/>
      <c r="N1666" s="5"/>
      <c r="O1666" s="5"/>
      <c r="P1666" s="5"/>
      <c r="Q1666" s="5"/>
      <c r="R1666" s="5"/>
      <c r="S1666" s="5"/>
      <c r="T1666" s="5"/>
      <c r="U1666" s="127"/>
      <c r="V1666" s="496"/>
    </row>
    <row r="1667" spans="1:22" x14ac:dyDescent="0.2">
      <c r="A1667" s="5"/>
      <c r="B1667" s="31"/>
      <c r="C1667" s="30"/>
      <c r="D1667" s="5"/>
      <c r="E1667" s="5"/>
      <c r="F1667" s="5"/>
      <c r="G1667" s="5"/>
      <c r="H1667" s="5"/>
      <c r="I1667" s="5"/>
      <c r="J1667" s="5"/>
      <c r="K1667" s="5"/>
      <c r="L1667" s="5"/>
      <c r="M1667" s="5"/>
      <c r="N1667" s="5"/>
      <c r="O1667" s="5"/>
      <c r="P1667" s="5"/>
      <c r="Q1667" s="5"/>
      <c r="R1667" s="5"/>
      <c r="S1667" s="5"/>
      <c r="T1667" s="5"/>
      <c r="U1667" s="127"/>
      <c r="V1667" s="496"/>
    </row>
    <row r="1668" spans="1:22" x14ac:dyDescent="0.2">
      <c r="A1668" s="5"/>
      <c r="B1668" s="31"/>
      <c r="C1668" s="30"/>
      <c r="D1668" s="5"/>
      <c r="E1668" s="5"/>
      <c r="F1668" s="5"/>
      <c r="G1668" s="5"/>
      <c r="H1668" s="5"/>
      <c r="I1668" s="5"/>
      <c r="J1668" s="5"/>
      <c r="K1668" s="5"/>
      <c r="L1668" s="5"/>
      <c r="M1668" s="5"/>
      <c r="N1668" s="5"/>
      <c r="O1668" s="5"/>
      <c r="P1668" s="5"/>
      <c r="Q1668" s="5"/>
      <c r="R1668" s="5"/>
      <c r="S1668" s="5"/>
      <c r="T1668" s="5"/>
      <c r="U1668" s="127"/>
      <c r="V1668" s="496"/>
    </row>
    <row r="1669" spans="1:22" x14ac:dyDescent="0.2">
      <c r="A1669" s="5"/>
      <c r="B1669" s="31"/>
      <c r="C1669" s="30"/>
      <c r="D1669" s="5"/>
      <c r="E1669" s="5"/>
      <c r="F1669" s="5"/>
      <c r="G1669" s="5"/>
      <c r="H1669" s="5"/>
      <c r="I1669" s="5"/>
      <c r="J1669" s="5"/>
      <c r="K1669" s="5"/>
      <c r="L1669" s="5"/>
      <c r="M1669" s="5"/>
      <c r="N1669" s="5"/>
      <c r="O1669" s="5"/>
      <c r="P1669" s="5"/>
      <c r="Q1669" s="5"/>
      <c r="R1669" s="5"/>
      <c r="S1669" s="5"/>
      <c r="T1669" s="5"/>
      <c r="U1669" s="127"/>
      <c r="V1669" s="496"/>
    </row>
    <row r="1670" spans="1:22" x14ac:dyDescent="0.2">
      <c r="A1670" s="5"/>
      <c r="B1670" s="31"/>
      <c r="C1670" s="30"/>
      <c r="D1670" s="5"/>
      <c r="E1670" s="5"/>
      <c r="F1670" s="5"/>
      <c r="G1670" s="5"/>
      <c r="H1670" s="5"/>
      <c r="I1670" s="5"/>
      <c r="J1670" s="5"/>
      <c r="K1670" s="5"/>
      <c r="L1670" s="5"/>
      <c r="M1670" s="5"/>
      <c r="N1670" s="5"/>
      <c r="O1670" s="5"/>
      <c r="P1670" s="5"/>
      <c r="Q1670" s="5"/>
      <c r="R1670" s="5"/>
      <c r="S1670" s="5"/>
      <c r="T1670" s="5"/>
      <c r="U1670" s="127"/>
      <c r="V1670" s="496"/>
    </row>
    <row r="1671" spans="1:22" x14ac:dyDescent="0.2">
      <c r="A1671" s="5"/>
      <c r="B1671" s="31"/>
      <c r="C1671" s="30"/>
      <c r="D1671" s="5"/>
      <c r="E1671" s="5"/>
      <c r="F1671" s="5"/>
      <c r="G1671" s="5"/>
      <c r="H1671" s="5"/>
      <c r="I1671" s="5"/>
      <c r="J1671" s="5"/>
      <c r="K1671" s="5"/>
      <c r="L1671" s="5"/>
      <c r="M1671" s="5"/>
      <c r="N1671" s="5"/>
      <c r="O1671" s="5"/>
      <c r="P1671" s="5"/>
      <c r="Q1671" s="5"/>
      <c r="R1671" s="5"/>
      <c r="S1671" s="5"/>
      <c r="T1671" s="5"/>
      <c r="U1671" s="127"/>
      <c r="V1671" s="496"/>
    </row>
    <row r="1672" spans="1:22" x14ac:dyDescent="0.2">
      <c r="A1672" s="5"/>
      <c r="B1672" s="31"/>
      <c r="C1672" s="30"/>
      <c r="D1672" s="5"/>
      <c r="E1672" s="5"/>
      <c r="F1672" s="5"/>
      <c r="G1672" s="5"/>
      <c r="H1672" s="5"/>
      <c r="I1672" s="5"/>
      <c r="J1672" s="5"/>
      <c r="K1672" s="5"/>
      <c r="L1672" s="5"/>
      <c r="M1672" s="5"/>
      <c r="N1672" s="5"/>
      <c r="O1672" s="5"/>
      <c r="P1672" s="5"/>
      <c r="Q1672" s="5"/>
      <c r="R1672" s="5"/>
      <c r="S1672" s="5"/>
      <c r="T1672" s="5"/>
      <c r="U1672" s="127"/>
      <c r="V1672" s="496"/>
    </row>
    <row r="1673" spans="1:22" x14ac:dyDescent="0.2">
      <c r="A1673" s="5"/>
      <c r="B1673" s="31"/>
      <c r="C1673" s="30"/>
      <c r="D1673" s="5"/>
      <c r="E1673" s="5"/>
      <c r="F1673" s="5"/>
      <c r="G1673" s="5"/>
      <c r="H1673" s="5"/>
      <c r="I1673" s="5"/>
      <c r="J1673" s="5"/>
      <c r="K1673" s="5"/>
      <c r="L1673" s="5"/>
      <c r="M1673" s="5"/>
      <c r="N1673" s="5"/>
      <c r="O1673" s="5"/>
      <c r="P1673" s="5"/>
      <c r="Q1673" s="5"/>
      <c r="R1673" s="5"/>
      <c r="S1673" s="5"/>
      <c r="T1673" s="5"/>
      <c r="U1673" s="127"/>
      <c r="V1673" s="496"/>
    </row>
    <row r="1674" spans="1:22" x14ac:dyDescent="0.2">
      <c r="A1674" s="5"/>
      <c r="B1674" s="31"/>
      <c r="C1674" s="30"/>
      <c r="D1674" s="5"/>
      <c r="E1674" s="5"/>
      <c r="F1674" s="5"/>
      <c r="G1674" s="5"/>
      <c r="H1674" s="5"/>
      <c r="I1674" s="5"/>
      <c r="J1674" s="5"/>
      <c r="K1674" s="5"/>
      <c r="L1674" s="5"/>
      <c r="M1674" s="5"/>
      <c r="N1674" s="5"/>
      <c r="O1674" s="5"/>
      <c r="P1674" s="5"/>
      <c r="Q1674" s="5"/>
      <c r="R1674" s="5"/>
      <c r="S1674" s="5"/>
      <c r="T1674" s="5"/>
      <c r="U1674" s="127"/>
      <c r="V1674" s="496"/>
    </row>
    <row r="1675" spans="1:22" x14ac:dyDescent="0.2">
      <c r="A1675" s="5"/>
      <c r="B1675" s="31"/>
      <c r="C1675" s="30"/>
      <c r="D1675" s="5"/>
      <c r="E1675" s="5"/>
      <c r="F1675" s="5"/>
      <c r="G1675" s="5"/>
      <c r="H1675" s="5"/>
      <c r="I1675" s="5"/>
      <c r="J1675" s="5"/>
      <c r="K1675" s="5"/>
      <c r="L1675" s="5"/>
      <c r="M1675" s="5"/>
      <c r="N1675" s="5"/>
      <c r="O1675" s="5"/>
      <c r="P1675" s="5"/>
      <c r="Q1675" s="5"/>
      <c r="R1675" s="5"/>
      <c r="S1675" s="5"/>
      <c r="T1675" s="5"/>
      <c r="U1675" s="127"/>
      <c r="V1675" s="496"/>
    </row>
    <row r="1676" spans="1:22" x14ac:dyDescent="0.2">
      <c r="A1676" s="5"/>
      <c r="B1676" s="31"/>
      <c r="C1676" s="30"/>
      <c r="D1676" s="5"/>
      <c r="E1676" s="5"/>
      <c r="F1676" s="5"/>
      <c r="G1676" s="5"/>
      <c r="H1676" s="5"/>
      <c r="I1676" s="5"/>
      <c r="J1676" s="5"/>
      <c r="K1676" s="5"/>
      <c r="L1676" s="5"/>
      <c r="M1676" s="5"/>
      <c r="N1676" s="5"/>
      <c r="O1676" s="5"/>
      <c r="P1676" s="5"/>
      <c r="Q1676" s="5"/>
      <c r="R1676" s="5"/>
      <c r="S1676" s="5"/>
      <c r="T1676" s="5"/>
      <c r="U1676" s="127"/>
      <c r="V1676" s="496"/>
    </row>
    <row r="1677" spans="1:22" x14ac:dyDescent="0.2">
      <c r="A1677" s="5"/>
      <c r="B1677" s="31"/>
      <c r="C1677" s="30"/>
      <c r="D1677" s="5"/>
      <c r="E1677" s="5"/>
      <c r="F1677" s="5"/>
      <c r="G1677" s="5"/>
      <c r="H1677" s="5"/>
      <c r="I1677" s="5"/>
      <c r="J1677" s="5"/>
      <c r="K1677" s="5"/>
      <c r="L1677" s="5"/>
      <c r="M1677" s="5"/>
      <c r="N1677" s="5"/>
      <c r="O1677" s="5"/>
      <c r="P1677" s="5"/>
      <c r="Q1677" s="5"/>
      <c r="R1677" s="5"/>
      <c r="S1677" s="5"/>
      <c r="T1677" s="5"/>
      <c r="U1677" s="127"/>
      <c r="V1677" s="496"/>
    </row>
    <row r="1678" spans="1:22" x14ac:dyDescent="0.2">
      <c r="A1678" s="5"/>
      <c r="B1678" s="31"/>
      <c r="C1678" s="30"/>
      <c r="D1678" s="5"/>
      <c r="E1678" s="5"/>
      <c r="F1678" s="5"/>
      <c r="G1678" s="5"/>
      <c r="H1678" s="5"/>
      <c r="I1678" s="5"/>
      <c r="J1678" s="5"/>
      <c r="K1678" s="5"/>
      <c r="L1678" s="5"/>
      <c r="M1678" s="5"/>
      <c r="N1678" s="5"/>
      <c r="O1678" s="5"/>
      <c r="P1678" s="5"/>
      <c r="Q1678" s="5"/>
      <c r="R1678" s="5"/>
      <c r="S1678" s="5"/>
      <c r="T1678" s="5"/>
      <c r="U1678" s="127"/>
      <c r="V1678" s="496"/>
    </row>
    <row r="1679" spans="1:22" x14ac:dyDescent="0.2">
      <c r="A1679" s="5"/>
      <c r="B1679" s="31"/>
      <c r="C1679" s="30"/>
      <c r="D1679" s="5"/>
      <c r="E1679" s="5"/>
      <c r="F1679" s="5"/>
      <c r="G1679" s="5"/>
      <c r="H1679" s="5"/>
      <c r="I1679" s="5"/>
      <c r="J1679" s="5"/>
      <c r="K1679" s="5"/>
      <c r="L1679" s="5"/>
      <c r="M1679" s="5"/>
      <c r="N1679" s="5"/>
      <c r="O1679" s="5"/>
      <c r="P1679" s="5"/>
      <c r="Q1679" s="5"/>
      <c r="R1679" s="5"/>
      <c r="S1679" s="5"/>
      <c r="T1679" s="5"/>
      <c r="U1679" s="127"/>
      <c r="V1679" s="496"/>
    </row>
    <row r="1680" spans="1:22" x14ac:dyDescent="0.2">
      <c r="A1680" s="5"/>
      <c r="B1680" s="31"/>
      <c r="C1680" s="30"/>
      <c r="D1680" s="5"/>
      <c r="E1680" s="5"/>
      <c r="F1680" s="5"/>
      <c r="G1680" s="5"/>
      <c r="H1680" s="5"/>
      <c r="I1680" s="5"/>
      <c r="J1680" s="5"/>
      <c r="K1680" s="5"/>
      <c r="L1680" s="5"/>
      <c r="M1680" s="5"/>
      <c r="N1680" s="5"/>
      <c r="O1680" s="5"/>
      <c r="P1680" s="5"/>
      <c r="Q1680" s="5"/>
      <c r="R1680" s="5"/>
      <c r="S1680" s="5"/>
      <c r="T1680" s="5"/>
      <c r="U1680" s="127"/>
      <c r="V1680" s="496"/>
    </row>
    <row r="1681" spans="1:22" x14ac:dyDescent="0.2">
      <c r="A1681" s="5"/>
      <c r="B1681" s="31"/>
      <c r="C1681" s="30"/>
      <c r="D1681" s="5"/>
      <c r="E1681" s="5"/>
      <c r="F1681" s="5"/>
      <c r="G1681" s="5"/>
      <c r="H1681" s="5"/>
      <c r="I1681" s="5"/>
      <c r="J1681" s="5"/>
      <c r="K1681" s="5"/>
      <c r="L1681" s="5"/>
      <c r="M1681" s="5"/>
      <c r="N1681" s="5"/>
      <c r="O1681" s="5"/>
      <c r="P1681" s="5"/>
      <c r="Q1681" s="5"/>
      <c r="R1681" s="5"/>
      <c r="S1681" s="5"/>
      <c r="T1681" s="5"/>
      <c r="U1681" s="127"/>
      <c r="V1681" s="496"/>
    </row>
    <row r="1682" spans="1:22" x14ac:dyDescent="0.2">
      <c r="A1682" s="5"/>
      <c r="B1682" s="31"/>
      <c r="C1682" s="30"/>
      <c r="D1682" s="5"/>
      <c r="E1682" s="5"/>
      <c r="F1682" s="5"/>
      <c r="G1682" s="5"/>
      <c r="H1682" s="5"/>
      <c r="I1682" s="5"/>
      <c r="J1682" s="5"/>
      <c r="K1682" s="5"/>
      <c r="L1682" s="5"/>
      <c r="M1682" s="5"/>
      <c r="N1682" s="5"/>
      <c r="O1682" s="5"/>
      <c r="P1682" s="5"/>
      <c r="Q1682" s="5"/>
      <c r="R1682" s="5"/>
      <c r="S1682" s="5"/>
      <c r="T1682" s="5"/>
      <c r="U1682" s="127"/>
      <c r="V1682" s="496"/>
    </row>
    <row r="1683" spans="1:22" x14ac:dyDescent="0.2">
      <c r="A1683" s="5"/>
      <c r="B1683" s="31"/>
      <c r="C1683" s="30"/>
      <c r="D1683" s="5"/>
      <c r="E1683" s="5"/>
      <c r="F1683" s="5"/>
      <c r="G1683" s="5"/>
      <c r="H1683" s="5"/>
      <c r="I1683" s="5"/>
      <c r="J1683" s="5"/>
      <c r="K1683" s="5"/>
      <c r="L1683" s="5"/>
      <c r="M1683" s="5"/>
      <c r="N1683" s="5"/>
      <c r="O1683" s="5"/>
      <c r="P1683" s="5"/>
      <c r="Q1683" s="5"/>
      <c r="R1683" s="5"/>
      <c r="S1683" s="5"/>
      <c r="T1683" s="5"/>
      <c r="U1683" s="127"/>
      <c r="V1683" s="496"/>
    </row>
    <row r="1684" spans="1:22" x14ac:dyDescent="0.2">
      <c r="A1684" s="5"/>
      <c r="B1684" s="31"/>
      <c r="C1684" s="30"/>
      <c r="D1684" s="5"/>
      <c r="E1684" s="5"/>
      <c r="F1684" s="5"/>
      <c r="G1684" s="5"/>
      <c r="H1684" s="5"/>
      <c r="I1684" s="5"/>
      <c r="J1684" s="5"/>
      <c r="K1684" s="5"/>
      <c r="L1684" s="5"/>
      <c r="M1684" s="5"/>
      <c r="N1684" s="5"/>
      <c r="O1684" s="5"/>
      <c r="P1684" s="5"/>
      <c r="Q1684" s="5"/>
      <c r="R1684" s="5"/>
      <c r="S1684" s="5"/>
      <c r="T1684" s="5"/>
      <c r="U1684" s="127"/>
      <c r="V1684" s="496"/>
    </row>
    <row r="1685" spans="1:22" x14ac:dyDescent="0.2">
      <c r="A1685" s="5"/>
      <c r="B1685" s="31"/>
      <c r="C1685" s="30"/>
      <c r="D1685" s="5"/>
      <c r="E1685" s="5"/>
      <c r="F1685" s="5"/>
      <c r="G1685" s="5"/>
      <c r="H1685" s="5"/>
      <c r="I1685" s="5"/>
      <c r="J1685" s="5"/>
      <c r="K1685" s="5"/>
      <c r="L1685" s="5"/>
      <c r="M1685" s="5"/>
      <c r="N1685" s="5"/>
      <c r="O1685" s="5"/>
      <c r="P1685" s="5"/>
      <c r="Q1685" s="5"/>
      <c r="R1685" s="5"/>
      <c r="S1685" s="5"/>
      <c r="T1685" s="5"/>
      <c r="U1685" s="127"/>
      <c r="V1685" s="496"/>
    </row>
    <row r="1686" spans="1:22" x14ac:dyDescent="0.2">
      <c r="A1686" s="5"/>
      <c r="B1686" s="31"/>
      <c r="C1686" s="30"/>
      <c r="D1686" s="5"/>
      <c r="E1686" s="5"/>
      <c r="F1686" s="5"/>
      <c r="G1686" s="5"/>
      <c r="H1686" s="5"/>
      <c r="I1686" s="5"/>
      <c r="J1686" s="5"/>
      <c r="K1686" s="5"/>
      <c r="L1686" s="5"/>
      <c r="M1686" s="5"/>
      <c r="N1686" s="5"/>
      <c r="O1686" s="5"/>
      <c r="P1686" s="5"/>
      <c r="Q1686" s="5"/>
      <c r="R1686" s="5"/>
      <c r="S1686" s="5"/>
      <c r="T1686" s="5"/>
      <c r="U1686" s="127"/>
      <c r="V1686" s="496"/>
    </row>
    <row r="1687" spans="1:22" x14ac:dyDescent="0.2">
      <c r="A1687" s="5"/>
      <c r="B1687" s="31"/>
      <c r="C1687" s="30"/>
      <c r="D1687" s="5"/>
      <c r="E1687" s="5"/>
      <c r="F1687" s="5"/>
      <c r="G1687" s="5"/>
      <c r="H1687" s="5"/>
      <c r="I1687" s="5"/>
      <c r="J1687" s="5"/>
      <c r="K1687" s="5"/>
      <c r="L1687" s="5"/>
      <c r="M1687" s="5"/>
      <c r="N1687" s="5"/>
      <c r="O1687" s="5"/>
      <c r="P1687" s="5"/>
      <c r="Q1687" s="5"/>
      <c r="R1687" s="5"/>
      <c r="S1687" s="5"/>
      <c r="T1687" s="5"/>
      <c r="U1687" s="127"/>
      <c r="V1687" s="496"/>
    </row>
    <row r="1688" spans="1:22" x14ac:dyDescent="0.2">
      <c r="A1688" s="5"/>
      <c r="B1688" s="31"/>
      <c r="C1688" s="30"/>
      <c r="D1688" s="5"/>
      <c r="E1688" s="5"/>
      <c r="F1688" s="5"/>
      <c r="G1688" s="5"/>
      <c r="H1688" s="5"/>
      <c r="I1688" s="5"/>
      <c r="J1688" s="5"/>
      <c r="K1688" s="5"/>
      <c r="L1688" s="5"/>
      <c r="M1688" s="5"/>
      <c r="N1688" s="5"/>
      <c r="O1688" s="5"/>
      <c r="P1688" s="5"/>
      <c r="Q1688" s="5"/>
      <c r="R1688" s="5"/>
      <c r="S1688" s="5"/>
      <c r="T1688" s="5"/>
      <c r="U1688" s="127"/>
      <c r="V1688" s="496"/>
    </row>
    <row r="1689" spans="1:22" x14ac:dyDescent="0.2">
      <c r="A1689" s="5"/>
      <c r="B1689" s="31"/>
      <c r="C1689" s="30"/>
      <c r="D1689" s="5"/>
      <c r="E1689" s="5"/>
      <c r="F1689" s="5"/>
      <c r="G1689" s="5"/>
      <c r="H1689" s="5"/>
      <c r="I1689" s="5"/>
      <c r="J1689" s="5"/>
      <c r="K1689" s="5"/>
      <c r="L1689" s="5"/>
      <c r="M1689" s="5"/>
      <c r="N1689" s="5"/>
      <c r="O1689" s="5"/>
      <c r="P1689" s="5"/>
      <c r="Q1689" s="5"/>
      <c r="R1689" s="5"/>
      <c r="S1689" s="5"/>
      <c r="T1689" s="5"/>
      <c r="U1689" s="127"/>
      <c r="V1689" s="496"/>
    </row>
    <row r="1690" spans="1:22" x14ac:dyDescent="0.2">
      <c r="A1690" s="5"/>
      <c r="B1690" s="31"/>
      <c r="C1690" s="30"/>
      <c r="D1690" s="5"/>
      <c r="E1690" s="5"/>
      <c r="F1690" s="5"/>
      <c r="G1690" s="5"/>
      <c r="H1690" s="5"/>
      <c r="I1690" s="5"/>
      <c r="J1690" s="5"/>
      <c r="K1690" s="5"/>
      <c r="L1690" s="5"/>
      <c r="M1690" s="5"/>
      <c r="N1690" s="5"/>
      <c r="O1690" s="5"/>
      <c r="P1690" s="5"/>
      <c r="Q1690" s="5"/>
      <c r="R1690" s="5"/>
      <c r="S1690" s="5"/>
      <c r="T1690" s="5"/>
      <c r="U1690" s="127"/>
      <c r="V1690" s="496"/>
    </row>
    <row r="1691" spans="1:22" x14ac:dyDescent="0.2">
      <c r="A1691" s="5"/>
      <c r="B1691" s="31"/>
      <c r="C1691" s="30"/>
      <c r="D1691" s="5"/>
      <c r="E1691" s="5"/>
      <c r="F1691" s="5"/>
      <c r="G1691" s="5"/>
      <c r="H1691" s="5"/>
      <c r="I1691" s="5"/>
      <c r="J1691" s="5"/>
      <c r="K1691" s="5"/>
      <c r="L1691" s="5"/>
      <c r="M1691" s="5"/>
      <c r="N1691" s="5"/>
      <c r="O1691" s="5"/>
      <c r="P1691" s="5"/>
      <c r="Q1691" s="5"/>
      <c r="R1691" s="5"/>
      <c r="S1691" s="5"/>
      <c r="T1691" s="5"/>
      <c r="U1691" s="127"/>
      <c r="V1691" s="496"/>
    </row>
    <row r="1692" spans="1:22" x14ac:dyDescent="0.2">
      <c r="A1692" s="5"/>
      <c r="B1692" s="31"/>
      <c r="C1692" s="30"/>
      <c r="D1692" s="5"/>
      <c r="E1692" s="5"/>
      <c r="F1692" s="5"/>
      <c r="G1692" s="5"/>
      <c r="H1692" s="5"/>
      <c r="I1692" s="5"/>
      <c r="J1692" s="5"/>
      <c r="K1692" s="5"/>
      <c r="L1692" s="5"/>
      <c r="M1692" s="5"/>
      <c r="N1692" s="5"/>
      <c r="O1692" s="5"/>
      <c r="P1692" s="5"/>
      <c r="Q1692" s="5"/>
      <c r="R1692" s="5"/>
      <c r="S1692" s="5"/>
      <c r="T1692" s="5"/>
      <c r="U1692" s="127"/>
      <c r="V1692" s="496"/>
    </row>
    <row r="1693" spans="1:22" x14ac:dyDescent="0.2">
      <c r="A1693" s="5"/>
      <c r="B1693" s="31"/>
      <c r="C1693" s="30"/>
      <c r="D1693" s="5"/>
      <c r="E1693" s="5"/>
      <c r="F1693" s="5"/>
      <c r="G1693" s="5"/>
      <c r="H1693" s="5"/>
      <c r="I1693" s="5"/>
      <c r="J1693" s="5"/>
      <c r="K1693" s="5"/>
      <c r="L1693" s="5"/>
      <c r="M1693" s="5"/>
      <c r="N1693" s="5"/>
      <c r="O1693" s="5"/>
      <c r="P1693" s="5"/>
      <c r="Q1693" s="5"/>
      <c r="R1693" s="5"/>
      <c r="S1693" s="5"/>
      <c r="T1693" s="5"/>
      <c r="U1693" s="127"/>
      <c r="V1693" s="496"/>
    </row>
    <row r="1694" spans="1:22" x14ac:dyDescent="0.2">
      <c r="A1694" s="5"/>
      <c r="B1694" s="31"/>
      <c r="C1694" s="30"/>
      <c r="D1694" s="5"/>
      <c r="E1694" s="5"/>
      <c r="F1694" s="5"/>
      <c r="G1694" s="5"/>
      <c r="H1694" s="5"/>
      <c r="I1694" s="5"/>
      <c r="J1694" s="5"/>
      <c r="K1694" s="5"/>
      <c r="L1694" s="5"/>
      <c r="M1694" s="5"/>
      <c r="N1694" s="5"/>
      <c r="O1694" s="5"/>
      <c r="P1694" s="5"/>
      <c r="Q1694" s="5"/>
      <c r="R1694" s="5"/>
      <c r="S1694" s="5"/>
      <c r="T1694" s="5"/>
      <c r="U1694" s="127"/>
      <c r="V1694" s="496"/>
    </row>
    <row r="1695" spans="1:22" x14ac:dyDescent="0.2">
      <c r="A1695" s="5"/>
      <c r="B1695" s="31"/>
      <c r="C1695" s="30"/>
      <c r="D1695" s="5"/>
      <c r="E1695" s="5"/>
      <c r="F1695" s="5"/>
      <c r="G1695" s="5"/>
      <c r="H1695" s="5"/>
      <c r="I1695" s="5"/>
      <c r="J1695" s="5"/>
      <c r="K1695" s="5"/>
      <c r="L1695" s="5"/>
      <c r="M1695" s="5"/>
      <c r="N1695" s="5"/>
      <c r="O1695" s="5"/>
      <c r="P1695" s="5"/>
      <c r="Q1695" s="5"/>
      <c r="R1695" s="5"/>
      <c r="S1695" s="5"/>
      <c r="T1695" s="5"/>
      <c r="U1695" s="127"/>
      <c r="V1695" s="496"/>
    </row>
    <row r="1696" spans="1:22" x14ac:dyDescent="0.2">
      <c r="A1696" s="5"/>
      <c r="B1696" s="31"/>
      <c r="C1696" s="30"/>
      <c r="D1696" s="5"/>
      <c r="E1696" s="5"/>
      <c r="F1696" s="5"/>
      <c r="G1696" s="5"/>
      <c r="H1696" s="5"/>
      <c r="I1696" s="5"/>
      <c r="J1696" s="5"/>
      <c r="K1696" s="5"/>
      <c r="L1696" s="5"/>
      <c r="M1696" s="5"/>
      <c r="N1696" s="5"/>
      <c r="O1696" s="5"/>
      <c r="P1696" s="5"/>
      <c r="Q1696" s="5"/>
      <c r="R1696" s="5"/>
      <c r="S1696" s="5"/>
      <c r="T1696" s="5"/>
      <c r="U1696" s="127"/>
      <c r="V1696" s="496"/>
    </row>
    <row r="1697" spans="1:22" x14ac:dyDescent="0.2">
      <c r="A1697" s="5"/>
      <c r="B1697" s="31"/>
      <c r="C1697" s="30"/>
      <c r="D1697" s="5"/>
      <c r="E1697" s="5"/>
      <c r="F1697" s="5"/>
      <c r="G1697" s="5"/>
      <c r="H1697" s="5"/>
      <c r="I1697" s="5"/>
      <c r="J1697" s="5"/>
      <c r="K1697" s="5"/>
      <c r="L1697" s="5"/>
      <c r="M1697" s="5"/>
      <c r="N1697" s="5"/>
      <c r="O1697" s="5"/>
      <c r="P1697" s="5"/>
      <c r="Q1697" s="5"/>
      <c r="R1697" s="5"/>
      <c r="S1697" s="5"/>
      <c r="T1697" s="5"/>
      <c r="U1697" s="127"/>
      <c r="V1697" s="496"/>
    </row>
    <row r="1698" spans="1:22" x14ac:dyDescent="0.2">
      <c r="A1698" s="5"/>
      <c r="B1698" s="31"/>
      <c r="C1698" s="30"/>
      <c r="D1698" s="5"/>
      <c r="E1698" s="5"/>
      <c r="F1698" s="5"/>
      <c r="G1698" s="5"/>
      <c r="H1698" s="5"/>
      <c r="I1698" s="5"/>
      <c r="J1698" s="5"/>
      <c r="K1698" s="5"/>
      <c r="L1698" s="5"/>
      <c r="M1698" s="5"/>
      <c r="N1698" s="5"/>
      <c r="O1698" s="5"/>
      <c r="P1698" s="5"/>
      <c r="Q1698" s="5"/>
      <c r="R1698" s="5"/>
      <c r="S1698" s="5"/>
      <c r="T1698" s="5"/>
      <c r="U1698" s="127"/>
      <c r="V1698" s="496"/>
    </row>
    <row r="1699" spans="1:22" x14ac:dyDescent="0.2">
      <c r="A1699" s="5"/>
      <c r="B1699" s="31"/>
      <c r="C1699" s="30"/>
      <c r="D1699" s="5"/>
      <c r="E1699" s="5"/>
      <c r="F1699" s="5"/>
      <c r="G1699" s="5"/>
      <c r="H1699" s="5"/>
      <c r="I1699" s="5"/>
      <c r="J1699" s="5"/>
      <c r="K1699" s="5"/>
      <c r="L1699" s="5"/>
      <c r="M1699" s="5"/>
      <c r="N1699" s="5"/>
      <c r="O1699" s="5"/>
      <c r="P1699" s="5"/>
      <c r="Q1699" s="5"/>
      <c r="R1699" s="5"/>
      <c r="S1699" s="5"/>
      <c r="T1699" s="5"/>
      <c r="U1699" s="127"/>
      <c r="V1699" s="496"/>
    </row>
    <row r="1700" spans="1:22" x14ac:dyDescent="0.2">
      <c r="A1700" s="5"/>
      <c r="B1700" s="31"/>
      <c r="C1700" s="30"/>
      <c r="D1700" s="5"/>
      <c r="E1700" s="5"/>
      <c r="F1700" s="5"/>
      <c r="G1700" s="5"/>
      <c r="H1700" s="5"/>
      <c r="I1700" s="5"/>
      <c r="J1700" s="5"/>
      <c r="K1700" s="5"/>
      <c r="L1700" s="5"/>
      <c r="M1700" s="5"/>
      <c r="N1700" s="5"/>
      <c r="O1700" s="5"/>
      <c r="P1700" s="5"/>
      <c r="Q1700" s="5"/>
      <c r="R1700" s="5"/>
      <c r="S1700" s="5"/>
      <c r="T1700" s="5"/>
      <c r="U1700" s="127"/>
      <c r="V1700" s="496"/>
    </row>
    <row r="1701" spans="1:22" x14ac:dyDescent="0.2">
      <c r="A1701" s="5"/>
      <c r="B1701" s="31"/>
      <c r="C1701" s="30"/>
      <c r="D1701" s="5"/>
      <c r="E1701" s="5"/>
      <c r="F1701" s="5"/>
      <c r="G1701" s="5"/>
      <c r="H1701" s="5"/>
      <c r="I1701" s="5"/>
      <c r="J1701" s="5"/>
      <c r="K1701" s="5"/>
      <c r="L1701" s="5"/>
      <c r="M1701" s="5"/>
      <c r="N1701" s="5"/>
      <c r="O1701" s="5"/>
      <c r="P1701" s="5"/>
      <c r="Q1701" s="5"/>
      <c r="R1701" s="5"/>
      <c r="S1701" s="5"/>
      <c r="T1701" s="5"/>
      <c r="U1701" s="127"/>
      <c r="V1701" s="496"/>
    </row>
    <row r="1702" spans="1:22" x14ac:dyDescent="0.2">
      <c r="A1702" s="5"/>
      <c r="B1702" s="31"/>
      <c r="C1702" s="30"/>
      <c r="D1702" s="5"/>
      <c r="E1702" s="5"/>
      <c r="F1702" s="5"/>
      <c r="G1702" s="5"/>
      <c r="H1702" s="5"/>
      <c r="I1702" s="5"/>
      <c r="J1702" s="5"/>
      <c r="K1702" s="5"/>
      <c r="L1702" s="5"/>
      <c r="M1702" s="5"/>
      <c r="N1702" s="5"/>
      <c r="O1702" s="5"/>
      <c r="P1702" s="5"/>
      <c r="Q1702" s="5"/>
      <c r="R1702" s="5"/>
      <c r="S1702" s="5"/>
      <c r="T1702" s="5"/>
      <c r="U1702" s="127"/>
      <c r="V1702" s="496"/>
    </row>
    <row r="1703" spans="1:22" x14ac:dyDescent="0.2">
      <c r="A1703" s="5"/>
      <c r="B1703" s="31"/>
      <c r="C1703" s="30"/>
      <c r="D1703" s="5"/>
      <c r="E1703" s="5"/>
      <c r="F1703" s="5"/>
      <c r="G1703" s="5"/>
      <c r="H1703" s="5"/>
      <c r="I1703" s="5"/>
      <c r="J1703" s="5"/>
      <c r="K1703" s="5"/>
      <c r="L1703" s="5"/>
      <c r="M1703" s="5"/>
      <c r="N1703" s="5"/>
      <c r="O1703" s="5"/>
      <c r="P1703" s="5"/>
      <c r="Q1703" s="5"/>
      <c r="R1703" s="5"/>
      <c r="S1703" s="5"/>
      <c r="T1703" s="5"/>
      <c r="U1703" s="127"/>
      <c r="V1703" s="496"/>
    </row>
    <row r="1704" spans="1:22" x14ac:dyDescent="0.2">
      <c r="A1704" s="5"/>
      <c r="B1704" s="31"/>
      <c r="C1704" s="30"/>
      <c r="D1704" s="5"/>
      <c r="E1704" s="5"/>
      <c r="F1704" s="5"/>
      <c r="G1704" s="5"/>
      <c r="H1704" s="5"/>
      <c r="I1704" s="5"/>
      <c r="J1704" s="5"/>
      <c r="K1704" s="5"/>
      <c r="L1704" s="5"/>
      <c r="M1704" s="5"/>
      <c r="N1704" s="5"/>
      <c r="O1704" s="5"/>
      <c r="P1704" s="5"/>
      <c r="Q1704" s="5"/>
      <c r="R1704" s="5"/>
      <c r="S1704" s="5"/>
      <c r="T1704" s="5"/>
      <c r="U1704" s="127"/>
      <c r="V1704" s="496"/>
    </row>
    <row r="1705" spans="1:22" x14ac:dyDescent="0.2">
      <c r="A1705" s="5"/>
      <c r="B1705" s="31"/>
      <c r="C1705" s="30"/>
      <c r="D1705" s="5"/>
      <c r="E1705" s="5"/>
      <c r="F1705" s="5"/>
      <c r="G1705" s="5"/>
      <c r="H1705" s="5"/>
      <c r="I1705" s="5"/>
      <c r="J1705" s="5"/>
      <c r="K1705" s="5"/>
      <c r="L1705" s="5"/>
      <c r="M1705" s="5"/>
      <c r="N1705" s="5"/>
      <c r="O1705" s="5"/>
      <c r="P1705" s="5"/>
      <c r="Q1705" s="5"/>
      <c r="R1705" s="5"/>
      <c r="S1705" s="5"/>
      <c r="T1705" s="5"/>
      <c r="U1705" s="127"/>
      <c r="V1705" s="496"/>
    </row>
    <row r="1706" spans="1:22" x14ac:dyDescent="0.2">
      <c r="A1706" s="5"/>
      <c r="B1706" s="31"/>
      <c r="C1706" s="30"/>
      <c r="D1706" s="5"/>
      <c r="E1706" s="5"/>
      <c r="F1706" s="5"/>
      <c r="G1706" s="5"/>
      <c r="H1706" s="5"/>
      <c r="I1706" s="5"/>
      <c r="J1706" s="5"/>
      <c r="K1706" s="5"/>
      <c r="L1706" s="5"/>
      <c r="M1706" s="5"/>
      <c r="N1706" s="5"/>
      <c r="O1706" s="5"/>
      <c r="P1706" s="5"/>
      <c r="Q1706" s="5"/>
      <c r="R1706" s="5"/>
      <c r="S1706" s="5"/>
      <c r="T1706" s="5"/>
      <c r="U1706" s="127"/>
      <c r="V1706" s="496"/>
    </row>
    <row r="1707" spans="1:22" x14ac:dyDescent="0.2">
      <c r="A1707" s="5"/>
      <c r="B1707" s="31"/>
      <c r="C1707" s="30"/>
      <c r="D1707" s="5"/>
      <c r="E1707" s="5"/>
      <c r="F1707" s="5"/>
      <c r="G1707" s="5"/>
      <c r="H1707" s="5"/>
      <c r="I1707" s="5"/>
      <c r="J1707" s="5"/>
      <c r="K1707" s="5"/>
      <c r="L1707" s="5"/>
      <c r="M1707" s="5"/>
      <c r="N1707" s="5"/>
      <c r="O1707" s="5"/>
      <c r="P1707" s="5"/>
      <c r="Q1707" s="5"/>
      <c r="R1707" s="5"/>
      <c r="S1707" s="5"/>
      <c r="T1707" s="5"/>
      <c r="U1707" s="127"/>
      <c r="V1707" s="496"/>
    </row>
    <row r="1708" spans="1:22" x14ac:dyDescent="0.2">
      <c r="A1708" s="5"/>
      <c r="B1708" s="31"/>
      <c r="C1708" s="30"/>
      <c r="D1708" s="5"/>
      <c r="E1708" s="5"/>
      <c r="F1708" s="5"/>
      <c r="G1708" s="5"/>
      <c r="H1708" s="5"/>
      <c r="I1708" s="5"/>
      <c r="J1708" s="5"/>
      <c r="K1708" s="5"/>
      <c r="L1708" s="5"/>
      <c r="M1708" s="5"/>
      <c r="N1708" s="5"/>
      <c r="O1708" s="5"/>
      <c r="P1708" s="5"/>
      <c r="Q1708" s="5"/>
      <c r="R1708" s="5"/>
      <c r="S1708" s="5"/>
      <c r="T1708" s="5"/>
      <c r="U1708" s="127"/>
      <c r="V1708" s="496"/>
    </row>
    <row r="1709" spans="1:22" x14ac:dyDescent="0.2">
      <c r="A1709" s="5"/>
      <c r="B1709" s="31"/>
      <c r="C1709" s="30"/>
      <c r="D1709" s="5"/>
      <c r="E1709" s="5"/>
      <c r="F1709" s="5"/>
      <c r="G1709" s="5"/>
      <c r="H1709" s="5"/>
      <c r="I1709" s="5"/>
      <c r="J1709" s="5"/>
      <c r="K1709" s="5"/>
      <c r="L1709" s="5"/>
      <c r="M1709" s="5"/>
      <c r="N1709" s="5"/>
      <c r="O1709" s="5"/>
      <c r="P1709" s="5"/>
      <c r="Q1709" s="5"/>
      <c r="R1709" s="5"/>
      <c r="S1709" s="5"/>
      <c r="T1709" s="5"/>
      <c r="U1709" s="127"/>
      <c r="V1709" s="496"/>
    </row>
    <row r="1710" spans="1:22" x14ac:dyDescent="0.2">
      <c r="A1710" s="5"/>
      <c r="B1710" s="31"/>
      <c r="C1710" s="30"/>
      <c r="D1710" s="5"/>
      <c r="E1710" s="5"/>
      <c r="F1710" s="5"/>
      <c r="G1710" s="5"/>
      <c r="H1710" s="5"/>
      <c r="I1710" s="5"/>
      <c r="J1710" s="5"/>
      <c r="K1710" s="5"/>
      <c r="L1710" s="5"/>
      <c r="M1710" s="5"/>
      <c r="N1710" s="5"/>
      <c r="O1710" s="5"/>
      <c r="P1710" s="5"/>
      <c r="Q1710" s="5"/>
      <c r="R1710" s="5"/>
      <c r="S1710" s="5"/>
      <c r="T1710" s="5"/>
      <c r="U1710" s="127"/>
      <c r="V1710" s="496"/>
    </row>
    <row r="1711" spans="1:22" x14ac:dyDescent="0.2">
      <c r="A1711" s="5"/>
      <c r="B1711" s="31"/>
      <c r="C1711" s="30"/>
      <c r="D1711" s="5"/>
      <c r="E1711" s="5"/>
      <c r="F1711" s="5"/>
      <c r="G1711" s="5"/>
      <c r="H1711" s="5"/>
      <c r="I1711" s="5"/>
      <c r="J1711" s="5"/>
      <c r="K1711" s="5"/>
      <c r="L1711" s="5"/>
      <c r="M1711" s="5"/>
      <c r="N1711" s="5"/>
      <c r="O1711" s="5"/>
      <c r="P1711" s="5"/>
      <c r="Q1711" s="5"/>
      <c r="R1711" s="5"/>
      <c r="S1711" s="5"/>
      <c r="T1711" s="5"/>
      <c r="U1711" s="127"/>
      <c r="V1711" s="496"/>
    </row>
    <row r="1712" spans="1:22" x14ac:dyDescent="0.2">
      <c r="A1712" s="5"/>
      <c r="B1712" s="31"/>
      <c r="C1712" s="30"/>
      <c r="D1712" s="5"/>
      <c r="E1712" s="5"/>
      <c r="F1712" s="5"/>
      <c r="G1712" s="5"/>
      <c r="H1712" s="5"/>
      <c r="I1712" s="5"/>
      <c r="J1712" s="5"/>
      <c r="K1712" s="5"/>
      <c r="L1712" s="5"/>
      <c r="M1712" s="5"/>
      <c r="N1712" s="5"/>
      <c r="O1712" s="5"/>
      <c r="P1712" s="5"/>
      <c r="Q1712" s="5"/>
      <c r="R1712" s="5"/>
      <c r="S1712" s="5"/>
      <c r="T1712" s="5"/>
      <c r="U1712" s="127"/>
      <c r="V1712" s="496"/>
    </row>
    <row r="1713" spans="1:22" x14ac:dyDescent="0.2">
      <c r="A1713" s="5"/>
      <c r="B1713" s="31"/>
      <c r="C1713" s="30"/>
      <c r="D1713" s="5"/>
      <c r="E1713" s="5"/>
      <c r="F1713" s="5"/>
      <c r="G1713" s="5"/>
      <c r="H1713" s="5"/>
      <c r="I1713" s="5"/>
      <c r="J1713" s="5"/>
      <c r="K1713" s="5"/>
      <c r="L1713" s="5"/>
      <c r="M1713" s="5"/>
      <c r="N1713" s="5"/>
      <c r="O1713" s="5"/>
      <c r="P1713" s="5"/>
      <c r="Q1713" s="5"/>
      <c r="R1713" s="5"/>
      <c r="S1713" s="5"/>
      <c r="T1713" s="5"/>
      <c r="U1713" s="127"/>
      <c r="V1713" s="496"/>
    </row>
    <row r="1714" spans="1:22" x14ac:dyDescent="0.2">
      <c r="A1714" s="5"/>
      <c r="B1714" s="31"/>
      <c r="C1714" s="30"/>
      <c r="D1714" s="5"/>
      <c r="E1714" s="5"/>
      <c r="F1714" s="5"/>
      <c r="G1714" s="5"/>
      <c r="H1714" s="5"/>
      <c r="I1714" s="5"/>
      <c r="J1714" s="5"/>
      <c r="K1714" s="5"/>
      <c r="L1714" s="5"/>
      <c r="M1714" s="5"/>
      <c r="N1714" s="5"/>
      <c r="O1714" s="5"/>
      <c r="P1714" s="5"/>
      <c r="Q1714" s="5"/>
      <c r="R1714" s="5"/>
      <c r="S1714" s="5"/>
      <c r="T1714" s="5"/>
      <c r="U1714" s="127"/>
      <c r="V1714" s="496"/>
    </row>
    <row r="1715" spans="1:22" x14ac:dyDescent="0.2">
      <c r="A1715" s="5"/>
      <c r="B1715" s="31"/>
      <c r="C1715" s="30"/>
      <c r="D1715" s="5"/>
      <c r="E1715" s="5"/>
      <c r="F1715" s="5"/>
      <c r="G1715" s="5"/>
      <c r="H1715" s="5"/>
      <c r="I1715" s="5"/>
      <c r="J1715" s="5"/>
      <c r="K1715" s="5"/>
      <c r="L1715" s="5"/>
      <c r="M1715" s="5"/>
      <c r="N1715" s="5"/>
      <c r="O1715" s="5"/>
      <c r="P1715" s="5"/>
      <c r="Q1715" s="5"/>
      <c r="R1715" s="5"/>
      <c r="S1715" s="5"/>
      <c r="T1715" s="5"/>
      <c r="U1715" s="127"/>
      <c r="V1715" s="496"/>
    </row>
    <row r="1716" spans="1:22" x14ac:dyDescent="0.2">
      <c r="A1716" s="5"/>
      <c r="B1716" s="31"/>
      <c r="C1716" s="30"/>
      <c r="D1716" s="5"/>
      <c r="E1716" s="5"/>
      <c r="F1716" s="5"/>
      <c r="G1716" s="5"/>
      <c r="H1716" s="5"/>
      <c r="I1716" s="5"/>
      <c r="J1716" s="5"/>
      <c r="K1716" s="5"/>
      <c r="L1716" s="5"/>
      <c r="M1716" s="5"/>
      <c r="N1716" s="5"/>
      <c r="O1716" s="5"/>
      <c r="P1716" s="5"/>
      <c r="Q1716" s="5"/>
      <c r="R1716" s="5"/>
      <c r="S1716" s="5"/>
      <c r="T1716" s="5"/>
      <c r="U1716" s="127"/>
      <c r="V1716" s="496"/>
    </row>
    <row r="1717" spans="1:22" x14ac:dyDescent="0.2">
      <c r="A1717" s="5"/>
      <c r="B1717" s="31"/>
      <c r="C1717" s="30"/>
      <c r="D1717" s="5"/>
      <c r="E1717" s="5"/>
      <c r="F1717" s="5"/>
      <c r="G1717" s="5"/>
      <c r="H1717" s="5"/>
      <c r="I1717" s="5"/>
      <c r="J1717" s="5"/>
      <c r="K1717" s="5"/>
      <c r="L1717" s="5"/>
      <c r="M1717" s="5"/>
      <c r="N1717" s="5"/>
      <c r="O1717" s="5"/>
      <c r="P1717" s="5"/>
      <c r="Q1717" s="5"/>
      <c r="R1717" s="5"/>
      <c r="S1717" s="5"/>
      <c r="T1717" s="5"/>
      <c r="U1717" s="127"/>
      <c r="V1717" s="496"/>
    </row>
    <row r="1718" spans="1:22" x14ac:dyDescent="0.2">
      <c r="A1718" s="5"/>
      <c r="B1718" s="31"/>
      <c r="C1718" s="30"/>
      <c r="D1718" s="5"/>
      <c r="E1718" s="5"/>
      <c r="F1718" s="5"/>
      <c r="G1718" s="5"/>
      <c r="H1718" s="5"/>
      <c r="I1718" s="5"/>
      <c r="J1718" s="5"/>
      <c r="K1718" s="5"/>
      <c r="L1718" s="5"/>
      <c r="M1718" s="5"/>
      <c r="N1718" s="5"/>
      <c r="O1718" s="5"/>
      <c r="P1718" s="5"/>
      <c r="Q1718" s="5"/>
      <c r="R1718" s="5"/>
      <c r="S1718" s="5"/>
      <c r="T1718" s="5"/>
      <c r="U1718" s="127"/>
      <c r="V1718" s="496"/>
    </row>
    <row r="1719" spans="1:22" x14ac:dyDescent="0.2">
      <c r="A1719" s="5"/>
      <c r="B1719" s="31"/>
      <c r="C1719" s="30"/>
      <c r="D1719" s="5"/>
      <c r="E1719" s="5"/>
      <c r="F1719" s="5"/>
      <c r="G1719" s="5"/>
      <c r="H1719" s="5"/>
      <c r="I1719" s="5"/>
      <c r="J1719" s="5"/>
      <c r="K1719" s="5"/>
      <c r="L1719" s="5"/>
      <c r="M1719" s="5"/>
      <c r="N1719" s="5"/>
      <c r="O1719" s="5"/>
      <c r="P1719" s="5"/>
      <c r="Q1719" s="5"/>
      <c r="R1719" s="5"/>
      <c r="S1719" s="5"/>
      <c r="T1719" s="5"/>
      <c r="U1719" s="127"/>
      <c r="V1719" s="496"/>
    </row>
    <row r="1720" spans="1:22" x14ac:dyDescent="0.2">
      <c r="A1720" s="5"/>
      <c r="B1720" s="31"/>
      <c r="C1720" s="30"/>
      <c r="D1720" s="5"/>
      <c r="E1720" s="5"/>
      <c r="F1720" s="5"/>
      <c r="G1720" s="5"/>
      <c r="H1720" s="5"/>
      <c r="I1720" s="5"/>
      <c r="J1720" s="5"/>
      <c r="K1720" s="5"/>
      <c r="L1720" s="5"/>
      <c r="M1720" s="5"/>
      <c r="N1720" s="5"/>
      <c r="O1720" s="5"/>
      <c r="P1720" s="5"/>
      <c r="Q1720" s="5"/>
      <c r="R1720" s="5"/>
      <c r="S1720" s="5"/>
      <c r="T1720" s="5"/>
      <c r="U1720" s="127"/>
      <c r="V1720" s="496"/>
    </row>
    <row r="1721" spans="1:22" x14ac:dyDescent="0.2">
      <c r="A1721" s="5"/>
      <c r="B1721" s="31"/>
      <c r="C1721" s="30"/>
      <c r="D1721" s="5"/>
      <c r="E1721" s="5"/>
      <c r="F1721" s="5"/>
      <c r="G1721" s="5"/>
      <c r="H1721" s="5"/>
      <c r="I1721" s="5"/>
      <c r="J1721" s="5"/>
      <c r="K1721" s="5"/>
      <c r="L1721" s="5"/>
      <c r="M1721" s="5"/>
      <c r="N1721" s="5"/>
      <c r="O1721" s="5"/>
      <c r="P1721" s="5"/>
      <c r="Q1721" s="5"/>
      <c r="R1721" s="5"/>
      <c r="S1721" s="5"/>
      <c r="T1721" s="5"/>
      <c r="U1721" s="127"/>
      <c r="V1721" s="496"/>
    </row>
    <row r="1722" spans="1:22" x14ac:dyDescent="0.2">
      <c r="A1722" s="5"/>
      <c r="B1722" s="31"/>
      <c r="C1722" s="30"/>
      <c r="D1722" s="5"/>
      <c r="E1722" s="5"/>
      <c r="F1722" s="5"/>
      <c r="G1722" s="5"/>
      <c r="H1722" s="5"/>
      <c r="I1722" s="5"/>
      <c r="J1722" s="5"/>
      <c r="K1722" s="5"/>
      <c r="L1722" s="5"/>
      <c r="M1722" s="5"/>
      <c r="N1722" s="5"/>
      <c r="O1722" s="5"/>
      <c r="P1722" s="5"/>
      <c r="Q1722" s="5"/>
      <c r="R1722" s="5"/>
      <c r="S1722" s="5"/>
      <c r="T1722" s="5"/>
      <c r="U1722" s="127"/>
      <c r="V1722" s="496"/>
    </row>
    <row r="1723" spans="1:22" x14ac:dyDescent="0.2">
      <c r="A1723" s="5"/>
      <c r="B1723" s="31"/>
      <c r="C1723" s="30"/>
      <c r="D1723" s="5"/>
      <c r="E1723" s="5"/>
      <c r="F1723" s="5"/>
      <c r="G1723" s="5"/>
      <c r="H1723" s="5"/>
      <c r="I1723" s="5"/>
      <c r="J1723" s="5"/>
      <c r="K1723" s="5"/>
      <c r="L1723" s="5"/>
      <c r="M1723" s="5"/>
      <c r="N1723" s="5"/>
      <c r="O1723" s="5"/>
      <c r="P1723" s="5"/>
      <c r="Q1723" s="5"/>
      <c r="R1723" s="5"/>
      <c r="S1723" s="5"/>
      <c r="T1723" s="5"/>
      <c r="U1723" s="127"/>
      <c r="V1723" s="496"/>
    </row>
    <row r="1724" spans="1:22" x14ac:dyDescent="0.2">
      <c r="A1724" s="5"/>
      <c r="B1724" s="31"/>
      <c r="C1724" s="30"/>
      <c r="D1724" s="5"/>
      <c r="E1724" s="5"/>
      <c r="F1724" s="5"/>
      <c r="G1724" s="5"/>
      <c r="H1724" s="5"/>
      <c r="I1724" s="5"/>
      <c r="J1724" s="5"/>
      <c r="K1724" s="5"/>
      <c r="L1724" s="5"/>
      <c r="M1724" s="5"/>
      <c r="N1724" s="5"/>
      <c r="O1724" s="5"/>
      <c r="P1724" s="5"/>
      <c r="Q1724" s="5"/>
      <c r="R1724" s="5"/>
      <c r="S1724" s="5"/>
      <c r="T1724" s="5"/>
      <c r="U1724" s="127"/>
      <c r="V1724" s="496"/>
    </row>
    <row r="1725" spans="1:22" x14ac:dyDescent="0.2">
      <c r="A1725" s="5"/>
      <c r="B1725" s="31"/>
      <c r="C1725" s="30"/>
      <c r="D1725" s="5"/>
      <c r="E1725" s="5"/>
      <c r="F1725" s="5"/>
      <c r="G1725" s="5"/>
      <c r="H1725" s="5"/>
      <c r="I1725" s="5"/>
      <c r="J1725" s="5"/>
      <c r="K1725" s="5"/>
      <c r="L1725" s="5"/>
      <c r="M1725" s="5"/>
      <c r="N1725" s="5"/>
      <c r="O1725" s="5"/>
      <c r="P1725" s="5"/>
      <c r="Q1725" s="5"/>
      <c r="R1725" s="5"/>
      <c r="S1725" s="5"/>
      <c r="T1725" s="5"/>
      <c r="U1725" s="127"/>
      <c r="V1725" s="496"/>
    </row>
    <row r="1726" spans="1:22" x14ac:dyDescent="0.2">
      <c r="A1726" s="5"/>
      <c r="B1726" s="31"/>
      <c r="C1726" s="30"/>
      <c r="D1726" s="5"/>
      <c r="E1726" s="5"/>
      <c r="F1726" s="5"/>
      <c r="G1726" s="5"/>
      <c r="H1726" s="5"/>
      <c r="I1726" s="5"/>
      <c r="J1726" s="5"/>
      <c r="K1726" s="5"/>
      <c r="L1726" s="5"/>
      <c r="M1726" s="5"/>
      <c r="N1726" s="5"/>
      <c r="O1726" s="5"/>
      <c r="P1726" s="5"/>
      <c r="Q1726" s="5"/>
      <c r="R1726" s="5"/>
      <c r="S1726" s="5"/>
      <c r="T1726" s="5"/>
      <c r="U1726" s="127"/>
      <c r="V1726" s="496"/>
    </row>
    <row r="1727" spans="1:22" x14ac:dyDescent="0.2">
      <c r="A1727" s="5"/>
      <c r="B1727" s="31"/>
      <c r="C1727" s="30"/>
      <c r="D1727" s="5"/>
      <c r="E1727" s="5"/>
      <c r="F1727" s="5"/>
      <c r="G1727" s="5"/>
      <c r="H1727" s="5"/>
      <c r="I1727" s="5"/>
      <c r="J1727" s="5"/>
      <c r="K1727" s="5"/>
      <c r="L1727" s="5"/>
      <c r="M1727" s="5"/>
      <c r="N1727" s="5"/>
      <c r="O1727" s="5"/>
      <c r="P1727" s="5"/>
      <c r="Q1727" s="5"/>
      <c r="R1727" s="5"/>
      <c r="S1727" s="5"/>
      <c r="T1727" s="5"/>
      <c r="U1727" s="127"/>
      <c r="V1727" s="496"/>
    </row>
    <row r="1728" spans="1:22" x14ac:dyDescent="0.2">
      <c r="A1728" s="5"/>
      <c r="B1728" s="31"/>
      <c r="C1728" s="30"/>
      <c r="D1728" s="5"/>
      <c r="E1728" s="5"/>
      <c r="F1728" s="5"/>
      <c r="G1728" s="5"/>
      <c r="H1728" s="5"/>
      <c r="I1728" s="5"/>
      <c r="J1728" s="5"/>
      <c r="K1728" s="5"/>
      <c r="L1728" s="5"/>
      <c r="M1728" s="5"/>
      <c r="N1728" s="5"/>
      <c r="O1728" s="5"/>
      <c r="P1728" s="5"/>
      <c r="Q1728" s="5"/>
      <c r="R1728" s="5"/>
      <c r="S1728" s="5"/>
      <c r="T1728" s="5"/>
      <c r="U1728" s="127"/>
      <c r="V1728" s="496"/>
    </row>
    <row r="1729" spans="1:22" x14ac:dyDescent="0.2">
      <c r="A1729" s="5"/>
      <c r="B1729" s="31"/>
      <c r="C1729" s="30"/>
      <c r="D1729" s="5"/>
      <c r="E1729" s="5"/>
      <c r="F1729" s="5"/>
      <c r="G1729" s="5"/>
      <c r="H1729" s="5"/>
      <c r="I1729" s="5"/>
      <c r="J1729" s="5"/>
      <c r="K1729" s="5"/>
      <c r="L1729" s="5"/>
      <c r="M1729" s="5"/>
      <c r="N1729" s="5"/>
      <c r="O1729" s="5"/>
      <c r="P1729" s="5"/>
      <c r="Q1729" s="5"/>
      <c r="R1729" s="5"/>
      <c r="S1729" s="5"/>
      <c r="T1729" s="5"/>
      <c r="U1729" s="127"/>
      <c r="V1729" s="496"/>
    </row>
    <row r="1730" spans="1:22" x14ac:dyDescent="0.2">
      <c r="A1730" s="5"/>
      <c r="B1730" s="31"/>
      <c r="C1730" s="30"/>
      <c r="D1730" s="5"/>
      <c r="E1730" s="5"/>
      <c r="F1730" s="5"/>
      <c r="G1730" s="5"/>
      <c r="H1730" s="5"/>
      <c r="I1730" s="5"/>
      <c r="J1730" s="5"/>
      <c r="K1730" s="5"/>
      <c r="L1730" s="5"/>
      <c r="M1730" s="5"/>
      <c r="N1730" s="5"/>
      <c r="O1730" s="5"/>
      <c r="P1730" s="5"/>
      <c r="Q1730" s="5"/>
      <c r="R1730" s="5"/>
      <c r="S1730" s="5"/>
      <c r="T1730" s="5"/>
      <c r="U1730" s="127"/>
      <c r="V1730" s="496"/>
    </row>
    <row r="1731" spans="1:22" x14ac:dyDescent="0.2">
      <c r="A1731" s="5"/>
      <c r="B1731" s="31"/>
      <c r="C1731" s="30"/>
      <c r="D1731" s="5"/>
      <c r="E1731" s="5"/>
      <c r="F1731" s="5"/>
      <c r="G1731" s="5"/>
      <c r="H1731" s="5"/>
      <c r="I1731" s="5"/>
      <c r="J1731" s="5"/>
      <c r="K1731" s="5"/>
      <c r="L1731" s="5"/>
      <c r="M1731" s="5"/>
      <c r="N1731" s="5"/>
      <c r="O1731" s="5"/>
      <c r="P1731" s="5"/>
      <c r="Q1731" s="5"/>
      <c r="R1731" s="5"/>
      <c r="S1731" s="5"/>
      <c r="T1731" s="5"/>
      <c r="U1731" s="127"/>
      <c r="V1731" s="496"/>
    </row>
    <row r="1732" spans="1:22" x14ac:dyDescent="0.2">
      <c r="A1732" s="5"/>
      <c r="B1732" s="31"/>
      <c r="C1732" s="30"/>
      <c r="D1732" s="5"/>
      <c r="E1732" s="5"/>
      <c r="F1732" s="5"/>
      <c r="G1732" s="5"/>
      <c r="H1732" s="5"/>
      <c r="I1732" s="5"/>
      <c r="J1732" s="5"/>
      <c r="K1732" s="5"/>
      <c r="L1732" s="5"/>
      <c r="M1732" s="5"/>
      <c r="N1732" s="5"/>
      <c r="O1732" s="5"/>
      <c r="P1732" s="5"/>
      <c r="Q1732" s="5"/>
      <c r="R1732" s="5"/>
      <c r="S1732" s="5"/>
      <c r="T1732" s="5"/>
      <c r="U1732" s="127"/>
      <c r="V1732" s="496"/>
    </row>
    <row r="1733" spans="1:22" x14ac:dyDescent="0.2">
      <c r="A1733" s="5"/>
      <c r="B1733" s="31"/>
      <c r="C1733" s="30"/>
      <c r="D1733" s="5"/>
      <c r="E1733" s="5"/>
      <c r="F1733" s="5"/>
      <c r="G1733" s="5"/>
      <c r="H1733" s="5"/>
      <c r="I1733" s="5"/>
      <c r="J1733" s="5"/>
      <c r="K1733" s="5"/>
      <c r="L1733" s="5"/>
      <c r="M1733" s="5"/>
      <c r="N1733" s="5"/>
      <c r="O1733" s="5"/>
      <c r="P1733" s="5"/>
      <c r="Q1733" s="5"/>
      <c r="R1733" s="5"/>
      <c r="S1733" s="5"/>
      <c r="T1733" s="5"/>
      <c r="U1733" s="127"/>
      <c r="V1733" s="496"/>
    </row>
    <row r="1734" spans="1:22" x14ac:dyDescent="0.2">
      <c r="A1734" s="5"/>
      <c r="B1734" s="31"/>
      <c r="C1734" s="30"/>
      <c r="D1734" s="5"/>
      <c r="E1734" s="5"/>
      <c r="F1734" s="5"/>
      <c r="G1734" s="5"/>
      <c r="H1734" s="5"/>
      <c r="I1734" s="5"/>
      <c r="J1734" s="5"/>
      <c r="K1734" s="5"/>
      <c r="L1734" s="5"/>
      <c r="M1734" s="5"/>
      <c r="N1734" s="5"/>
      <c r="O1734" s="5"/>
      <c r="P1734" s="5"/>
      <c r="Q1734" s="5"/>
      <c r="R1734" s="5"/>
      <c r="S1734" s="5"/>
      <c r="T1734" s="5"/>
      <c r="U1734" s="127"/>
      <c r="V1734" s="496"/>
    </row>
    <row r="1735" spans="1:22" x14ac:dyDescent="0.2">
      <c r="A1735" s="5"/>
      <c r="B1735" s="31"/>
      <c r="C1735" s="30"/>
      <c r="D1735" s="5"/>
      <c r="E1735" s="5"/>
      <c r="F1735" s="5"/>
      <c r="G1735" s="5"/>
      <c r="H1735" s="5"/>
      <c r="I1735" s="5"/>
      <c r="J1735" s="5"/>
      <c r="K1735" s="5"/>
      <c r="L1735" s="5"/>
      <c r="M1735" s="5"/>
      <c r="N1735" s="5"/>
      <c r="O1735" s="5"/>
      <c r="P1735" s="5"/>
      <c r="Q1735" s="5"/>
      <c r="R1735" s="5"/>
      <c r="S1735" s="5"/>
      <c r="T1735" s="5"/>
      <c r="U1735" s="127"/>
      <c r="V1735" s="496"/>
    </row>
    <row r="1736" spans="1:22" x14ac:dyDescent="0.2">
      <c r="A1736" s="5"/>
      <c r="B1736" s="31"/>
      <c r="C1736" s="30"/>
      <c r="D1736" s="5"/>
      <c r="E1736" s="5"/>
      <c r="F1736" s="5"/>
      <c r="G1736" s="5"/>
      <c r="H1736" s="5"/>
      <c r="I1736" s="5"/>
      <c r="J1736" s="5"/>
      <c r="K1736" s="5"/>
      <c r="L1736" s="5"/>
      <c r="M1736" s="5"/>
      <c r="N1736" s="5"/>
      <c r="O1736" s="5"/>
      <c r="P1736" s="5"/>
      <c r="Q1736" s="5"/>
      <c r="R1736" s="5"/>
      <c r="S1736" s="5"/>
      <c r="T1736" s="5"/>
      <c r="U1736" s="127"/>
      <c r="V1736" s="496"/>
    </row>
    <row r="1737" spans="1:22" x14ac:dyDescent="0.2">
      <c r="A1737" s="5"/>
      <c r="B1737" s="31"/>
      <c r="C1737" s="30"/>
      <c r="D1737" s="5"/>
      <c r="E1737" s="5"/>
      <c r="F1737" s="5"/>
      <c r="G1737" s="5"/>
      <c r="H1737" s="5"/>
      <c r="I1737" s="5"/>
      <c r="J1737" s="5"/>
      <c r="K1737" s="5"/>
      <c r="L1737" s="5"/>
      <c r="M1737" s="5"/>
      <c r="N1737" s="5"/>
      <c r="O1737" s="5"/>
      <c r="P1737" s="5"/>
      <c r="Q1737" s="5"/>
      <c r="R1737" s="5"/>
      <c r="S1737" s="5"/>
      <c r="T1737" s="5"/>
      <c r="U1737" s="127"/>
      <c r="V1737" s="496"/>
    </row>
    <row r="1738" spans="1:22" x14ac:dyDescent="0.2">
      <c r="A1738" s="5"/>
      <c r="B1738" s="31"/>
      <c r="C1738" s="30"/>
      <c r="D1738" s="5"/>
      <c r="E1738" s="5"/>
      <c r="F1738" s="5"/>
      <c r="G1738" s="5"/>
      <c r="H1738" s="5"/>
      <c r="I1738" s="5"/>
      <c r="J1738" s="5"/>
      <c r="K1738" s="5"/>
      <c r="L1738" s="5"/>
      <c r="M1738" s="5"/>
      <c r="N1738" s="5"/>
      <c r="O1738" s="5"/>
      <c r="P1738" s="5"/>
      <c r="Q1738" s="5"/>
      <c r="R1738" s="5"/>
      <c r="S1738" s="5"/>
      <c r="T1738" s="5"/>
      <c r="U1738" s="127"/>
      <c r="V1738" s="496"/>
    </row>
    <row r="1739" spans="1:22" x14ac:dyDescent="0.2">
      <c r="A1739" s="5"/>
      <c r="B1739" s="31"/>
      <c r="C1739" s="30"/>
      <c r="D1739" s="5"/>
      <c r="E1739" s="5"/>
      <c r="F1739" s="5"/>
      <c r="G1739" s="5"/>
      <c r="H1739" s="5"/>
      <c r="I1739" s="5"/>
      <c r="J1739" s="5"/>
      <c r="K1739" s="5"/>
      <c r="L1739" s="5"/>
      <c r="M1739" s="5"/>
      <c r="N1739" s="5"/>
      <c r="O1739" s="5"/>
      <c r="P1739" s="5"/>
      <c r="Q1739" s="5"/>
      <c r="R1739" s="5"/>
      <c r="S1739" s="5"/>
      <c r="T1739" s="5"/>
      <c r="U1739" s="127"/>
      <c r="V1739" s="496"/>
    </row>
    <row r="1740" spans="1:22" x14ac:dyDescent="0.2">
      <c r="A1740" s="5"/>
      <c r="B1740" s="31"/>
      <c r="C1740" s="30"/>
      <c r="D1740" s="5"/>
      <c r="E1740" s="5"/>
      <c r="F1740" s="5"/>
      <c r="G1740" s="5"/>
      <c r="H1740" s="5"/>
      <c r="I1740" s="5"/>
      <c r="J1740" s="5"/>
      <c r="K1740" s="5"/>
      <c r="L1740" s="5"/>
      <c r="M1740" s="5"/>
      <c r="N1740" s="5"/>
      <c r="O1740" s="5"/>
      <c r="P1740" s="5"/>
      <c r="Q1740" s="5"/>
      <c r="R1740" s="5"/>
      <c r="S1740" s="5"/>
      <c r="T1740" s="5"/>
      <c r="U1740" s="127"/>
      <c r="V1740" s="496"/>
    </row>
    <row r="1741" spans="1:22" x14ac:dyDescent="0.2">
      <c r="A1741" s="5"/>
      <c r="B1741" s="31"/>
      <c r="C1741" s="30"/>
      <c r="D1741" s="5"/>
      <c r="E1741" s="5"/>
      <c r="F1741" s="5"/>
      <c r="G1741" s="5"/>
      <c r="H1741" s="5"/>
      <c r="I1741" s="5"/>
      <c r="J1741" s="5"/>
      <c r="K1741" s="5"/>
      <c r="L1741" s="5"/>
      <c r="M1741" s="5"/>
      <c r="N1741" s="5"/>
      <c r="O1741" s="5"/>
      <c r="P1741" s="5"/>
      <c r="Q1741" s="5"/>
      <c r="R1741" s="5"/>
      <c r="S1741" s="5"/>
      <c r="T1741" s="5"/>
      <c r="U1741" s="127"/>
      <c r="V1741" s="496"/>
    </row>
    <row r="1742" spans="1:22" x14ac:dyDescent="0.2">
      <c r="A1742" s="5"/>
      <c r="B1742" s="31"/>
      <c r="C1742" s="30"/>
      <c r="D1742" s="5"/>
      <c r="E1742" s="5"/>
      <c r="F1742" s="5"/>
      <c r="G1742" s="5"/>
      <c r="H1742" s="5"/>
      <c r="I1742" s="5"/>
      <c r="J1742" s="5"/>
      <c r="K1742" s="5"/>
      <c r="L1742" s="5"/>
      <c r="M1742" s="5"/>
      <c r="N1742" s="5"/>
      <c r="O1742" s="5"/>
      <c r="P1742" s="5"/>
      <c r="Q1742" s="5"/>
      <c r="R1742" s="5"/>
      <c r="S1742" s="5"/>
      <c r="T1742" s="5"/>
      <c r="U1742" s="127"/>
      <c r="V1742" s="496"/>
    </row>
    <row r="1743" spans="1:22" x14ac:dyDescent="0.2">
      <c r="A1743" s="5"/>
      <c r="B1743" s="31"/>
      <c r="C1743" s="30"/>
      <c r="D1743" s="5"/>
      <c r="E1743" s="5"/>
      <c r="F1743" s="5"/>
      <c r="G1743" s="5"/>
      <c r="H1743" s="5"/>
      <c r="I1743" s="5"/>
      <c r="J1743" s="5"/>
      <c r="K1743" s="5"/>
      <c r="L1743" s="5"/>
      <c r="M1743" s="5"/>
      <c r="N1743" s="5"/>
      <c r="O1743" s="5"/>
      <c r="P1743" s="5"/>
      <c r="Q1743" s="5"/>
      <c r="R1743" s="5"/>
      <c r="S1743" s="5"/>
      <c r="T1743" s="5"/>
      <c r="U1743" s="127"/>
      <c r="V1743" s="496"/>
    </row>
    <row r="1744" spans="1:22" x14ac:dyDescent="0.2">
      <c r="A1744" s="5"/>
      <c r="B1744" s="31"/>
      <c r="C1744" s="30"/>
      <c r="D1744" s="5"/>
      <c r="E1744" s="5"/>
      <c r="F1744" s="5"/>
      <c r="G1744" s="5"/>
      <c r="H1744" s="5"/>
      <c r="I1744" s="5"/>
      <c r="J1744" s="5"/>
      <c r="K1744" s="5"/>
      <c r="L1744" s="5"/>
      <c r="M1744" s="5"/>
      <c r="N1744" s="5"/>
      <c r="O1744" s="5"/>
      <c r="P1744" s="5"/>
      <c r="Q1744" s="5"/>
      <c r="R1744" s="5"/>
      <c r="S1744" s="5"/>
      <c r="T1744" s="5"/>
      <c r="U1744" s="127"/>
      <c r="V1744" s="496"/>
    </row>
    <row r="1745" spans="1:22" x14ac:dyDescent="0.2">
      <c r="A1745" s="5"/>
      <c r="B1745" s="31"/>
      <c r="C1745" s="30"/>
      <c r="D1745" s="5"/>
      <c r="E1745" s="5"/>
      <c r="F1745" s="5"/>
      <c r="G1745" s="5"/>
      <c r="H1745" s="5"/>
      <c r="I1745" s="5"/>
      <c r="J1745" s="5"/>
      <c r="K1745" s="5"/>
      <c r="L1745" s="5"/>
      <c r="M1745" s="5"/>
      <c r="N1745" s="5"/>
      <c r="O1745" s="5"/>
      <c r="P1745" s="5"/>
      <c r="Q1745" s="5"/>
      <c r="R1745" s="5"/>
      <c r="S1745" s="5"/>
      <c r="T1745" s="5"/>
      <c r="U1745" s="127"/>
      <c r="V1745" s="496"/>
    </row>
    <row r="1746" spans="1:22" x14ac:dyDescent="0.2">
      <c r="A1746" s="5"/>
      <c r="B1746" s="31"/>
      <c r="C1746" s="30"/>
      <c r="D1746" s="5"/>
      <c r="E1746" s="5"/>
      <c r="F1746" s="5"/>
      <c r="G1746" s="5"/>
      <c r="H1746" s="5"/>
      <c r="I1746" s="5"/>
      <c r="J1746" s="5"/>
      <c r="K1746" s="5"/>
      <c r="L1746" s="5"/>
      <c r="M1746" s="5"/>
      <c r="N1746" s="5"/>
      <c r="O1746" s="5"/>
      <c r="P1746" s="5"/>
      <c r="Q1746" s="5"/>
      <c r="R1746" s="5"/>
      <c r="S1746" s="5"/>
      <c r="T1746" s="5"/>
      <c r="U1746" s="127"/>
      <c r="V1746" s="496"/>
    </row>
    <row r="1747" spans="1:22" x14ac:dyDescent="0.2">
      <c r="A1747" s="5"/>
      <c r="B1747" s="31"/>
      <c r="C1747" s="30"/>
      <c r="D1747" s="5"/>
      <c r="E1747" s="5"/>
      <c r="F1747" s="5"/>
      <c r="G1747" s="5"/>
      <c r="H1747" s="5"/>
      <c r="I1747" s="5"/>
      <c r="J1747" s="5"/>
      <c r="K1747" s="5"/>
      <c r="L1747" s="5"/>
      <c r="M1747" s="5"/>
      <c r="N1747" s="5"/>
      <c r="O1747" s="5"/>
      <c r="P1747" s="5"/>
      <c r="Q1747" s="5"/>
      <c r="R1747" s="5"/>
      <c r="S1747" s="5"/>
      <c r="T1747" s="5"/>
      <c r="U1747" s="127"/>
      <c r="V1747" s="496"/>
    </row>
    <row r="1748" spans="1:22" x14ac:dyDescent="0.2">
      <c r="A1748" s="5"/>
      <c r="B1748" s="31"/>
      <c r="C1748" s="30"/>
      <c r="D1748" s="5"/>
      <c r="E1748" s="5"/>
      <c r="F1748" s="5"/>
      <c r="G1748" s="5"/>
      <c r="H1748" s="5"/>
      <c r="I1748" s="5"/>
      <c r="J1748" s="5"/>
      <c r="K1748" s="5"/>
      <c r="L1748" s="5"/>
      <c r="M1748" s="5"/>
      <c r="N1748" s="5"/>
      <c r="O1748" s="5"/>
      <c r="P1748" s="5"/>
      <c r="Q1748" s="5"/>
      <c r="R1748" s="5"/>
      <c r="S1748" s="5"/>
      <c r="T1748" s="5"/>
      <c r="U1748" s="127"/>
      <c r="V1748" s="496"/>
    </row>
    <row r="1749" spans="1:22" x14ac:dyDescent="0.2">
      <c r="A1749" s="5"/>
      <c r="B1749" s="31"/>
      <c r="C1749" s="30"/>
      <c r="D1749" s="5"/>
      <c r="E1749" s="5"/>
      <c r="F1749" s="5"/>
      <c r="G1749" s="5"/>
      <c r="H1749" s="5"/>
      <c r="I1749" s="5"/>
      <c r="J1749" s="5"/>
      <c r="K1749" s="5"/>
      <c r="L1749" s="5"/>
      <c r="M1749" s="5"/>
      <c r="N1749" s="5"/>
      <c r="O1749" s="5"/>
      <c r="P1749" s="5"/>
      <c r="Q1749" s="5"/>
      <c r="R1749" s="5"/>
      <c r="S1749" s="5"/>
      <c r="T1749" s="5"/>
      <c r="U1749" s="127"/>
      <c r="V1749" s="496"/>
    </row>
    <row r="1750" spans="1:22" x14ac:dyDescent="0.2">
      <c r="A1750" s="5"/>
      <c r="B1750" s="31"/>
      <c r="C1750" s="30"/>
      <c r="D1750" s="5"/>
      <c r="E1750" s="5"/>
      <c r="F1750" s="5"/>
      <c r="G1750" s="5"/>
      <c r="H1750" s="5"/>
      <c r="I1750" s="5"/>
      <c r="J1750" s="5"/>
      <c r="K1750" s="5"/>
      <c r="L1750" s="5"/>
      <c r="M1750" s="5"/>
      <c r="N1750" s="5"/>
      <c r="O1750" s="5"/>
      <c r="P1750" s="5"/>
      <c r="Q1750" s="5"/>
      <c r="R1750" s="5"/>
      <c r="S1750" s="5"/>
      <c r="T1750" s="5"/>
      <c r="U1750" s="127"/>
      <c r="V1750" s="496"/>
    </row>
    <row r="1751" spans="1:22" x14ac:dyDescent="0.2">
      <c r="A1751" s="5"/>
      <c r="B1751" s="31"/>
      <c r="C1751" s="30"/>
      <c r="D1751" s="5"/>
      <c r="E1751" s="5"/>
      <c r="F1751" s="5"/>
      <c r="G1751" s="5"/>
      <c r="H1751" s="5"/>
      <c r="I1751" s="5"/>
      <c r="J1751" s="5"/>
      <c r="K1751" s="5"/>
      <c r="L1751" s="5"/>
      <c r="M1751" s="5"/>
      <c r="N1751" s="5"/>
      <c r="O1751" s="5"/>
      <c r="P1751" s="5"/>
      <c r="Q1751" s="5"/>
      <c r="R1751" s="5"/>
      <c r="S1751" s="5"/>
      <c r="T1751" s="5"/>
      <c r="U1751" s="127"/>
      <c r="V1751" s="496"/>
    </row>
    <row r="1752" spans="1:22" x14ac:dyDescent="0.2">
      <c r="A1752" s="5"/>
      <c r="B1752" s="31"/>
      <c r="C1752" s="30"/>
      <c r="D1752" s="5"/>
      <c r="E1752" s="5"/>
      <c r="F1752" s="5"/>
      <c r="G1752" s="5"/>
      <c r="H1752" s="5"/>
      <c r="I1752" s="5"/>
      <c r="J1752" s="5"/>
      <c r="K1752" s="5"/>
      <c r="L1752" s="5"/>
      <c r="M1752" s="5"/>
      <c r="N1752" s="5"/>
      <c r="O1752" s="5"/>
      <c r="P1752" s="5"/>
      <c r="Q1752" s="5"/>
      <c r="R1752" s="5"/>
      <c r="S1752" s="5"/>
      <c r="T1752" s="5"/>
      <c r="U1752" s="127"/>
      <c r="V1752" s="496"/>
    </row>
    <row r="1753" spans="1:22" x14ac:dyDescent="0.2">
      <c r="A1753" s="5"/>
      <c r="B1753" s="31"/>
      <c r="C1753" s="30"/>
      <c r="D1753" s="5"/>
      <c r="E1753" s="5"/>
      <c r="F1753" s="5"/>
      <c r="G1753" s="5"/>
      <c r="H1753" s="5"/>
      <c r="I1753" s="5"/>
      <c r="J1753" s="5"/>
      <c r="K1753" s="5"/>
      <c r="L1753" s="5"/>
      <c r="M1753" s="5"/>
      <c r="N1753" s="5"/>
      <c r="O1753" s="5"/>
      <c r="P1753" s="5"/>
      <c r="Q1753" s="5"/>
      <c r="R1753" s="5"/>
      <c r="S1753" s="5"/>
      <c r="T1753" s="5"/>
      <c r="U1753" s="127"/>
      <c r="V1753" s="496"/>
    </row>
    <row r="1754" spans="1:22" x14ac:dyDescent="0.2">
      <c r="A1754" s="5"/>
      <c r="B1754" s="31"/>
      <c r="C1754" s="30"/>
      <c r="D1754" s="5"/>
      <c r="E1754" s="5"/>
      <c r="F1754" s="5"/>
      <c r="G1754" s="5"/>
      <c r="H1754" s="5"/>
      <c r="I1754" s="5"/>
      <c r="J1754" s="5"/>
      <c r="K1754" s="5"/>
      <c r="L1754" s="5"/>
      <c r="M1754" s="5"/>
      <c r="N1754" s="5"/>
      <c r="O1754" s="5"/>
      <c r="P1754" s="5"/>
      <c r="Q1754" s="5"/>
      <c r="R1754" s="5"/>
      <c r="S1754" s="5"/>
      <c r="T1754" s="5"/>
      <c r="U1754" s="127"/>
      <c r="V1754" s="496"/>
    </row>
    <row r="1755" spans="1:22" x14ac:dyDescent="0.2">
      <c r="A1755" s="5"/>
      <c r="B1755" s="31"/>
      <c r="C1755" s="30"/>
      <c r="D1755" s="5"/>
      <c r="E1755" s="5"/>
      <c r="F1755" s="5"/>
      <c r="G1755" s="5"/>
      <c r="H1755" s="5"/>
      <c r="I1755" s="5"/>
      <c r="J1755" s="5"/>
      <c r="K1755" s="5"/>
      <c r="L1755" s="5"/>
      <c r="M1755" s="5"/>
      <c r="N1755" s="5"/>
      <c r="O1755" s="5"/>
      <c r="P1755" s="5"/>
      <c r="Q1755" s="5"/>
      <c r="R1755" s="5"/>
      <c r="S1755" s="5"/>
      <c r="T1755" s="5"/>
      <c r="U1755" s="127"/>
      <c r="V1755" s="496"/>
    </row>
    <row r="1756" spans="1:22" x14ac:dyDescent="0.2">
      <c r="A1756" s="5"/>
      <c r="B1756" s="31"/>
      <c r="C1756" s="30"/>
      <c r="D1756" s="5"/>
      <c r="E1756" s="5"/>
      <c r="F1756" s="5"/>
      <c r="G1756" s="5"/>
      <c r="H1756" s="5"/>
      <c r="I1756" s="5"/>
      <c r="J1756" s="5"/>
      <c r="K1756" s="5"/>
      <c r="L1756" s="5"/>
      <c r="M1756" s="5"/>
      <c r="N1756" s="5"/>
      <c r="O1756" s="5"/>
      <c r="P1756" s="5"/>
      <c r="Q1756" s="5"/>
      <c r="R1756" s="5"/>
      <c r="S1756" s="5"/>
      <c r="T1756" s="5"/>
      <c r="U1756" s="127"/>
      <c r="V1756" s="496"/>
    </row>
    <row r="1757" spans="1:22" x14ac:dyDescent="0.2">
      <c r="A1757" s="5"/>
      <c r="B1757" s="31"/>
      <c r="C1757" s="30"/>
      <c r="D1757" s="5"/>
      <c r="E1757" s="5"/>
      <c r="F1757" s="5"/>
      <c r="G1757" s="5"/>
      <c r="H1757" s="5"/>
      <c r="I1757" s="5"/>
      <c r="J1757" s="5"/>
      <c r="K1757" s="5"/>
      <c r="L1757" s="5"/>
      <c r="M1757" s="5"/>
      <c r="N1757" s="5"/>
      <c r="O1757" s="5"/>
      <c r="P1757" s="5"/>
      <c r="Q1757" s="5"/>
      <c r="R1757" s="5"/>
      <c r="S1757" s="5"/>
      <c r="T1757" s="5"/>
      <c r="U1757" s="127"/>
      <c r="V1757" s="496"/>
    </row>
    <row r="1758" spans="1:22" x14ac:dyDescent="0.2">
      <c r="A1758" s="5"/>
      <c r="B1758" s="31"/>
      <c r="C1758" s="30"/>
      <c r="D1758" s="5"/>
      <c r="E1758" s="5"/>
      <c r="F1758" s="5"/>
      <c r="G1758" s="5"/>
      <c r="H1758" s="5"/>
      <c r="I1758" s="5"/>
      <c r="J1758" s="5"/>
      <c r="K1758" s="5"/>
      <c r="L1758" s="5"/>
      <c r="M1758" s="5"/>
      <c r="N1758" s="5"/>
      <c r="O1758" s="5"/>
      <c r="P1758" s="5"/>
      <c r="Q1758" s="5"/>
      <c r="R1758" s="5"/>
      <c r="S1758" s="5"/>
      <c r="T1758" s="5"/>
      <c r="U1758" s="127"/>
      <c r="V1758" s="496"/>
    </row>
    <row r="1759" spans="1:22" x14ac:dyDescent="0.2">
      <c r="A1759" s="5"/>
      <c r="B1759" s="31"/>
      <c r="C1759" s="30"/>
      <c r="D1759" s="5"/>
      <c r="E1759" s="5"/>
      <c r="F1759" s="5"/>
      <c r="G1759" s="5"/>
      <c r="H1759" s="5"/>
      <c r="I1759" s="5"/>
      <c r="J1759" s="5"/>
      <c r="K1759" s="5"/>
      <c r="L1759" s="5"/>
      <c r="M1759" s="5"/>
      <c r="N1759" s="5"/>
      <c r="O1759" s="5"/>
      <c r="P1759" s="5"/>
      <c r="Q1759" s="5"/>
      <c r="R1759" s="5"/>
      <c r="S1759" s="5"/>
      <c r="T1759" s="5"/>
      <c r="U1759" s="127"/>
      <c r="V1759" s="496"/>
    </row>
    <row r="1760" spans="1:22" x14ac:dyDescent="0.2">
      <c r="A1760" s="5"/>
      <c r="B1760" s="31"/>
      <c r="C1760" s="30"/>
      <c r="D1760" s="5"/>
      <c r="E1760" s="5"/>
      <c r="F1760" s="5"/>
      <c r="G1760" s="5"/>
      <c r="H1760" s="5"/>
      <c r="I1760" s="5"/>
      <c r="J1760" s="5"/>
      <c r="K1760" s="5"/>
      <c r="L1760" s="5"/>
      <c r="M1760" s="5"/>
      <c r="N1760" s="5"/>
      <c r="O1760" s="5"/>
      <c r="P1760" s="5"/>
      <c r="Q1760" s="5"/>
      <c r="R1760" s="5"/>
      <c r="S1760" s="5"/>
      <c r="T1760" s="5"/>
      <c r="U1760" s="127"/>
      <c r="V1760" s="496"/>
    </row>
    <row r="1761" spans="1:22" x14ac:dyDescent="0.2">
      <c r="A1761" s="5"/>
      <c r="B1761" s="31"/>
      <c r="C1761" s="30"/>
      <c r="D1761" s="5"/>
      <c r="E1761" s="5"/>
      <c r="F1761" s="5"/>
      <c r="G1761" s="5"/>
      <c r="H1761" s="5"/>
      <c r="I1761" s="5"/>
      <c r="J1761" s="5"/>
      <c r="K1761" s="5"/>
      <c r="L1761" s="5"/>
      <c r="M1761" s="5"/>
      <c r="N1761" s="5"/>
      <c r="O1761" s="5"/>
      <c r="P1761" s="5"/>
      <c r="Q1761" s="5"/>
      <c r="R1761" s="5"/>
      <c r="S1761" s="5"/>
      <c r="T1761" s="5"/>
      <c r="U1761" s="127"/>
      <c r="V1761" s="496"/>
    </row>
    <row r="1762" spans="1:22" x14ac:dyDescent="0.2">
      <c r="A1762" s="5"/>
      <c r="B1762" s="31"/>
      <c r="C1762" s="30"/>
      <c r="D1762" s="5"/>
      <c r="E1762" s="5"/>
      <c r="F1762" s="5"/>
      <c r="G1762" s="5"/>
      <c r="H1762" s="5"/>
      <c r="I1762" s="5"/>
      <c r="J1762" s="5"/>
      <c r="K1762" s="5"/>
      <c r="L1762" s="5"/>
      <c r="M1762" s="5"/>
      <c r="N1762" s="5"/>
      <c r="O1762" s="5"/>
      <c r="P1762" s="5"/>
      <c r="Q1762" s="5"/>
      <c r="R1762" s="5"/>
      <c r="S1762" s="5"/>
      <c r="T1762" s="5"/>
      <c r="U1762" s="127"/>
      <c r="V1762" s="496"/>
    </row>
    <row r="1763" spans="1:22" x14ac:dyDescent="0.2">
      <c r="A1763" s="5"/>
      <c r="B1763" s="31"/>
      <c r="C1763" s="30"/>
      <c r="D1763" s="5"/>
      <c r="E1763" s="5"/>
      <c r="F1763" s="5"/>
      <c r="G1763" s="5"/>
      <c r="H1763" s="5"/>
      <c r="I1763" s="5"/>
      <c r="J1763" s="5"/>
      <c r="K1763" s="5"/>
      <c r="L1763" s="5"/>
      <c r="M1763" s="5"/>
      <c r="N1763" s="5"/>
      <c r="O1763" s="5"/>
      <c r="P1763" s="5"/>
      <c r="Q1763" s="5"/>
      <c r="R1763" s="5"/>
      <c r="S1763" s="5"/>
      <c r="T1763" s="5"/>
      <c r="U1763" s="127"/>
      <c r="V1763" s="496"/>
    </row>
    <row r="1764" spans="1:22" x14ac:dyDescent="0.2">
      <c r="A1764" s="5"/>
      <c r="B1764" s="31"/>
      <c r="C1764" s="30"/>
      <c r="D1764" s="5"/>
      <c r="E1764" s="5"/>
      <c r="F1764" s="5"/>
      <c r="G1764" s="5"/>
      <c r="H1764" s="5"/>
      <c r="I1764" s="5"/>
      <c r="J1764" s="5"/>
      <c r="K1764" s="5"/>
      <c r="L1764" s="5"/>
      <c r="M1764" s="5"/>
      <c r="N1764" s="5"/>
      <c r="O1764" s="5"/>
      <c r="P1764" s="5"/>
      <c r="Q1764" s="5"/>
      <c r="R1764" s="5"/>
      <c r="S1764" s="5"/>
      <c r="T1764" s="5"/>
      <c r="U1764" s="127"/>
      <c r="V1764" s="496"/>
    </row>
    <row r="1765" spans="1:22" x14ac:dyDescent="0.2">
      <c r="A1765" s="5"/>
      <c r="B1765" s="31"/>
      <c r="C1765" s="30"/>
      <c r="D1765" s="5"/>
      <c r="E1765" s="5"/>
      <c r="F1765" s="5"/>
      <c r="G1765" s="5"/>
      <c r="H1765" s="5"/>
      <c r="I1765" s="5"/>
      <c r="J1765" s="5"/>
      <c r="K1765" s="5"/>
      <c r="L1765" s="5"/>
      <c r="M1765" s="5"/>
      <c r="N1765" s="5"/>
      <c r="O1765" s="5"/>
      <c r="P1765" s="5"/>
      <c r="Q1765" s="5"/>
      <c r="R1765" s="5"/>
      <c r="S1765" s="5"/>
      <c r="T1765" s="5"/>
      <c r="U1765" s="127"/>
      <c r="V1765" s="496"/>
    </row>
    <row r="1766" spans="1:22" x14ac:dyDescent="0.2">
      <c r="A1766" s="5"/>
      <c r="B1766" s="31"/>
      <c r="C1766" s="30"/>
      <c r="D1766" s="5"/>
      <c r="E1766" s="5"/>
      <c r="F1766" s="5"/>
      <c r="G1766" s="5"/>
      <c r="H1766" s="5"/>
      <c r="I1766" s="5"/>
      <c r="J1766" s="5"/>
      <c r="K1766" s="5"/>
      <c r="L1766" s="5"/>
      <c r="M1766" s="5"/>
      <c r="N1766" s="5"/>
      <c r="O1766" s="5"/>
      <c r="P1766" s="5"/>
      <c r="Q1766" s="5"/>
      <c r="R1766" s="5"/>
      <c r="S1766" s="5"/>
      <c r="T1766" s="5"/>
      <c r="U1766" s="127"/>
      <c r="V1766" s="496"/>
    </row>
    <row r="1767" spans="1:22" x14ac:dyDescent="0.2">
      <c r="A1767" s="5"/>
      <c r="B1767" s="31"/>
      <c r="C1767" s="30"/>
      <c r="D1767" s="5"/>
      <c r="E1767" s="5"/>
      <c r="F1767" s="5"/>
      <c r="G1767" s="5"/>
      <c r="H1767" s="5"/>
      <c r="I1767" s="5"/>
      <c r="J1767" s="5"/>
      <c r="K1767" s="5"/>
      <c r="L1767" s="5"/>
      <c r="M1767" s="5"/>
      <c r="N1767" s="5"/>
      <c r="O1767" s="5"/>
      <c r="P1767" s="5"/>
      <c r="Q1767" s="5"/>
      <c r="R1767" s="5"/>
      <c r="S1767" s="5"/>
      <c r="T1767" s="5"/>
      <c r="U1767" s="127"/>
      <c r="V1767" s="496"/>
    </row>
    <row r="1768" spans="1:22" x14ac:dyDescent="0.2">
      <c r="A1768" s="5"/>
      <c r="B1768" s="31"/>
      <c r="C1768" s="30"/>
      <c r="D1768" s="5"/>
      <c r="E1768" s="5"/>
      <c r="F1768" s="5"/>
      <c r="G1768" s="5"/>
      <c r="H1768" s="5"/>
      <c r="I1768" s="5"/>
      <c r="J1768" s="5"/>
      <c r="K1768" s="5"/>
      <c r="L1768" s="5"/>
      <c r="M1768" s="5"/>
      <c r="N1768" s="5"/>
      <c r="O1768" s="5"/>
      <c r="P1768" s="5"/>
      <c r="Q1768" s="5"/>
      <c r="R1768" s="5"/>
      <c r="S1768" s="5"/>
      <c r="T1768" s="5"/>
      <c r="U1768" s="127"/>
      <c r="V1768" s="496"/>
    </row>
    <row r="1769" spans="1:22" x14ac:dyDescent="0.2">
      <c r="A1769" s="5"/>
      <c r="B1769" s="31"/>
      <c r="C1769" s="30"/>
      <c r="D1769" s="5"/>
      <c r="E1769" s="5"/>
      <c r="F1769" s="5"/>
      <c r="G1769" s="5"/>
      <c r="H1769" s="5"/>
      <c r="I1769" s="5"/>
      <c r="J1769" s="5"/>
      <c r="K1769" s="5"/>
      <c r="L1769" s="5"/>
      <c r="M1769" s="5"/>
      <c r="N1769" s="5"/>
      <c r="O1769" s="5"/>
      <c r="P1769" s="5"/>
      <c r="Q1769" s="5"/>
      <c r="R1769" s="5"/>
      <c r="S1769" s="5"/>
      <c r="T1769" s="5"/>
      <c r="U1769" s="127"/>
      <c r="V1769" s="496"/>
    </row>
    <row r="1770" spans="1:22" x14ac:dyDescent="0.2">
      <c r="A1770" s="5"/>
      <c r="B1770" s="31"/>
      <c r="C1770" s="30"/>
      <c r="D1770" s="5"/>
      <c r="E1770" s="5"/>
      <c r="F1770" s="5"/>
      <c r="G1770" s="5"/>
      <c r="H1770" s="5"/>
      <c r="I1770" s="5"/>
      <c r="J1770" s="5"/>
      <c r="K1770" s="5"/>
      <c r="L1770" s="5"/>
      <c r="M1770" s="5"/>
      <c r="N1770" s="5"/>
      <c r="O1770" s="5"/>
      <c r="P1770" s="5"/>
      <c r="Q1770" s="5"/>
      <c r="R1770" s="5"/>
      <c r="S1770" s="5"/>
      <c r="T1770" s="5"/>
      <c r="U1770" s="127"/>
      <c r="V1770" s="496"/>
    </row>
    <row r="1771" spans="1:22" x14ac:dyDescent="0.2">
      <c r="A1771" s="5"/>
      <c r="B1771" s="31"/>
      <c r="C1771" s="30"/>
      <c r="D1771" s="5"/>
      <c r="E1771" s="5"/>
      <c r="F1771" s="5"/>
      <c r="G1771" s="5"/>
      <c r="H1771" s="5"/>
      <c r="I1771" s="5"/>
      <c r="J1771" s="5"/>
      <c r="K1771" s="5"/>
      <c r="L1771" s="5"/>
      <c r="M1771" s="5"/>
      <c r="N1771" s="5"/>
      <c r="O1771" s="5"/>
      <c r="P1771" s="5"/>
      <c r="Q1771" s="5"/>
      <c r="R1771" s="5"/>
      <c r="S1771" s="5"/>
      <c r="T1771" s="5"/>
      <c r="U1771" s="127"/>
      <c r="V1771" s="496"/>
    </row>
    <row r="1772" spans="1:22" x14ac:dyDescent="0.2">
      <c r="A1772" s="5"/>
      <c r="B1772" s="31"/>
      <c r="C1772" s="30"/>
      <c r="D1772" s="5"/>
      <c r="E1772" s="5"/>
      <c r="F1772" s="5"/>
      <c r="G1772" s="5"/>
      <c r="H1772" s="5"/>
      <c r="I1772" s="5"/>
      <c r="J1772" s="5"/>
      <c r="K1772" s="5"/>
      <c r="L1772" s="5"/>
      <c r="M1772" s="5"/>
      <c r="N1772" s="5"/>
      <c r="O1772" s="5"/>
      <c r="P1772" s="5"/>
      <c r="Q1772" s="5"/>
      <c r="R1772" s="5"/>
      <c r="S1772" s="5"/>
      <c r="T1772" s="5"/>
      <c r="U1772" s="127"/>
      <c r="V1772" s="496"/>
    </row>
    <row r="1773" spans="1:22" x14ac:dyDescent="0.2">
      <c r="A1773" s="5"/>
      <c r="B1773" s="31"/>
      <c r="C1773" s="30"/>
      <c r="D1773" s="5"/>
      <c r="E1773" s="5"/>
      <c r="F1773" s="5"/>
      <c r="G1773" s="5"/>
      <c r="H1773" s="5"/>
      <c r="I1773" s="5"/>
      <c r="J1773" s="5"/>
      <c r="K1773" s="5"/>
      <c r="L1773" s="5"/>
      <c r="M1773" s="5"/>
      <c r="N1773" s="5"/>
      <c r="O1773" s="5"/>
      <c r="P1773" s="5"/>
      <c r="Q1773" s="5"/>
      <c r="R1773" s="5"/>
      <c r="S1773" s="5"/>
      <c r="T1773" s="5"/>
      <c r="U1773" s="127"/>
      <c r="V1773" s="496"/>
    </row>
    <row r="1774" spans="1:22" x14ac:dyDescent="0.2">
      <c r="A1774" s="5"/>
      <c r="B1774" s="31"/>
      <c r="C1774" s="30"/>
      <c r="D1774" s="5"/>
      <c r="E1774" s="5"/>
      <c r="F1774" s="5"/>
      <c r="G1774" s="5"/>
      <c r="H1774" s="5"/>
      <c r="I1774" s="5"/>
      <c r="J1774" s="5"/>
      <c r="K1774" s="5"/>
      <c r="L1774" s="5"/>
      <c r="M1774" s="5"/>
      <c r="N1774" s="5"/>
      <c r="O1774" s="5"/>
      <c r="P1774" s="5"/>
      <c r="Q1774" s="5"/>
      <c r="R1774" s="5"/>
      <c r="S1774" s="5"/>
      <c r="T1774" s="5"/>
      <c r="U1774" s="127"/>
      <c r="V1774" s="496"/>
    </row>
    <row r="1775" spans="1:22" x14ac:dyDescent="0.2">
      <c r="A1775" s="5"/>
      <c r="B1775" s="31"/>
      <c r="C1775" s="30"/>
      <c r="D1775" s="5"/>
      <c r="E1775" s="5"/>
      <c r="F1775" s="5"/>
      <c r="G1775" s="5"/>
      <c r="H1775" s="5"/>
      <c r="I1775" s="5"/>
      <c r="J1775" s="5"/>
      <c r="K1775" s="5"/>
      <c r="L1775" s="5"/>
      <c r="M1775" s="5"/>
      <c r="N1775" s="5"/>
      <c r="O1775" s="5"/>
      <c r="P1775" s="5"/>
      <c r="Q1775" s="5"/>
      <c r="R1775" s="5"/>
      <c r="S1775" s="5"/>
      <c r="T1775" s="5"/>
      <c r="U1775" s="127"/>
      <c r="V1775" s="496"/>
    </row>
    <row r="1776" spans="1:22" x14ac:dyDescent="0.2">
      <c r="A1776" s="5"/>
      <c r="B1776" s="31"/>
      <c r="C1776" s="30"/>
      <c r="D1776" s="5"/>
      <c r="E1776" s="5"/>
      <c r="F1776" s="5"/>
      <c r="G1776" s="5"/>
      <c r="H1776" s="5"/>
      <c r="I1776" s="5"/>
      <c r="J1776" s="5"/>
      <c r="K1776" s="5"/>
      <c r="L1776" s="5"/>
      <c r="M1776" s="5"/>
      <c r="N1776" s="5"/>
      <c r="O1776" s="5"/>
      <c r="P1776" s="5"/>
      <c r="Q1776" s="5"/>
      <c r="R1776" s="5"/>
      <c r="S1776" s="5"/>
      <c r="T1776" s="5"/>
      <c r="U1776" s="127"/>
      <c r="V1776" s="496"/>
    </row>
    <row r="1777" spans="1:22" x14ac:dyDescent="0.2">
      <c r="A1777" s="5"/>
      <c r="B1777" s="31"/>
      <c r="C1777" s="30"/>
      <c r="D1777" s="5"/>
      <c r="E1777" s="5"/>
      <c r="F1777" s="5"/>
      <c r="G1777" s="5"/>
      <c r="H1777" s="5"/>
      <c r="I1777" s="5"/>
      <c r="J1777" s="5"/>
      <c r="K1777" s="5"/>
      <c r="L1777" s="5"/>
      <c r="M1777" s="5"/>
      <c r="N1777" s="5"/>
      <c r="O1777" s="5"/>
      <c r="P1777" s="5"/>
      <c r="Q1777" s="5"/>
      <c r="R1777" s="5"/>
      <c r="S1777" s="5"/>
      <c r="T1777" s="5"/>
      <c r="U1777" s="127"/>
      <c r="V1777" s="496"/>
    </row>
    <row r="1778" spans="1:22" x14ac:dyDescent="0.2">
      <c r="A1778" s="5"/>
      <c r="B1778" s="31"/>
      <c r="C1778" s="30"/>
      <c r="D1778" s="5"/>
      <c r="E1778" s="5"/>
      <c r="F1778" s="5"/>
      <c r="G1778" s="5"/>
      <c r="H1778" s="5"/>
      <c r="I1778" s="5"/>
      <c r="J1778" s="5"/>
      <c r="K1778" s="5"/>
      <c r="L1778" s="5"/>
      <c r="M1778" s="5"/>
      <c r="N1778" s="5"/>
      <c r="O1778" s="5"/>
      <c r="P1778" s="5"/>
      <c r="Q1778" s="5"/>
      <c r="R1778" s="5"/>
      <c r="S1778" s="5"/>
      <c r="T1778" s="5"/>
      <c r="U1778" s="127"/>
      <c r="V1778" s="496"/>
    </row>
    <row r="1779" spans="1:22" x14ac:dyDescent="0.2">
      <c r="A1779" s="5"/>
      <c r="B1779" s="31"/>
      <c r="C1779" s="30"/>
      <c r="D1779" s="5"/>
      <c r="E1779" s="5"/>
      <c r="F1779" s="5"/>
      <c r="G1779" s="5"/>
      <c r="H1779" s="5"/>
      <c r="I1779" s="5"/>
      <c r="J1779" s="5"/>
      <c r="K1779" s="5"/>
      <c r="L1779" s="5"/>
      <c r="M1779" s="5"/>
      <c r="N1779" s="5"/>
      <c r="O1779" s="5"/>
      <c r="P1779" s="5"/>
      <c r="Q1779" s="5"/>
      <c r="R1779" s="5"/>
      <c r="S1779" s="5"/>
      <c r="T1779" s="5"/>
      <c r="U1779" s="127"/>
      <c r="V1779" s="496"/>
    </row>
    <row r="1780" spans="1:22" x14ac:dyDescent="0.2">
      <c r="A1780" s="5"/>
      <c r="B1780" s="31"/>
      <c r="C1780" s="30"/>
      <c r="D1780" s="5"/>
      <c r="E1780" s="5"/>
      <c r="F1780" s="5"/>
      <c r="G1780" s="5"/>
      <c r="H1780" s="5"/>
      <c r="I1780" s="5"/>
      <c r="J1780" s="5"/>
      <c r="K1780" s="5"/>
      <c r="L1780" s="5"/>
      <c r="M1780" s="5"/>
      <c r="N1780" s="5"/>
      <c r="O1780" s="5"/>
      <c r="P1780" s="5"/>
      <c r="Q1780" s="5"/>
      <c r="R1780" s="5"/>
      <c r="S1780" s="5"/>
      <c r="T1780" s="5"/>
      <c r="U1780" s="127"/>
      <c r="V1780" s="496"/>
    </row>
    <row r="1781" spans="1:22" x14ac:dyDescent="0.2">
      <c r="A1781" s="5"/>
      <c r="B1781" s="31"/>
      <c r="C1781" s="30"/>
      <c r="D1781" s="5"/>
      <c r="E1781" s="5"/>
      <c r="F1781" s="5"/>
      <c r="G1781" s="5"/>
      <c r="H1781" s="5"/>
      <c r="I1781" s="5"/>
      <c r="J1781" s="5"/>
      <c r="K1781" s="5"/>
      <c r="L1781" s="5"/>
      <c r="M1781" s="5"/>
      <c r="N1781" s="5"/>
      <c r="O1781" s="5"/>
      <c r="P1781" s="5"/>
      <c r="Q1781" s="5"/>
      <c r="R1781" s="5"/>
      <c r="S1781" s="5"/>
      <c r="T1781" s="5"/>
      <c r="U1781" s="127"/>
      <c r="V1781" s="496"/>
    </row>
    <row r="1782" spans="1:22" x14ac:dyDescent="0.2">
      <c r="A1782" s="5"/>
      <c r="B1782" s="31"/>
      <c r="C1782" s="30"/>
      <c r="D1782" s="5"/>
      <c r="E1782" s="5"/>
      <c r="F1782" s="5"/>
      <c r="G1782" s="5"/>
      <c r="H1782" s="5"/>
      <c r="I1782" s="5"/>
      <c r="J1782" s="5"/>
      <c r="K1782" s="5"/>
      <c r="L1782" s="5"/>
      <c r="M1782" s="5"/>
      <c r="N1782" s="5"/>
      <c r="O1782" s="5"/>
      <c r="P1782" s="5"/>
      <c r="Q1782" s="5"/>
      <c r="R1782" s="5"/>
      <c r="S1782" s="5"/>
      <c r="T1782" s="5"/>
      <c r="U1782" s="127"/>
      <c r="V1782" s="496"/>
    </row>
    <row r="1783" spans="1:22" x14ac:dyDescent="0.2">
      <c r="A1783" s="5"/>
      <c r="B1783" s="31"/>
      <c r="C1783" s="30"/>
      <c r="D1783" s="5"/>
      <c r="E1783" s="5"/>
      <c r="F1783" s="5"/>
      <c r="G1783" s="5"/>
      <c r="H1783" s="5"/>
      <c r="I1783" s="5"/>
      <c r="J1783" s="5"/>
      <c r="K1783" s="5"/>
      <c r="L1783" s="5"/>
      <c r="M1783" s="5"/>
      <c r="N1783" s="5"/>
      <c r="O1783" s="5"/>
      <c r="P1783" s="5"/>
      <c r="Q1783" s="5"/>
      <c r="R1783" s="5"/>
      <c r="S1783" s="5"/>
      <c r="T1783" s="5"/>
      <c r="U1783" s="127"/>
      <c r="V1783" s="496"/>
    </row>
    <row r="1784" spans="1:22" x14ac:dyDescent="0.2">
      <c r="A1784" s="5"/>
      <c r="B1784" s="31"/>
      <c r="C1784" s="30"/>
      <c r="D1784" s="5"/>
      <c r="E1784" s="5"/>
      <c r="F1784" s="5"/>
      <c r="G1784" s="5"/>
      <c r="H1784" s="5"/>
      <c r="I1784" s="5"/>
      <c r="J1784" s="5"/>
      <c r="K1784" s="5"/>
      <c r="L1784" s="5"/>
      <c r="M1784" s="5"/>
      <c r="N1784" s="5"/>
      <c r="O1784" s="5"/>
      <c r="P1784" s="5"/>
      <c r="Q1784" s="5"/>
      <c r="R1784" s="5"/>
      <c r="S1784" s="5"/>
      <c r="T1784" s="5"/>
      <c r="U1784" s="127"/>
      <c r="V1784" s="496"/>
    </row>
    <row r="1785" spans="1:22" x14ac:dyDescent="0.2">
      <c r="A1785" s="5"/>
      <c r="B1785" s="31"/>
      <c r="C1785" s="30"/>
      <c r="D1785" s="5"/>
      <c r="E1785" s="5"/>
      <c r="F1785" s="5"/>
      <c r="G1785" s="5"/>
      <c r="H1785" s="5"/>
      <c r="I1785" s="5"/>
      <c r="J1785" s="5"/>
      <c r="K1785" s="5"/>
      <c r="L1785" s="5"/>
      <c r="M1785" s="5"/>
      <c r="N1785" s="5"/>
      <c r="O1785" s="5"/>
      <c r="P1785" s="5"/>
      <c r="Q1785" s="5"/>
      <c r="R1785" s="5"/>
      <c r="S1785" s="5"/>
      <c r="T1785" s="5"/>
      <c r="U1785" s="127"/>
      <c r="V1785" s="496"/>
    </row>
    <row r="1786" spans="1:22" x14ac:dyDescent="0.2">
      <c r="A1786" s="5"/>
      <c r="B1786" s="31"/>
      <c r="C1786" s="30"/>
      <c r="D1786" s="5"/>
      <c r="E1786" s="5"/>
      <c r="F1786" s="5"/>
      <c r="G1786" s="5"/>
      <c r="H1786" s="5"/>
      <c r="I1786" s="5"/>
      <c r="J1786" s="5"/>
      <c r="K1786" s="5"/>
      <c r="L1786" s="5"/>
      <c r="M1786" s="5"/>
      <c r="N1786" s="5"/>
      <c r="O1786" s="5"/>
      <c r="P1786" s="5"/>
      <c r="Q1786" s="5"/>
      <c r="R1786" s="5"/>
      <c r="S1786" s="5"/>
      <c r="T1786" s="5"/>
      <c r="U1786" s="127"/>
      <c r="V1786" s="496"/>
    </row>
    <row r="1787" spans="1:22" x14ac:dyDescent="0.2">
      <c r="A1787" s="5"/>
      <c r="B1787" s="31"/>
      <c r="C1787" s="30"/>
      <c r="D1787" s="5"/>
      <c r="E1787" s="5"/>
      <c r="F1787" s="5"/>
      <c r="G1787" s="5"/>
      <c r="H1787" s="5"/>
      <c r="I1787" s="5"/>
      <c r="J1787" s="5"/>
      <c r="K1787" s="5"/>
      <c r="L1787" s="5"/>
      <c r="M1787" s="5"/>
      <c r="N1787" s="5"/>
      <c r="O1787" s="5"/>
      <c r="P1787" s="5"/>
      <c r="Q1787" s="5"/>
      <c r="R1787" s="5"/>
      <c r="S1787" s="5"/>
      <c r="T1787" s="5"/>
      <c r="U1787" s="127"/>
      <c r="V1787" s="496"/>
    </row>
    <row r="1788" spans="1:22" x14ac:dyDescent="0.2">
      <c r="A1788" s="5"/>
      <c r="B1788" s="31"/>
      <c r="C1788" s="30"/>
      <c r="D1788" s="5"/>
      <c r="E1788" s="5"/>
      <c r="F1788" s="5"/>
      <c r="G1788" s="5"/>
      <c r="H1788" s="5"/>
      <c r="I1788" s="5"/>
      <c r="J1788" s="5"/>
      <c r="K1788" s="5"/>
      <c r="L1788" s="5"/>
      <c r="M1788" s="5"/>
      <c r="N1788" s="5"/>
      <c r="O1788" s="5"/>
      <c r="P1788" s="5"/>
      <c r="Q1788" s="5"/>
      <c r="R1788" s="5"/>
      <c r="S1788" s="5"/>
      <c r="T1788" s="5"/>
      <c r="U1788" s="127"/>
      <c r="V1788" s="496"/>
    </row>
    <row r="1789" spans="1:22" x14ac:dyDescent="0.2">
      <c r="A1789" s="5"/>
      <c r="B1789" s="31"/>
      <c r="C1789" s="30"/>
      <c r="D1789" s="5"/>
      <c r="E1789" s="5"/>
      <c r="F1789" s="5"/>
      <c r="G1789" s="5"/>
      <c r="H1789" s="5"/>
      <c r="I1789" s="5"/>
      <c r="J1789" s="5"/>
      <c r="K1789" s="5"/>
      <c r="L1789" s="5"/>
      <c r="M1789" s="5"/>
      <c r="N1789" s="5"/>
      <c r="O1789" s="5"/>
      <c r="P1789" s="5"/>
      <c r="Q1789" s="5"/>
      <c r="R1789" s="5"/>
      <c r="S1789" s="5"/>
      <c r="T1789" s="5"/>
      <c r="U1789" s="127"/>
      <c r="V1789" s="496"/>
    </row>
    <row r="1790" spans="1:22" x14ac:dyDescent="0.2">
      <c r="A1790" s="5"/>
      <c r="B1790" s="31"/>
      <c r="C1790" s="30"/>
      <c r="D1790" s="5"/>
      <c r="E1790" s="5"/>
      <c r="F1790" s="5"/>
      <c r="G1790" s="5"/>
      <c r="H1790" s="5"/>
      <c r="I1790" s="5"/>
      <c r="J1790" s="5"/>
      <c r="K1790" s="5"/>
      <c r="L1790" s="5"/>
      <c r="M1790" s="5"/>
      <c r="N1790" s="5"/>
      <c r="O1790" s="5"/>
      <c r="P1790" s="5"/>
      <c r="Q1790" s="5"/>
      <c r="R1790" s="5"/>
      <c r="S1790" s="5"/>
      <c r="T1790" s="5"/>
      <c r="U1790" s="127"/>
      <c r="V1790" s="496"/>
    </row>
    <row r="1791" spans="1:22" x14ac:dyDescent="0.2">
      <c r="A1791" s="5"/>
      <c r="B1791" s="31"/>
      <c r="C1791" s="30"/>
      <c r="D1791" s="5"/>
      <c r="E1791" s="5"/>
      <c r="F1791" s="5"/>
      <c r="G1791" s="5"/>
      <c r="H1791" s="5"/>
      <c r="I1791" s="5"/>
      <c r="J1791" s="5"/>
      <c r="K1791" s="5"/>
      <c r="L1791" s="5"/>
      <c r="M1791" s="5"/>
      <c r="N1791" s="5"/>
      <c r="O1791" s="5"/>
      <c r="P1791" s="5"/>
      <c r="Q1791" s="5"/>
      <c r="R1791" s="5"/>
      <c r="S1791" s="5"/>
      <c r="T1791" s="5"/>
      <c r="U1791" s="127"/>
      <c r="V1791" s="496"/>
    </row>
    <row r="1792" spans="1:22" x14ac:dyDescent="0.2">
      <c r="A1792" s="5"/>
      <c r="B1792" s="31"/>
      <c r="C1792" s="30"/>
      <c r="D1792" s="5"/>
      <c r="E1792" s="5"/>
      <c r="F1792" s="5"/>
      <c r="G1792" s="5"/>
      <c r="H1792" s="5"/>
      <c r="I1792" s="5"/>
      <c r="J1792" s="5"/>
      <c r="K1792" s="5"/>
      <c r="L1792" s="5"/>
      <c r="M1792" s="5"/>
      <c r="N1792" s="5"/>
      <c r="O1792" s="5"/>
      <c r="P1792" s="5"/>
      <c r="Q1792" s="5"/>
      <c r="R1792" s="5"/>
      <c r="S1792" s="5"/>
      <c r="T1792" s="5"/>
      <c r="U1792" s="127"/>
      <c r="V1792" s="496"/>
    </row>
    <row r="1793" spans="1:22" x14ac:dyDescent="0.2">
      <c r="A1793" s="5"/>
      <c r="B1793" s="31"/>
      <c r="C1793" s="30"/>
      <c r="D1793" s="5"/>
      <c r="E1793" s="5"/>
      <c r="F1793" s="5"/>
      <c r="G1793" s="5"/>
      <c r="H1793" s="5"/>
      <c r="I1793" s="5"/>
      <c r="J1793" s="5"/>
      <c r="K1793" s="5"/>
      <c r="L1793" s="5"/>
      <c r="M1793" s="5"/>
      <c r="N1793" s="5"/>
      <c r="O1793" s="5"/>
      <c r="P1793" s="5"/>
      <c r="Q1793" s="5"/>
      <c r="R1793" s="5"/>
      <c r="S1793" s="5"/>
      <c r="T1793" s="5"/>
      <c r="U1793" s="127"/>
      <c r="V1793" s="496"/>
    </row>
    <row r="1794" spans="1:22" x14ac:dyDescent="0.2">
      <c r="A1794" s="5"/>
      <c r="B1794" s="31"/>
      <c r="C1794" s="30"/>
      <c r="D1794" s="5"/>
      <c r="E1794" s="5"/>
      <c r="F1794" s="5"/>
      <c r="G1794" s="5"/>
      <c r="H1794" s="5"/>
      <c r="I1794" s="5"/>
      <c r="J1794" s="5"/>
      <c r="K1794" s="5"/>
      <c r="L1794" s="5"/>
      <c r="M1794" s="5"/>
      <c r="N1794" s="5"/>
      <c r="O1794" s="5"/>
      <c r="P1794" s="5"/>
      <c r="Q1794" s="5"/>
      <c r="R1794" s="5"/>
      <c r="S1794" s="5"/>
      <c r="T1794" s="5"/>
      <c r="U1794" s="127"/>
      <c r="V1794" s="496"/>
    </row>
    <row r="1795" spans="1:22" x14ac:dyDescent="0.2">
      <c r="A1795" s="5"/>
      <c r="B1795" s="31"/>
      <c r="C1795" s="30"/>
      <c r="D1795" s="5"/>
      <c r="E1795" s="5"/>
      <c r="F1795" s="5"/>
      <c r="G1795" s="5"/>
      <c r="H1795" s="5"/>
      <c r="I1795" s="5"/>
      <c r="J1795" s="5"/>
      <c r="K1795" s="5"/>
      <c r="L1795" s="5"/>
      <c r="M1795" s="5"/>
      <c r="N1795" s="5"/>
      <c r="O1795" s="5"/>
      <c r="P1795" s="5"/>
      <c r="Q1795" s="5"/>
      <c r="R1795" s="5"/>
      <c r="S1795" s="5"/>
      <c r="T1795" s="5"/>
      <c r="U1795" s="127"/>
      <c r="V1795" s="496"/>
    </row>
    <row r="1796" spans="1:22" x14ac:dyDescent="0.2">
      <c r="A1796" s="5"/>
      <c r="B1796" s="31"/>
      <c r="C1796" s="30"/>
      <c r="D1796" s="5"/>
      <c r="E1796" s="5"/>
      <c r="F1796" s="5"/>
      <c r="G1796" s="5"/>
      <c r="H1796" s="5"/>
      <c r="I1796" s="5"/>
      <c r="J1796" s="5"/>
      <c r="K1796" s="5"/>
      <c r="L1796" s="5"/>
      <c r="M1796" s="5"/>
      <c r="N1796" s="5"/>
      <c r="O1796" s="5"/>
      <c r="P1796" s="5"/>
      <c r="Q1796" s="5"/>
      <c r="R1796" s="5"/>
      <c r="S1796" s="5"/>
      <c r="T1796" s="5"/>
      <c r="U1796" s="127"/>
      <c r="V1796" s="496"/>
    </row>
    <row r="1797" spans="1:22" x14ac:dyDescent="0.2">
      <c r="A1797" s="5"/>
      <c r="B1797" s="31"/>
      <c r="C1797" s="30"/>
      <c r="D1797" s="5"/>
      <c r="E1797" s="5"/>
      <c r="F1797" s="5"/>
      <c r="G1797" s="5"/>
      <c r="H1797" s="5"/>
      <c r="I1797" s="5"/>
      <c r="J1797" s="5"/>
      <c r="K1797" s="5"/>
      <c r="L1797" s="5"/>
      <c r="M1797" s="5"/>
      <c r="N1797" s="5"/>
      <c r="O1797" s="5"/>
      <c r="P1797" s="5"/>
      <c r="Q1797" s="5"/>
      <c r="R1797" s="5"/>
      <c r="S1797" s="5"/>
      <c r="T1797" s="5"/>
      <c r="U1797" s="127"/>
      <c r="V1797" s="496"/>
    </row>
    <row r="1798" spans="1:22" x14ac:dyDescent="0.2">
      <c r="A1798" s="5"/>
      <c r="B1798" s="31"/>
      <c r="C1798" s="30"/>
      <c r="D1798" s="5"/>
      <c r="E1798" s="5"/>
      <c r="F1798" s="5"/>
      <c r="G1798" s="5"/>
      <c r="H1798" s="5"/>
      <c r="I1798" s="5"/>
      <c r="J1798" s="5"/>
      <c r="K1798" s="5"/>
      <c r="L1798" s="5"/>
      <c r="M1798" s="5"/>
      <c r="N1798" s="5"/>
      <c r="O1798" s="5"/>
      <c r="P1798" s="5"/>
      <c r="Q1798" s="5"/>
      <c r="R1798" s="5"/>
      <c r="S1798" s="5"/>
      <c r="T1798" s="5"/>
      <c r="U1798" s="127"/>
      <c r="V1798" s="496"/>
    </row>
    <row r="1799" spans="1:22" x14ac:dyDescent="0.2">
      <c r="A1799" s="5"/>
      <c r="B1799" s="31"/>
      <c r="C1799" s="30"/>
      <c r="D1799" s="5"/>
      <c r="E1799" s="5"/>
      <c r="F1799" s="5"/>
      <c r="G1799" s="5"/>
      <c r="H1799" s="5"/>
      <c r="I1799" s="5"/>
      <c r="J1799" s="5"/>
      <c r="K1799" s="5"/>
      <c r="L1799" s="5"/>
      <c r="M1799" s="5"/>
      <c r="N1799" s="5"/>
      <c r="O1799" s="5"/>
      <c r="P1799" s="5"/>
      <c r="Q1799" s="5"/>
      <c r="R1799" s="5"/>
      <c r="S1799" s="5"/>
      <c r="T1799" s="5"/>
      <c r="U1799" s="127"/>
      <c r="V1799" s="496"/>
    </row>
    <row r="1800" spans="1:22" x14ac:dyDescent="0.2">
      <c r="A1800" s="5"/>
      <c r="B1800" s="31"/>
      <c r="C1800" s="30"/>
      <c r="D1800" s="5"/>
      <c r="E1800" s="5"/>
      <c r="F1800" s="5"/>
      <c r="G1800" s="5"/>
      <c r="H1800" s="5"/>
      <c r="I1800" s="5"/>
      <c r="J1800" s="5"/>
      <c r="K1800" s="5"/>
      <c r="L1800" s="5"/>
      <c r="M1800" s="5"/>
      <c r="N1800" s="5"/>
      <c r="O1800" s="5"/>
      <c r="P1800" s="5"/>
      <c r="Q1800" s="5"/>
      <c r="R1800" s="5"/>
      <c r="S1800" s="5"/>
      <c r="T1800" s="5"/>
      <c r="U1800" s="127"/>
      <c r="V1800" s="496"/>
    </row>
    <row r="1801" spans="1:22" x14ac:dyDescent="0.2">
      <c r="A1801" s="5"/>
      <c r="B1801" s="31"/>
      <c r="C1801" s="30"/>
      <c r="D1801" s="5"/>
      <c r="E1801" s="5"/>
      <c r="F1801" s="5"/>
      <c r="G1801" s="5"/>
      <c r="H1801" s="5"/>
      <c r="I1801" s="5"/>
      <c r="J1801" s="5"/>
      <c r="K1801" s="5"/>
      <c r="L1801" s="5"/>
      <c r="M1801" s="5"/>
      <c r="N1801" s="5"/>
      <c r="O1801" s="5"/>
      <c r="P1801" s="5"/>
      <c r="Q1801" s="5"/>
      <c r="R1801" s="5"/>
      <c r="S1801" s="5"/>
      <c r="T1801" s="5"/>
      <c r="U1801" s="127"/>
      <c r="V1801" s="496"/>
    </row>
    <row r="1802" spans="1:22" x14ac:dyDescent="0.2">
      <c r="A1802" s="5"/>
      <c r="B1802" s="31"/>
      <c r="C1802" s="30"/>
      <c r="D1802" s="5"/>
      <c r="E1802" s="5"/>
      <c r="F1802" s="5"/>
      <c r="G1802" s="5"/>
      <c r="H1802" s="5"/>
      <c r="I1802" s="5"/>
      <c r="J1802" s="5"/>
      <c r="K1802" s="5"/>
      <c r="L1802" s="5"/>
      <c r="M1802" s="5"/>
      <c r="N1802" s="5"/>
      <c r="O1802" s="5"/>
      <c r="P1802" s="5"/>
      <c r="Q1802" s="5"/>
      <c r="R1802" s="5"/>
      <c r="S1802" s="5"/>
      <c r="T1802" s="5"/>
      <c r="U1802" s="127"/>
      <c r="V1802" s="496"/>
    </row>
    <row r="1803" spans="1:22" x14ac:dyDescent="0.2">
      <c r="A1803" s="5"/>
      <c r="B1803" s="31"/>
      <c r="C1803" s="30"/>
      <c r="D1803" s="5"/>
      <c r="E1803" s="5"/>
      <c r="F1803" s="5"/>
      <c r="G1803" s="5"/>
      <c r="H1803" s="5"/>
      <c r="I1803" s="5"/>
      <c r="J1803" s="5"/>
      <c r="K1803" s="5"/>
      <c r="L1803" s="5"/>
      <c r="M1803" s="5"/>
      <c r="N1803" s="5"/>
      <c r="O1803" s="5"/>
      <c r="P1803" s="5"/>
      <c r="Q1803" s="5"/>
      <c r="R1803" s="5"/>
      <c r="S1803" s="5"/>
      <c r="T1803" s="5"/>
      <c r="U1803" s="127"/>
      <c r="V1803" s="496"/>
    </row>
    <row r="1804" spans="1:22" x14ac:dyDescent="0.2">
      <c r="A1804" s="5"/>
      <c r="B1804" s="31"/>
      <c r="C1804" s="30"/>
      <c r="D1804" s="5"/>
      <c r="E1804" s="5"/>
      <c r="F1804" s="5"/>
      <c r="G1804" s="5"/>
      <c r="H1804" s="5"/>
      <c r="I1804" s="5"/>
      <c r="J1804" s="5"/>
      <c r="K1804" s="5"/>
      <c r="L1804" s="5"/>
      <c r="M1804" s="5"/>
      <c r="N1804" s="5"/>
      <c r="O1804" s="5"/>
      <c r="P1804" s="5"/>
      <c r="Q1804" s="5"/>
      <c r="R1804" s="5"/>
      <c r="S1804" s="5"/>
      <c r="T1804" s="5"/>
      <c r="U1804" s="127"/>
      <c r="V1804" s="496"/>
    </row>
    <row r="1805" spans="1:22" x14ac:dyDescent="0.2">
      <c r="A1805" s="5"/>
      <c r="B1805" s="31"/>
      <c r="C1805" s="30"/>
      <c r="D1805" s="5"/>
      <c r="E1805" s="5"/>
      <c r="F1805" s="5"/>
      <c r="G1805" s="5"/>
      <c r="H1805" s="5"/>
      <c r="I1805" s="5"/>
      <c r="J1805" s="5"/>
      <c r="K1805" s="5"/>
      <c r="L1805" s="5"/>
      <c r="M1805" s="5"/>
      <c r="N1805" s="5"/>
      <c r="O1805" s="5"/>
      <c r="P1805" s="5"/>
      <c r="Q1805" s="5"/>
      <c r="R1805" s="5"/>
      <c r="S1805" s="5"/>
      <c r="T1805" s="5"/>
      <c r="U1805" s="127"/>
      <c r="V1805" s="496"/>
    </row>
    <row r="1806" spans="1:22" x14ac:dyDescent="0.2">
      <c r="A1806" s="5"/>
      <c r="B1806" s="31"/>
      <c r="C1806" s="30"/>
      <c r="D1806" s="5"/>
      <c r="E1806" s="5"/>
      <c r="F1806" s="5"/>
      <c r="G1806" s="5"/>
      <c r="H1806" s="5"/>
      <c r="I1806" s="5"/>
      <c r="J1806" s="5"/>
      <c r="K1806" s="5"/>
      <c r="L1806" s="5"/>
      <c r="M1806" s="5"/>
      <c r="N1806" s="5"/>
      <c r="O1806" s="5"/>
      <c r="P1806" s="5"/>
      <c r="Q1806" s="5"/>
      <c r="R1806" s="5"/>
      <c r="S1806" s="5"/>
      <c r="T1806" s="5"/>
      <c r="U1806" s="127"/>
      <c r="V1806" s="496"/>
    </row>
    <row r="1807" spans="1:22" x14ac:dyDescent="0.2">
      <c r="A1807" s="5"/>
      <c r="B1807" s="31"/>
      <c r="C1807" s="30"/>
      <c r="D1807" s="5"/>
      <c r="E1807" s="5"/>
      <c r="F1807" s="5"/>
      <c r="G1807" s="5"/>
      <c r="H1807" s="5"/>
      <c r="I1807" s="5"/>
      <c r="J1807" s="5"/>
      <c r="K1807" s="5"/>
      <c r="L1807" s="5"/>
      <c r="M1807" s="5"/>
      <c r="N1807" s="5"/>
      <c r="O1807" s="5"/>
      <c r="P1807" s="5"/>
      <c r="Q1807" s="5"/>
      <c r="R1807" s="5"/>
      <c r="S1807" s="5"/>
      <c r="T1807" s="5"/>
      <c r="U1807" s="127"/>
      <c r="V1807" s="496"/>
    </row>
    <row r="1808" spans="1:22" x14ac:dyDescent="0.2">
      <c r="A1808" s="5"/>
      <c r="B1808" s="31"/>
      <c r="C1808" s="30"/>
      <c r="D1808" s="5"/>
      <c r="E1808" s="5"/>
      <c r="F1808" s="5"/>
      <c r="G1808" s="5"/>
      <c r="H1808" s="5"/>
      <c r="I1808" s="5"/>
      <c r="J1808" s="5"/>
      <c r="K1808" s="5"/>
      <c r="L1808" s="5"/>
      <c r="M1808" s="5"/>
      <c r="N1808" s="5"/>
      <c r="O1808" s="5"/>
      <c r="P1808" s="5"/>
      <c r="Q1808" s="5"/>
      <c r="R1808" s="5"/>
      <c r="S1808" s="5"/>
      <c r="T1808" s="5"/>
      <c r="U1808" s="127"/>
      <c r="V1808" s="496"/>
    </row>
    <row r="1809" spans="1:22" x14ac:dyDescent="0.2">
      <c r="A1809" s="5"/>
      <c r="B1809" s="31"/>
      <c r="C1809" s="30"/>
      <c r="D1809" s="5"/>
      <c r="E1809" s="5"/>
      <c r="F1809" s="5"/>
      <c r="G1809" s="5"/>
      <c r="H1809" s="5"/>
      <c r="I1809" s="5"/>
      <c r="J1809" s="5"/>
      <c r="K1809" s="5"/>
      <c r="L1809" s="5"/>
      <c r="M1809" s="5"/>
      <c r="N1809" s="5"/>
      <c r="O1809" s="5"/>
      <c r="P1809" s="5"/>
      <c r="Q1809" s="5"/>
      <c r="R1809" s="5"/>
      <c r="S1809" s="5"/>
      <c r="T1809" s="5"/>
      <c r="U1809" s="127"/>
      <c r="V1809" s="496"/>
    </row>
    <row r="1810" spans="1:22" x14ac:dyDescent="0.2">
      <c r="A1810" s="5"/>
      <c r="B1810" s="31"/>
      <c r="C1810" s="30"/>
      <c r="D1810" s="5"/>
      <c r="E1810" s="5"/>
      <c r="F1810" s="5"/>
      <c r="G1810" s="5"/>
      <c r="H1810" s="5"/>
      <c r="I1810" s="5"/>
      <c r="J1810" s="5"/>
      <c r="K1810" s="5"/>
      <c r="L1810" s="5"/>
      <c r="M1810" s="5"/>
      <c r="N1810" s="5"/>
      <c r="O1810" s="5"/>
      <c r="P1810" s="5"/>
      <c r="Q1810" s="5"/>
      <c r="R1810" s="5"/>
      <c r="S1810" s="5"/>
      <c r="T1810" s="5"/>
      <c r="U1810" s="127"/>
      <c r="V1810" s="496"/>
    </row>
    <row r="1811" spans="1:22" x14ac:dyDescent="0.2">
      <c r="A1811" s="5"/>
      <c r="B1811" s="31"/>
      <c r="C1811" s="30"/>
      <c r="D1811" s="5"/>
      <c r="E1811" s="5"/>
      <c r="F1811" s="5"/>
      <c r="G1811" s="5"/>
      <c r="H1811" s="5"/>
      <c r="I1811" s="5"/>
      <c r="J1811" s="5"/>
      <c r="K1811" s="5"/>
      <c r="L1811" s="5"/>
      <c r="M1811" s="5"/>
      <c r="N1811" s="5"/>
      <c r="O1811" s="5"/>
      <c r="P1811" s="5"/>
      <c r="Q1811" s="5"/>
      <c r="R1811" s="5"/>
      <c r="S1811" s="5"/>
      <c r="T1811" s="5"/>
      <c r="U1811" s="127"/>
      <c r="V1811" s="496"/>
    </row>
    <row r="1812" spans="1:22" x14ac:dyDescent="0.2">
      <c r="A1812" s="5"/>
      <c r="B1812" s="31"/>
      <c r="C1812" s="30"/>
      <c r="D1812" s="5"/>
      <c r="E1812" s="5"/>
      <c r="F1812" s="5"/>
      <c r="G1812" s="5"/>
      <c r="H1812" s="5"/>
      <c r="I1812" s="5"/>
      <c r="J1812" s="5"/>
      <c r="K1812" s="5"/>
      <c r="L1812" s="5"/>
      <c r="M1812" s="5"/>
      <c r="N1812" s="5"/>
      <c r="O1812" s="5"/>
      <c r="P1812" s="5"/>
      <c r="Q1812" s="5"/>
      <c r="R1812" s="5"/>
      <c r="S1812" s="5"/>
      <c r="T1812" s="5"/>
      <c r="U1812" s="127"/>
      <c r="V1812" s="496"/>
    </row>
    <row r="1813" spans="1:22" x14ac:dyDescent="0.2">
      <c r="A1813" s="5"/>
      <c r="B1813" s="31"/>
      <c r="C1813" s="30"/>
      <c r="D1813" s="5"/>
      <c r="E1813" s="5"/>
      <c r="F1813" s="5"/>
      <c r="G1813" s="5"/>
      <c r="H1813" s="5"/>
      <c r="I1813" s="5"/>
      <c r="J1813" s="5"/>
      <c r="K1813" s="5"/>
      <c r="L1813" s="5"/>
      <c r="M1813" s="5"/>
      <c r="N1813" s="5"/>
      <c r="O1813" s="5"/>
      <c r="P1813" s="5"/>
      <c r="Q1813" s="5"/>
      <c r="R1813" s="5"/>
      <c r="S1813" s="5"/>
      <c r="T1813" s="5"/>
      <c r="U1813" s="127"/>
      <c r="V1813" s="496"/>
    </row>
    <row r="1814" spans="1:22" x14ac:dyDescent="0.2">
      <c r="A1814" s="5"/>
      <c r="B1814" s="31"/>
      <c r="C1814" s="30"/>
      <c r="D1814" s="5"/>
      <c r="E1814" s="5"/>
      <c r="F1814" s="5"/>
      <c r="G1814" s="5"/>
      <c r="H1814" s="5"/>
      <c r="I1814" s="5"/>
      <c r="J1814" s="5"/>
      <c r="K1814" s="5"/>
      <c r="L1814" s="5"/>
      <c r="M1814" s="5"/>
      <c r="N1814" s="5"/>
      <c r="O1814" s="5"/>
      <c r="P1814" s="5"/>
      <c r="Q1814" s="5"/>
      <c r="R1814" s="5"/>
      <c r="S1814" s="5"/>
      <c r="T1814" s="5"/>
      <c r="U1814" s="127"/>
      <c r="V1814" s="496"/>
    </row>
    <row r="1815" spans="1:22" x14ac:dyDescent="0.2">
      <c r="A1815" s="5"/>
      <c r="B1815" s="31"/>
      <c r="C1815" s="30"/>
      <c r="D1815" s="5"/>
      <c r="E1815" s="5"/>
      <c r="F1815" s="5"/>
      <c r="G1815" s="5"/>
      <c r="H1815" s="5"/>
      <c r="I1815" s="5"/>
      <c r="J1815" s="5"/>
      <c r="K1815" s="5"/>
      <c r="L1815" s="5"/>
      <c r="M1815" s="5"/>
      <c r="N1815" s="5"/>
      <c r="O1815" s="5"/>
      <c r="P1815" s="5"/>
      <c r="Q1815" s="5"/>
      <c r="R1815" s="5"/>
      <c r="S1815" s="5"/>
      <c r="T1815" s="5"/>
      <c r="U1815" s="127"/>
      <c r="V1815" s="496"/>
    </row>
    <row r="1816" spans="1:22" x14ac:dyDescent="0.2">
      <c r="A1816" s="5"/>
      <c r="B1816" s="31"/>
      <c r="C1816" s="30"/>
      <c r="D1816" s="5"/>
      <c r="E1816" s="5"/>
      <c r="F1816" s="5"/>
      <c r="G1816" s="5"/>
      <c r="H1816" s="5"/>
      <c r="I1816" s="5"/>
      <c r="J1816" s="5"/>
      <c r="K1816" s="5"/>
      <c r="L1816" s="5"/>
      <c r="M1816" s="5"/>
      <c r="N1816" s="5"/>
      <c r="O1816" s="5"/>
      <c r="P1816" s="5"/>
      <c r="Q1816" s="5"/>
      <c r="R1816" s="5"/>
      <c r="S1816" s="5"/>
      <c r="T1816" s="5"/>
      <c r="U1816" s="127"/>
      <c r="V1816" s="496"/>
    </row>
    <row r="1817" spans="1:22" x14ac:dyDescent="0.2">
      <c r="A1817" s="5"/>
      <c r="B1817" s="31"/>
      <c r="C1817" s="30"/>
      <c r="D1817" s="5"/>
      <c r="E1817" s="5"/>
      <c r="F1817" s="5"/>
      <c r="G1817" s="5"/>
      <c r="H1817" s="5"/>
      <c r="I1817" s="5"/>
      <c r="J1817" s="5"/>
      <c r="K1817" s="5"/>
      <c r="L1817" s="5"/>
      <c r="M1817" s="5"/>
      <c r="N1817" s="5"/>
      <c r="O1817" s="5"/>
      <c r="P1817" s="5"/>
      <c r="Q1817" s="5"/>
      <c r="R1817" s="5"/>
      <c r="S1817" s="5"/>
      <c r="T1817" s="5"/>
      <c r="U1817" s="127"/>
      <c r="V1817" s="496"/>
    </row>
    <row r="1818" spans="1:22" x14ac:dyDescent="0.2">
      <c r="A1818" s="5"/>
      <c r="B1818" s="31"/>
      <c r="C1818" s="30"/>
      <c r="D1818" s="5"/>
      <c r="E1818" s="5"/>
      <c r="F1818" s="5"/>
      <c r="G1818" s="5"/>
      <c r="H1818" s="5"/>
      <c r="I1818" s="5"/>
      <c r="J1818" s="5"/>
      <c r="K1818" s="5"/>
      <c r="L1818" s="5"/>
      <c r="M1818" s="5"/>
      <c r="N1818" s="5"/>
      <c r="O1818" s="5"/>
      <c r="P1818" s="5"/>
      <c r="Q1818" s="5"/>
      <c r="R1818" s="5"/>
      <c r="S1818" s="5"/>
      <c r="T1818" s="5"/>
      <c r="U1818" s="127"/>
      <c r="V1818" s="496"/>
    </row>
    <row r="1819" spans="1:22" x14ac:dyDescent="0.2">
      <c r="A1819" s="5"/>
      <c r="B1819" s="31"/>
      <c r="C1819" s="30"/>
      <c r="D1819" s="5"/>
      <c r="E1819" s="5"/>
      <c r="F1819" s="5"/>
      <c r="G1819" s="5"/>
      <c r="H1819" s="5"/>
      <c r="I1819" s="5"/>
      <c r="J1819" s="5"/>
      <c r="K1819" s="5"/>
      <c r="L1819" s="5"/>
      <c r="M1819" s="5"/>
      <c r="N1819" s="5"/>
      <c r="O1819" s="5"/>
      <c r="P1819" s="5"/>
      <c r="Q1819" s="5"/>
      <c r="R1819" s="5"/>
      <c r="S1819" s="5"/>
      <c r="T1819" s="5"/>
      <c r="U1819" s="127"/>
      <c r="V1819" s="496"/>
    </row>
    <row r="1820" spans="1:22" x14ac:dyDescent="0.2">
      <c r="A1820" s="5"/>
      <c r="B1820" s="31"/>
      <c r="C1820" s="30"/>
      <c r="D1820" s="5"/>
      <c r="E1820" s="5"/>
      <c r="F1820" s="5"/>
      <c r="G1820" s="5"/>
      <c r="H1820" s="5"/>
      <c r="I1820" s="5"/>
      <c r="J1820" s="5"/>
      <c r="K1820" s="5"/>
      <c r="L1820" s="5"/>
      <c r="M1820" s="5"/>
      <c r="N1820" s="5"/>
      <c r="O1820" s="5"/>
      <c r="P1820" s="5"/>
      <c r="Q1820" s="5"/>
      <c r="R1820" s="5"/>
      <c r="S1820" s="5"/>
      <c r="T1820" s="5"/>
      <c r="U1820" s="127"/>
      <c r="V1820" s="496"/>
    </row>
    <row r="1821" spans="1:22" x14ac:dyDescent="0.2">
      <c r="A1821" s="5"/>
      <c r="B1821" s="31"/>
      <c r="C1821" s="30"/>
      <c r="D1821" s="5"/>
      <c r="E1821" s="5"/>
      <c r="F1821" s="5"/>
      <c r="G1821" s="5"/>
      <c r="H1821" s="5"/>
      <c r="I1821" s="5"/>
      <c r="J1821" s="5"/>
      <c r="K1821" s="5"/>
      <c r="L1821" s="5"/>
      <c r="M1821" s="5"/>
      <c r="N1821" s="5"/>
      <c r="O1821" s="5"/>
      <c r="P1821" s="5"/>
      <c r="Q1821" s="5"/>
      <c r="R1821" s="5"/>
      <c r="S1821" s="5"/>
      <c r="T1821" s="5"/>
      <c r="U1821" s="127"/>
      <c r="V1821" s="496"/>
    </row>
    <row r="1822" spans="1:22" x14ac:dyDescent="0.2">
      <c r="A1822" s="5"/>
      <c r="B1822" s="31"/>
      <c r="C1822" s="30"/>
      <c r="D1822" s="5"/>
      <c r="E1822" s="5"/>
      <c r="F1822" s="5"/>
      <c r="G1822" s="5"/>
      <c r="H1822" s="5"/>
      <c r="I1822" s="5"/>
      <c r="J1822" s="5"/>
      <c r="K1822" s="5"/>
      <c r="L1822" s="5"/>
      <c r="M1822" s="5"/>
      <c r="N1822" s="5"/>
      <c r="O1822" s="5"/>
      <c r="P1822" s="5"/>
      <c r="Q1822" s="5"/>
      <c r="R1822" s="5"/>
      <c r="S1822" s="5"/>
      <c r="T1822" s="5"/>
      <c r="U1822" s="127"/>
      <c r="V1822" s="496"/>
    </row>
    <row r="1823" spans="1:22" x14ac:dyDescent="0.2">
      <c r="A1823" s="5"/>
      <c r="B1823" s="31"/>
      <c r="C1823" s="30"/>
      <c r="D1823" s="5"/>
      <c r="E1823" s="5"/>
      <c r="F1823" s="5"/>
      <c r="G1823" s="5"/>
      <c r="H1823" s="5"/>
      <c r="I1823" s="5"/>
      <c r="J1823" s="5"/>
      <c r="K1823" s="5"/>
      <c r="L1823" s="5"/>
      <c r="M1823" s="5"/>
      <c r="N1823" s="5"/>
      <c r="O1823" s="5"/>
      <c r="P1823" s="5"/>
      <c r="Q1823" s="5"/>
      <c r="R1823" s="5"/>
      <c r="S1823" s="5"/>
      <c r="T1823" s="5"/>
      <c r="U1823" s="127"/>
      <c r="V1823" s="496"/>
    </row>
    <row r="1824" spans="1:22" x14ac:dyDescent="0.2">
      <c r="A1824" s="5"/>
      <c r="B1824" s="31"/>
      <c r="C1824" s="30"/>
      <c r="D1824" s="5"/>
      <c r="E1824" s="5"/>
      <c r="F1824" s="5"/>
      <c r="G1824" s="5"/>
      <c r="H1824" s="5"/>
      <c r="I1824" s="5"/>
      <c r="J1824" s="5"/>
      <c r="K1824" s="5"/>
      <c r="L1824" s="5"/>
      <c r="M1824" s="5"/>
      <c r="N1824" s="5"/>
      <c r="O1824" s="5"/>
      <c r="P1824" s="5"/>
      <c r="Q1824" s="5"/>
      <c r="R1824" s="5"/>
      <c r="S1824" s="5"/>
      <c r="T1824" s="5"/>
      <c r="U1824" s="127"/>
      <c r="V1824" s="496"/>
    </row>
    <row r="1825" spans="1:22" x14ac:dyDescent="0.2">
      <c r="A1825" s="5"/>
      <c r="B1825" s="31"/>
      <c r="C1825" s="30"/>
      <c r="D1825" s="5"/>
      <c r="E1825" s="5"/>
      <c r="F1825" s="5"/>
      <c r="G1825" s="5"/>
      <c r="H1825" s="5"/>
      <c r="I1825" s="5"/>
      <c r="J1825" s="5"/>
      <c r="K1825" s="5"/>
      <c r="L1825" s="5"/>
      <c r="M1825" s="5"/>
      <c r="N1825" s="5"/>
      <c r="O1825" s="5"/>
      <c r="P1825" s="5"/>
      <c r="Q1825" s="5"/>
      <c r="R1825" s="5"/>
      <c r="S1825" s="5"/>
      <c r="T1825" s="5"/>
      <c r="U1825" s="127"/>
      <c r="V1825" s="496"/>
    </row>
    <row r="1826" spans="1:22" x14ac:dyDescent="0.2">
      <c r="A1826" s="5"/>
      <c r="B1826" s="31"/>
      <c r="C1826" s="30"/>
      <c r="D1826" s="5"/>
      <c r="E1826" s="5"/>
      <c r="F1826" s="5"/>
      <c r="G1826" s="5"/>
      <c r="H1826" s="5"/>
      <c r="I1826" s="5"/>
      <c r="J1826" s="5"/>
      <c r="K1826" s="5"/>
      <c r="L1826" s="5"/>
      <c r="M1826" s="5"/>
      <c r="N1826" s="5"/>
      <c r="O1826" s="5"/>
      <c r="P1826" s="5"/>
      <c r="Q1826" s="5"/>
      <c r="R1826" s="5"/>
      <c r="S1826" s="5"/>
      <c r="T1826" s="5"/>
      <c r="U1826" s="127"/>
      <c r="V1826" s="496"/>
    </row>
    <row r="1827" spans="1:22" x14ac:dyDescent="0.2">
      <c r="A1827" s="5"/>
      <c r="B1827" s="31"/>
      <c r="C1827" s="30"/>
      <c r="D1827" s="5"/>
      <c r="E1827" s="5"/>
      <c r="F1827" s="5"/>
      <c r="G1827" s="5"/>
      <c r="H1827" s="5"/>
      <c r="I1827" s="5"/>
      <c r="J1827" s="5"/>
      <c r="K1827" s="5"/>
      <c r="L1827" s="5"/>
      <c r="M1827" s="5"/>
      <c r="N1827" s="5"/>
      <c r="O1827" s="5"/>
      <c r="P1827" s="5"/>
      <c r="Q1827" s="5"/>
      <c r="R1827" s="5"/>
      <c r="S1827" s="5"/>
      <c r="T1827" s="5"/>
      <c r="U1827" s="127"/>
      <c r="V1827" s="496"/>
    </row>
    <row r="1828" spans="1:22" x14ac:dyDescent="0.2">
      <c r="A1828" s="5"/>
      <c r="B1828" s="31"/>
      <c r="C1828" s="30"/>
      <c r="D1828" s="5"/>
      <c r="E1828" s="5"/>
      <c r="F1828" s="5"/>
      <c r="G1828" s="5"/>
      <c r="H1828" s="5"/>
      <c r="I1828" s="5"/>
      <c r="J1828" s="5"/>
      <c r="K1828" s="5"/>
      <c r="L1828" s="5"/>
      <c r="M1828" s="5"/>
      <c r="N1828" s="5"/>
      <c r="O1828" s="5"/>
      <c r="P1828" s="5"/>
      <c r="Q1828" s="5"/>
      <c r="R1828" s="5"/>
      <c r="S1828" s="5"/>
      <c r="T1828" s="5"/>
      <c r="U1828" s="127"/>
      <c r="V1828" s="496"/>
    </row>
    <row r="1829" spans="1:22" x14ac:dyDescent="0.2">
      <c r="A1829" s="5"/>
      <c r="B1829" s="31"/>
      <c r="C1829" s="30"/>
      <c r="D1829" s="5"/>
      <c r="E1829" s="5"/>
      <c r="F1829" s="5"/>
      <c r="G1829" s="5"/>
      <c r="H1829" s="5"/>
      <c r="I1829" s="5"/>
      <c r="J1829" s="5"/>
      <c r="K1829" s="5"/>
      <c r="L1829" s="5"/>
      <c r="M1829" s="5"/>
      <c r="N1829" s="5"/>
      <c r="O1829" s="5"/>
      <c r="P1829" s="5"/>
      <c r="Q1829" s="5"/>
      <c r="R1829" s="5"/>
      <c r="S1829" s="5"/>
      <c r="T1829" s="5"/>
      <c r="U1829" s="127"/>
      <c r="V1829" s="496"/>
    </row>
    <row r="1830" spans="1:22" x14ac:dyDescent="0.2">
      <c r="A1830" s="5"/>
      <c r="B1830" s="31"/>
      <c r="C1830" s="30"/>
      <c r="D1830" s="5"/>
      <c r="E1830" s="5"/>
      <c r="F1830" s="5"/>
      <c r="G1830" s="5"/>
      <c r="H1830" s="5"/>
      <c r="I1830" s="5"/>
      <c r="J1830" s="5"/>
      <c r="K1830" s="5"/>
      <c r="L1830" s="5"/>
      <c r="M1830" s="5"/>
      <c r="N1830" s="5"/>
      <c r="O1830" s="5"/>
      <c r="P1830" s="5"/>
      <c r="Q1830" s="5"/>
      <c r="R1830" s="5"/>
      <c r="S1830" s="5"/>
      <c r="T1830" s="5"/>
      <c r="U1830" s="127"/>
      <c r="V1830" s="496"/>
    </row>
    <row r="1831" spans="1:22" x14ac:dyDescent="0.2">
      <c r="A1831" s="5"/>
      <c r="B1831" s="31"/>
      <c r="C1831" s="30"/>
      <c r="D1831" s="5"/>
      <c r="E1831" s="5"/>
      <c r="F1831" s="5"/>
      <c r="G1831" s="5"/>
      <c r="H1831" s="5"/>
      <c r="I1831" s="5"/>
      <c r="J1831" s="5"/>
      <c r="K1831" s="5"/>
      <c r="L1831" s="5"/>
      <c r="M1831" s="5"/>
      <c r="N1831" s="5"/>
      <c r="O1831" s="5"/>
      <c r="P1831" s="5"/>
      <c r="Q1831" s="5"/>
      <c r="R1831" s="5"/>
      <c r="S1831" s="5"/>
      <c r="T1831" s="5"/>
      <c r="U1831" s="127"/>
      <c r="V1831" s="496"/>
    </row>
    <row r="1832" spans="1:22" x14ac:dyDescent="0.2">
      <c r="A1832" s="5"/>
      <c r="B1832" s="31"/>
      <c r="C1832" s="30"/>
      <c r="D1832" s="5"/>
      <c r="E1832" s="5"/>
      <c r="F1832" s="5"/>
      <c r="G1832" s="5"/>
      <c r="H1832" s="5"/>
      <c r="I1832" s="5"/>
      <c r="J1832" s="5"/>
      <c r="K1832" s="5"/>
      <c r="L1832" s="5"/>
      <c r="M1832" s="5"/>
      <c r="N1832" s="5"/>
      <c r="O1832" s="5"/>
      <c r="P1832" s="5"/>
      <c r="Q1832" s="5"/>
      <c r="R1832" s="5"/>
      <c r="S1832" s="5"/>
      <c r="T1832" s="5"/>
      <c r="U1832" s="127"/>
      <c r="V1832" s="496"/>
    </row>
    <row r="1833" spans="1:22" x14ac:dyDescent="0.2">
      <c r="A1833" s="5"/>
      <c r="B1833" s="31"/>
      <c r="C1833" s="30"/>
      <c r="D1833" s="5"/>
      <c r="E1833" s="5"/>
      <c r="F1833" s="5"/>
      <c r="G1833" s="5"/>
      <c r="H1833" s="5"/>
      <c r="I1833" s="5"/>
      <c r="J1833" s="5"/>
      <c r="K1833" s="5"/>
      <c r="L1833" s="5"/>
      <c r="M1833" s="5"/>
      <c r="N1833" s="5"/>
      <c r="O1833" s="5"/>
      <c r="P1833" s="5"/>
      <c r="Q1833" s="5"/>
      <c r="R1833" s="5"/>
      <c r="S1833" s="5"/>
      <c r="T1833" s="5"/>
      <c r="U1833" s="127"/>
      <c r="V1833" s="496"/>
    </row>
    <row r="1834" spans="1:22" x14ac:dyDescent="0.2">
      <c r="A1834" s="5"/>
      <c r="B1834" s="31"/>
      <c r="C1834" s="30"/>
      <c r="D1834" s="5"/>
      <c r="E1834" s="5"/>
      <c r="F1834" s="5"/>
      <c r="G1834" s="5"/>
      <c r="H1834" s="5"/>
      <c r="I1834" s="5"/>
      <c r="J1834" s="5"/>
      <c r="K1834" s="5"/>
      <c r="L1834" s="5"/>
      <c r="M1834" s="5"/>
      <c r="N1834" s="5"/>
      <c r="O1834" s="5"/>
      <c r="P1834" s="5"/>
      <c r="Q1834" s="5"/>
      <c r="R1834" s="5"/>
      <c r="S1834" s="5"/>
      <c r="T1834" s="5"/>
      <c r="U1834" s="127"/>
      <c r="V1834" s="496"/>
    </row>
    <row r="1835" spans="1:22" x14ac:dyDescent="0.2">
      <c r="A1835" s="5"/>
      <c r="B1835" s="31"/>
      <c r="C1835" s="30"/>
      <c r="D1835" s="5"/>
      <c r="E1835" s="5"/>
      <c r="F1835" s="5"/>
      <c r="G1835" s="5"/>
      <c r="H1835" s="5"/>
      <c r="I1835" s="5"/>
      <c r="J1835" s="5"/>
      <c r="K1835" s="5"/>
      <c r="L1835" s="5"/>
      <c r="M1835" s="5"/>
      <c r="N1835" s="5"/>
      <c r="O1835" s="5"/>
      <c r="P1835" s="5"/>
      <c r="Q1835" s="5"/>
      <c r="R1835" s="5"/>
      <c r="S1835" s="5"/>
      <c r="T1835" s="5"/>
      <c r="U1835" s="127"/>
      <c r="V1835" s="496"/>
    </row>
    <row r="1836" spans="1:22" x14ac:dyDescent="0.2">
      <c r="A1836" s="5"/>
      <c r="B1836" s="31"/>
      <c r="C1836" s="30"/>
      <c r="D1836" s="5"/>
      <c r="E1836" s="5"/>
      <c r="F1836" s="5"/>
      <c r="G1836" s="5"/>
      <c r="H1836" s="5"/>
      <c r="I1836" s="5"/>
      <c r="J1836" s="5"/>
      <c r="K1836" s="5"/>
      <c r="L1836" s="5"/>
      <c r="M1836" s="5"/>
      <c r="N1836" s="5"/>
      <c r="O1836" s="5"/>
      <c r="P1836" s="5"/>
      <c r="Q1836" s="5"/>
      <c r="R1836" s="5"/>
      <c r="S1836" s="5"/>
      <c r="T1836" s="5"/>
      <c r="U1836" s="127"/>
      <c r="V1836" s="496"/>
    </row>
    <row r="1837" spans="1:22" x14ac:dyDescent="0.2">
      <c r="A1837" s="5"/>
      <c r="B1837" s="31"/>
      <c r="C1837" s="30"/>
      <c r="D1837" s="5"/>
      <c r="E1837" s="5"/>
      <c r="F1837" s="5"/>
      <c r="G1837" s="5"/>
      <c r="H1837" s="5"/>
      <c r="I1837" s="5"/>
      <c r="J1837" s="5"/>
      <c r="K1837" s="5"/>
      <c r="L1837" s="5"/>
      <c r="M1837" s="5"/>
      <c r="N1837" s="5"/>
      <c r="O1837" s="5"/>
      <c r="P1837" s="5"/>
      <c r="Q1837" s="5"/>
      <c r="R1837" s="5"/>
      <c r="S1837" s="5"/>
      <c r="T1837" s="5"/>
      <c r="U1837" s="127"/>
      <c r="V1837" s="496"/>
    </row>
    <row r="1838" spans="1:22" x14ac:dyDescent="0.2">
      <c r="A1838" s="5"/>
      <c r="B1838" s="31"/>
      <c r="C1838" s="30"/>
      <c r="D1838" s="5"/>
      <c r="E1838" s="5"/>
      <c r="F1838" s="5"/>
      <c r="G1838" s="5"/>
      <c r="H1838" s="5"/>
      <c r="I1838" s="5"/>
      <c r="J1838" s="5"/>
      <c r="K1838" s="5"/>
      <c r="L1838" s="5"/>
      <c r="M1838" s="5"/>
      <c r="N1838" s="5"/>
      <c r="O1838" s="5"/>
      <c r="P1838" s="5"/>
      <c r="Q1838" s="5"/>
      <c r="R1838" s="5"/>
      <c r="S1838" s="5"/>
      <c r="T1838" s="5"/>
      <c r="U1838" s="127"/>
      <c r="V1838" s="496"/>
    </row>
    <row r="1839" spans="1:22" x14ac:dyDescent="0.2">
      <c r="A1839" s="5"/>
      <c r="B1839" s="31"/>
      <c r="C1839" s="30"/>
      <c r="D1839" s="5"/>
      <c r="E1839" s="5"/>
      <c r="F1839" s="5"/>
      <c r="G1839" s="5"/>
      <c r="H1839" s="5"/>
      <c r="I1839" s="5"/>
      <c r="J1839" s="5"/>
      <c r="K1839" s="5"/>
      <c r="L1839" s="5"/>
      <c r="M1839" s="5"/>
      <c r="N1839" s="5"/>
      <c r="O1839" s="5"/>
      <c r="P1839" s="5"/>
      <c r="Q1839" s="5"/>
      <c r="R1839" s="5"/>
      <c r="S1839" s="5"/>
      <c r="T1839" s="5"/>
      <c r="U1839" s="127"/>
      <c r="V1839" s="496"/>
    </row>
    <row r="1840" spans="1:22" x14ac:dyDescent="0.2">
      <c r="A1840" s="5"/>
      <c r="B1840" s="31"/>
      <c r="C1840" s="30"/>
      <c r="D1840" s="5"/>
      <c r="E1840" s="5"/>
      <c r="F1840" s="5"/>
      <c r="G1840" s="5"/>
      <c r="H1840" s="5"/>
      <c r="I1840" s="5"/>
      <c r="J1840" s="5"/>
      <c r="K1840" s="5"/>
      <c r="L1840" s="5"/>
      <c r="M1840" s="5"/>
      <c r="N1840" s="5"/>
      <c r="O1840" s="5"/>
      <c r="P1840" s="5"/>
      <c r="Q1840" s="5"/>
      <c r="R1840" s="5"/>
      <c r="S1840" s="5"/>
      <c r="T1840" s="5"/>
      <c r="U1840" s="127"/>
      <c r="V1840" s="496"/>
    </row>
    <row r="1841" spans="1:22" x14ac:dyDescent="0.2">
      <c r="A1841" s="5"/>
      <c r="B1841" s="31"/>
      <c r="C1841" s="30"/>
      <c r="D1841" s="5"/>
      <c r="E1841" s="5"/>
      <c r="F1841" s="5"/>
      <c r="G1841" s="5"/>
      <c r="H1841" s="5"/>
      <c r="I1841" s="5"/>
      <c r="J1841" s="5"/>
      <c r="K1841" s="5"/>
      <c r="L1841" s="5"/>
      <c r="M1841" s="5"/>
      <c r="N1841" s="5"/>
      <c r="O1841" s="5"/>
      <c r="P1841" s="5"/>
      <c r="Q1841" s="5"/>
      <c r="R1841" s="5"/>
      <c r="S1841" s="5"/>
      <c r="T1841" s="5"/>
      <c r="U1841" s="127"/>
      <c r="V1841" s="496"/>
    </row>
    <row r="1842" spans="1:22" x14ac:dyDescent="0.2">
      <c r="A1842" s="5"/>
      <c r="B1842" s="31"/>
      <c r="C1842" s="30"/>
      <c r="D1842" s="5"/>
      <c r="E1842" s="5"/>
      <c r="F1842" s="5"/>
      <c r="G1842" s="5"/>
      <c r="H1842" s="5"/>
      <c r="I1842" s="5"/>
      <c r="J1842" s="5"/>
      <c r="K1842" s="5"/>
      <c r="L1842" s="5"/>
      <c r="M1842" s="5"/>
      <c r="N1842" s="5"/>
      <c r="O1842" s="5"/>
      <c r="P1842" s="5"/>
      <c r="Q1842" s="5"/>
      <c r="R1842" s="5"/>
      <c r="S1842" s="5"/>
      <c r="T1842" s="5"/>
      <c r="U1842" s="127"/>
      <c r="V1842" s="496"/>
    </row>
    <row r="1843" spans="1:22" x14ac:dyDescent="0.2">
      <c r="A1843" s="5"/>
      <c r="B1843" s="31"/>
      <c r="C1843" s="30"/>
      <c r="D1843" s="5"/>
      <c r="E1843" s="5"/>
      <c r="F1843" s="5"/>
      <c r="G1843" s="5"/>
      <c r="H1843" s="5"/>
      <c r="I1843" s="5"/>
      <c r="J1843" s="5"/>
      <c r="K1843" s="5"/>
      <c r="L1843" s="5"/>
      <c r="M1843" s="5"/>
      <c r="N1843" s="5"/>
      <c r="O1843" s="5"/>
      <c r="P1843" s="5"/>
      <c r="Q1843" s="5"/>
      <c r="R1843" s="5"/>
      <c r="S1843" s="5"/>
      <c r="T1843" s="5"/>
      <c r="U1843" s="127"/>
      <c r="V1843" s="496"/>
    </row>
    <row r="1844" spans="1:22" x14ac:dyDescent="0.2">
      <c r="A1844" s="5"/>
      <c r="B1844" s="31"/>
      <c r="C1844" s="30"/>
      <c r="D1844" s="5"/>
      <c r="E1844" s="5"/>
      <c r="F1844" s="5"/>
      <c r="G1844" s="5"/>
      <c r="H1844" s="5"/>
      <c r="I1844" s="5"/>
      <c r="J1844" s="5"/>
      <c r="K1844" s="5"/>
      <c r="L1844" s="5"/>
      <c r="M1844" s="5"/>
      <c r="N1844" s="5"/>
      <c r="O1844" s="5"/>
      <c r="P1844" s="5"/>
      <c r="Q1844" s="5"/>
      <c r="R1844" s="5"/>
      <c r="S1844" s="5"/>
      <c r="T1844" s="5"/>
      <c r="U1844" s="127"/>
      <c r="V1844" s="496"/>
    </row>
    <row r="1845" spans="1:22" x14ac:dyDescent="0.2">
      <c r="A1845" s="5"/>
      <c r="B1845" s="31"/>
      <c r="C1845" s="30"/>
      <c r="D1845" s="5"/>
      <c r="E1845" s="5"/>
      <c r="F1845" s="5"/>
      <c r="G1845" s="5"/>
      <c r="H1845" s="5"/>
      <c r="I1845" s="5"/>
      <c r="J1845" s="5"/>
      <c r="K1845" s="5"/>
      <c r="L1845" s="5"/>
      <c r="M1845" s="5"/>
      <c r="N1845" s="5"/>
      <c r="O1845" s="5"/>
      <c r="P1845" s="5"/>
      <c r="Q1845" s="5"/>
      <c r="R1845" s="5"/>
      <c r="S1845" s="5"/>
      <c r="T1845" s="5"/>
      <c r="U1845" s="127"/>
      <c r="V1845" s="496"/>
    </row>
    <row r="1846" spans="1:22" x14ac:dyDescent="0.2">
      <c r="A1846" s="5"/>
      <c r="B1846" s="31"/>
      <c r="C1846" s="30"/>
      <c r="D1846" s="5"/>
      <c r="E1846" s="5"/>
      <c r="F1846" s="5"/>
      <c r="G1846" s="5"/>
      <c r="H1846" s="5"/>
      <c r="I1846" s="5"/>
      <c r="J1846" s="5"/>
      <c r="K1846" s="5"/>
      <c r="L1846" s="5"/>
      <c r="M1846" s="5"/>
      <c r="N1846" s="5"/>
      <c r="O1846" s="5"/>
      <c r="P1846" s="5"/>
      <c r="Q1846" s="5"/>
      <c r="R1846" s="5"/>
      <c r="S1846" s="5"/>
      <c r="T1846" s="5"/>
      <c r="U1846" s="127"/>
      <c r="V1846" s="496"/>
    </row>
    <row r="1847" spans="1:22" x14ac:dyDescent="0.2">
      <c r="A1847" s="5"/>
      <c r="B1847" s="31"/>
      <c r="C1847" s="30"/>
      <c r="D1847" s="5"/>
      <c r="E1847" s="5"/>
      <c r="F1847" s="5"/>
      <c r="G1847" s="5"/>
      <c r="H1847" s="5"/>
      <c r="I1847" s="5"/>
      <c r="J1847" s="5"/>
      <c r="K1847" s="5"/>
      <c r="L1847" s="5"/>
      <c r="M1847" s="5"/>
      <c r="N1847" s="5"/>
      <c r="O1847" s="5"/>
      <c r="P1847" s="5"/>
      <c r="Q1847" s="5"/>
      <c r="R1847" s="5"/>
      <c r="S1847" s="5"/>
      <c r="T1847" s="5"/>
      <c r="U1847" s="127"/>
      <c r="V1847" s="496"/>
    </row>
    <row r="1848" spans="1:22" x14ac:dyDescent="0.2">
      <c r="A1848" s="5"/>
      <c r="B1848" s="31"/>
      <c r="C1848" s="30"/>
      <c r="D1848" s="5"/>
      <c r="E1848" s="5"/>
      <c r="F1848" s="5"/>
      <c r="G1848" s="5"/>
      <c r="H1848" s="5"/>
      <c r="I1848" s="5"/>
      <c r="J1848" s="5"/>
      <c r="K1848" s="5"/>
      <c r="L1848" s="5"/>
      <c r="M1848" s="5"/>
      <c r="N1848" s="5"/>
      <c r="O1848" s="5"/>
      <c r="P1848" s="5"/>
      <c r="Q1848" s="5"/>
      <c r="R1848" s="5"/>
      <c r="S1848" s="5"/>
      <c r="T1848" s="5"/>
      <c r="U1848" s="127"/>
      <c r="V1848" s="496"/>
    </row>
    <row r="1849" spans="1:22" x14ac:dyDescent="0.2">
      <c r="A1849" s="5"/>
      <c r="B1849" s="31"/>
      <c r="C1849" s="30"/>
      <c r="D1849" s="5"/>
      <c r="E1849" s="5"/>
      <c r="F1849" s="5"/>
      <c r="G1849" s="5"/>
      <c r="H1849" s="5"/>
      <c r="I1849" s="5"/>
      <c r="J1849" s="5"/>
      <c r="K1849" s="5"/>
      <c r="L1849" s="5"/>
      <c r="M1849" s="5"/>
      <c r="N1849" s="5"/>
      <c r="O1849" s="5"/>
      <c r="P1849" s="5"/>
      <c r="Q1849" s="5"/>
      <c r="R1849" s="5"/>
      <c r="S1849" s="5"/>
      <c r="T1849" s="5"/>
      <c r="U1849" s="127"/>
      <c r="V1849" s="496"/>
    </row>
    <row r="1850" spans="1:22" x14ac:dyDescent="0.2">
      <c r="A1850" s="5"/>
      <c r="B1850" s="31"/>
      <c r="C1850" s="30"/>
      <c r="D1850" s="5"/>
      <c r="E1850" s="5"/>
      <c r="F1850" s="5"/>
      <c r="G1850" s="5"/>
      <c r="H1850" s="5"/>
      <c r="I1850" s="5"/>
      <c r="J1850" s="5"/>
      <c r="K1850" s="5"/>
      <c r="L1850" s="5"/>
      <c r="M1850" s="5"/>
      <c r="N1850" s="5"/>
      <c r="O1850" s="5"/>
      <c r="P1850" s="5"/>
      <c r="Q1850" s="5"/>
      <c r="R1850" s="5"/>
      <c r="S1850" s="5"/>
      <c r="T1850" s="5"/>
      <c r="U1850" s="127"/>
      <c r="V1850" s="496"/>
    </row>
    <row r="1851" spans="1:22" x14ac:dyDescent="0.2">
      <c r="A1851" s="5"/>
      <c r="B1851" s="31"/>
      <c r="C1851" s="30"/>
      <c r="D1851" s="5"/>
      <c r="E1851" s="5"/>
      <c r="F1851" s="5"/>
      <c r="G1851" s="5"/>
      <c r="H1851" s="5"/>
      <c r="I1851" s="5"/>
      <c r="J1851" s="5"/>
      <c r="K1851" s="5"/>
      <c r="L1851" s="5"/>
      <c r="M1851" s="5"/>
      <c r="N1851" s="5"/>
      <c r="O1851" s="5"/>
      <c r="P1851" s="5"/>
      <c r="Q1851" s="5"/>
      <c r="R1851" s="5"/>
      <c r="S1851" s="5"/>
      <c r="T1851" s="5"/>
      <c r="U1851" s="127"/>
      <c r="V1851" s="496"/>
    </row>
    <row r="1852" spans="1:22" x14ac:dyDescent="0.2">
      <c r="A1852" s="5"/>
      <c r="B1852" s="31"/>
      <c r="C1852" s="30"/>
      <c r="D1852" s="5"/>
      <c r="E1852" s="5"/>
      <c r="F1852" s="5"/>
      <c r="G1852" s="5"/>
      <c r="H1852" s="5"/>
      <c r="I1852" s="5"/>
      <c r="J1852" s="5"/>
      <c r="K1852" s="5"/>
      <c r="L1852" s="5"/>
      <c r="M1852" s="5"/>
      <c r="N1852" s="5"/>
      <c r="O1852" s="5"/>
      <c r="P1852" s="5"/>
      <c r="Q1852" s="5"/>
      <c r="R1852" s="5"/>
      <c r="S1852" s="5"/>
      <c r="T1852" s="5"/>
      <c r="U1852" s="127"/>
      <c r="V1852" s="496"/>
    </row>
    <row r="1853" spans="1:22" x14ac:dyDescent="0.2">
      <c r="A1853" s="5"/>
      <c r="B1853" s="31"/>
      <c r="C1853" s="30"/>
      <c r="D1853" s="5"/>
      <c r="E1853" s="5"/>
      <c r="F1853" s="5"/>
      <c r="G1853" s="5"/>
      <c r="H1853" s="5"/>
      <c r="I1853" s="5"/>
      <c r="J1853" s="5"/>
      <c r="K1853" s="5"/>
      <c r="L1853" s="5"/>
      <c r="M1853" s="5"/>
      <c r="N1853" s="5"/>
      <c r="O1853" s="5"/>
      <c r="P1853" s="5"/>
      <c r="Q1853" s="5"/>
      <c r="R1853" s="5"/>
      <c r="S1853" s="5"/>
      <c r="T1853" s="5"/>
      <c r="U1853" s="127"/>
      <c r="V1853" s="496"/>
    </row>
    <row r="1854" spans="1:22" x14ac:dyDescent="0.2">
      <c r="A1854" s="5"/>
      <c r="B1854" s="31"/>
      <c r="C1854" s="30"/>
      <c r="D1854" s="5"/>
      <c r="E1854" s="5"/>
      <c r="F1854" s="5"/>
      <c r="G1854" s="5"/>
      <c r="H1854" s="5"/>
      <c r="I1854" s="5"/>
      <c r="J1854" s="5"/>
      <c r="K1854" s="5"/>
      <c r="L1854" s="5"/>
      <c r="M1854" s="5"/>
      <c r="N1854" s="5"/>
      <c r="O1854" s="5"/>
      <c r="P1854" s="5"/>
      <c r="Q1854" s="5"/>
      <c r="R1854" s="5"/>
      <c r="S1854" s="5"/>
      <c r="T1854" s="5"/>
      <c r="U1854" s="127"/>
      <c r="V1854" s="496"/>
    </row>
    <row r="1855" spans="1:22" x14ac:dyDescent="0.2">
      <c r="A1855" s="5"/>
      <c r="B1855" s="31"/>
      <c r="C1855" s="30"/>
      <c r="D1855" s="5"/>
      <c r="E1855" s="5"/>
      <c r="F1855" s="5"/>
      <c r="G1855" s="5"/>
      <c r="H1855" s="5"/>
      <c r="I1855" s="5"/>
      <c r="J1855" s="5"/>
      <c r="K1855" s="5"/>
      <c r="L1855" s="5"/>
      <c r="M1855" s="5"/>
      <c r="N1855" s="5"/>
      <c r="O1855" s="5"/>
      <c r="P1855" s="5"/>
      <c r="Q1855" s="5"/>
      <c r="R1855" s="5"/>
      <c r="S1855" s="5"/>
      <c r="T1855" s="5"/>
      <c r="U1855" s="127"/>
      <c r="V1855" s="496"/>
    </row>
    <row r="1856" spans="1:22" x14ac:dyDescent="0.2">
      <c r="A1856" s="5"/>
      <c r="B1856" s="31"/>
      <c r="C1856" s="30"/>
      <c r="D1856" s="5"/>
      <c r="E1856" s="5"/>
      <c r="F1856" s="5"/>
      <c r="G1856" s="5"/>
      <c r="H1856" s="5"/>
      <c r="I1856" s="5"/>
      <c r="J1856" s="5"/>
      <c r="K1856" s="5"/>
      <c r="L1856" s="5"/>
      <c r="M1856" s="5"/>
      <c r="N1856" s="5"/>
      <c r="O1856" s="5"/>
      <c r="P1856" s="5"/>
      <c r="Q1856" s="5"/>
      <c r="R1856" s="5"/>
      <c r="S1856" s="5"/>
      <c r="T1856" s="5"/>
      <c r="U1856" s="127"/>
      <c r="V1856" s="496"/>
    </row>
    <row r="1857" spans="1:22" x14ac:dyDescent="0.2">
      <c r="A1857" s="5"/>
      <c r="B1857" s="31"/>
      <c r="C1857" s="30"/>
      <c r="D1857" s="5"/>
      <c r="E1857" s="5"/>
      <c r="F1857" s="5"/>
      <c r="G1857" s="5"/>
      <c r="H1857" s="5"/>
      <c r="I1857" s="5"/>
      <c r="J1857" s="5"/>
      <c r="K1857" s="5"/>
      <c r="L1857" s="5"/>
      <c r="M1857" s="5"/>
      <c r="N1857" s="5"/>
      <c r="O1857" s="5"/>
      <c r="P1857" s="5"/>
      <c r="Q1857" s="5"/>
      <c r="R1857" s="5"/>
      <c r="S1857" s="5"/>
      <c r="T1857" s="5"/>
      <c r="U1857" s="127"/>
      <c r="V1857" s="496"/>
    </row>
    <row r="1858" spans="1:22" x14ac:dyDescent="0.2">
      <c r="A1858" s="5"/>
      <c r="B1858" s="31"/>
      <c r="C1858" s="30"/>
      <c r="D1858" s="5"/>
      <c r="E1858" s="5"/>
      <c r="F1858" s="5"/>
      <c r="G1858" s="5"/>
      <c r="H1858" s="5"/>
      <c r="I1858" s="5"/>
      <c r="J1858" s="5"/>
      <c r="K1858" s="5"/>
      <c r="L1858" s="5"/>
      <c r="M1858" s="5"/>
      <c r="N1858" s="5"/>
      <c r="O1858" s="5"/>
      <c r="P1858" s="5"/>
      <c r="Q1858" s="5"/>
      <c r="R1858" s="5"/>
      <c r="S1858" s="5"/>
      <c r="T1858" s="5"/>
      <c r="U1858" s="127"/>
      <c r="V1858" s="496"/>
    </row>
    <row r="1859" spans="1:22" x14ac:dyDescent="0.2">
      <c r="A1859" s="5"/>
      <c r="B1859" s="31"/>
      <c r="C1859" s="30"/>
      <c r="D1859" s="5"/>
      <c r="E1859" s="5"/>
      <c r="F1859" s="5"/>
      <c r="G1859" s="5"/>
      <c r="H1859" s="5"/>
      <c r="I1859" s="5"/>
      <c r="J1859" s="5"/>
      <c r="K1859" s="5"/>
      <c r="L1859" s="5"/>
      <c r="M1859" s="5"/>
      <c r="N1859" s="5"/>
      <c r="O1859" s="5"/>
      <c r="P1859" s="5"/>
      <c r="Q1859" s="5"/>
      <c r="R1859" s="5"/>
      <c r="S1859" s="5"/>
      <c r="T1859" s="5"/>
      <c r="U1859" s="127"/>
      <c r="V1859" s="496"/>
    </row>
    <row r="1860" spans="1:22" x14ac:dyDescent="0.2">
      <c r="A1860" s="5"/>
      <c r="B1860" s="31"/>
      <c r="C1860" s="30"/>
      <c r="D1860" s="5"/>
      <c r="E1860" s="5"/>
      <c r="F1860" s="5"/>
      <c r="G1860" s="5"/>
      <c r="H1860" s="5"/>
      <c r="I1860" s="5"/>
      <c r="J1860" s="5"/>
      <c r="K1860" s="5"/>
      <c r="L1860" s="5"/>
      <c r="M1860" s="5"/>
      <c r="N1860" s="5"/>
      <c r="O1860" s="5"/>
      <c r="P1860" s="5"/>
      <c r="Q1860" s="5"/>
      <c r="R1860" s="5"/>
      <c r="S1860" s="5"/>
      <c r="T1860" s="5"/>
      <c r="U1860" s="127"/>
      <c r="V1860" s="496"/>
    </row>
    <row r="1861" spans="1:22" x14ac:dyDescent="0.2">
      <c r="A1861" s="5"/>
      <c r="B1861" s="31"/>
      <c r="C1861" s="30"/>
      <c r="D1861" s="5"/>
      <c r="E1861" s="5"/>
      <c r="F1861" s="5"/>
      <c r="G1861" s="5"/>
      <c r="H1861" s="5"/>
      <c r="I1861" s="5"/>
      <c r="J1861" s="5"/>
      <c r="K1861" s="5"/>
      <c r="L1861" s="5"/>
      <c r="M1861" s="5"/>
      <c r="N1861" s="5"/>
      <c r="O1861" s="5"/>
      <c r="P1861" s="5"/>
      <c r="Q1861" s="5"/>
      <c r="R1861" s="5"/>
      <c r="S1861" s="5"/>
      <c r="T1861" s="5"/>
      <c r="U1861" s="127"/>
      <c r="V1861" s="496"/>
    </row>
    <row r="1862" spans="1:22" x14ac:dyDescent="0.2">
      <c r="A1862" s="5"/>
      <c r="B1862" s="31"/>
      <c r="C1862" s="30"/>
      <c r="D1862" s="5"/>
      <c r="E1862" s="5"/>
      <c r="F1862" s="5"/>
      <c r="G1862" s="5"/>
      <c r="H1862" s="5"/>
      <c r="I1862" s="5"/>
      <c r="J1862" s="5"/>
      <c r="K1862" s="5"/>
      <c r="L1862" s="5"/>
      <c r="M1862" s="5"/>
      <c r="N1862" s="5"/>
      <c r="O1862" s="5"/>
      <c r="P1862" s="5"/>
      <c r="Q1862" s="5"/>
      <c r="R1862" s="5"/>
      <c r="S1862" s="5"/>
      <c r="T1862" s="5"/>
      <c r="U1862" s="127"/>
      <c r="V1862" s="496"/>
    </row>
    <row r="1863" spans="1:22" x14ac:dyDescent="0.2">
      <c r="A1863" s="5"/>
      <c r="B1863" s="31"/>
      <c r="C1863" s="30"/>
      <c r="D1863" s="5"/>
      <c r="E1863" s="5"/>
      <c r="F1863" s="5"/>
      <c r="G1863" s="5"/>
      <c r="H1863" s="5"/>
      <c r="I1863" s="5"/>
      <c r="J1863" s="5"/>
      <c r="K1863" s="5"/>
      <c r="L1863" s="5"/>
      <c r="M1863" s="5"/>
      <c r="N1863" s="5"/>
      <c r="O1863" s="5"/>
      <c r="P1863" s="5"/>
      <c r="Q1863" s="5"/>
      <c r="R1863" s="5"/>
      <c r="S1863" s="5"/>
      <c r="T1863" s="5"/>
      <c r="U1863" s="127"/>
      <c r="V1863" s="496"/>
    </row>
    <row r="1864" spans="1:22" x14ac:dyDescent="0.2">
      <c r="A1864" s="5"/>
      <c r="B1864" s="31"/>
      <c r="C1864" s="30"/>
      <c r="D1864" s="5"/>
      <c r="E1864" s="5"/>
      <c r="F1864" s="5"/>
      <c r="G1864" s="5"/>
      <c r="H1864" s="5"/>
      <c r="I1864" s="5"/>
      <c r="J1864" s="5"/>
      <c r="K1864" s="5"/>
      <c r="L1864" s="5"/>
      <c r="M1864" s="5"/>
      <c r="N1864" s="5"/>
      <c r="O1864" s="5"/>
      <c r="P1864" s="5"/>
      <c r="Q1864" s="5"/>
      <c r="R1864" s="5"/>
      <c r="S1864" s="5"/>
      <c r="T1864" s="5"/>
      <c r="U1864" s="127"/>
      <c r="V1864" s="496"/>
    </row>
    <row r="1865" spans="1:22" x14ac:dyDescent="0.2">
      <c r="A1865" s="5"/>
      <c r="B1865" s="31"/>
      <c r="C1865" s="30"/>
      <c r="D1865" s="5"/>
      <c r="E1865" s="5"/>
      <c r="F1865" s="5"/>
      <c r="G1865" s="5"/>
      <c r="H1865" s="5"/>
      <c r="I1865" s="5"/>
      <c r="J1865" s="5"/>
      <c r="K1865" s="5"/>
      <c r="L1865" s="5"/>
      <c r="M1865" s="5"/>
      <c r="N1865" s="5"/>
      <c r="O1865" s="5"/>
      <c r="P1865" s="5"/>
      <c r="Q1865" s="5"/>
      <c r="R1865" s="5"/>
      <c r="S1865" s="5"/>
      <c r="T1865" s="5"/>
      <c r="U1865" s="127"/>
      <c r="V1865" s="496"/>
    </row>
    <row r="1866" spans="1:22" x14ac:dyDescent="0.2">
      <c r="A1866" s="5"/>
      <c r="B1866" s="31"/>
      <c r="C1866" s="30"/>
      <c r="D1866" s="5"/>
      <c r="E1866" s="5"/>
      <c r="F1866" s="5"/>
      <c r="G1866" s="5"/>
      <c r="H1866" s="5"/>
      <c r="I1866" s="5"/>
      <c r="J1866" s="5"/>
      <c r="K1866" s="5"/>
      <c r="L1866" s="5"/>
      <c r="M1866" s="5"/>
      <c r="N1866" s="5"/>
      <c r="O1866" s="5"/>
      <c r="P1866" s="5"/>
      <c r="Q1866" s="5"/>
      <c r="R1866" s="5"/>
      <c r="S1866" s="5"/>
      <c r="T1866" s="5"/>
      <c r="U1866" s="127"/>
      <c r="V1866" s="496"/>
    </row>
    <row r="1867" spans="1:22" x14ac:dyDescent="0.2">
      <c r="A1867" s="5"/>
      <c r="B1867" s="31"/>
      <c r="C1867" s="30"/>
      <c r="D1867" s="5"/>
      <c r="E1867" s="5"/>
      <c r="F1867" s="5"/>
      <c r="G1867" s="5"/>
      <c r="H1867" s="5"/>
      <c r="I1867" s="5"/>
      <c r="J1867" s="5"/>
      <c r="K1867" s="5"/>
      <c r="L1867" s="5"/>
      <c r="M1867" s="5"/>
      <c r="N1867" s="5"/>
      <c r="O1867" s="5"/>
      <c r="P1867" s="5"/>
      <c r="Q1867" s="5"/>
      <c r="R1867" s="5"/>
      <c r="S1867" s="5"/>
      <c r="T1867" s="5"/>
      <c r="U1867" s="127"/>
      <c r="V1867" s="496"/>
    </row>
    <row r="1868" spans="1:22" x14ac:dyDescent="0.2">
      <c r="A1868" s="5"/>
      <c r="B1868" s="31"/>
      <c r="C1868" s="30"/>
      <c r="D1868" s="5"/>
      <c r="E1868" s="5"/>
      <c r="F1868" s="5"/>
      <c r="G1868" s="5"/>
      <c r="H1868" s="5"/>
      <c r="I1868" s="5"/>
      <c r="J1868" s="5"/>
      <c r="K1868" s="5"/>
      <c r="L1868" s="5"/>
      <c r="M1868" s="5"/>
      <c r="N1868" s="5"/>
      <c r="O1868" s="5"/>
      <c r="P1868" s="5"/>
      <c r="Q1868" s="5"/>
      <c r="R1868" s="5"/>
      <c r="S1868" s="5"/>
      <c r="T1868" s="5"/>
      <c r="U1868" s="127"/>
      <c r="V1868" s="496"/>
    </row>
    <row r="1869" spans="1:22" x14ac:dyDescent="0.2">
      <c r="A1869" s="5"/>
      <c r="B1869" s="31"/>
      <c r="C1869" s="30"/>
      <c r="D1869" s="5"/>
      <c r="E1869" s="5"/>
      <c r="F1869" s="5"/>
      <c r="G1869" s="5"/>
      <c r="H1869" s="5"/>
      <c r="I1869" s="5"/>
      <c r="J1869" s="5"/>
      <c r="K1869" s="5"/>
      <c r="L1869" s="5"/>
      <c r="M1869" s="5"/>
      <c r="N1869" s="5"/>
      <c r="O1869" s="5"/>
      <c r="P1869" s="5"/>
      <c r="Q1869" s="5"/>
      <c r="R1869" s="5"/>
      <c r="S1869" s="5"/>
      <c r="T1869" s="5"/>
      <c r="U1869" s="127"/>
      <c r="V1869" s="496"/>
    </row>
    <row r="1870" spans="1:22" x14ac:dyDescent="0.2">
      <c r="A1870" s="5"/>
      <c r="B1870" s="31"/>
      <c r="C1870" s="30"/>
      <c r="D1870" s="5"/>
      <c r="E1870" s="5"/>
      <c r="F1870" s="5"/>
      <c r="G1870" s="5"/>
      <c r="H1870" s="5"/>
      <c r="I1870" s="5"/>
      <c r="J1870" s="5"/>
      <c r="K1870" s="5"/>
      <c r="L1870" s="5"/>
      <c r="M1870" s="5"/>
      <c r="N1870" s="5"/>
      <c r="O1870" s="5"/>
      <c r="P1870" s="5"/>
      <c r="Q1870" s="5"/>
      <c r="R1870" s="5"/>
      <c r="S1870" s="5"/>
      <c r="T1870" s="5"/>
      <c r="U1870" s="127"/>
      <c r="V1870" s="496"/>
    </row>
    <row r="1871" spans="1:22" x14ac:dyDescent="0.2">
      <c r="A1871" s="5"/>
      <c r="B1871" s="31"/>
      <c r="C1871" s="30"/>
      <c r="D1871" s="5"/>
      <c r="E1871" s="5"/>
      <c r="F1871" s="5"/>
      <c r="G1871" s="5"/>
      <c r="H1871" s="5"/>
      <c r="I1871" s="5"/>
      <c r="J1871" s="5"/>
      <c r="K1871" s="5"/>
      <c r="L1871" s="5"/>
      <c r="M1871" s="5"/>
      <c r="N1871" s="5"/>
      <c r="O1871" s="5"/>
      <c r="P1871" s="5"/>
      <c r="Q1871" s="5"/>
      <c r="R1871" s="5"/>
      <c r="S1871" s="5"/>
      <c r="T1871" s="5"/>
      <c r="U1871" s="127"/>
      <c r="V1871" s="496"/>
    </row>
    <row r="1872" spans="1:22" x14ac:dyDescent="0.2">
      <c r="A1872" s="5"/>
      <c r="B1872" s="31"/>
      <c r="C1872" s="30"/>
      <c r="D1872" s="5"/>
      <c r="E1872" s="5"/>
      <c r="F1872" s="5"/>
      <c r="G1872" s="5"/>
      <c r="H1872" s="5"/>
      <c r="I1872" s="5"/>
      <c r="J1872" s="5"/>
      <c r="K1872" s="5"/>
      <c r="L1872" s="5"/>
      <c r="M1872" s="5"/>
      <c r="N1872" s="5"/>
      <c r="O1872" s="5"/>
      <c r="P1872" s="5"/>
      <c r="Q1872" s="5"/>
      <c r="R1872" s="5"/>
      <c r="S1872" s="5"/>
      <c r="T1872" s="5"/>
      <c r="U1872" s="127"/>
      <c r="V1872" s="496"/>
    </row>
    <row r="1873" spans="1:22" x14ac:dyDescent="0.2">
      <c r="A1873" s="5"/>
      <c r="B1873" s="31"/>
      <c r="C1873" s="30"/>
      <c r="D1873" s="5"/>
      <c r="E1873" s="5"/>
      <c r="F1873" s="5"/>
      <c r="G1873" s="5"/>
      <c r="H1873" s="5"/>
      <c r="I1873" s="5"/>
      <c r="J1873" s="5"/>
      <c r="K1873" s="5"/>
      <c r="L1873" s="5"/>
      <c r="M1873" s="5"/>
      <c r="N1873" s="5"/>
      <c r="O1873" s="5"/>
      <c r="P1873" s="5"/>
      <c r="Q1873" s="5"/>
      <c r="R1873" s="5"/>
      <c r="S1873" s="5"/>
      <c r="T1873" s="5"/>
      <c r="U1873" s="127"/>
      <c r="V1873" s="496"/>
    </row>
    <row r="1874" spans="1:22" x14ac:dyDescent="0.2">
      <c r="A1874" s="5"/>
      <c r="B1874" s="31"/>
      <c r="C1874" s="30"/>
      <c r="D1874" s="5"/>
      <c r="E1874" s="5"/>
      <c r="F1874" s="5"/>
      <c r="G1874" s="5"/>
      <c r="H1874" s="5"/>
      <c r="I1874" s="5"/>
      <c r="J1874" s="5"/>
      <c r="K1874" s="5"/>
      <c r="L1874" s="5"/>
      <c r="M1874" s="5"/>
      <c r="N1874" s="5"/>
      <c r="O1874" s="5"/>
      <c r="P1874" s="5"/>
      <c r="Q1874" s="5"/>
      <c r="R1874" s="5"/>
      <c r="S1874" s="5"/>
      <c r="T1874" s="5"/>
      <c r="U1874" s="127"/>
      <c r="V1874" s="496"/>
    </row>
    <row r="1875" spans="1:22" x14ac:dyDescent="0.2">
      <c r="A1875" s="5"/>
      <c r="B1875" s="31"/>
      <c r="C1875" s="30"/>
      <c r="D1875" s="5"/>
      <c r="E1875" s="5"/>
      <c r="F1875" s="5"/>
      <c r="G1875" s="5"/>
      <c r="H1875" s="5"/>
      <c r="I1875" s="5"/>
      <c r="J1875" s="5"/>
      <c r="K1875" s="5"/>
      <c r="L1875" s="5"/>
      <c r="M1875" s="5"/>
      <c r="N1875" s="5"/>
      <c r="O1875" s="5"/>
      <c r="P1875" s="5"/>
      <c r="Q1875" s="5"/>
      <c r="R1875" s="5"/>
      <c r="S1875" s="5"/>
      <c r="T1875" s="5"/>
      <c r="U1875" s="127"/>
      <c r="V1875" s="496"/>
    </row>
    <row r="1876" spans="1:22" x14ac:dyDescent="0.2">
      <c r="A1876" s="5"/>
      <c r="B1876" s="31"/>
      <c r="C1876" s="30"/>
      <c r="D1876" s="5"/>
      <c r="E1876" s="5"/>
      <c r="F1876" s="5"/>
      <c r="G1876" s="5"/>
      <c r="H1876" s="5"/>
      <c r="I1876" s="5"/>
      <c r="J1876" s="5"/>
      <c r="K1876" s="5"/>
      <c r="L1876" s="5"/>
      <c r="M1876" s="5"/>
      <c r="N1876" s="5"/>
      <c r="O1876" s="5"/>
      <c r="P1876" s="5"/>
      <c r="Q1876" s="5"/>
      <c r="R1876" s="5"/>
      <c r="S1876" s="5"/>
      <c r="T1876" s="5"/>
      <c r="U1876" s="127"/>
      <c r="V1876" s="496"/>
    </row>
    <row r="1877" spans="1:22" x14ac:dyDescent="0.2">
      <c r="A1877" s="5"/>
      <c r="B1877" s="31"/>
      <c r="C1877" s="30"/>
      <c r="D1877" s="5"/>
      <c r="E1877" s="5"/>
      <c r="F1877" s="5"/>
      <c r="G1877" s="5"/>
      <c r="H1877" s="5"/>
      <c r="I1877" s="5"/>
      <c r="J1877" s="5"/>
      <c r="K1877" s="5"/>
      <c r="L1877" s="5"/>
      <c r="M1877" s="5"/>
      <c r="N1877" s="5"/>
      <c r="O1877" s="5"/>
      <c r="P1877" s="5"/>
      <c r="Q1877" s="5"/>
      <c r="R1877" s="5"/>
      <c r="S1877" s="5"/>
      <c r="T1877" s="5"/>
      <c r="U1877" s="127"/>
      <c r="V1877" s="496"/>
    </row>
    <row r="1878" spans="1:22" x14ac:dyDescent="0.2">
      <c r="A1878" s="5"/>
      <c r="B1878" s="31"/>
      <c r="C1878" s="30"/>
      <c r="D1878" s="5"/>
      <c r="E1878" s="5"/>
      <c r="F1878" s="5"/>
      <c r="G1878" s="5"/>
      <c r="H1878" s="5"/>
      <c r="I1878" s="5"/>
      <c r="J1878" s="5"/>
      <c r="K1878" s="5"/>
      <c r="L1878" s="5"/>
      <c r="M1878" s="5"/>
      <c r="N1878" s="5"/>
      <c r="O1878" s="5"/>
      <c r="P1878" s="5"/>
      <c r="Q1878" s="5"/>
      <c r="R1878" s="5"/>
      <c r="S1878" s="5"/>
      <c r="T1878" s="5"/>
      <c r="U1878" s="127"/>
      <c r="V1878" s="496"/>
    </row>
    <row r="1879" spans="1:22" x14ac:dyDescent="0.2">
      <c r="A1879" s="5"/>
      <c r="B1879" s="31"/>
      <c r="C1879" s="30"/>
      <c r="D1879" s="5"/>
      <c r="E1879" s="5"/>
      <c r="F1879" s="5"/>
      <c r="G1879" s="5"/>
      <c r="H1879" s="5"/>
      <c r="I1879" s="5"/>
      <c r="J1879" s="5"/>
      <c r="K1879" s="5"/>
      <c r="L1879" s="5"/>
      <c r="M1879" s="5"/>
      <c r="N1879" s="5"/>
      <c r="O1879" s="5"/>
      <c r="P1879" s="5"/>
      <c r="Q1879" s="5"/>
      <c r="R1879" s="5"/>
      <c r="S1879" s="5"/>
      <c r="T1879" s="5"/>
      <c r="U1879" s="127"/>
      <c r="V1879" s="496"/>
    </row>
    <row r="1880" spans="1:22" x14ac:dyDescent="0.2">
      <c r="A1880" s="5"/>
      <c r="B1880" s="31"/>
      <c r="C1880" s="30"/>
      <c r="D1880" s="5"/>
      <c r="E1880" s="5"/>
      <c r="F1880" s="5"/>
      <c r="G1880" s="5"/>
      <c r="H1880" s="5"/>
      <c r="I1880" s="5"/>
      <c r="J1880" s="5"/>
      <c r="K1880" s="5"/>
      <c r="L1880" s="5"/>
      <c r="M1880" s="5"/>
      <c r="N1880" s="5"/>
      <c r="O1880" s="5"/>
      <c r="P1880" s="5"/>
      <c r="Q1880" s="5"/>
      <c r="R1880" s="5"/>
      <c r="S1880" s="5"/>
      <c r="T1880" s="5"/>
      <c r="U1880" s="127"/>
      <c r="V1880" s="496"/>
    </row>
    <row r="1881" spans="1:22" x14ac:dyDescent="0.2">
      <c r="A1881" s="5"/>
      <c r="B1881" s="31"/>
      <c r="C1881" s="30"/>
      <c r="D1881" s="5"/>
      <c r="E1881" s="5"/>
      <c r="F1881" s="5"/>
      <c r="G1881" s="5"/>
      <c r="H1881" s="5"/>
      <c r="I1881" s="5"/>
      <c r="J1881" s="5"/>
      <c r="K1881" s="5"/>
      <c r="L1881" s="5"/>
      <c r="M1881" s="5"/>
      <c r="N1881" s="5"/>
      <c r="O1881" s="5"/>
      <c r="P1881" s="5"/>
      <c r="Q1881" s="5"/>
      <c r="R1881" s="5"/>
      <c r="S1881" s="5"/>
      <c r="T1881" s="5"/>
      <c r="U1881" s="127"/>
      <c r="V1881" s="496"/>
    </row>
    <row r="1882" spans="1:22" x14ac:dyDescent="0.2">
      <c r="A1882" s="5"/>
      <c r="B1882" s="31"/>
      <c r="C1882" s="30"/>
      <c r="D1882" s="5"/>
      <c r="E1882" s="5"/>
      <c r="F1882" s="5"/>
      <c r="G1882" s="5"/>
      <c r="H1882" s="5"/>
      <c r="I1882" s="5"/>
      <c r="J1882" s="5"/>
      <c r="K1882" s="5"/>
      <c r="L1882" s="5"/>
      <c r="M1882" s="5"/>
      <c r="N1882" s="5"/>
      <c r="O1882" s="5"/>
      <c r="P1882" s="5"/>
      <c r="Q1882" s="5"/>
      <c r="R1882" s="5"/>
      <c r="S1882" s="5"/>
      <c r="T1882" s="5"/>
      <c r="U1882" s="127"/>
      <c r="V1882" s="496"/>
    </row>
    <row r="1883" spans="1:22" x14ac:dyDescent="0.2">
      <c r="A1883" s="5"/>
      <c r="B1883" s="31"/>
      <c r="C1883" s="30"/>
      <c r="D1883" s="5"/>
      <c r="E1883" s="5"/>
      <c r="F1883" s="5"/>
      <c r="G1883" s="5"/>
      <c r="H1883" s="5"/>
      <c r="I1883" s="5"/>
      <c r="J1883" s="5"/>
      <c r="K1883" s="5"/>
      <c r="L1883" s="5"/>
      <c r="M1883" s="5"/>
      <c r="N1883" s="5"/>
      <c r="O1883" s="5"/>
      <c r="P1883" s="5"/>
      <c r="Q1883" s="5"/>
      <c r="R1883" s="5"/>
      <c r="S1883" s="5"/>
      <c r="T1883" s="5"/>
      <c r="U1883" s="127"/>
      <c r="V1883" s="496"/>
    </row>
    <row r="1884" spans="1:22" x14ac:dyDescent="0.2">
      <c r="A1884" s="5"/>
      <c r="B1884" s="31"/>
      <c r="C1884" s="30"/>
      <c r="D1884" s="5"/>
      <c r="E1884" s="5"/>
      <c r="F1884" s="5"/>
      <c r="G1884" s="5"/>
      <c r="H1884" s="5"/>
      <c r="I1884" s="5"/>
      <c r="J1884" s="5"/>
      <c r="K1884" s="5"/>
      <c r="L1884" s="5"/>
      <c r="M1884" s="5"/>
      <c r="N1884" s="5"/>
      <c r="O1884" s="5"/>
      <c r="P1884" s="5"/>
      <c r="Q1884" s="5"/>
      <c r="R1884" s="5"/>
      <c r="S1884" s="5"/>
      <c r="T1884" s="5"/>
      <c r="U1884" s="127"/>
      <c r="V1884" s="496"/>
    </row>
    <row r="1885" spans="1:22" x14ac:dyDescent="0.2">
      <c r="A1885" s="5"/>
      <c r="B1885" s="31"/>
      <c r="C1885" s="30"/>
      <c r="D1885" s="5"/>
      <c r="E1885" s="5"/>
      <c r="F1885" s="5"/>
      <c r="G1885" s="5"/>
      <c r="H1885" s="5"/>
      <c r="I1885" s="5"/>
      <c r="J1885" s="5"/>
      <c r="K1885" s="5"/>
      <c r="L1885" s="5"/>
      <c r="M1885" s="5"/>
      <c r="N1885" s="5"/>
      <c r="O1885" s="5"/>
      <c r="P1885" s="5"/>
      <c r="Q1885" s="5"/>
      <c r="R1885" s="5"/>
      <c r="S1885" s="5"/>
      <c r="T1885" s="5"/>
      <c r="U1885" s="127"/>
      <c r="V1885" s="496"/>
    </row>
    <row r="1886" spans="1:22" x14ac:dyDescent="0.2">
      <c r="A1886" s="5"/>
      <c r="B1886" s="31"/>
      <c r="C1886" s="30"/>
      <c r="D1886" s="5"/>
      <c r="E1886" s="5"/>
      <c r="F1886" s="5"/>
      <c r="G1886" s="5"/>
      <c r="H1886" s="5"/>
      <c r="I1886" s="5"/>
      <c r="J1886" s="5"/>
      <c r="K1886" s="5"/>
      <c r="L1886" s="5"/>
      <c r="M1886" s="5"/>
      <c r="N1886" s="5"/>
      <c r="O1886" s="5"/>
      <c r="P1886" s="5"/>
      <c r="Q1886" s="5"/>
      <c r="R1886" s="5"/>
      <c r="S1886" s="5"/>
      <c r="T1886" s="5"/>
      <c r="U1886" s="127"/>
      <c r="V1886" s="496"/>
    </row>
    <row r="1887" spans="1:22" x14ac:dyDescent="0.2">
      <c r="A1887" s="5"/>
      <c r="B1887" s="31"/>
      <c r="C1887" s="30"/>
      <c r="D1887" s="5"/>
      <c r="E1887" s="5"/>
      <c r="F1887" s="5"/>
      <c r="G1887" s="5"/>
      <c r="H1887" s="5"/>
      <c r="I1887" s="5"/>
      <c r="J1887" s="5"/>
      <c r="K1887" s="5"/>
      <c r="L1887" s="5"/>
      <c r="M1887" s="5"/>
      <c r="N1887" s="5"/>
      <c r="O1887" s="5"/>
      <c r="P1887" s="5"/>
      <c r="Q1887" s="5"/>
      <c r="R1887" s="5"/>
      <c r="S1887" s="5"/>
      <c r="T1887" s="5"/>
      <c r="U1887" s="127"/>
      <c r="V1887" s="496"/>
    </row>
    <row r="1888" spans="1:22" x14ac:dyDescent="0.2">
      <c r="A1888" s="5"/>
      <c r="B1888" s="31"/>
      <c r="C1888" s="30"/>
      <c r="D1888" s="5"/>
      <c r="E1888" s="5"/>
      <c r="F1888" s="5"/>
      <c r="G1888" s="5"/>
      <c r="H1888" s="5"/>
      <c r="I1888" s="5"/>
      <c r="J1888" s="5"/>
      <c r="K1888" s="5"/>
      <c r="L1888" s="5"/>
      <c r="M1888" s="5"/>
      <c r="N1888" s="5"/>
      <c r="O1888" s="5"/>
      <c r="P1888" s="5"/>
      <c r="Q1888" s="5"/>
      <c r="R1888" s="5"/>
      <c r="S1888" s="5"/>
      <c r="T1888" s="5"/>
      <c r="U1888" s="127"/>
      <c r="V1888" s="496"/>
    </row>
    <row r="1889" spans="1:22" x14ac:dyDescent="0.2">
      <c r="A1889" s="5"/>
      <c r="B1889" s="31"/>
      <c r="C1889" s="30"/>
      <c r="D1889" s="5"/>
      <c r="E1889" s="5"/>
      <c r="F1889" s="5"/>
      <c r="G1889" s="5"/>
      <c r="H1889" s="5"/>
      <c r="I1889" s="5"/>
      <c r="J1889" s="5"/>
      <c r="K1889" s="5"/>
      <c r="L1889" s="5"/>
      <c r="M1889" s="5"/>
      <c r="N1889" s="5"/>
      <c r="O1889" s="5"/>
      <c r="P1889" s="5"/>
      <c r="Q1889" s="5"/>
      <c r="R1889" s="5"/>
      <c r="S1889" s="5"/>
      <c r="T1889" s="5"/>
      <c r="U1889" s="127"/>
      <c r="V1889" s="496"/>
    </row>
    <row r="1890" spans="1:22" x14ac:dyDescent="0.2">
      <c r="A1890" s="5"/>
      <c r="B1890" s="31"/>
      <c r="C1890" s="30"/>
      <c r="D1890" s="5"/>
      <c r="E1890" s="5"/>
      <c r="F1890" s="5"/>
      <c r="G1890" s="5"/>
      <c r="H1890" s="5"/>
      <c r="I1890" s="5"/>
      <c r="J1890" s="5"/>
      <c r="K1890" s="5"/>
      <c r="L1890" s="5"/>
      <c r="M1890" s="5"/>
      <c r="N1890" s="5"/>
      <c r="O1890" s="5"/>
      <c r="P1890" s="5"/>
      <c r="Q1890" s="5"/>
      <c r="R1890" s="5"/>
      <c r="S1890" s="5"/>
      <c r="T1890" s="5"/>
      <c r="U1890" s="127"/>
      <c r="V1890" s="496"/>
    </row>
    <row r="1891" spans="1:22" x14ac:dyDescent="0.2">
      <c r="A1891" s="5"/>
      <c r="B1891" s="31"/>
      <c r="C1891" s="30"/>
      <c r="D1891" s="5"/>
      <c r="E1891" s="5"/>
      <c r="F1891" s="5"/>
      <c r="G1891" s="5"/>
      <c r="H1891" s="5"/>
      <c r="I1891" s="5"/>
      <c r="J1891" s="5"/>
      <c r="K1891" s="5"/>
      <c r="L1891" s="5"/>
      <c r="M1891" s="5"/>
      <c r="N1891" s="5"/>
      <c r="O1891" s="5"/>
      <c r="P1891" s="5"/>
      <c r="Q1891" s="5"/>
      <c r="R1891" s="5"/>
      <c r="S1891" s="5"/>
      <c r="T1891" s="5"/>
      <c r="U1891" s="127"/>
      <c r="V1891" s="496"/>
    </row>
    <row r="1892" spans="1:22" x14ac:dyDescent="0.2">
      <c r="A1892" s="5"/>
      <c r="B1892" s="31"/>
      <c r="C1892" s="30"/>
      <c r="D1892" s="5"/>
      <c r="E1892" s="5"/>
      <c r="F1892" s="5"/>
      <c r="G1892" s="5"/>
      <c r="H1892" s="5"/>
      <c r="I1892" s="5"/>
      <c r="J1892" s="5"/>
      <c r="K1892" s="5"/>
      <c r="L1892" s="5"/>
      <c r="M1892" s="5"/>
      <c r="N1892" s="5"/>
      <c r="O1892" s="5"/>
      <c r="P1892" s="5"/>
      <c r="Q1892" s="5"/>
      <c r="R1892" s="5"/>
      <c r="S1892" s="5"/>
      <c r="T1892" s="5"/>
      <c r="U1892" s="127"/>
      <c r="V1892" s="496"/>
    </row>
    <row r="1893" spans="1:22" x14ac:dyDescent="0.2">
      <c r="A1893" s="5"/>
      <c r="B1893" s="31"/>
      <c r="C1893" s="30"/>
      <c r="D1893" s="5"/>
      <c r="E1893" s="5"/>
      <c r="F1893" s="5"/>
      <c r="G1893" s="5"/>
      <c r="H1893" s="5"/>
      <c r="I1893" s="5"/>
      <c r="J1893" s="5"/>
      <c r="K1893" s="5"/>
      <c r="L1893" s="5"/>
      <c r="M1893" s="5"/>
      <c r="N1893" s="5"/>
      <c r="O1893" s="5"/>
      <c r="P1893" s="5"/>
      <c r="Q1893" s="5"/>
      <c r="R1893" s="5"/>
      <c r="S1893" s="5"/>
      <c r="T1893" s="5"/>
      <c r="U1893" s="127"/>
      <c r="V1893" s="496"/>
    </row>
    <row r="1894" spans="1:22" x14ac:dyDescent="0.2">
      <c r="A1894" s="5"/>
      <c r="B1894" s="31"/>
      <c r="C1894" s="30"/>
      <c r="D1894" s="5"/>
      <c r="E1894" s="5"/>
      <c r="F1894" s="5"/>
      <c r="G1894" s="5"/>
      <c r="H1894" s="5"/>
      <c r="I1894" s="5"/>
      <c r="J1894" s="5"/>
      <c r="K1894" s="5"/>
      <c r="L1894" s="5"/>
      <c r="M1894" s="5"/>
      <c r="N1894" s="5"/>
      <c r="O1894" s="5"/>
      <c r="P1894" s="5"/>
      <c r="Q1894" s="5"/>
      <c r="R1894" s="5"/>
      <c r="S1894" s="5"/>
      <c r="T1894" s="5"/>
      <c r="U1894" s="127"/>
      <c r="V1894" s="496"/>
    </row>
    <row r="1895" spans="1:22" x14ac:dyDescent="0.2">
      <c r="A1895" s="5"/>
      <c r="B1895" s="31"/>
      <c r="C1895" s="30"/>
      <c r="D1895" s="5"/>
      <c r="E1895" s="5"/>
      <c r="F1895" s="5"/>
      <c r="G1895" s="5"/>
      <c r="H1895" s="5"/>
      <c r="I1895" s="5"/>
      <c r="J1895" s="5"/>
      <c r="K1895" s="5"/>
      <c r="L1895" s="5"/>
      <c r="M1895" s="5"/>
      <c r="N1895" s="5"/>
      <c r="O1895" s="5"/>
      <c r="P1895" s="5"/>
      <c r="Q1895" s="5"/>
      <c r="R1895" s="5"/>
      <c r="S1895" s="5"/>
      <c r="T1895" s="5"/>
      <c r="U1895" s="127"/>
      <c r="V1895" s="496"/>
    </row>
    <row r="1896" spans="1:22" x14ac:dyDescent="0.2">
      <c r="A1896" s="5"/>
      <c r="B1896" s="31"/>
      <c r="C1896" s="30"/>
      <c r="D1896" s="5"/>
      <c r="E1896" s="5"/>
      <c r="F1896" s="5"/>
      <c r="G1896" s="5"/>
      <c r="H1896" s="5"/>
      <c r="I1896" s="5"/>
      <c r="J1896" s="5"/>
      <c r="K1896" s="5"/>
      <c r="L1896" s="5"/>
      <c r="M1896" s="5"/>
      <c r="N1896" s="5"/>
      <c r="O1896" s="5"/>
      <c r="P1896" s="5"/>
      <c r="Q1896" s="5"/>
      <c r="R1896" s="5"/>
      <c r="S1896" s="5"/>
      <c r="T1896" s="5"/>
      <c r="U1896" s="127"/>
      <c r="V1896" s="496"/>
    </row>
    <row r="1897" spans="1:22" x14ac:dyDescent="0.2">
      <c r="A1897" s="5"/>
      <c r="B1897" s="31"/>
      <c r="C1897" s="30"/>
      <c r="D1897" s="5"/>
      <c r="E1897" s="5"/>
      <c r="F1897" s="5"/>
      <c r="G1897" s="5"/>
      <c r="H1897" s="5"/>
      <c r="I1897" s="5"/>
      <c r="J1897" s="5"/>
      <c r="K1897" s="5"/>
      <c r="L1897" s="5"/>
      <c r="M1897" s="5"/>
      <c r="N1897" s="5"/>
      <c r="O1897" s="5"/>
      <c r="P1897" s="5"/>
      <c r="Q1897" s="5"/>
      <c r="R1897" s="5"/>
      <c r="S1897" s="5"/>
      <c r="T1897" s="5"/>
      <c r="U1897" s="127"/>
      <c r="V1897" s="496"/>
    </row>
    <row r="1898" spans="1:22" x14ac:dyDescent="0.2">
      <c r="A1898" s="5"/>
      <c r="B1898" s="31"/>
      <c r="C1898" s="30"/>
      <c r="D1898" s="5"/>
      <c r="E1898" s="5"/>
      <c r="F1898" s="5"/>
      <c r="G1898" s="5"/>
      <c r="H1898" s="5"/>
      <c r="I1898" s="5"/>
      <c r="J1898" s="5"/>
      <c r="K1898" s="5"/>
      <c r="L1898" s="5"/>
      <c r="M1898" s="5"/>
      <c r="N1898" s="5"/>
      <c r="O1898" s="5"/>
      <c r="P1898" s="5"/>
      <c r="Q1898" s="5"/>
      <c r="R1898" s="5"/>
      <c r="S1898" s="5"/>
      <c r="T1898" s="5"/>
      <c r="U1898" s="127"/>
      <c r="V1898" s="496"/>
    </row>
    <row r="1899" spans="1:22" x14ac:dyDescent="0.2">
      <c r="A1899" s="5"/>
      <c r="B1899" s="31"/>
      <c r="C1899" s="30"/>
      <c r="D1899" s="5"/>
      <c r="E1899" s="5"/>
      <c r="F1899" s="5"/>
      <c r="G1899" s="5"/>
      <c r="H1899" s="5"/>
      <c r="I1899" s="5"/>
      <c r="J1899" s="5"/>
      <c r="K1899" s="5"/>
      <c r="L1899" s="5"/>
      <c r="M1899" s="5"/>
      <c r="N1899" s="5"/>
      <c r="O1899" s="5"/>
      <c r="P1899" s="5"/>
      <c r="Q1899" s="5"/>
      <c r="R1899" s="5"/>
      <c r="S1899" s="5"/>
      <c r="T1899" s="5"/>
      <c r="U1899" s="127"/>
      <c r="V1899" s="496"/>
    </row>
    <row r="1900" spans="1:22" x14ac:dyDescent="0.2">
      <c r="A1900" s="5"/>
      <c r="B1900" s="31"/>
      <c r="C1900" s="30"/>
      <c r="D1900" s="5"/>
      <c r="E1900" s="5"/>
      <c r="F1900" s="5"/>
      <c r="G1900" s="5"/>
      <c r="H1900" s="5"/>
      <c r="I1900" s="5"/>
      <c r="J1900" s="5"/>
      <c r="K1900" s="5"/>
      <c r="L1900" s="5"/>
      <c r="M1900" s="5"/>
      <c r="N1900" s="5"/>
      <c r="O1900" s="5"/>
      <c r="P1900" s="5"/>
      <c r="Q1900" s="5"/>
      <c r="R1900" s="5"/>
      <c r="S1900" s="5"/>
      <c r="T1900" s="5"/>
      <c r="U1900" s="127"/>
      <c r="V1900" s="496"/>
    </row>
    <row r="1901" spans="1:22" x14ac:dyDescent="0.2">
      <c r="A1901" s="5"/>
      <c r="B1901" s="31"/>
      <c r="C1901" s="30"/>
      <c r="D1901" s="5"/>
      <c r="E1901" s="5"/>
      <c r="F1901" s="5"/>
      <c r="G1901" s="5"/>
      <c r="H1901" s="5"/>
      <c r="I1901" s="5"/>
      <c r="J1901" s="5"/>
      <c r="K1901" s="5"/>
      <c r="L1901" s="5"/>
      <c r="M1901" s="5"/>
      <c r="N1901" s="5"/>
      <c r="O1901" s="5"/>
      <c r="P1901" s="5"/>
      <c r="Q1901" s="5"/>
      <c r="R1901" s="5"/>
      <c r="S1901" s="5"/>
      <c r="T1901" s="5"/>
      <c r="U1901" s="127"/>
      <c r="V1901" s="496"/>
    </row>
    <row r="1902" spans="1:22" x14ac:dyDescent="0.2">
      <c r="A1902" s="5"/>
      <c r="B1902" s="31"/>
      <c r="C1902" s="30"/>
      <c r="D1902" s="5"/>
      <c r="E1902" s="5"/>
      <c r="F1902" s="5"/>
      <c r="G1902" s="5"/>
      <c r="H1902" s="5"/>
      <c r="I1902" s="5"/>
      <c r="J1902" s="5"/>
      <c r="K1902" s="5"/>
      <c r="L1902" s="5"/>
      <c r="M1902" s="5"/>
      <c r="N1902" s="5"/>
      <c r="O1902" s="5"/>
      <c r="P1902" s="5"/>
      <c r="Q1902" s="5"/>
      <c r="R1902" s="5"/>
      <c r="S1902" s="5"/>
      <c r="T1902" s="5"/>
      <c r="U1902" s="127"/>
      <c r="V1902" s="496"/>
    </row>
    <row r="1903" spans="1:22" x14ac:dyDescent="0.2">
      <c r="A1903" s="5"/>
      <c r="B1903" s="31"/>
      <c r="C1903" s="30"/>
      <c r="D1903" s="5"/>
      <c r="E1903" s="5"/>
      <c r="F1903" s="5"/>
      <c r="G1903" s="5"/>
      <c r="H1903" s="5"/>
      <c r="I1903" s="5"/>
      <c r="J1903" s="5"/>
      <c r="K1903" s="5"/>
      <c r="L1903" s="5"/>
      <c r="M1903" s="5"/>
      <c r="N1903" s="5"/>
      <c r="O1903" s="5"/>
      <c r="P1903" s="5"/>
      <c r="Q1903" s="5"/>
      <c r="R1903" s="5"/>
      <c r="S1903" s="5"/>
      <c r="T1903" s="5"/>
      <c r="U1903" s="127"/>
      <c r="V1903" s="496"/>
    </row>
    <row r="1904" spans="1:22" x14ac:dyDescent="0.2">
      <c r="A1904" s="5"/>
      <c r="B1904" s="31"/>
      <c r="C1904" s="30"/>
      <c r="D1904" s="5"/>
      <c r="E1904" s="5"/>
      <c r="F1904" s="5"/>
      <c r="G1904" s="5"/>
      <c r="H1904" s="5"/>
      <c r="I1904" s="5"/>
      <c r="J1904" s="5"/>
      <c r="K1904" s="5"/>
      <c r="L1904" s="5"/>
      <c r="M1904" s="5"/>
      <c r="N1904" s="5"/>
      <c r="O1904" s="5"/>
      <c r="P1904" s="5"/>
      <c r="Q1904" s="5"/>
      <c r="R1904" s="5"/>
      <c r="S1904" s="5"/>
      <c r="T1904" s="5"/>
      <c r="U1904" s="127"/>
      <c r="V1904" s="496"/>
    </row>
    <row r="1905" spans="1:22" x14ac:dyDescent="0.2">
      <c r="A1905" s="5"/>
      <c r="B1905" s="31"/>
      <c r="C1905" s="30"/>
      <c r="D1905" s="5"/>
      <c r="E1905" s="5"/>
      <c r="F1905" s="5"/>
      <c r="G1905" s="5"/>
      <c r="H1905" s="5"/>
      <c r="I1905" s="5"/>
      <c r="J1905" s="5"/>
      <c r="K1905" s="5"/>
      <c r="L1905" s="5"/>
      <c r="M1905" s="5"/>
      <c r="N1905" s="5"/>
      <c r="O1905" s="5"/>
      <c r="P1905" s="5"/>
      <c r="Q1905" s="5"/>
      <c r="R1905" s="5"/>
      <c r="S1905" s="5"/>
      <c r="T1905" s="5"/>
      <c r="U1905" s="127"/>
      <c r="V1905" s="496"/>
    </row>
    <row r="1906" spans="1:22" x14ac:dyDescent="0.2">
      <c r="A1906" s="5"/>
      <c r="B1906" s="31"/>
      <c r="C1906" s="30"/>
      <c r="D1906" s="5"/>
      <c r="E1906" s="5"/>
      <c r="F1906" s="5"/>
      <c r="G1906" s="5"/>
      <c r="H1906" s="5"/>
      <c r="I1906" s="5"/>
      <c r="J1906" s="5"/>
      <c r="K1906" s="5"/>
      <c r="L1906" s="5"/>
      <c r="M1906" s="5"/>
      <c r="N1906" s="5"/>
      <c r="O1906" s="5"/>
      <c r="P1906" s="5"/>
      <c r="Q1906" s="5"/>
      <c r="R1906" s="5"/>
      <c r="S1906" s="5"/>
      <c r="T1906" s="5"/>
      <c r="U1906" s="127"/>
      <c r="V1906" s="496"/>
    </row>
    <row r="1907" spans="1:22" x14ac:dyDescent="0.2">
      <c r="A1907" s="5"/>
      <c r="B1907" s="31"/>
      <c r="C1907" s="30"/>
      <c r="D1907" s="5"/>
      <c r="E1907" s="5"/>
      <c r="F1907" s="5"/>
      <c r="G1907" s="5"/>
      <c r="H1907" s="5"/>
      <c r="I1907" s="5"/>
      <c r="J1907" s="5"/>
      <c r="K1907" s="5"/>
      <c r="L1907" s="5"/>
      <c r="M1907" s="5"/>
      <c r="N1907" s="5"/>
      <c r="O1907" s="5"/>
      <c r="P1907" s="5"/>
      <c r="Q1907" s="5"/>
      <c r="R1907" s="5"/>
      <c r="S1907" s="5"/>
      <c r="T1907" s="5"/>
      <c r="U1907" s="127"/>
      <c r="V1907" s="496"/>
    </row>
    <row r="1908" spans="1:22" x14ac:dyDescent="0.2">
      <c r="A1908" s="5"/>
      <c r="B1908" s="31"/>
      <c r="C1908" s="30"/>
      <c r="D1908" s="5"/>
      <c r="E1908" s="5"/>
      <c r="F1908" s="5"/>
      <c r="G1908" s="5"/>
      <c r="H1908" s="5"/>
      <c r="I1908" s="5"/>
      <c r="J1908" s="5"/>
      <c r="K1908" s="5"/>
      <c r="L1908" s="5"/>
      <c r="M1908" s="5"/>
      <c r="N1908" s="5"/>
      <c r="O1908" s="5"/>
      <c r="P1908" s="5"/>
      <c r="Q1908" s="5"/>
      <c r="R1908" s="5"/>
      <c r="S1908" s="5"/>
      <c r="T1908" s="5"/>
      <c r="U1908" s="127"/>
      <c r="V1908" s="496"/>
    </row>
    <row r="1909" spans="1:22" x14ac:dyDescent="0.2">
      <c r="A1909" s="5"/>
      <c r="B1909" s="31"/>
      <c r="C1909" s="30"/>
      <c r="D1909" s="5"/>
      <c r="E1909" s="5"/>
      <c r="F1909" s="5"/>
      <c r="G1909" s="5"/>
      <c r="H1909" s="5"/>
      <c r="I1909" s="5"/>
      <c r="J1909" s="5"/>
      <c r="K1909" s="5"/>
      <c r="L1909" s="5"/>
      <c r="M1909" s="5"/>
      <c r="N1909" s="5"/>
      <c r="O1909" s="5"/>
      <c r="P1909" s="5"/>
      <c r="Q1909" s="5"/>
      <c r="R1909" s="5"/>
      <c r="S1909" s="5"/>
      <c r="T1909" s="5"/>
      <c r="U1909" s="127"/>
      <c r="V1909" s="496"/>
    </row>
    <row r="1910" spans="1:22" x14ac:dyDescent="0.2">
      <c r="A1910" s="5"/>
      <c r="B1910" s="31"/>
      <c r="C1910" s="30"/>
      <c r="D1910" s="5"/>
      <c r="E1910" s="5"/>
      <c r="F1910" s="5"/>
      <c r="G1910" s="5"/>
      <c r="H1910" s="5"/>
      <c r="I1910" s="5"/>
      <c r="J1910" s="5"/>
      <c r="K1910" s="5"/>
      <c r="L1910" s="5"/>
      <c r="M1910" s="5"/>
      <c r="N1910" s="5"/>
      <c r="O1910" s="5"/>
      <c r="P1910" s="5"/>
      <c r="Q1910" s="5"/>
      <c r="R1910" s="5"/>
      <c r="S1910" s="5"/>
      <c r="T1910" s="5"/>
      <c r="U1910" s="127"/>
      <c r="V1910" s="496"/>
    </row>
    <row r="1911" spans="1:22" x14ac:dyDescent="0.2">
      <c r="A1911" s="5"/>
      <c r="B1911" s="31"/>
      <c r="C1911" s="30"/>
      <c r="D1911" s="5"/>
      <c r="E1911" s="5"/>
      <c r="F1911" s="5"/>
      <c r="G1911" s="5"/>
      <c r="H1911" s="5"/>
      <c r="I1911" s="5"/>
      <c r="J1911" s="5"/>
      <c r="K1911" s="5"/>
      <c r="L1911" s="5"/>
      <c r="M1911" s="5"/>
      <c r="N1911" s="5"/>
      <c r="O1911" s="5"/>
      <c r="P1911" s="5"/>
      <c r="Q1911" s="5"/>
      <c r="R1911" s="5"/>
      <c r="S1911" s="5"/>
      <c r="T1911" s="5"/>
      <c r="U1911" s="127"/>
      <c r="V1911" s="496"/>
    </row>
    <row r="1912" spans="1:22" x14ac:dyDescent="0.2">
      <c r="A1912" s="5"/>
      <c r="B1912" s="31"/>
      <c r="C1912" s="30"/>
      <c r="D1912" s="5"/>
      <c r="E1912" s="5"/>
      <c r="F1912" s="5"/>
      <c r="G1912" s="5"/>
      <c r="H1912" s="5"/>
      <c r="I1912" s="5"/>
      <c r="J1912" s="5"/>
      <c r="K1912" s="5"/>
      <c r="L1912" s="5"/>
      <c r="M1912" s="5"/>
      <c r="N1912" s="5"/>
      <c r="O1912" s="5"/>
      <c r="P1912" s="5"/>
      <c r="Q1912" s="5"/>
      <c r="R1912" s="5"/>
      <c r="S1912" s="5"/>
      <c r="T1912" s="5"/>
      <c r="U1912" s="127"/>
      <c r="V1912" s="496"/>
    </row>
    <row r="1913" spans="1:22" x14ac:dyDescent="0.2">
      <c r="A1913" s="5"/>
      <c r="B1913" s="31"/>
      <c r="C1913" s="30"/>
      <c r="D1913" s="5"/>
      <c r="E1913" s="5"/>
      <c r="F1913" s="5"/>
      <c r="G1913" s="5"/>
      <c r="H1913" s="5"/>
      <c r="I1913" s="5"/>
      <c r="J1913" s="5"/>
      <c r="K1913" s="5"/>
      <c r="L1913" s="5"/>
      <c r="M1913" s="5"/>
      <c r="N1913" s="5"/>
      <c r="O1913" s="5"/>
      <c r="P1913" s="5"/>
      <c r="Q1913" s="5"/>
      <c r="R1913" s="5"/>
      <c r="S1913" s="5"/>
      <c r="T1913" s="5"/>
      <c r="U1913" s="127"/>
      <c r="V1913" s="496"/>
    </row>
    <row r="1914" spans="1:22" x14ac:dyDescent="0.2">
      <c r="A1914" s="5"/>
      <c r="B1914" s="31"/>
      <c r="C1914" s="30"/>
      <c r="D1914" s="5"/>
      <c r="E1914" s="5"/>
      <c r="F1914" s="5"/>
      <c r="G1914" s="5"/>
      <c r="H1914" s="5"/>
      <c r="I1914" s="5"/>
      <c r="J1914" s="5"/>
      <c r="K1914" s="5"/>
      <c r="L1914" s="5"/>
      <c r="M1914" s="5"/>
      <c r="N1914" s="5"/>
      <c r="O1914" s="5"/>
      <c r="P1914" s="5"/>
      <c r="Q1914" s="5"/>
      <c r="R1914" s="5"/>
      <c r="S1914" s="5"/>
      <c r="T1914" s="5"/>
      <c r="U1914" s="127"/>
      <c r="V1914" s="496"/>
    </row>
    <row r="1915" spans="1:22" x14ac:dyDescent="0.2">
      <c r="A1915" s="5"/>
      <c r="B1915" s="31"/>
      <c r="C1915" s="30"/>
      <c r="D1915" s="5"/>
      <c r="E1915" s="5"/>
      <c r="F1915" s="5"/>
      <c r="G1915" s="5"/>
      <c r="H1915" s="5"/>
      <c r="I1915" s="5"/>
      <c r="J1915" s="5"/>
      <c r="K1915" s="5"/>
      <c r="L1915" s="5"/>
      <c r="M1915" s="5"/>
      <c r="N1915" s="5"/>
      <c r="O1915" s="5"/>
      <c r="P1915" s="5"/>
      <c r="Q1915" s="5"/>
      <c r="R1915" s="5"/>
      <c r="S1915" s="5"/>
      <c r="T1915" s="5"/>
      <c r="U1915" s="127"/>
      <c r="V1915" s="496"/>
    </row>
    <row r="1916" spans="1:22" x14ac:dyDescent="0.2">
      <c r="A1916" s="5"/>
      <c r="B1916" s="31"/>
      <c r="C1916" s="30"/>
      <c r="D1916" s="5"/>
      <c r="E1916" s="5"/>
      <c r="F1916" s="5"/>
      <c r="G1916" s="5"/>
      <c r="H1916" s="5"/>
      <c r="I1916" s="5"/>
      <c r="J1916" s="5"/>
      <c r="K1916" s="5"/>
      <c r="L1916" s="5"/>
      <c r="M1916" s="5"/>
      <c r="N1916" s="5"/>
      <c r="O1916" s="5"/>
      <c r="P1916" s="5"/>
      <c r="Q1916" s="5"/>
      <c r="R1916" s="5"/>
      <c r="S1916" s="5"/>
      <c r="T1916" s="5"/>
      <c r="U1916" s="127"/>
      <c r="V1916" s="496"/>
    </row>
    <row r="1917" spans="1:22" x14ac:dyDescent="0.2">
      <c r="A1917" s="5"/>
      <c r="B1917" s="31"/>
      <c r="C1917" s="30"/>
      <c r="D1917" s="5"/>
      <c r="E1917" s="5"/>
      <c r="F1917" s="5"/>
      <c r="G1917" s="5"/>
      <c r="H1917" s="5"/>
      <c r="I1917" s="5"/>
      <c r="J1917" s="5"/>
      <c r="K1917" s="5"/>
      <c r="L1917" s="5"/>
      <c r="M1917" s="5"/>
      <c r="N1917" s="5"/>
      <c r="O1917" s="5"/>
      <c r="P1917" s="5"/>
      <c r="Q1917" s="5"/>
      <c r="R1917" s="5"/>
      <c r="S1917" s="5"/>
      <c r="T1917" s="5"/>
      <c r="U1917" s="127"/>
      <c r="V1917" s="496"/>
    </row>
    <row r="1918" spans="1:22" x14ac:dyDescent="0.2">
      <c r="A1918" s="5"/>
      <c r="B1918" s="31"/>
      <c r="C1918" s="30"/>
      <c r="D1918" s="5"/>
      <c r="E1918" s="5"/>
      <c r="F1918" s="5"/>
      <c r="G1918" s="5"/>
      <c r="H1918" s="5"/>
      <c r="I1918" s="5"/>
      <c r="J1918" s="5"/>
      <c r="K1918" s="5"/>
      <c r="L1918" s="5"/>
      <c r="M1918" s="5"/>
      <c r="N1918" s="5"/>
      <c r="O1918" s="5"/>
      <c r="P1918" s="5"/>
      <c r="Q1918" s="5"/>
      <c r="R1918" s="5"/>
      <c r="S1918" s="5"/>
      <c r="T1918" s="5"/>
      <c r="U1918" s="127"/>
      <c r="V1918" s="496"/>
    </row>
    <row r="1919" spans="1:22" x14ac:dyDescent="0.2">
      <c r="A1919" s="5"/>
      <c r="B1919" s="31"/>
      <c r="C1919" s="30"/>
      <c r="D1919" s="5"/>
      <c r="E1919" s="5"/>
      <c r="F1919" s="5"/>
      <c r="G1919" s="5"/>
      <c r="H1919" s="5"/>
      <c r="I1919" s="5"/>
      <c r="J1919" s="5"/>
      <c r="K1919" s="5"/>
      <c r="L1919" s="5"/>
      <c r="M1919" s="5"/>
      <c r="N1919" s="5"/>
      <c r="O1919" s="5"/>
      <c r="P1919" s="5"/>
      <c r="Q1919" s="5"/>
      <c r="R1919" s="5"/>
      <c r="S1919" s="5"/>
      <c r="T1919" s="5"/>
      <c r="U1919" s="127"/>
      <c r="V1919" s="496"/>
    </row>
    <row r="1920" spans="1:22" x14ac:dyDescent="0.2">
      <c r="A1920" s="5"/>
      <c r="B1920" s="31"/>
      <c r="C1920" s="30"/>
      <c r="D1920" s="5"/>
      <c r="E1920" s="5"/>
      <c r="F1920" s="5"/>
      <c r="G1920" s="5"/>
      <c r="H1920" s="5"/>
      <c r="I1920" s="5"/>
      <c r="J1920" s="5"/>
      <c r="K1920" s="5"/>
      <c r="L1920" s="5"/>
      <c r="M1920" s="5"/>
      <c r="N1920" s="5"/>
      <c r="O1920" s="5"/>
      <c r="P1920" s="5"/>
      <c r="Q1920" s="5"/>
      <c r="R1920" s="5"/>
      <c r="S1920" s="5"/>
      <c r="T1920" s="5"/>
      <c r="U1920" s="127"/>
      <c r="V1920" s="496"/>
    </row>
    <row r="1921" spans="1:22" x14ac:dyDescent="0.2">
      <c r="A1921" s="5"/>
      <c r="B1921" s="31"/>
      <c r="C1921" s="30"/>
      <c r="D1921" s="5"/>
      <c r="E1921" s="5"/>
      <c r="F1921" s="5"/>
      <c r="G1921" s="5"/>
      <c r="H1921" s="5"/>
      <c r="I1921" s="5"/>
      <c r="J1921" s="5"/>
      <c r="K1921" s="5"/>
      <c r="L1921" s="5"/>
      <c r="M1921" s="5"/>
      <c r="N1921" s="5"/>
      <c r="O1921" s="5"/>
      <c r="P1921" s="5"/>
      <c r="Q1921" s="5"/>
      <c r="R1921" s="5"/>
      <c r="S1921" s="5"/>
      <c r="T1921" s="5"/>
      <c r="U1921" s="127"/>
      <c r="V1921" s="496"/>
    </row>
    <row r="1922" spans="1:22" x14ac:dyDescent="0.2">
      <c r="A1922" s="5"/>
      <c r="B1922" s="31"/>
      <c r="C1922" s="30"/>
      <c r="D1922" s="5"/>
      <c r="E1922" s="5"/>
      <c r="F1922" s="5"/>
      <c r="G1922" s="5"/>
      <c r="H1922" s="5"/>
      <c r="I1922" s="5"/>
      <c r="J1922" s="5"/>
      <c r="K1922" s="5"/>
      <c r="L1922" s="5"/>
      <c r="M1922" s="5"/>
      <c r="N1922" s="5"/>
      <c r="O1922" s="5"/>
      <c r="P1922" s="5"/>
      <c r="Q1922" s="5"/>
      <c r="R1922" s="5"/>
      <c r="S1922" s="5"/>
      <c r="T1922" s="5"/>
      <c r="U1922" s="127"/>
      <c r="V1922" s="496"/>
    </row>
    <row r="1923" spans="1:22" x14ac:dyDescent="0.2">
      <c r="A1923" s="5"/>
      <c r="B1923" s="31"/>
      <c r="C1923" s="30"/>
      <c r="D1923" s="5"/>
      <c r="E1923" s="5"/>
      <c r="F1923" s="5"/>
      <c r="G1923" s="5"/>
      <c r="H1923" s="5"/>
      <c r="I1923" s="5"/>
      <c r="J1923" s="5"/>
      <c r="K1923" s="5"/>
      <c r="L1923" s="5"/>
      <c r="M1923" s="5"/>
      <c r="N1923" s="5"/>
      <c r="O1923" s="5"/>
      <c r="P1923" s="5"/>
      <c r="Q1923" s="5"/>
      <c r="R1923" s="5"/>
      <c r="S1923" s="5"/>
      <c r="T1923" s="5"/>
      <c r="U1923" s="127"/>
      <c r="V1923" s="496"/>
    </row>
    <row r="1924" spans="1:22" x14ac:dyDescent="0.2">
      <c r="A1924" s="5"/>
      <c r="B1924" s="31"/>
      <c r="C1924" s="30"/>
      <c r="D1924" s="5"/>
      <c r="E1924" s="5"/>
      <c r="F1924" s="5"/>
      <c r="G1924" s="5"/>
      <c r="H1924" s="5"/>
      <c r="I1924" s="5"/>
      <c r="J1924" s="5"/>
      <c r="K1924" s="5"/>
      <c r="L1924" s="5"/>
      <c r="M1924" s="5"/>
      <c r="N1924" s="5"/>
      <c r="O1924" s="5"/>
      <c r="P1924" s="5"/>
      <c r="Q1924" s="5"/>
      <c r="R1924" s="5"/>
      <c r="S1924" s="5"/>
      <c r="T1924" s="5"/>
      <c r="U1924" s="127"/>
      <c r="V1924" s="496"/>
    </row>
    <row r="1925" spans="1:22" x14ac:dyDescent="0.2">
      <c r="A1925" s="5"/>
      <c r="B1925" s="31"/>
      <c r="C1925" s="30"/>
      <c r="D1925" s="5"/>
      <c r="E1925" s="5"/>
      <c r="F1925" s="5"/>
      <c r="G1925" s="5"/>
      <c r="H1925" s="5"/>
      <c r="I1925" s="5"/>
      <c r="J1925" s="5"/>
      <c r="K1925" s="5"/>
      <c r="L1925" s="5"/>
      <c r="M1925" s="5"/>
      <c r="N1925" s="5"/>
      <c r="O1925" s="5"/>
      <c r="P1925" s="5"/>
      <c r="Q1925" s="5"/>
      <c r="R1925" s="5"/>
      <c r="S1925" s="5"/>
      <c r="T1925" s="5"/>
      <c r="U1925" s="127"/>
      <c r="V1925" s="496"/>
    </row>
    <row r="1926" spans="1:22" x14ac:dyDescent="0.2">
      <c r="A1926" s="5"/>
      <c r="B1926" s="31"/>
      <c r="C1926" s="30"/>
      <c r="D1926" s="5"/>
      <c r="E1926" s="5"/>
      <c r="F1926" s="5"/>
      <c r="G1926" s="5"/>
      <c r="H1926" s="5"/>
      <c r="I1926" s="5"/>
      <c r="J1926" s="5"/>
      <c r="K1926" s="5"/>
      <c r="L1926" s="5"/>
      <c r="M1926" s="5"/>
      <c r="N1926" s="5"/>
      <c r="O1926" s="5"/>
      <c r="P1926" s="5"/>
      <c r="Q1926" s="5"/>
      <c r="R1926" s="5"/>
      <c r="S1926" s="5"/>
      <c r="T1926" s="5"/>
      <c r="U1926" s="127"/>
      <c r="V1926" s="496"/>
    </row>
    <row r="1927" spans="1:22" x14ac:dyDescent="0.2">
      <c r="A1927" s="5"/>
      <c r="B1927" s="31"/>
      <c r="C1927" s="30"/>
      <c r="D1927" s="5"/>
      <c r="E1927" s="5"/>
      <c r="F1927" s="5"/>
      <c r="G1927" s="5"/>
      <c r="H1927" s="5"/>
      <c r="I1927" s="5"/>
      <c r="J1927" s="5"/>
      <c r="K1927" s="5"/>
      <c r="L1927" s="5"/>
      <c r="M1927" s="5"/>
      <c r="N1927" s="5"/>
      <c r="O1927" s="5"/>
      <c r="P1927" s="5"/>
      <c r="Q1927" s="5"/>
      <c r="R1927" s="5"/>
      <c r="S1927" s="5"/>
      <c r="T1927" s="5"/>
      <c r="U1927" s="127"/>
      <c r="V1927" s="496"/>
    </row>
    <row r="1928" spans="1:22" x14ac:dyDescent="0.2">
      <c r="A1928" s="5"/>
      <c r="B1928" s="31"/>
      <c r="C1928" s="30"/>
      <c r="D1928" s="5"/>
      <c r="E1928" s="5"/>
      <c r="F1928" s="5"/>
      <c r="G1928" s="5"/>
      <c r="H1928" s="5"/>
      <c r="I1928" s="5"/>
      <c r="J1928" s="5"/>
      <c r="K1928" s="5"/>
      <c r="L1928" s="5"/>
      <c r="M1928" s="5"/>
      <c r="N1928" s="5"/>
      <c r="O1928" s="5"/>
      <c r="P1928" s="5"/>
      <c r="Q1928" s="5"/>
      <c r="R1928" s="5"/>
      <c r="S1928" s="5"/>
      <c r="T1928" s="5"/>
      <c r="U1928" s="127"/>
      <c r="V1928" s="496"/>
    </row>
    <row r="1929" spans="1:22" x14ac:dyDescent="0.2">
      <c r="A1929" s="5"/>
      <c r="B1929" s="31"/>
      <c r="C1929" s="30"/>
      <c r="D1929" s="5"/>
      <c r="E1929" s="5"/>
      <c r="F1929" s="5"/>
      <c r="G1929" s="5"/>
      <c r="H1929" s="5"/>
      <c r="I1929" s="5"/>
      <c r="J1929" s="5"/>
      <c r="K1929" s="5"/>
      <c r="L1929" s="5"/>
      <c r="M1929" s="5"/>
      <c r="N1929" s="5"/>
      <c r="O1929" s="5"/>
      <c r="P1929" s="5"/>
      <c r="Q1929" s="5"/>
      <c r="R1929" s="5"/>
      <c r="S1929" s="5"/>
      <c r="T1929" s="5"/>
      <c r="U1929" s="127"/>
      <c r="V1929" s="496"/>
    </row>
    <row r="1930" spans="1:22" x14ac:dyDescent="0.2">
      <c r="A1930" s="5"/>
      <c r="B1930" s="31"/>
      <c r="C1930" s="30"/>
      <c r="D1930" s="5"/>
      <c r="E1930" s="5"/>
      <c r="F1930" s="5"/>
      <c r="G1930" s="5"/>
      <c r="H1930" s="5"/>
      <c r="I1930" s="5"/>
      <c r="J1930" s="5"/>
      <c r="K1930" s="5"/>
      <c r="L1930" s="5"/>
      <c r="M1930" s="5"/>
      <c r="N1930" s="5"/>
      <c r="O1930" s="5"/>
      <c r="P1930" s="5"/>
      <c r="Q1930" s="5"/>
      <c r="R1930" s="5"/>
      <c r="S1930" s="5"/>
      <c r="T1930" s="5"/>
      <c r="U1930" s="127"/>
      <c r="V1930" s="496"/>
    </row>
    <row r="1931" spans="1:22" x14ac:dyDescent="0.2">
      <c r="A1931" s="5"/>
      <c r="B1931" s="31"/>
      <c r="C1931" s="30"/>
      <c r="D1931" s="5"/>
      <c r="E1931" s="5"/>
      <c r="F1931" s="5"/>
      <c r="G1931" s="5"/>
      <c r="H1931" s="5"/>
      <c r="I1931" s="5"/>
      <c r="J1931" s="5"/>
      <c r="K1931" s="5"/>
      <c r="L1931" s="5"/>
      <c r="M1931" s="5"/>
      <c r="N1931" s="5"/>
      <c r="O1931" s="5"/>
      <c r="P1931" s="5"/>
      <c r="Q1931" s="5"/>
      <c r="R1931" s="5"/>
      <c r="S1931" s="5"/>
      <c r="T1931" s="5"/>
      <c r="U1931" s="127"/>
      <c r="V1931" s="496"/>
    </row>
    <row r="1932" spans="1:22" x14ac:dyDescent="0.2">
      <c r="A1932" s="5"/>
      <c r="B1932" s="31"/>
      <c r="C1932" s="30"/>
      <c r="D1932" s="5"/>
      <c r="E1932" s="5"/>
      <c r="F1932" s="5"/>
      <c r="G1932" s="5"/>
      <c r="H1932" s="5"/>
      <c r="I1932" s="5"/>
      <c r="J1932" s="5"/>
      <c r="K1932" s="5"/>
      <c r="L1932" s="5"/>
      <c r="M1932" s="5"/>
      <c r="N1932" s="5"/>
      <c r="O1932" s="5"/>
      <c r="P1932" s="5"/>
      <c r="Q1932" s="5"/>
      <c r="R1932" s="5"/>
      <c r="S1932" s="5"/>
      <c r="T1932" s="5"/>
      <c r="U1932" s="127"/>
      <c r="V1932" s="496"/>
    </row>
    <row r="1933" spans="1:22" x14ac:dyDescent="0.2">
      <c r="A1933" s="5"/>
      <c r="B1933" s="31"/>
      <c r="C1933" s="30"/>
      <c r="D1933" s="5"/>
      <c r="E1933" s="5"/>
      <c r="F1933" s="5"/>
      <c r="G1933" s="5"/>
      <c r="H1933" s="5"/>
      <c r="I1933" s="5"/>
      <c r="J1933" s="5"/>
      <c r="K1933" s="5"/>
      <c r="L1933" s="5"/>
      <c r="M1933" s="5"/>
      <c r="N1933" s="5"/>
      <c r="O1933" s="5"/>
      <c r="P1933" s="5"/>
      <c r="Q1933" s="5"/>
      <c r="R1933" s="5"/>
      <c r="S1933" s="5"/>
      <c r="T1933" s="5"/>
      <c r="U1933" s="127"/>
      <c r="V1933" s="496"/>
    </row>
    <row r="1934" spans="1:22" x14ac:dyDescent="0.2">
      <c r="A1934" s="5"/>
      <c r="B1934" s="31"/>
      <c r="C1934" s="30"/>
      <c r="D1934" s="5"/>
      <c r="E1934" s="5"/>
      <c r="F1934" s="5"/>
      <c r="G1934" s="5"/>
      <c r="H1934" s="5"/>
      <c r="I1934" s="5"/>
      <c r="J1934" s="5"/>
      <c r="K1934" s="5"/>
      <c r="L1934" s="5"/>
      <c r="M1934" s="5"/>
      <c r="N1934" s="5"/>
      <c r="O1934" s="5"/>
      <c r="P1934" s="5"/>
      <c r="Q1934" s="5"/>
      <c r="R1934" s="5"/>
      <c r="S1934" s="5"/>
      <c r="T1934" s="5"/>
      <c r="U1934" s="127"/>
      <c r="V1934" s="496"/>
    </row>
    <row r="1935" spans="1:22" x14ac:dyDescent="0.2">
      <c r="A1935" s="5"/>
      <c r="B1935" s="31"/>
      <c r="C1935" s="30"/>
      <c r="D1935" s="5"/>
      <c r="E1935" s="5"/>
      <c r="F1935" s="5"/>
      <c r="G1935" s="5"/>
      <c r="H1935" s="5"/>
      <c r="I1935" s="5"/>
      <c r="J1935" s="5"/>
      <c r="K1935" s="5"/>
      <c r="L1935" s="5"/>
      <c r="M1935" s="5"/>
      <c r="N1935" s="5"/>
      <c r="O1935" s="5"/>
      <c r="P1935" s="5"/>
      <c r="Q1935" s="5"/>
      <c r="R1935" s="5"/>
      <c r="S1935" s="5"/>
      <c r="T1935" s="5"/>
      <c r="U1935" s="127"/>
      <c r="V1935" s="496"/>
    </row>
    <row r="1936" spans="1:22" x14ac:dyDescent="0.2">
      <c r="A1936" s="5"/>
      <c r="B1936" s="31"/>
      <c r="C1936" s="30"/>
      <c r="D1936" s="5"/>
      <c r="E1936" s="5"/>
      <c r="F1936" s="5"/>
      <c r="G1936" s="5"/>
      <c r="H1936" s="5"/>
      <c r="I1936" s="5"/>
      <c r="J1936" s="5"/>
      <c r="K1936" s="5"/>
      <c r="L1936" s="5"/>
      <c r="M1936" s="5"/>
      <c r="N1936" s="5"/>
      <c r="O1936" s="5"/>
      <c r="P1936" s="5"/>
      <c r="Q1936" s="5"/>
      <c r="R1936" s="5"/>
      <c r="S1936" s="5"/>
      <c r="T1936" s="5"/>
      <c r="U1936" s="127"/>
      <c r="V1936" s="496"/>
    </row>
    <row r="1937" spans="1:22" x14ac:dyDescent="0.2">
      <c r="A1937" s="5"/>
      <c r="B1937" s="31"/>
      <c r="C1937" s="30"/>
      <c r="D1937" s="5"/>
      <c r="E1937" s="5"/>
      <c r="F1937" s="5"/>
      <c r="G1937" s="5"/>
      <c r="H1937" s="5"/>
      <c r="I1937" s="5"/>
      <c r="J1937" s="5"/>
      <c r="K1937" s="5"/>
      <c r="L1937" s="5"/>
      <c r="M1937" s="5"/>
      <c r="N1937" s="5"/>
      <c r="O1937" s="5"/>
      <c r="P1937" s="5"/>
      <c r="Q1937" s="5"/>
      <c r="R1937" s="5"/>
      <c r="S1937" s="5"/>
      <c r="T1937" s="5"/>
      <c r="U1937" s="127"/>
      <c r="V1937" s="496"/>
    </row>
    <row r="1938" spans="1:22" x14ac:dyDescent="0.2">
      <c r="A1938" s="5"/>
      <c r="B1938" s="31"/>
      <c r="C1938" s="30"/>
      <c r="D1938" s="5"/>
      <c r="E1938" s="5"/>
      <c r="F1938" s="5"/>
      <c r="G1938" s="5"/>
      <c r="H1938" s="5"/>
      <c r="I1938" s="5"/>
      <c r="J1938" s="5"/>
      <c r="K1938" s="5"/>
      <c r="L1938" s="5"/>
      <c r="M1938" s="5"/>
      <c r="N1938" s="5"/>
      <c r="O1938" s="5"/>
      <c r="P1938" s="5"/>
      <c r="Q1938" s="5"/>
      <c r="R1938" s="5"/>
      <c r="S1938" s="5"/>
      <c r="T1938" s="5"/>
      <c r="U1938" s="127"/>
      <c r="V1938" s="496"/>
    </row>
    <row r="1939" spans="1:22" x14ac:dyDescent="0.2">
      <c r="A1939" s="5"/>
      <c r="B1939" s="31"/>
      <c r="C1939" s="30"/>
      <c r="D1939" s="5"/>
      <c r="E1939" s="5"/>
      <c r="F1939" s="5"/>
      <c r="G1939" s="5"/>
      <c r="H1939" s="5"/>
      <c r="I1939" s="5"/>
      <c r="J1939" s="5"/>
      <c r="K1939" s="5"/>
      <c r="L1939" s="5"/>
      <c r="M1939" s="5"/>
      <c r="N1939" s="5"/>
      <c r="O1939" s="5"/>
      <c r="P1939" s="5"/>
      <c r="Q1939" s="5"/>
      <c r="R1939" s="5"/>
      <c r="S1939" s="5"/>
      <c r="T1939" s="5"/>
      <c r="U1939" s="127"/>
      <c r="V1939" s="496"/>
    </row>
    <row r="1940" spans="1:22" x14ac:dyDescent="0.2">
      <c r="A1940" s="5"/>
      <c r="B1940" s="31"/>
      <c r="C1940" s="30"/>
      <c r="D1940" s="5"/>
      <c r="E1940" s="5"/>
      <c r="F1940" s="5"/>
      <c r="G1940" s="5"/>
      <c r="H1940" s="5"/>
      <c r="I1940" s="5"/>
      <c r="J1940" s="5"/>
      <c r="K1940" s="5"/>
      <c r="L1940" s="5"/>
      <c r="M1940" s="5"/>
      <c r="N1940" s="5"/>
      <c r="O1940" s="5"/>
      <c r="P1940" s="5"/>
      <c r="Q1940" s="5"/>
      <c r="R1940" s="5"/>
      <c r="S1940" s="5"/>
      <c r="T1940" s="5"/>
      <c r="U1940" s="127"/>
      <c r="V1940" s="496"/>
    </row>
    <row r="1941" spans="1:22" x14ac:dyDescent="0.2">
      <c r="A1941" s="5"/>
      <c r="B1941" s="31"/>
      <c r="C1941" s="30"/>
      <c r="D1941" s="5"/>
      <c r="E1941" s="5"/>
      <c r="F1941" s="5"/>
      <c r="G1941" s="5"/>
      <c r="H1941" s="5"/>
      <c r="I1941" s="5"/>
      <c r="J1941" s="5"/>
      <c r="K1941" s="5"/>
      <c r="L1941" s="5"/>
      <c r="M1941" s="5"/>
      <c r="N1941" s="5"/>
      <c r="O1941" s="5"/>
      <c r="P1941" s="5"/>
      <c r="Q1941" s="5"/>
      <c r="R1941" s="5"/>
      <c r="S1941" s="5"/>
      <c r="T1941" s="5"/>
      <c r="U1941" s="127"/>
      <c r="V1941" s="496"/>
    </row>
    <row r="1942" spans="1:22" x14ac:dyDescent="0.2">
      <c r="A1942" s="5"/>
      <c r="B1942" s="31"/>
      <c r="C1942" s="30"/>
      <c r="D1942" s="5"/>
      <c r="E1942" s="5"/>
      <c r="F1942" s="5"/>
      <c r="G1942" s="5"/>
      <c r="H1942" s="5"/>
      <c r="I1942" s="5"/>
      <c r="J1942" s="5"/>
      <c r="K1942" s="5"/>
      <c r="L1942" s="5"/>
      <c r="M1942" s="5"/>
      <c r="N1942" s="5"/>
      <c r="O1942" s="5"/>
      <c r="P1942" s="5"/>
      <c r="Q1942" s="5"/>
      <c r="R1942" s="5"/>
      <c r="S1942" s="5"/>
      <c r="T1942" s="5"/>
      <c r="U1942" s="127"/>
      <c r="V1942" s="496"/>
    </row>
    <row r="1943" spans="1:22" x14ac:dyDescent="0.2">
      <c r="A1943" s="5"/>
      <c r="B1943" s="31"/>
      <c r="C1943" s="30"/>
      <c r="D1943" s="5"/>
      <c r="E1943" s="5"/>
      <c r="F1943" s="5"/>
      <c r="G1943" s="5"/>
      <c r="H1943" s="5"/>
      <c r="I1943" s="5"/>
      <c r="J1943" s="5"/>
      <c r="K1943" s="5"/>
      <c r="L1943" s="5"/>
      <c r="M1943" s="5"/>
      <c r="N1943" s="5"/>
      <c r="O1943" s="5"/>
      <c r="P1943" s="5"/>
      <c r="Q1943" s="5"/>
      <c r="R1943" s="5"/>
      <c r="S1943" s="5"/>
      <c r="T1943" s="5"/>
      <c r="U1943" s="127"/>
      <c r="V1943" s="496"/>
    </row>
    <row r="1944" spans="1:22" x14ac:dyDescent="0.2">
      <c r="A1944" s="5"/>
      <c r="B1944" s="31"/>
      <c r="C1944" s="30"/>
      <c r="D1944" s="5"/>
      <c r="E1944" s="5"/>
      <c r="F1944" s="5"/>
      <c r="G1944" s="5"/>
      <c r="H1944" s="5"/>
      <c r="I1944" s="5"/>
      <c r="J1944" s="5"/>
      <c r="K1944" s="5"/>
      <c r="L1944" s="5"/>
      <c r="M1944" s="5"/>
      <c r="N1944" s="5"/>
      <c r="O1944" s="5"/>
      <c r="P1944" s="5"/>
      <c r="Q1944" s="5"/>
      <c r="R1944" s="5"/>
      <c r="S1944" s="5"/>
      <c r="T1944" s="5"/>
      <c r="U1944" s="127"/>
      <c r="V1944" s="496"/>
    </row>
    <row r="1945" spans="1:22" x14ac:dyDescent="0.2">
      <c r="A1945" s="5"/>
      <c r="B1945" s="31"/>
      <c r="C1945" s="30"/>
      <c r="D1945" s="5"/>
      <c r="E1945" s="5"/>
      <c r="F1945" s="5"/>
      <c r="G1945" s="5"/>
      <c r="H1945" s="5"/>
      <c r="I1945" s="5"/>
      <c r="J1945" s="5"/>
      <c r="K1945" s="5"/>
      <c r="L1945" s="5"/>
      <c r="M1945" s="5"/>
      <c r="N1945" s="5"/>
      <c r="O1945" s="5"/>
      <c r="P1945" s="5"/>
      <c r="Q1945" s="5"/>
      <c r="R1945" s="5"/>
      <c r="S1945" s="5"/>
      <c r="T1945" s="5"/>
      <c r="U1945" s="127"/>
      <c r="V1945" s="496"/>
    </row>
    <row r="1946" spans="1:22" x14ac:dyDescent="0.2">
      <c r="A1946" s="5"/>
      <c r="B1946" s="31"/>
      <c r="C1946" s="30"/>
      <c r="D1946" s="5"/>
      <c r="E1946" s="5"/>
      <c r="F1946" s="5"/>
      <c r="G1946" s="5"/>
      <c r="H1946" s="5"/>
      <c r="I1946" s="5"/>
      <c r="J1946" s="5"/>
      <c r="K1946" s="5"/>
      <c r="L1946" s="5"/>
      <c r="M1946" s="5"/>
      <c r="N1946" s="5"/>
      <c r="O1946" s="5"/>
      <c r="P1946" s="5"/>
      <c r="Q1946" s="5"/>
      <c r="R1946" s="5"/>
      <c r="S1946" s="5"/>
      <c r="T1946" s="5"/>
      <c r="U1946" s="127"/>
      <c r="V1946" s="496"/>
    </row>
    <row r="1947" spans="1:22" x14ac:dyDescent="0.2">
      <c r="A1947" s="5"/>
      <c r="B1947" s="31"/>
      <c r="C1947" s="30"/>
      <c r="D1947" s="5"/>
      <c r="E1947" s="5"/>
      <c r="F1947" s="5"/>
      <c r="G1947" s="5"/>
      <c r="H1947" s="5"/>
      <c r="I1947" s="5"/>
      <c r="J1947" s="5"/>
      <c r="K1947" s="5"/>
      <c r="L1947" s="5"/>
      <c r="M1947" s="5"/>
      <c r="N1947" s="5"/>
      <c r="O1947" s="5"/>
      <c r="P1947" s="5"/>
      <c r="Q1947" s="5"/>
      <c r="R1947" s="5"/>
      <c r="S1947" s="5"/>
      <c r="T1947" s="5"/>
      <c r="U1947" s="127"/>
      <c r="V1947" s="496"/>
    </row>
    <row r="1948" spans="1:22" x14ac:dyDescent="0.2">
      <c r="A1948" s="5"/>
      <c r="B1948" s="31"/>
      <c r="C1948" s="30"/>
      <c r="D1948" s="5"/>
      <c r="E1948" s="5"/>
      <c r="F1948" s="5"/>
      <c r="G1948" s="5"/>
      <c r="H1948" s="5"/>
      <c r="I1948" s="5"/>
      <c r="J1948" s="5"/>
      <c r="K1948" s="5"/>
      <c r="L1948" s="5"/>
      <c r="M1948" s="5"/>
      <c r="N1948" s="5"/>
      <c r="O1948" s="5"/>
      <c r="P1948" s="5"/>
      <c r="Q1948" s="5"/>
      <c r="R1948" s="5"/>
      <c r="S1948" s="5"/>
      <c r="T1948" s="5"/>
      <c r="U1948" s="127"/>
      <c r="V1948" s="496"/>
    </row>
    <row r="1949" spans="1:22" x14ac:dyDescent="0.2">
      <c r="A1949" s="5"/>
      <c r="B1949" s="31"/>
      <c r="C1949" s="30"/>
      <c r="D1949" s="5"/>
      <c r="E1949" s="5"/>
      <c r="F1949" s="5"/>
      <c r="G1949" s="5"/>
      <c r="H1949" s="5"/>
      <c r="I1949" s="5"/>
      <c r="J1949" s="5"/>
      <c r="K1949" s="5"/>
      <c r="L1949" s="5"/>
      <c r="M1949" s="5"/>
      <c r="N1949" s="5"/>
      <c r="O1949" s="5"/>
      <c r="P1949" s="5"/>
      <c r="Q1949" s="5"/>
      <c r="R1949" s="5"/>
      <c r="S1949" s="5"/>
      <c r="T1949" s="5"/>
      <c r="U1949" s="127"/>
      <c r="V1949" s="496"/>
    </row>
    <row r="1950" spans="1:22" x14ac:dyDescent="0.2">
      <c r="A1950" s="5"/>
      <c r="B1950" s="31"/>
      <c r="C1950" s="30"/>
      <c r="D1950" s="5"/>
      <c r="E1950" s="5"/>
      <c r="F1950" s="5"/>
      <c r="G1950" s="5"/>
      <c r="H1950" s="5"/>
      <c r="I1950" s="5"/>
      <c r="J1950" s="5"/>
      <c r="K1950" s="5"/>
      <c r="L1950" s="5"/>
      <c r="M1950" s="5"/>
      <c r="N1950" s="5"/>
      <c r="O1950" s="5"/>
      <c r="P1950" s="5"/>
      <c r="Q1950" s="5"/>
      <c r="R1950" s="5"/>
      <c r="S1950" s="5"/>
      <c r="T1950" s="5"/>
      <c r="U1950" s="127"/>
      <c r="V1950" s="496"/>
    </row>
    <row r="1951" spans="1:22" x14ac:dyDescent="0.2">
      <c r="A1951" s="5"/>
      <c r="B1951" s="31"/>
      <c r="C1951" s="30"/>
      <c r="D1951" s="5"/>
      <c r="E1951" s="5"/>
      <c r="F1951" s="5"/>
      <c r="G1951" s="5"/>
      <c r="H1951" s="5"/>
      <c r="I1951" s="5"/>
      <c r="J1951" s="5"/>
      <c r="K1951" s="5"/>
      <c r="L1951" s="5"/>
      <c r="M1951" s="5"/>
      <c r="N1951" s="5"/>
      <c r="O1951" s="5"/>
      <c r="P1951" s="5"/>
      <c r="Q1951" s="5"/>
      <c r="R1951" s="5"/>
      <c r="S1951" s="5"/>
      <c r="T1951" s="5"/>
      <c r="U1951" s="127"/>
      <c r="V1951" s="496"/>
    </row>
    <row r="1952" spans="1:22" x14ac:dyDescent="0.2">
      <c r="A1952" s="5"/>
      <c r="B1952" s="31"/>
      <c r="C1952" s="30"/>
      <c r="D1952" s="5"/>
      <c r="E1952" s="5"/>
      <c r="F1952" s="5"/>
      <c r="G1952" s="5"/>
      <c r="H1952" s="5"/>
      <c r="I1952" s="5"/>
      <c r="J1952" s="5"/>
      <c r="K1952" s="5"/>
      <c r="L1952" s="5"/>
      <c r="M1952" s="5"/>
      <c r="N1952" s="5"/>
      <c r="O1952" s="5"/>
      <c r="P1952" s="5"/>
      <c r="Q1952" s="5"/>
      <c r="R1952" s="5"/>
      <c r="S1952" s="5"/>
      <c r="T1952" s="5"/>
      <c r="U1952" s="127"/>
      <c r="V1952" s="496"/>
    </row>
    <row r="1953" spans="1:22" x14ac:dyDescent="0.2">
      <c r="A1953" s="5"/>
      <c r="B1953" s="31"/>
      <c r="C1953" s="30"/>
      <c r="D1953" s="5"/>
      <c r="E1953" s="5"/>
      <c r="F1953" s="5"/>
      <c r="G1953" s="5"/>
      <c r="H1953" s="5"/>
      <c r="I1953" s="5"/>
      <c r="J1953" s="5"/>
      <c r="K1953" s="5"/>
      <c r="L1953" s="5"/>
      <c r="M1953" s="5"/>
      <c r="N1953" s="5"/>
      <c r="O1953" s="5"/>
      <c r="P1953" s="5"/>
      <c r="Q1953" s="5"/>
      <c r="R1953" s="5"/>
      <c r="S1953" s="5"/>
      <c r="T1953" s="5"/>
      <c r="U1953" s="127"/>
      <c r="V1953" s="496"/>
    </row>
    <row r="1954" spans="1:22" x14ac:dyDescent="0.2">
      <c r="A1954" s="5"/>
      <c r="B1954" s="31"/>
      <c r="C1954" s="30"/>
      <c r="D1954" s="5"/>
      <c r="E1954" s="5"/>
      <c r="F1954" s="5"/>
      <c r="G1954" s="5"/>
      <c r="H1954" s="5"/>
      <c r="I1954" s="5"/>
      <c r="J1954" s="5"/>
      <c r="K1954" s="5"/>
      <c r="L1954" s="5"/>
      <c r="M1954" s="5"/>
      <c r="N1954" s="5"/>
      <c r="O1954" s="5"/>
      <c r="P1954" s="5"/>
      <c r="Q1954" s="5"/>
      <c r="R1954" s="5"/>
      <c r="S1954" s="5"/>
      <c r="T1954" s="5"/>
      <c r="U1954" s="127"/>
      <c r="V1954" s="496"/>
    </row>
    <row r="1955" spans="1:22" x14ac:dyDescent="0.2">
      <c r="A1955" s="5"/>
      <c r="B1955" s="31"/>
      <c r="C1955" s="30"/>
      <c r="D1955" s="5"/>
      <c r="E1955" s="5"/>
      <c r="F1955" s="5"/>
      <c r="G1955" s="5"/>
      <c r="H1955" s="5"/>
      <c r="I1955" s="5"/>
      <c r="J1955" s="5"/>
      <c r="K1955" s="5"/>
      <c r="L1955" s="5"/>
      <c r="M1955" s="5"/>
      <c r="N1955" s="5"/>
      <c r="O1955" s="5"/>
      <c r="P1955" s="5"/>
      <c r="Q1955" s="5"/>
      <c r="R1955" s="5"/>
      <c r="S1955" s="5"/>
      <c r="T1955" s="5"/>
      <c r="U1955" s="127"/>
      <c r="V1955" s="496"/>
    </row>
    <row r="1956" spans="1:22" x14ac:dyDescent="0.2">
      <c r="A1956" s="5"/>
      <c r="B1956" s="31"/>
      <c r="C1956" s="30"/>
      <c r="D1956" s="5"/>
      <c r="E1956" s="5"/>
      <c r="F1956" s="5"/>
      <c r="G1956" s="5"/>
      <c r="H1956" s="5"/>
      <c r="I1956" s="5"/>
      <c r="J1956" s="5"/>
      <c r="K1956" s="5"/>
      <c r="L1956" s="5"/>
      <c r="M1956" s="5"/>
      <c r="N1956" s="5"/>
      <c r="O1956" s="5"/>
      <c r="P1956" s="5"/>
      <c r="Q1956" s="5"/>
      <c r="R1956" s="5"/>
      <c r="S1956" s="5"/>
      <c r="T1956" s="5"/>
      <c r="U1956" s="127"/>
      <c r="V1956" s="496"/>
    </row>
    <row r="1957" spans="1:22" x14ac:dyDescent="0.2">
      <c r="A1957" s="5"/>
      <c r="B1957" s="31"/>
      <c r="C1957" s="30"/>
      <c r="D1957" s="5"/>
      <c r="E1957" s="5"/>
      <c r="F1957" s="5"/>
      <c r="G1957" s="5"/>
      <c r="H1957" s="5"/>
      <c r="I1957" s="5"/>
      <c r="J1957" s="5"/>
      <c r="K1957" s="5"/>
      <c r="L1957" s="5"/>
      <c r="M1957" s="5"/>
      <c r="N1957" s="5"/>
      <c r="O1957" s="5"/>
      <c r="P1957" s="5"/>
      <c r="Q1957" s="5"/>
      <c r="R1957" s="5"/>
      <c r="S1957" s="5"/>
      <c r="T1957" s="5"/>
      <c r="U1957" s="127"/>
      <c r="V1957" s="496"/>
    </row>
    <row r="1958" spans="1:22" x14ac:dyDescent="0.2">
      <c r="A1958" s="5"/>
      <c r="B1958" s="31"/>
      <c r="C1958" s="30"/>
      <c r="D1958" s="5"/>
      <c r="E1958" s="5"/>
      <c r="F1958" s="5"/>
      <c r="G1958" s="5"/>
      <c r="H1958" s="5"/>
      <c r="I1958" s="5"/>
      <c r="J1958" s="5"/>
      <c r="K1958" s="5"/>
      <c r="L1958" s="5"/>
      <c r="M1958" s="5"/>
      <c r="N1958" s="5"/>
      <c r="O1958" s="5"/>
      <c r="P1958" s="5"/>
      <c r="Q1958" s="5"/>
      <c r="R1958" s="5"/>
      <c r="S1958" s="5"/>
      <c r="T1958" s="5"/>
      <c r="U1958" s="127"/>
      <c r="V1958" s="496"/>
    </row>
    <row r="1959" spans="1:22" x14ac:dyDescent="0.2">
      <c r="A1959" s="5"/>
      <c r="B1959" s="31"/>
      <c r="C1959" s="30"/>
      <c r="D1959" s="5"/>
      <c r="E1959" s="5"/>
      <c r="F1959" s="5"/>
      <c r="G1959" s="5"/>
      <c r="H1959" s="5"/>
      <c r="I1959" s="5"/>
      <c r="J1959" s="5"/>
      <c r="K1959" s="5"/>
      <c r="L1959" s="5"/>
      <c r="M1959" s="5"/>
      <c r="N1959" s="5"/>
      <c r="O1959" s="5"/>
      <c r="P1959" s="5"/>
      <c r="Q1959" s="5"/>
      <c r="R1959" s="5"/>
      <c r="S1959" s="5"/>
      <c r="T1959" s="5"/>
      <c r="U1959" s="127"/>
      <c r="V1959" s="496"/>
    </row>
    <row r="1960" spans="1:22" x14ac:dyDescent="0.2">
      <c r="A1960" s="5"/>
      <c r="B1960" s="31"/>
      <c r="C1960" s="30"/>
      <c r="D1960" s="5"/>
      <c r="E1960" s="5"/>
      <c r="F1960" s="5"/>
      <c r="G1960" s="5"/>
      <c r="H1960" s="5"/>
      <c r="I1960" s="5"/>
      <c r="J1960" s="5"/>
      <c r="K1960" s="5"/>
      <c r="L1960" s="5"/>
      <c r="M1960" s="5"/>
      <c r="N1960" s="5"/>
      <c r="O1960" s="5"/>
      <c r="P1960" s="5"/>
      <c r="Q1960" s="5"/>
      <c r="R1960" s="5"/>
      <c r="S1960" s="5"/>
      <c r="T1960" s="5"/>
      <c r="U1960" s="127"/>
      <c r="V1960" s="496"/>
    </row>
    <row r="1961" spans="1:22" x14ac:dyDescent="0.2">
      <c r="A1961" s="5"/>
      <c r="B1961" s="31"/>
      <c r="C1961" s="30"/>
      <c r="D1961" s="5"/>
      <c r="E1961" s="5"/>
      <c r="F1961" s="5"/>
      <c r="G1961" s="5"/>
      <c r="H1961" s="5"/>
      <c r="I1961" s="5"/>
      <c r="J1961" s="5"/>
      <c r="K1961" s="5"/>
      <c r="L1961" s="5"/>
      <c r="M1961" s="5"/>
      <c r="N1961" s="5"/>
      <c r="O1961" s="5"/>
      <c r="P1961" s="5"/>
      <c r="Q1961" s="5"/>
      <c r="R1961" s="5"/>
      <c r="S1961" s="5"/>
      <c r="T1961" s="5"/>
      <c r="U1961" s="127"/>
      <c r="V1961" s="496"/>
    </row>
    <row r="1962" spans="1:22" x14ac:dyDescent="0.2">
      <c r="A1962" s="5"/>
      <c r="B1962" s="31"/>
      <c r="C1962" s="30"/>
      <c r="D1962" s="5"/>
      <c r="E1962" s="5"/>
      <c r="F1962" s="5"/>
      <c r="G1962" s="5"/>
      <c r="H1962" s="5"/>
      <c r="I1962" s="5"/>
      <c r="J1962" s="5"/>
      <c r="K1962" s="5"/>
      <c r="L1962" s="5"/>
      <c r="M1962" s="5"/>
      <c r="N1962" s="5"/>
      <c r="O1962" s="5"/>
      <c r="P1962" s="5"/>
      <c r="Q1962" s="5"/>
      <c r="R1962" s="5"/>
      <c r="S1962" s="5"/>
      <c r="T1962" s="5"/>
      <c r="U1962" s="127"/>
      <c r="V1962" s="496"/>
    </row>
    <row r="1963" spans="1:22" x14ac:dyDescent="0.2">
      <c r="A1963" s="5"/>
      <c r="B1963" s="31"/>
      <c r="C1963" s="30"/>
      <c r="D1963" s="5"/>
      <c r="E1963" s="5"/>
      <c r="F1963" s="5"/>
      <c r="G1963" s="5"/>
      <c r="H1963" s="5"/>
      <c r="I1963" s="5"/>
      <c r="J1963" s="5"/>
      <c r="K1963" s="5"/>
      <c r="L1963" s="5"/>
      <c r="M1963" s="5"/>
      <c r="N1963" s="5"/>
      <c r="O1963" s="5"/>
      <c r="P1963" s="5"/>
      <c r="Q1963" s="5"/>
      <c r="R1963" s="5"/>
      <c r="S1963" s="5"/>
      <c r="T1963" s="5"/>
      <c r="U1963" s="127"/>
      <c r="V1963" s="496"/>
    </row>
    <row r="1964" spans="1:22" x14ac:dyDescent="0.2">
      <c r="A1964" s="5"/>
      <c r="B1964" s="31"/>
      <c r="C1964" s="30"/>
      <c r="D1964" s="5"/>
      <c r="E1964" s="5"/>
      <c r="F1964" s="5"/>
      <c r="G1964" s="5"/>
      <c r="H1964" s="5"/>
      <c r="I1964" s="5"/>
      <c r="J1964" s="5"/>
      <c r="K1964" s="5"/>
      <c r="L1964" s="5"/>
      <c r="M1964" s="5"/>
      <c r="N1964" s="5"/>
      <c r="O1964" s="5"/>
      <c r="P1964" s="5"/>
      <c r="Q1964" s="5"/>
      <c r="R1964" s="5"/>
      <c r="S1964" s="5"/>
      <c r="T1964" s="5"/>
      <c r="U1964" s="127"/>
      <c r="V1964" s="496"/>
    </row>
    <row r="1965" spans="1:22" x14ac:dyDescent="0.2">
      <c r="A1965" s="5"/>
      <c r="B1965" s="31"/>
      <c r="C1965" s="30"/>
      <c r="D1965" s="5"/>
      <c r="E1965" s="5"/>
      <c r="F1965" s="5"/>
      <c r="G1965" s="5"/>
      <c r="H1965" s="5"/>
      <c r="I1965" s="5"/>
      <c r="J1965" s="5"/>
      <c r="K1965" s="5"/>
      <c r="L1965" s="5"/>
      <c r="M1965" s="5"/>
      <c r="N1965" s="5"/>
      <c r="O1965" s="5"/>
      <c r="P1965" s="5"/>
      <c r="Q1965" s="5"/>
      <c r="R1965" s="5"/>
      <c r="S1965" s="5"/>
      <c r="T1965" s="5"/>
      <c r="U1965" s="127"/>
      <c r="V1965" s="496"/>
    </row>
    <row r="1966" spans="1:22" x14ac:dyDescent="0.2">
      <c r="A1966" s="5"/>
      <c r="B1966" s="31"/>
      <c r="C1966" s="30"/>
      <c r="D1966" s="5"/>
      <c r="E1966" s="5"/>
      <c r="F1966" s="5"/>
      <c r="G1966" s="5"/>
      <c r="H1966" s="5"/>
      <c r="I1966" s="5"/>
      <c r="J1966" s="5"/>
      <c r="K1966" s="5"/>
      <c r="L1966" s="5"/>
      <c r="M1966" s="5"/>
      <c r="N1966" s="5"/>
      <c r="O1966" s="5"/>
      <c r="P1966" s="5"/>
      <c r="Q1966" s="5"/>
      <c r="R1966" s="5"/>
      <c r="S1966" s="5"/>
      <c r="T1966" s="5"/>
      <c r="U1966" s="127"/>
      <c r="V1966" s="496"/>
    </row>
    <row r="1967" spans="1:22" x14ac:dyDescent="0.2">
      <c r="A1967" s="5"/>
      <c r="B1967" s="31"/>
      <c r="C1967" s="30"/>
      <c r="D1967" s="5"/>
      <c r="E1967" s="5"/>
      <c r="F1967" s="5"/>
      <c r="G1967" s="5"/>
      <c r="H1967" s="5"/>
      <c r="I1967" s="5"/>
      <c r="J1967" s="5"/>
      <c r="K1967" s="5"/>
      <c r="L1967" s="5"/>
      <c r="M1967" s="5"/>
      <c r="N1967" s="5"/>
      <c r="O1967" s="5"/>
      <c r="P1967" s="5"/>
      <c r="Q1967" s="5"/>
      <c r="R1967" s="5"/>
      <c r="S1967" s="5"/>
      <c r="T1967" s="5"/>
      <c r="U1967" s="127"/>
      <c r="V1967" s="496"/>
    </row>
    <row r="1968" spans="1:22" x14ac:dyDescent="0.2">
      <c r="A1968" s="5"/>
      <c r="B1968" s="31"/>
      <c r="C1968" s="30"/>
      <c r="D1968" s="5"/>
      <c r="E1968" s="5"/>
      <c r="F1968" s="5"/>
      <c r="G1968" s="5"/>
      <c r="H1968" s="5"/>
      <c r="I1968" s="5"/>
      <c r="J1968" s="5"/>
      <c r="K1968" s="5"/>
      <c r="L1968" s="5"/>
      <c r="M1968" s="5"/>
      <c r="N1968" s="5"/>
      <c r="O1968" s="5"/>
      <c r="P1968" s="5"/>
      <c r="Q1968" s="5"/>
      <c r="R1968" s="5"/>
      <c r="S1968" s="5"/>
      <c r="T1968" s="5"/>
      <c r="U1968" s="127"/>
      <c r="V1968" s="496"/>
    </row>
    <row r="1969" spans="1:22" x14ac:dyDescent="0.2">
      <c r="A1969" s="5"/>
      <c r="B1969" s="31"/>
      <c r="C1969" s="30"/>
      <c r="D1969" s="5"/>
      <c r="E1969" s="5"/>
      <c r="F1969" s="5"/>
      <c r="G1969" s="5"/>
      <c r="H1969" s="5"/>
      <c r="I1969" s="5"/>
      <c r="J1969" s="5"/>
      <c r="K1969" s="5"/>
      <c r="L1969" s="5"/>
      <c r="M1969" s="5"/>
      <c r="N1969" s="5"/>
      <c r="O1969" s="5"/>
      <c r="P1969" s="5"/>
      <c r="Q1969" s="5"/>
      <c r="R1969" s="5"/>
      <c r="S1969" s="5"/>
      <c r="T1969" s="5"/>
      <c r="U1969" s="127"/>
      <c r="V1969" s="496"/>
    </row>
    <row r="1970" spans="1:22" x14ac:dyDescent="0.2">
      <c r="A1970" s="5"/>
      <c r="B1970" s="31"/>
      <c r="C1970" s="30"/>
      <c r="D1970" s="5"/>
      <c r="E1970" s="5"/>
      <c r="F1970" s="5"/>
      <c r="G1970" s="5"/>
      <c r="H1970" s="5"/>
      <c r="I1970" s="5"/>
      <c r="J1970" s="5"/>
      <c r="K1970" s="5"/>
      <c r="L1970" s="5"/>
      <c r="M1970" s="5"/>
      <c r="N1970" s="5"/>
      <c r="O1970" s="5"/>
      <c r="P1970" s="5"/>
      <c r="Q1970" s="5"/>
      <c r="R1970" s="5"/>
      <c r="S1970" s="5"/>
      <c r="T1970" s="5"/>
      <c r="U1970" s="127"/>
      <c r="V1970" s="496"/>
    </row>
    <row r="1971" spans="1:22" x14ac:dyDescent="0.2">
      <c r="A1971" s="5"/>
      <c r="B1971" s="31"/>
      <c r="C1971" s="30"/>
      <c r="D1971" s="5"/>
      <c r="E1971" s="5"/>
      <c r="F1971" s="5"/>
      <c r="G1971" s="5"/>
      <c r="H1971" s="5"/>
      <c r="I1971" s="5"/>
      <c r="J1971" s="5"/>
      <c r="K1971" s="5"/>
      <c r="L1971" s="5"/>
      <c r="M1971" s="5"/>
      <c r="N1971" s="5"/>
      <c r="O1971" s="5"/>
      <c r="P1971" s="5"/>
      <c r="Q1971" s="5"/>
      <c r="R1971" s="5"/>
      <c r="S1971" s="5"/>
      <c r="T1971" s="5"/>
      <c r="U1971" s="127"/>
      <c r="V1971" s="496"/>
    </row>
    <row r="1972" spans="1:22" x14ac:dyDescent="0.2">
      <c r="A1972" s="5"/>
      <c r="B1972" s="31"/>
      <c r="C1972" s="30"/>
      <c r="D1972" s="5"/>
      <c r="E1972" s="5"/>
      <c r="F1972" s="5"/>
      <c r="G1972" s="5"/>
      <c r="H1972" s="5"/>
      <c r="I1972" s="5"/>
      <c r="J1972" s="5"/>
      <c r="K1972" s="5"/>
      <c r="L1972" s="5"/>
      <c r="M1972" s="5"/>
      <c r="N1972" s="5"/>
      <c r="O1972" s="5"/>
      <c r="P1972" s="5"/>
      <c r="Q1972" s="5"/>
      <c r="R1972" s="5"/>
      <c r="S1972" s="5"/>
      <c r="T1972" s="5"/>
      <c r="U1972" s="127"/>
      <c r="V1972" s="496"/>
    </row>
    <row r="1973" spans="1:22" x14ac:dyDescent="0.2">
      <c r="A1973" s="5"/>
      <c r="B1973" s="31"/>
      <c r="C1973" s="30"/>
      <c r="D1973" s="5"/>
      <c r="E1973" s="5"/>
      <c r="F1973" s="5"/>
      <c r="G1973" s="5"/>
      <c r="H1973" s="5"/>
      <c r="I1973" s="5"/>
      <c r="J1973" s="5"/>
      <c r="K1973" s="5"/>
      <c r="L1973" s="5"/>
      <c r="M1973" s="5"/>
      <c r="N1973" s="5"/>
      <c r="O1973" s="5"/>
      <c r="P1973" s="5"/>
      <c r="Q1973" s="5"/>
      <c r="R1973" s="5"/>
      <c r="S1973" s="5"/>
      <c r="T1973" s="5"/>
      <c r="U1973" s="127"/>
      <c r="V1973" s="496"/>
    </row>
    <row r="1974" spans="1:22" x14ac:dyDescent="0.2">
      <c r="A1974" s="5"/>
      <c r="B1974" s="31"/>
      <c r="C1974" s="30"/>
      <c r="D1974" s="5"/>
      <c r="E1974" s="5"/>
      <c r="F1974" s="5"/>
      <c r="G1974" s="5"/>
      <c r="H1974" s="5"/>
      <c r="I1974" s="5"/>
      <c r="J1974" s="5"/>
      <c r="K1974" s="5"/>
      <c r="L1974" s="5"/>
      <c r="M1974" s="5"/>
      <c r="N1974" s="5"/>
      <c r="O1974" s="5"/>
      <c r="P1974" s="5"/>
      <c r="Q1974" s="5"/>
      <c r="R1974" s="5"/>
      <c r="S1974" s="5"/>
      <c r="T1974" s="5"/>
      <c r="U1974" s="127"/>
      <c r="V1974" s="496"/>
    </row>
    <row r="1975" spans="1:22" x14ac:dyDescent="0.2">
      <c r="A1975" s="5"/>
      <c r="B1975" s="31"/>
      <c r="C1975" s="30"/>
      <c r="D1975" s="5"/>
      <c r="E1975" s="5"/>
      <c r="F1975" s="5"/>
      <c r="G1975" s="5"/>
      <c r="H1975" s="5"/>
      <c r="I1975" s="5"/>
      <c r="J1975" s="5"/>
      <c r="K1975" s="5"/>
      <c r="L1975" s="5"/>
      <c r="M1975" s="5"/>
      <c r="N1975" s="5"/>
      <c r="O1975" s="5"/>
      <c r="P1975" s="5"/>
      <c r="Q1975" s="5"/>
      <c r="R1975" s="5"/>
      <c r="S1975" s="5"/>
      <c r="T1975" s="5"/>
      <c r="U1975" s="127"/>
      <c r="V1975" s="496"/>
    </row>
    <row r="1976" spans="1:22" x14ac:dyDescent="0.2">
      <c r="A1976" s="5"/>
      <c r="B1976" s="31"/>
      <c r="C1976" s="30"/>
      <c r="D1976" s="5"/>
      <c r="E1976" s="5"/>
      <c r="F1976" s="5"/>
      <c r="G1976" s="5"/>
      <c r="H1976" s="5"/>
      <c r="I1976" s="5"/>
      <c r="J1976" s="5"/>
      <c r="K1976" s="5"/>
      <c r="L1976" s="5"/>
      <c r="M1976" s="5"/>
      <c r="N1976" s="5"/>
      <c r="O1976" s="5"/>
      <c r="P1976" s="5"/>
      <c r="Q1976" s="5"/>
      <c r="R1976" s="5"/>
      <c r="S1976" s="5"/>
      <c r="T1976" s="5"/>
      <c r="U1976" s="127"/>
      <c r="V1976" s="496"/>
    </row>
    <row r="1977" spans="1:22" x14ac:dyDescent="0.2">
      <c r="A1977" s="5"/>
      <c r="B1977" s="31"/>
      <c r="C1977" s="30"/>
      <c r="D1977" s="5"/>
      <c r="E1977" s="5"/>
      <c r="F1977" s="5"/>
      <c r="G1977" s="5"/>
      <c r="H1977" s="5"/>
      <c r="I1977" s="5"/>
      <c r="J1977" s="5"/>
      <c r="K1977" s="5"/>
      <c r="L1977" s="5"/>
      <c r="M1977" s="5"/>
      <c r="N1977" s="5"/>
      <c r="O1977" s="5"/>
      <c r="P1977" s="5"/>
      <c r="Q1977" s="5"/>
      <c r="R1977" s="5"/>
      <c r="S1977" s="5"/>
      <c r="T1977" s="5"/>
      <c r="U1977" s="127"/>
      <c r="V1977" s="496"/>
    </row>
    <row r="1978" spans="1:22" x14ac:dyDescent="0.2">
      <c r="A1978" s="5"/>
      <c r="B1978" s="31"/>
      <c r="C1978" s="30"/>
      <c r="D1978" s="5"/>
      <c r="E1978" s="5"/>
      <c r="F1978" s="5"/>
      <c r="G1978" s="5"/>
      <c r="H1978" s="5"/>
      <c r="I1978" s="5"/>
      <c r="J1978" s="5"/>
      <c r="K1978" s="5"/>
      <c r="L1978" s="5"/>
      <c r="M1978" s="5"/>
      <c r="N1978" s="5"/>
      <c r="O1978" s="5"/>
      <c r="P1978" s="5"/>
      <c r="Q1978" s="5"/>
      <c r="R1978" s="5"/>
      <c r="S1978" s="5"/>
      <c r="T1978" s="5"/>
      <c r="U1978" s="127"/>
      <c r="V1978" s="496"/>
    </row>
    <row r="1979" spans="1:22" x14ac:dyDescent="0.2">
      <c r="A1979" s="5"/>
      <c r="B1979" s="31"/>
      <c r="C1979" s="30"/>
      <c r="D1979" s="5"/>
      <c r="E1979" s="5"/>
      <c r="F1979" s="5"/>
      <c r="G1979" s="5"/>
      <c r="H1979" s="5"/>
      <c r="I1979" s="5"/>
      <c r="J1979" s="5"/>
      <c r="K1979" s="5"/>
      <c r="L1979" s="5"/>
      <c r="M1979" s="5"/>
      <c r="N1979" s="5"/>
      <c r="O1979" s="5"/>
      <c r="P1979" s="5"/>
      <c r="Q1979" s="5"/>
      <c r="R1979" s="5"/>
      <c r="S1979" s="5"/>
      <c r="T1979" s="5"/>
      <c r="U1979" s="127"/>
      <c r="V1979" s="496"/>
    </row>
    <row r="1980" spans="1:22" x14ac:dyDescent="0.2">
      <c r="A1980" s="5"/>
      <c r="B1980" s="31"/>
      <c r="C1980" s="30"/>
      <c r="D1980" s="5"/>
      <c r="E1980" s="5"/>
      <c r="F1980" s="5"/>
      <c r="G1980" s="5"/>
      <c r="H1980" s="5"/>
      <c r="I1980" s="5"/>
      <c r="J1980" s="5"/>
      <c r="K1980" s="5"/>
      <c r="L1980" s="5"/>
      <c r="M1980" s="5"/>
      <c r="N1980" s="5"/>
      <c r="O1980" s="5"/>
      <c r="P1980" s="5"/>
      <c r="Q1980" s="5"/>
      <c r="R1980" s="5"/>
      <c r="S1980" s="5"/>
      <c r="T1980" s="5"/>
      <c r="U1980" s="127"/>
      <c r="V1980" s="496"/>
    </row>
    <row r="1981" spans="1:22" x14ac:dyDescent="0.2">
      <c r="A1981" s="5"/>
      <c r="B1981" s="31"/>
      <c r="C1981" s="30"/>
      <c r="D1981" s="5"/>
      <c r="E1981" s="5"/>
      <c r="F1981" s="5"/>
      <c r="G1981" s="5"/>
      <c r="H1981" s="5"/>
      <c r="I1981" s="5"/>
      <c r="J1981" s="5"/>
      <c r="K1981" s="5"/>
      <c r="L1981" s="5"/>
      <c r="M1981" s="5"/>
      <c r="N1981" s="5"/>
      <c r="O1981" s="5"/>
      <c r="P1981" s="5"/>
      <c r="Q1981" s="5"/>
      <c r="R1981" s="5"/>
      <c r="S1981" s="5"/>
      <c r="T1981" s="5"/>
      <c r="U1981" s="127"/>
      <c r="V1981" s="496"/>
    </row>
    <row r="1982" spans="1:22" x14ac:dyDescent="0.2">
      <c r="A1982" s="5"/>
      <c r="B1982" s="31"/>
      <c r="C1982" s="30"/>
      <c r="D1982" s="5"/>
      <c r="E1982" s="5"/>
      <c r="F1982" s="5"/>
      <c r="G1982" s="5"/>
      <c r="H1982" s="5"/>
      <c r="I1982" s="5"/>
      <c r="J1982" s="5"/>
      <c r="K1982" s="5"/>
      <c r="L1982" s="5"/>
      <c r="M1982" s="5"/>
      <c r="N1982" s="5"/>
      <c r="O1982" s="5"/>
      <c r="P1982" s="5"/>
      <c r="Q1982" s="5"/>
      <c r="R1982" s="5"/>
      <c r="S1982" s="5"/>
      <c r="T1982" s="5"/>
      <c r="U1982" s="127"/>
      <c r="V1982" s="496"/>
    </row>
    <row r="1983" spans="1:22" x14ac:dyDescent="0.2">
      <c r="A1983" s="5"/>
      <c r="B1983" s="31"/>
      <c r="C1983" s="30"/>
      <c r="D1983" s="5"/>
      <c r="E1983" s="5"/>
      <c r="F1983" s="5"/>
      <c r="G1983" s="5"/>
      <c r="H1983" s="5"/>
      <c r="I1983" s="5"/>
      <c r="J1983" s="5"/>
      <c r="K1983" s="5"/>
      <c r="L1983" s="5"/>
      <c r="M1983" s="5"/>
      <c r="N1983" s="5"/>
      <c r="O1983" s="5"/>
      <c r="P1983" s="5"/>
      <c r="Q1983" s="5"/>
      <c r="R1983" s="5"/>
      <c r="S1983" s="5"/>
      <c r="T1983" s="5"/>
      <c r="U1983" s="127"/>
      <c r="V1983" s="496"/>
    </row>
    <row r="1984" spans="1:22" x14ac:dyDescent="0.2">
      <c r="A1984" s="5"/>
      <c r="B1984" s="31"/>
      <c r="C1984" s="30"/>
      <c r="D1984" s="5"/>
      <c r="E1984" s="5"/>
      <c r="F1984" s="5"/>
      <c r="G1984" s="5"/>
      <c r="H1984" s="5"/>
      <c r="I1984" s="5"/>
      <c r="J1984" s="5"/>
      <c r="K1984" s="5"/>
      <c r="L1984" s="5"/>
      <c r="M1984" s="5"/>
      <c r="N1984" s="5"/>
      <c r="O1984" s="5"/>
      <c r="P1984" s="5"/>
      <c r="Q1984" s="5"/>
      <c r="R1984" s="5"/>
      <c r="S1984" s="5"/>
      <c r="T1984" s="5"/>
      <c r="U1984" s="127"/>
      <c r="V1984" s="496"/>
    </row>
    <row r="1985" spans="1:22" x14ac:dyDescent="0.2">
      <c r="A1985" s="5"/>
      <c r="B1985" s="31"/>
      <c r="C1985" s="30"/>
      <c r="D1985" s="5"/>
      <c r="E1985" s="5"/>
      <c r="F1985" s="5"/>
      <c r="G1985" s="5"/>
      <c r="H1985" s="5"/>
      <c r="I1985" s="5"/>
      <c r="J1985" s="5"/>
      <c r="K1985" s="5"/>
      <c r="L1985" s="5"/>
      <c r="M1985" s="5"/>
      <c r="N1985" s="5"/>
      <c r="O1985" s="5"/>
      <c r="P1985" s="5"/>
      <c r="Q1985" s="5"/>
      <c r="R1985" s="5"/>
      <c r="S1985" s="5"/>
      <c r="T1985" s="5"/>
      <c r="U1985" s="127"/>
      <c r="V1985" s="496"/>
    </row>
    <row r="1986" spans="1:22" x14ac:dyDescent="0.2">
      <c r="A1986" s="5"/>
      <c r="B1986" s="31"/>
      <c r="C1986" s="30"/>
      <c r="D1986" s="5"/>
      <c r="E1986" s="5"/>
      <c r="F1986" s="5"/>
      <c r="G1986" s="5"/>
      <c r="H1986" s="5"/>
      <c r="I1986" s="5"/>
      <c r="J1986" s="5"/>
      <c r="K1986" s="5"/>
      <c r="L1986" s="5"/>
      <c r="M1986" s="5"/>
      <c r="N1986" s="5"/>
      <c r="O1986" s="5"/>
      <c r="P1986" s="5"/>
      <c r="Q1986" s="5"/>
      <c r="R1986" s="5"/>
      <c r="S1986" s="5"/>
      <c r="T1986" s="5"/>
      <c r="U1986" s="127"/>
      <c r="V1986" s="496"/>
    </row>
    <row r="1987" spans="1:22" x14ac:dyDescent="0.2">
      <c r="A1987" s="5"/>
      <c r="B1987" s="31"/>
      <c r="C1987" s="30"/>
      <c r="D1987" s="5"/>
      <c r="E1987" s="5"/>
      <c r="F1987" s="5"/>
      <c r="G1987" s="5"/>
      <c r="H1987" s="5"/>
      <c r="I1987" s="5"/>
      <c r="J1987" s="5"/>
      <c r="K1987" s="5"/>
      <c r="L1987" s="5"/>
      <c r="M1987" s="5"/>
      <c r="N1987" s="5"/>
      <c r="O1987" s="5"/>
      <c r="P1987" s="5"/>
      <c r="Q1987" s="5"/>
      <c r="R1987" s="5"/>
      <c r="S1987" s="5"/>
      <c r="T1987" s="5"/>
      <c r="U1987" s="127"/>
      <c r="V1987" s="496"/>
    </row>
    <row r="1988" spans="1:22" x14ac:dyDescent="0.2">
      <c r="A1988" s="5"/>
      <c r="B1988" s="31"/>
      <c r="C1988" s="30"/>
      <c r="D1988" s="5"/>
      <c r="E1988" s="5"/>
      <c r="F1988" s="5"/>
      <c r="G1988" s="5"/>
      <c r="H1988" s="5"/>
      <c r="I1988" s="5"/>
      <c r="J1988" s="5"/>
      <c r="K1988" s="5"/>
      <c r="L1988" s="5"/>
      <c r="M1988" s="5"/>
      <c r="N1988" s="5"/>
      <c r="O1988" s="5"/>
      <c r="P1988" s="5"/>
      <c r="Q1988" s="5"/>
      <c r="R1988" s="5"/>
      <c r="S1988" s="5"/>
      <c r="T1988" s="5"/>
      <c r="U1988" s="127"/>
      <c r="V1988" s="496"/>
    </row>
    <row r="1989" spans="1:22" x14ac:dyDescent="0.2">
      <c r="A1989" s="5"/>
      <c r="B1989" s="31"/>
      <c r="C1989" s="30"/>
      <c r="D1989" s="5"/>
      <c r="E1989" s="5"/>
      <c r="F1989" s="5"/>
      <c r="G1989" s="5"/>
      <c r="H1989" s="5"/>
      <c r="I1989" s="5"/>
      <c r="J1989" s="5"/>
      <c r="K1989" s="5"/>
      <c r="L1989" s="5"/>
      <c r="M1989" s="5"/>
      <c r="N1989" s="5"/>
      <c r="O1989" s="5"/>
      <c r="P1989" s="5"/>
      <c r="Q1989" s="5"/>
      <c r="R1989" s="5"/>
      <c r="S1989" s="5"/>
      <c r="T1989" s="5"/>
      <c r="U1989" s="127"/>
      <c r="V1989" s="496"/>
    </row>
    <row r="1990" spans="1:22" x14ac:dyDescent="0.2">
      <c r="A1990" s="5"/>
      <c r="B1990" s="31"/>
      <c r="C1990" s="30"/>
      <c r="D1990" s="5"/>
      <c r="E1990" s="5"/>
      <c r="F1990" s="5"/>
      <c r="G1990" s="5"/>
      <c r="H1990" s="5"/>
      <c r="I1990" s="5"/>
      <c r="J1990" s="5"/>
      <c r="K1990" s="5"/>
      <c r="L1990" s="5"/>
      <c r="M1990" s="5"/>
      <c r="N1990" s="5"/>
      <c r="O1990" s="5"/>
      <c r="P1990" s="5"/>
      <c r="Q1990" s="5"/>
      <c r="R1990" s="5"/>
      <c r="S1990" s="5"/>
      <c r="T1990" s="5"/>
      <c r="U1990" s="127"/>
      <c r="V1990" s="496"/>
    </row>
    <row r="1991" spans="1:22" x14ac:dyDescent="0.2">
      <c r="A1991" s="5"/>
      <c r="B1991" s="31"/>
      <c r="C1991" s="30"/>
      <c r="D1991" s="5"/>
      <c r="E1991" s="5"/>
      <c r="F1991" s="5"/>
      <c r="G1991" s="5"/>
      <c r="H1991" s="5"/>
      <c r="I1991" s="5"/>
      <c r="J1991" s="5"/>
      <c r="K1991" s="5"/>
      <c r="L1991" s="5"/>
      <c r="M1991" s="5"/>
      <c r="N1991" s="5"/>
      <c r="O1991" s="5"/>
      <c r="P1991" s="5"/>
      <c r="Q1991" s="5"/>
      <c r="R1991" s="5"/>
      <c r="S1991" s="5"/>
      <c r="T1991" s="5"/>
      <c r="U1991" s="127"/>
      <c r="V1991" s="496"/>
    </row>
    <row r="1992" spans="1:22" x14ac:dyDescent="0.2">
      <c r="A1992" s="5"/>
      <c r="B1992" s="31"/>
      <c r="C1992" s="30"/>
      <c r="D1992" s="5"/>
      <c r="E1992" s="5"/>
      <c r="F1992" s="5"/>
      <c r="G1992" s="5"/>
      <c r="H1992" s="5"/>
      <c r="I1992" s="5"/>
      <c r="J1992" s="5"/>
      <c r="K1992" s="5"/>
      <c r="L1992" s="5"/>
      <c r="M1992" s="5"/>
      <c r="N1992" s="5"/>
      <c r="O1992" s="5"/>
      <c r="P1992" s="5"/>
      <c r="Q1992" s="5"/>
      <c r="R1992" s="5"/>
      <c r="S1992" s="5"/>
      <c r="T1992" s="5"/>
      <c r="U1992" s="127"/>
      <c r="V1992" s="496"/>
    </row>
    <row r="1993" spans="1:22" x14ac:dyDescent="0.2">
      <c r="A1993" s="5"/>
      <c r="B1993" s="31"/>
      <c r="C1993" s="30"/>
      <c r="D1993" s="5"/>
      <c r="E1993" s="5"/>
      <c r="F1993" s="5"/>
      <c r="G1993" s="5"/>
      <c r="H1993" s="5"/>
      <c r="I1993" s="5"/>
      <c r="J1993" s="5"/>
      <c r="K1993" s="5"/>
      <c r="L1993" s="5"/>
      <c r="M1993" s="5"/>
      <c r="N1993" s="5"/>
      <c r="O1993" s="5"/>
      <c r="P1993" s="5"/>
      <c r="Q1993" s="5"/>
      <c r="R1993" s="5"/>
      <c r="S1993" s="5"/>
      <c r="T1993" s="5"/>
      <c r="U1993" s="127"/>
      <c r="V1993" s="496"/>
    </row>
    <row r="1994" spans="1:22" x14ac:dyDescent="0.2">
      <c r="A1994" s="5"/>
      <c r="B1994" s="31"/>
      <c r="C1994" s="30"/>
      <c r="D1994" s="5"/>
      <c r="E1994" s="5"/>
      <c r="F1994" s="5"/>
      <c r="G1994" s="5"/>
      <c r="H1994" s="5"/>
      <c r="I1994" s="5"/>
      <c r="J1994" s="5"/>
      <c r="K1994" s="5"/>
      <c r="L1994" s="5"/>
      <c r="M1994" s="5"/>
      <c r="N1994" s="5"/>
      <c r="O1994" s="5"/>
      <c r="P1994" s="5"/>
      <c r="Q1994" s="5"/>
      <c r="R1994" s="5"/>
      <c r="S1994" s="5"/>
      <c r="T1994" s="5"/>
      <c r="U1994" s="127"/>
      <c r="V1994" s="496"/>
    </row>
    <row r="1995" spans="1:22" x14ac:dyDescent="0.2">
      <c r="A1995" s="5"/>
      <c r="B1995" s="31"/>
      <c r="C1995" s="30"/>
      <c r="D1995" s="5"/>
      <c r="E1995" s="5"/>
      <c r="F1995" s="5"/>
      <c r="G1995" s="5"/>
      <c r="H1995" s="5"/>
      <c r="I1995" s="5"/>
      <c r="J1995" s="5"/>
      <c r="K1995" s="5"/>
      <c r="L1995" s="5"/>
      <c r="M1995" s="5"/>
      <c r="N1995" s="5"/>
      <c r="O1995" s="5"/>
      <c r="P1995" s="5"/>
      <c r="Q1995" s="5"/>
      <c r="R1995" s="5"/>
      <c r="S1995" s="5"/>
      <c r="T1995" s="5"/>
      <c r="U1995" s="127"/>
      <c r="V1995" s="496"/>
    </row>
    <row r="1996" spans="1:22" x14ac:dyDescent="0.2">
      <c r="A1996" s="5"/>
      <c r="B1996" s="31"/>
      <c r="C1996" s="30"/>
      <c r="D1996" s="5"/>
      <c r="E1996" s="5"/>
      <c r="F1996" s="5"/>
      <c r="G1996" s="5"/>
      <c r="H1996" s="5"/>
      <c r="I1996" s="5"/>
      <c r="J1996" s="5"/>
      <c r="K1996" s="5"/>
      <c r="L1996" s="5"/>
      <c r="M1996" s="5"/>
      <c r="N1996" s="5"/>
      <c r="O1996" s="5"/>
      <c r="P1996" s="5"/>
      <c r="Q1996" s="5"/>
      <c r="R1996" s="5"/>
      <c r="S1996" s="5"/>
      <c r="T1996" s="5"/>
      <c r="U1996" s="127"/>
      <c r="V1996" s="496"/>
    </row>
    <row r="1997" spans="1:22" x14ac:dyDescent="0.2">
      <c r="A1997" s="5"/>
      <c r="B1997" s="31"/>
      <c r="C1997" s="30"/>
      <c r="D1997" s="5"/>
      <c r="E1997" s="5"/>
      <c r="F1997" s="5"/>
      <c r="G1997" s="5"/>
      <c r="H1997" s="5"/>
      <c r="I1997" s="5"/>
      <c r="J1997" s="5"/>
      <c r="K1997" s="5"/>
      <c r="L1997" s="5"/>
      <c r="M1997" s="5"/>
      <c r="N1997" s="5"/>
      <c r="O1997" s="5"/>
      <c r="P1997" s="5"/>
      <c r="Q1997" s="5"/>
      <c r="R1997" s="5"/>
      <c r="S1997" s="5"/>
      <c r="T1997" s="5"/>
      <c r="U1997" s="127"/>
      <c r="V1997" s="496"/>
    </row>
    <row r="1998" spans="1:22" x14ac:dyDescent="0.2">
      <c r="A1998" s="5"/>
      <c r="B1998" s="31"/>
      <c r="C1998" s="30"/>
      <c r="D1998" s="5"/>
      <c r="E1998" s="5"/>
      <c r="F1998" s="5"/>
      <c r="G1998" s="5"/>
      <c r="H1998" s="5"/>
      <c r="I1998" s="5"/>
      <c r="J1998" s="5"/>
      <c r="K1998" s="5"/>
      <c r="L1998" s="5"/>
      <c r="M1998" s="5"/>
      <c r="N1998" s="5"/>
      <c r="O1998" s="5"/>
      <c r="P1998" s="5"/>
      <c r="Q1998" s="5"/>
      <c r="R1998" s="5"/>
      <c r="S1998" s="5"/>
      <c r="T1998" s="5"/>
      <c r="U1998" s="127"/>
      <c r="V1998" s="496"/>
    </row>
    <row r="1999" spans="1:22" x14ac:dyDescent="0.2">
      <c r="A1999" s="5"/>
      <c r="B1999" s="31"/>
      <c r="C1999" s="30"/>
      <c r="D1999" s="5"/>
      <c r="E1999" s="5"/>
      <c r="F1999" s="5"/>
      <c r="G1999" s="5"/>
      <c r="H1999" s="5"/>
      <c r="I1999" s="5"/>
      <c r="J1999" s="5"/>
      <c r="K1999" s="5"/>
      <c r="L1999" s="5"/>
      <c r="M1999" s="5"/>
      <c r="N1999" s="5"/>
      <c r="O1999" s="5"/>
      <c r="P1999" s="5"/>
      <c r="Q1999" s="5"/>
      <c r="R1999" s="5"/>
      <c r="S1999" s="5"/>
      <c r="T1999" s="5"/>
      <c r="U1999" s="127"/>
      <c r="V1999" s="496"/>
    </row>
    <row r="2000" spans="1:22" x14ac:dyDescent="0.2">
      <c r="A2000" s="5"/>
      <c r="B2000" s="31"/>
      <c r="C2000" s="30"/>
      <c r="D2000" s="5"/>
      <c r="E2000" s="5"/>
      <c r="F2000" s="5"/>
      <c r="G2000" s="5"/>
      <c r="H2000" s="5"/>
      <c r="I2000" s="5"/>
      <c r="J2000" s="5"/>
      <c r="K2000" s="5"/>
      <c r="L2000" s="5"/>
      <c r="M2000" s="5"/>
      <c r="N2000" s="5"/>
      <c r="O2000" s="5"/>
      <c r="P2000" s="5"/>
      <c r="Q2000" s="5"/>
      <c r="R2000" s="5"/>
      <c r="S2000" s="5"/>
      <c r="T2000" s="5"/>
      <c r="U2000" s="127"/>
      <c r="V2000" s="496"/>
    </row>
    <row r="2001" spans="1:22" x14ac:dyDescent="0.2">
      <c r="A2001" s="5"/>
      <c r="B2001" s="31"/>
      <c r="C2001" s="30"/>
      <c r="D2001" s="5"/>
      <c r="E2001" s="5"/>
      <c r="F2001" s="5"/>
      <c r="G2001" s="5"/>
      <c r="H2001" s="5"/>
      <c r="I2001" s="5"/>
      <c r="J2001" s="5"/>
      <c r="K2001" s="5"/>
      <c r="L2001" s="5"/>
      <c r="M2001" s="5"/>
      <c r="N2001" s="5"/>
      <c r="O2001" s="5"/>
      <c r="P2001" s="5"/>
      <c r="Q2001" s="5"/>
      <c r="R2001" s="5"/>
      <c r="S2001" s="5"/>
      <c r="T2001" s="5"/>
      <c r="U2001" s="127"/>
      <c r="V2001" s="496"/>
    </row>
    <row r="2002" spans="1:22" x14ac:dyDescent="0.2">
      <c r="A2002" s="5"/>
      <c r="B2002" s="31"/>
      <c r="C2002" s="30"/>
      <c r="D2002" s="5"/>
      <c r="E2002" s="5"/>
      <c r="F2002" s="5"/>
      <c r="G2002" s="5"/>
      <c r="H2002" s="5"/>
      <c r="I2002" s="5"/>
      <c r="J2002" s="5"/>
      <c r="K2002" s="5"/>
      <c r="L2002" s="5"/>
      <c r="M2002" s="5"/>
      <c r="N2002" s="5"/>
      <c r="O2002" s="5"/>
      <c r="P2002" s="5"/>
      <c r="Q2002" s="5"/>
      <c r="R2002" s="5"/>
      <c r="S2002" s="5"/>
      <c r="T2002" s="5"/>
      <c r="U2002" s="127"/>
      <c r="V2002" s="496"/>
    </row>
    <row r="2003" spans="1:22" x14ac:dyDescent="0.2">
      <c r="A2003" s="5"/>
      <c r="B2003" s="31"/>
      <c r="C2003" s="30"/>
      <c r="D2003" s="5"/>
      <c r="E2003" s="5"/>
      <c r="F2003" s="5"/>
      <c r="G2003" s="5"/>
      <c r="H2003" s="5"/>
      <c r="I2003" s="5"/>
      <c r="J2003" s="5"/>
      <c r="K2003" s="5"/>
      <c r="L2003" s="5"/>
      <c r="M2003" s="5"/>
      <c r="N2003" s="5"/>
      <c r="O2003" s="5"/>
      <c r="P2003" s="5"/>
      <c r="Q2003" s="5"/>
      <c r="R2003" s="5"/>
      <c r="S2003" s="5"/>
      <c r="T2003" s="5"/>
      <c r="U2003" s="127"/>
      <c r="V2003" s="496"/>
    </row>
    <row r="2004" spans="1:22" x14ac:dyDescent="0.2">
      <c r="A2004" s="5"/>
      <c r="B2004" s="31"/>
      <c r="C2004" s="30"/>
      <c r="D2004" s="5"/>
      <c r="E2004" s="5"/>
      <c r="F2004" s="5"/>
      <c r="G2004" s="5"/>
      <c r="H2004" s="5"/>
      <c r="I2004" s="5"/>
      <c r="J2004" s="5"/>
      <c r="K2004" s="5"/>
      <c r="L2004" s="5"/>
      <c r="M2004" s="5"/>
      <c r="N2004" s="5"/>
      <c r="O2004" s="5"/>
      <c r="P2004" s="5"/>
      <c r="Q2004" s="5"/>
      <c r="R2004" s="5"/>
      <c r="S2004" s="5"/>
      <c r="T2004" s="5"/>
      <c r="U2004" s="127"/>
      <c r="V2004" s="496"/>
    </row>
    <row r="2005" spans="1:22" x14ac:dyDescent="0.2">
      <c r="A2005" s="5"/>
      <c r="B2005" s="31"/>
      <c r="C2005" s="30"/>
      <c r="D2005" s="5"/>
      <c r="E2005" s="5"/>
      <c r="F2005" s="5"/>
      <c r="G2005" s="5"/>
      <c r="H2005" s="5"/>
      <c r="I2005" s="5"/>
      <c r="J2005" s="5"/>
      <c r="K2005" s="5"/>
      <c r="L2005" s="5"/>
      <c r="M2005" s="5"/>
      <c r="N2005" s="5"/>
      <c r="O2005" s="5"/>
      <c r="P2005" s="5"/>
      <c r="Q2005" s="5"/>
      <c r="R2005" s="5"/>
      <c r="S2005" s="5"/>
      <c r="T2005" s="5"/>
      <c r="U2005" s="127"/>
      <c r="V2005" s="496"/>
    </row>
    <row r="2006" spans="1:22" x14ac:dyDescent="0.2">
      <c r="A2006" s="5"/>
      <c r="B2006" s="31"/>
      <c r="C2006" s="30"/>
      <c r="D2006" s="5"/>
      <c r="E2006" s="5"/>
      <c r="F2006" s="5"/>
      <c r="G2006" s="5"/>
      <c r="H2006" s="5"/>
      <c r="I2006" s="5"/>
      <c r="J2006" s="5"/>
      <c r="K2006" s="5"/>
      <c r="L2006" s="5"/>
      <c r="M2006" s="5"/>
      <c r="N2006" s="5"/>
      <c r="O2006" s="5"/>
      <c r="P2006" s="5"/>
      <c r="Q2006" s="5"/>
      <c r="R2006" s="5"/>
      <c r="S2006" s="5"/>
      <c r="T2006" s="5"/>
      <c r="U2006" s="127"/>
      <c r="V2006" s="496"/>
    </row>
    <row r="2007" spans="1:22" x14ac:dyDescent="0.2">
      <c r="A2007" s="5"/>
      <c r="B2007" s="31"/>
      <c r="C2007" s="30"/>
      <c r="D2007" s="5"/>
      <c r="E2007" s="5"/>
      <c r="F2007" s="5"/>
      <c r="G2007" s="5"/>
      <c r="H2007" s="5"/>
      <c r="I2007" s="5"/>
      <c r="J2007" s="5"/>
      <c r="K2007" s="5"/>
      <c r="L2007" s="5"/>
      <c r="M2007" s="5"/>
      <c r="N2007" s="5"/>
      <c r="O2007" s="5"/>
      <c r="P2007" s="5"/>
      <c r="Q2007" s="5"/>
      <c r="R2007" s="5"/>
      <c r="S2007" s="5"/>
      <c r="T2007" s="5"/>
      <c r="U2007" s="127"/>
      <c r="V2007" s="496"/>
    </row>
    <row r="2008" spans="1:22" x14ac:dyDescent="0.2">
      <c r="A2008" s="5"/>
      <c r="B2008" s="31"/>
      <c r="C2008" s="30"/>
      <c r="D2008" s="5"/>
      <c r="E2008" s="5"/>
      <c r="F2008" s="5"/>
      <c r="G2008" s="5"/>
      <c r="H2008" s="5"/>
      <c r="I2008" s="5"/>
      <c r="J2008" s="5"/>
      <c r="K2008" s="5"/>
      <c r="L2008" s="5"/>
      <c r="M2008" s="5"/>
      <c r="N2008" s="5"/>
      <c r="O2008" s="5"/>
      <c r="P2008" s="5"/>
      <c r="Q2008" s="5"/>
      <c r="R2008" s="5"/>
      <c r="S2008" s="5"/>
      <c r="T2008" s="5"/>
      <c r="U2008" s="127"/>
      <c r="V2008" s="496"/>
    </row>
    <row r="2009" spans="1:22" x14ac:dyDescent="0.2">
      <c r="A2009" s="5"/>
      <c r="B2009" s="31"/>
      <c r="C2009" s="30"/>
      <c r="D2009" s="5"/>
      <c r="E2009" s="5"/>
      <c r="F2009" s="5"/>
      <c r="G2009" s="5"/>
      <c r="H2009" s="5"/>
      <c r="I2009" s="5"/>
      <c r="J2009" s="5"/>
      <c r="K2009" s="5"/>
      <c r="L2009" s="5"/>
      <c r="M2009" s="5"/>
      <c r="N2009" s="5"/>
      <c r="O2009" s="5"/>
      <c r="P2009" s="5"/>
      <c r="Q2009" s="5"/>
      <c r="R2009" s="5"/>
      <c r="S2009" s="5"/>
      <c r="T2009" s="5"/>
      <c r="U2009" s="127"/>
      <c r="V2009" s="496"/>
    </row>
    <row r="2010" spans="1:22" x14ac:dyDescent="0.2">
      <c r="A2010" s="5"/>
      <c r="B2010" s="31"/>
      <c r="C2010" s="30"/>
      <c r="D2010" s="5"/>
      <c r="E2010" s="5"/>
      <c r="F2010" s="5"/>
      <c r="G2010" s="5"/>
      <c r="H2010" s="5"/>
      <c r="I2010" s="5"/>
      <c r="J2010" s="5"/>
      <c r="K2010" s="5"/>
      <c r="L2010" s="5"/>
      <c r="M2010" s="5"/>
      <c r="N2010" s="5"/>
      <c r="O2010" s="5"/>
      <c r="P2010" s="5"/>
      <c r="Q2010" s="5"/>
      <c r="R2010" s="5"/>
      <c r="S2010" s="5"/>
      <c r="T2010" s="5"/>
      <c r="U2010" s="127"/>
      <c r="V2010" s="496"/>
    </row>
    <row r="2011" spans="1:22" x14ac:dyDescent="0.2">
      <c r="A2011" s="5"/>
      <c r="B2011" s="31"/>
      <c r="C2011" s="30"/>
      <c r="D2011" s="5"/>
      <c r="E2011" s="5"/>
      <c r="F2011" s="5"/>
      <c r="G2011" s="5"/>
      <c r="H2011" s="5"/>
      <c r="I2011" s="5"/>
      <c r="J2011" s="5"/>
      <c r="K2011" s="5"/>
      <c r="L2011" s="5"/>
      <c r="M2011" s="5"/>
      <c r="N2011" s="5"/>
      <c r="O2011" s="5"/>
      <c r="P2011" s="5"/>
      <c r="Q2011" s="5"/>
      <c r="R2011" s="5"/>
      <c r="S2011" s="5"/>
      <c r="T2011" s="5"/>
      <c r="U2011" s="127"/>
      <c r="V2011" s="496"/>
    </row>
    <row r="2012" spans="1:22" x14ac:dyDescent="0.2">
      <c r="A2012" s="5"/>
      <c r="B2012" s="31"/>
      <c r="C2012" s="30"/>
      <c r="D2012" s="5"/>
      <c r="E2012" s="5"/>
      <c r="F2012" s="5"/>
      <c r="G2012" s="5"/>
      <c r="H2012" s="5"/>
      <c r="I2012" s="5"/>
      <c r="J2012" s="5"/>
      <c r="K2012" s="5"/>
      <c r="L2012" s="5"/>
      <c r="M2012" s="5"/>
      <c r="N2012" s="5"/>
      <c r="O2012" s="5"/>
      <c r="P2012" s="5"/>
      <c r="Q2012" s="5"/>
      <c r="R2012" s="5"/>
      <c r="S2012" s="5"/>
      <c r="T2012" s="5"/>
      <c r="U2012" s="127"/>
      <c r="V2012" s="496"/>
    </row>
    <row r="2013" spans="1:22" x14ac:dyDescent="0.2">
      <c r="A2013" s="5"/>
      <c r="B2013" s="31"/>
      <c r="C2013" s="30"/>
      <c r="D2013" s="5"/>
      <c r="E2013" s="5"/>
      <c r="F2013" s="5"/>
      <c r="G2013" s="5"/>
      <c r="H2013" s="5"/>
      <c r="I2013" s="5"/>
      <c r="J2013" s="5"/>
      <c r="K2013" s="5"/>
      <c r="L2013" s="5"/>
      <c r="M2013" s="5"/>
      <c r="N2013" s="5"/>
      <c r="O2013" s="5"/>
      <c r="P2013" s="5"/>
      <c r="Q2013" s="5"/>
      <c r="R2013" s="5"/>
      <c r="S2013" s="5"/>
      <c r="T2013" s="5"/>
      <c r="U2013" s="127"/>
      <c r="V2013" s="496"/>
    </row>
    <row r="2014" spans="1:22" x14ac:dyDescent="0.2">
      <c r="A2014" s="5"/>
      <c r="B2014" s="31"/>
      <c r="C2014" s="30"/>
      <c r="D2014" s="5"/>
      <c r="E2014" s="5"/>
      <c r="F2014" s="5"/>
      <c r="G2014" s="5"/>
      <c r="H2014" s="5"/>
      <c r="I2014" s="5"/>
      <c r="J2014" s="5"/>
      <c r="K2014" s="5"/>
      <c r="L2014" s="5"/>
      <c r="M2014" s="5"/>
      <c r="N2014" s="5"/>
      <c r="O2014" s="5"/>
      <c r="P2014" s="5"/>
      <c r="Q2014" s="5"/>
      <c r="R2014" s="5"/>
      <c r="S2014" s="5"/>
      <c r="T2014" s="5"/>
      <c r="U2014" s="127"/>
      <c r="V2014" s="496"/>
    </row>
    <row r="2015" spans="1:22" x14ac:dyDescent="0.2">
      <c r="A2015" s="5"/>
      <c r="B2015" s="31"/>
      <c r="C2015" s="30"/>
      <c r="D2015" s="5"/>
      <c r="E2015" s="5"/>
      <c r="F2015" s="5"/>
      <c r="G2015" s="5"/>
      <c r="H2015" s="5"/>
      <c r="I2015" s="5"/>
      <c r="J2015" s="5"/>
      <c r="K2015" s="5"/>
      <c r="L2015" s="5"/>
      <c r="M2015" s="5"/>
      <c r="N2015" s="5"/>
      <c r="O2015" s="5"/>
      <c r="P2015" s="5"/>
      <c r="Q2015" s="5"/>
      <c r="R2015" s="5"/>
      <c r="S2015" s="5"/>
      <c r="T2015" s="5"/>
      <c r="U2015" s="127"/>
      <c r="V2015" s="496"/>
    </row>
    <row r="2016" spans="1:22" x14ac:dyDescent="0.2">
      <c r="A2016" s="5"/>
      <c r="B2016" s="31"/>
      <c r="C2016" s="30"/>
      <c r="D2016" s="5"/>
      <c r="E2016" s="5"/>
      <c r="F2016" s="5"/>
      <c r="G2016" s="5"/>
      <c r="H2016" s="5"/>
      <c r="I2016" s="5"/>
      <c r="J2016" s="5"/>
      <c r="K2016" s="5"/>
      <c r="L2016" s="5"/>
      <c r="M2016" s="5"/>
      <c r="N2016" s="5"/>
      <c r="O2016" s="5"/>
      <c r="P2016" s="5"/>
      <c r="Q2016" s="5"/>
      <c r="R2016" s="5"/>
      <c r="S2016" s="5"/>
      <c r="T2016" s="5"/>
      <c r="U2016" s="127"/>
      <c r="V2016" s="496"/>
    </row>
    <row r="2017" spans="1:22" x14ac:dyDescent="0.2">
      <c r="A2017" s="5"/>
      <c r="B2017" s="31"/>
      <c r="C2017" s="30"/>
      <c r="D2017" s="5"/>
      <c r="E2017" s="5"/>
      <c r="F2017" s="5"/>
      <c r="G2017" s="5"/>
      <c r="H2017" s="5"/>
      <c r="I2017" s="5"/>
      <c r="J2017" s="5"/>
      <c r="K2017" s="5"/>
      <c r="L2017" s="5"/>
      <c r="M2017" s="5"/>
      <c r="N2017" s="5"/>
      <c r="O2017" s="5"/>
      <c r="P2017" s="5"/>
      <c r="Q2017" s="5"/>
      <c r="R2017" s="5"/>
      <c r="S2017" s="5"/>
      <c r="T2017" s="5"/>
      <c r="U2017" s="127"/>
      <c r="V2017" s="496"/>
    </row>
    <row r="2018" spans="1:22" x14ac:dyDescent="0.2">
      <c r="A2018" s="5"/>
      <c r="B2018" s="31"/>
      <c r="C2018" s="30"/>
      <c r="D2018" s="5"/>
      <c r="E2018" s="5"/>
      <c r="F2018" s="5"/>
      <c r="G2018" s="5"/>
      <c r="H2018" s="5"/>
      <c r="I2018" s="5"/>
      <c r="J2018" s="5"/>
      <c r="K2018" s="5"/>
      <c r="L2018" s="5"/>
      <c r="M2018" s="5"/>
      <c r="N2018" s="5"/>
      <c r="O2018" s="5"/>
      <c r="P2018" s="5"/>
      <c r="Q2018" s="5"/>
      <c r="R2018" s="5"/>
      <c r="S2018" s="5"/>
      <c r="T2018" s="5"/>
      <c r="U2018" s="127"/>
      <c r="V2018" s="496"/>
    </row>
    <row r="2019" spans="1:22" x14ac:dyDescent="0.2">
      <c r="A2019" s="5"/>
      <c r="B2019" s="31"/>
      <c r="C2019" s="30"/>
      <c r="D2019" s="5"/>
      <c r="E2019" s="5"/>
      <c r="F2019" s="5"/>
      <c r="G2019" s="5"/>
      <c r="H2019" s="5"/>
      <c r="I2019" s="5"/>
      <c r="J2019" s="5"/>
      <c r="K2019" s="5"/>
      <c r="L2019" s="5"/>
      <c r="M2019" s="5"/>
      <c r="N2019" s="5"/>
      <c r="O2019" s="5"/>
      <c r="P2019" s="5"/>
      <c r="Q2019" s="5"/>
      <c r="R2019" s="5"/>
      <c r="S2019" s="5"/>
      <c r="T2019" s="5"/>
      <c r="U2019" s="127"/>
      <c r="V2019" s="496"/>
    </row>
    <row r="2020" spans="1:22" x14ac:dyDescent="0.2">
      <c r="A2020" s="5"/>
      <c r="B2020" s="31"/>
      <c r="C2020" s="30"/>
      <c r="D2020" s="5"/>
      <c r="E2020" s="5"/>
      <c r="F2020" s="5"/>
      <c r="G2020" s="5"/>
      <c r="H2020" s="5"/>
      <c r="I2020" s="5"/>
      <c r="J2020" s="5"/>
      <c r="K2020" s="5"/>
      <c r="L2020" s="5"/>
      <c r="M2020" s="5"/>
      <c r="N2020" s="5"/>
      <c r="O2020" s="5"/>
      <c r="P2020" s="5"/>
      <c r="Q2020" s="5"/>
      <c r="R2020" s="5"/>
      <c r="S2020" s="5"/>
      <c r="T2020" s="5"/>
      <c r="U2020" s="127"/>
      <c r="V2020" s="496"/>
    </row>
    <row r="2021" spans="1:22" x14ac:dyDescent="0.2">
      <c r="A2021" s="5"/>
      <c r="B2021" s="31"/>
      <c r="C2021" s="30"/>
      <c r="D2021" s="5"/>
      <c r="E2021" s="5"/>
      <c r="F2021" s="5"/>
      <c r="G2021" s="5"/>
      <c r="H2021" s="5"/>
      <c r="I2021" s="5"/>
      <c r="J2021" s="5"/>
      <c r="K2021" s="5"/>
      <c r="L2021" s="5"/>
      <c r="M2021" s="5"/>
      <c r="N2021" s="5"/>
      <c r="O2021" s="5"/>
      <c r="P2021" s="5"/>
      <c r="Q2021" s="5"/>
      <c r="R2021" s="5"/>
      <c r="S2021" s="5"/>
      <c r="T2021" s="5"/>
      <c r="U2021" s="127"/>
      <c r="V2021" s="496"/>
    </row>
    <row r="2022" spans="1:22" x14ac:dyDescent="0.2">
      <c r="A2022" s="5"/>
      <c r="B2022" s="31"/>
      <c r="C2022" s="30"/>
      <c r="D2022" s="5"/>
      <c r="E2022" s="5"/>
      <c r="F2022" s="5"/>
      <c r="G2022" s="5"/>
      <c r="H2022" s="5"/>
      <c r="I2022" s="5"/>
      <c r="J2022" s="5"/>
      <c r="K2022" s="5"/>
      <c r="L2022" s="5"/>
      <c r="M2022" s="5"/>
      <c r="N2022" s="5"/>
      <c r="O2022" s="5"/>
      <c r="P2022" s="5"/>
      <c r="Q2022" s="5"/>
      <c r="R2022" s="5"/>
      <c r="S2022" s="5"/>
      <c r="T2022" s="5"/>
      <c r="U2022" s="127"/>
      <c r="V2022" s="496"/>
    </row>
    <row r="2023" spans="1:22" x14ac:dyDescent="0.2">
      <c r="A2023" s="5"/>
      <c r="B2023" s="31"/>
      <c r="C2023" s="30"/>
      <c r="D2023" s="5"/>
      <c r="E2023" s="5"/>
      <c r="F2023" s="5"/>
      <c r="G2023" s="5"/>
      <c r="H2023" s="5"/>
      <c r="I2023" s="5"/>
      <c r="J2023" s="5"/>
      <c r="K2023" s="5"/>
      <c r="L2023" s="5"/>
      <c r="M2023" s="5"/>
      <c r="N2023" s="5"/>
      <c r="O2023" s="5"/>
      <c r="P2023" s="5"/>
      <c r="Q2023" s="5"/>
      <c r="R2023" s="5"/>
      <c r="S2023" s="5"/>
      <c r="T2023" s="5"/>
      <c r="U2023" s="127"/>
      <c r="V2023" s="496"/>
    </row>
    <row r="2024" spans="1:22" x14ac:dyDescent="0.2">
      <c r="A2024" s="5"/>
      <c r="B2024" s="31"/>
      <c r="C2024" s="30"/>
      <c r="D2024" s="5"/>
      <c r="E2024" s="5"/>
      <c r="F2024" s="5"/>
      <c r="G2024" s="5"/>
      <c r="H2024" s="5"/>
      <c r="I2024" s="5"/>
      <c r="J2024" s="5"/>
      <c r="K2024" s="5"/>
      <c r="L2024" s="5"/>
      <c r="M2024" s="5"/>
      <c r="N2024" s="5"/>
      <c r="O2024" s="5"/>
      <c r="P2024" s="5"/>
      <c r="Q2024" s="5"/>
      <c r="R2024" s="5"/>
      <c r="S2024" s="5"/>
      <c r="T2024" s="5"/>
      <c r="U2024" s="127"/>
      <c r="V2024" s="496"/>
    </row>
    <row r="2025" spans="1:22" x14ac:dyDescent="0.2">
      <c r="A2025" s="5"/>
      <c r="B2025" s="31"/>
      <c r="C2025" s="30"/>
      <c r="D2025" s="5"/>
      <c r="E2025" s="5"/>
      <c r="F2025" s="5"/>
      <c r="G2025" s="5"/>
      <c r="H2025" s="5"/>
      <c r="I2025" s="5"/>
      <c r="J2025" s="5"/>
      <c r="K2025" s="5"/>
      <c r="L2025" s="5"/>
      <c r="M2025" s="5"/>
      <c r="N2025" s="5"/>
      <c r="O2025" s="5"/>
      <c r="P2025" s="5"/>
      <c r="Q2025" s="5"/>
      <c r="R2025" s="5"/>
      <c r="S2025" s="5"/>
      <c r="T2025" s="5"/>
      <c r="U2025" s="127"/>
      <c r="V2025" s="496"/>
    </row>
    <row r="2026" spans="1:22" x14ac:dyDescent="0.2">
      <c r="A2026" s="5"/>
      <c r="B2026" s="31"/>
      <c r="C2026" s="30"/>
      <c r="D2026" s="5"/>
      <c r="E2026" s="5"/>
      <c r="F2026" s="5"/>
      <c r="G2026" s="5"/>
      <c r="H2026" s="5"/>
      <c r="I2026" s="5"/>
      <c r="J2026" s="5"/>
      <c r="K2026" s="5"/>
      <c r="L2026" s="5"/>
      <c r="M2026" s="5"/>
      <c r="N2026" s="5"/>
      <c r="O2026" s="5"/>
      <c r="P2026" s="5"/>
      <c r="Q2026" s="5"/>
      <c r="R2026" s="5"/>
      <c r="S2026" s="5"/>
      <c r="T2026" s="5"/>
      <c r="U2026" s="127"/>
      <c r="V2026" s="496"/>
    </row>
    <row r="2027" spans="1:22" x14ac:dyDescent="0.2">
      <c r="A2027" s="5"/>
      <c r="B2027" s="31"/>
      <c r="C2027" s="30"/>
      <c r="D2027" s="5"/>
      <c r="E2027" s="5"/>
      <c r="F2027" s="5"/>
      <c r="G2027" s="5"/>
      <c r="H2027" s="5"/>
      <c r="I2027" s="5"/>
      <c r="J2027" s="5"/>
      <c r="K2027" s="5"/>
      <c r="L2027" s="5"/>
      <c r="M2027" s="5"/>
      <c r="N2027" s="5"/>
      <c r="O2027" s="5"/>
      <c r="P2027" s="5"/>
      <c r="Q2027" s="5"/>
      <c r="R2027" s="5"/>
      <c r="S2027" s="5"/>
      <c r="T2027" s="5"/>
      <c r="U2027" s="127"/>
      <c r="V2027" s="496"/>
    </row>
    <row r="2028" spans="1:22" x14ac:dyDescent="0.2">
      <c r="A2028" s="5"/>
      <c r="B2028" s="31"/>
      <c r="C2028" s="30"/>
      <c r="D2028" s="5"/>
      <c r="E2028" s="5"/>
      <c r="F2028" s="5"/>
      <c r="G2028" s="5"/>
      <c r="H2028" s="5"/>
      <c r="I2028" s="5"/>
      <c r="J2028" s="5"/>
      <c r="K2028" s="5"/>
      <c r="L2028" s="5"/>
      <c r="M2028" s="5"/>
      <c r="N2028" s="5"/>
      <c r="O2028" s="5"/>
      <c r="P2028" s="5"/>
      <c r="Q2028" s="5"/>
      <c r="R2028" s="5"/>
      <c r="S2028" s="5"/>
      <c r="T2028" s="5"/>
      <c r="U2028" s="127"/>
      <c r="V2028" s="496"/>
    </row>
    <row r="2029" spans="1:22" x14ac:dyDescent="0.2">
      <c r="A2029" s="5"/>
      <c r="B2029" s="31"/>
      <c r="C2029" s="30"/>
      <c r="D2029" s="5"/>
      <c r="E2029" s="5"/>
      <c r="F2029" s="5"/>
      <c r="G2029" s="5"/>
      <c r="H2029" s="5"/>
      <c r="I2029" s="5"/>
      <c r="J2029" s="5"/>
      <c r="K2029" s="5"/>
      <c r="L2029" s="5"/>
      <c r="M2029" s="5"/>
      <c r="N2029" s="5"/>
      <c r="O2029" s="5"/>
      <c r="P2029" s="5"/>
      <c r="Q2029" s="5"/>
      <c r="R2029" s="5"/>
      <c r="S2029" s="5"/>
      <c r="T2029" s="5"/>
      <c r="U2029" s="127"/>
      <c r="V2029" s="496"/>
    </row>
    <row r="2030" spans="1:22" x14ac:dyDescent="0.2">
      <c r="A2030" s="5"/>
      <c r="B2030" s="31"/>
      <c r="C2030" s="30"/>
      <c r="D2030" s="5"/>
      <c r="E2030" s="5"/>
      <c r="F2030" s="5"/>
      <c r="G2030" s="5"/>
      <c r="H2030" s="5"/>
      <c r="I2030" s="5"/>
      <c r="J2030" s="5"/>
      <c r="K2030" s="5"/>
      <c r="L2030" s="5"/>
      <c r="M2030" s="5"/>
      <c r="N2030" s="5"/>
      <c r="O2030" s="5"/>
      <c r="P2030" s="5"/>
      <c r="Q2030" s="5"/>
      <c r="R2030" s="5"/>
      <c r="S2030" s="5"/>
      <c r="T2030" s="5"/>
      <c r="U2030" s="127"/>
      <c r="V2030" s="496"/>
    </row>
    <row r="2031" spans="1:22" x14ac:dyDescent="0.2">
      <c r="A2031" s="5"/>
      <c r="B2031" s="31"/>
      <c r="C2031" s="30"/>
      <c r="D2031" s="5"/>
      <c r="E2031" s="5"/>
      <c r="F2031" s="5"/>
      <c r="G2031" s="5"/>
      <c r="H2031" s="5"/>
      <c r="I2031" s="5"/>
      <c r="J2031" s="5"/>
      <c r="K2031" s="5"/>
      <c r="L2031" s="5"/>
      <c r="M2031" s="5"/>
      <c r="N2031" s="5"/>
      <c r="O2031" s="5"/>
      <c r="P2031" s="5"/>
      <c r="Q2031" s="5"/>
      <c r="R2031" s="5"/>
      <c r="S2031" s="5"/>
      <c r="T2031" s="5"/>
      <c r="U2031" s="127"/>
      <c r="V2031" s="496"/>
    </row>
    <row r="2032" spans="1:22" x14ac:dyDescent="0.2">
      <c r="A2032" s="5"/>
      <c r="B2032" s="31"/>
      <c r="C2032" s="30"/>
      <c r="D2032" s="5"/>
      <c r="E2032" s="5"/>
      <c r="F2032" s="5"/>
      <c r="G2032" s="5"/>
      <c r="H2032" s="5"/>
      <c r="I2032" s="5"/>
      <c r="J2032" s="5"/>
      <c r="K2032" s="5"/>
      <c r="L2032" s="5"/>
      <c r="M2032" s="5"/>
      <c r="N2032" s="5"/>
      <c r="O2032" s="5"/>
      <c r="P2032" s="5"/>
      <c r="Q2032" s="5"/>
      <c r="R2032" s="5"/>
      <c r="S2032" s="5"/>
      <c r="T2032" s="5"/>
      <c r="U2032" s="127"/>
      <c r="V2032" s="496"/>
    </row>
    <row r="2033" spans="1:22" x14ac:dyDescent="0.2">
      <c r="A2033" s="5"/>
      <c r="B2033" s="31"/>
      <c r="C2033" s="30"/>
      <c r="D2033" s="5"/>
      <c r="E2033" s="5"/>
      <c r="F2033" s="5"/>
      <c r="G2033" s="5"/>
      <c r="H2033" s="5"/>
      <c r="I2033" s="5"/>
      <c r="J2033" s="5"/>
      <c r="K2033" s="5"/>
      <c r="L2033" s="5"/>
      <c r="M2033" s="5"/>
      <c r="N2033" s="5"/>
      <c r="O2033" s="5"/>
      <c r="P2033" s="5"/>
      <c r="Q2033" s="5"/>
      <c r="R2033" s="5"/>
      <c r="S2033" s="5"/>
      <c r="T2033" s="5"/>
      <c r="U2033" s="127"/>
      <c r="V2033" s="496"/>
    </row>
    <row r="2034" spans="1:22" x14ac:dyDescent="0.2">
      <c r="A2034" s="5"/>
      <c r="B2034" s="31"/>
      <c r="C2034" s="30"/>
      <c r="D2034" s="5"/>
      <c r="E2034" s="5"/>
      <c r="F2034" s="5"/>
      <c r="G2034" s="5"/>
      <c r="H2034" s="5"/>
      <c r="I2034" s="5"/>
      <c r="J2034" s="5"/>
      <c r="K2034" s="5"/>
      <c r="L2034" s="5"/>
      <c r="M2034" s="5"/>
      <c r="N2034" s="5"/>
      <c r="O2034" s="5"/>
      <c r="P2034" s="5"/>
      <c r="Q2034" s="5"/>
      <c r="R2034" s="5"/>
      <c r="S2034" s="5"/>
      <c r="T2034" s="5"/>
      <c r="U2034" s="127"/>
      <c r="V2034" s="496"/>
    </row>
    <row r="2035" spans="1:22" x14ac:dyDescent="0.2">
      <c r="A2035" s="5"/>
      <c r="B2035" s="31"/>
      <c r="C2035" s="30"/>
      <c r="D2035" s="5"/>
      <c r="E2035" s="5"/>
      <c r="F2035" s="5"/>
      <c r="G2035" s="5"/>
      <c r="H2035" s="5"/>
      <c r="I2035" s="5"/>
      <c r="J2035" s="5"/>
      <c r="K2035" s="5"/>
      <c r="L2035" s="5"/>
      <c r="M2035" s="5"/>
      <c r="N2035" s="5"/>
      <c r="O2035" s="5"/>
      <c r="P2035" s="5"/>
      <c r="Q2035" s="5"/>
      <c r="R2035" s="5"/>
      <c r="S2035" s="5"/>
      <c r="T2035" s="5"/>
      <c r="U2035" s="127"/>
      <c r="V2035" s="496"/>
    </row>
    <row r="2036" spans="1:22" x14ac:dyDescent="0.2">
      <c r="A2036" s="5"/>
      <c r="B2036" s="31"/>
      <c r="C2036" s="30"/>
      <c r="D2036" s="5"/>
      <c r="E2036" s="5"/>
      <c r="F2036" s="5"/>
      <c r="G2036" s="5"/>
      <c r="H2036" s="5"/>
      <c r="I2036" s="5"/>
      <c r="J2036" s="5"/>
      <c r="K2036" s="5"/>
      <c r="L2036" s="5"/>
      <c r="M2036" s="5"/>
      <c r="N2036" s="5"/>
      <c r="O2036" s="5"/>
      <c r="P2036" s="5"/>
      <c r="Q2036" s="5"/>
      <c r="R2036" s="5"/>
      <c r="S2036" s="5"/>
      <c r="T2036" s="5"/>
      <c r="U2036" s="127"/>
      <c r="V2036" s="496"/>
    </row>
    <row r="2037" spans="1:22" x14ac:dyDescent="0.2">
      <c r="A2037" s="5"/>
      <c r="B2037" s="31"/>
      <c r="C2037" s="30"/>
      <c r="D2037" s="5"/>
      <c r="E2037" s="5"/>
      <c r="F2037" s="5"/>
      <c r="G2037" s="5"/>
      <c r="H2037" s="5"/>
      <c r="I2037" s="5"/>
      <c r="J2037" s="5"/>
      <c r="K2037" s="5"/>
      <c r="L2037" s="5"/>
      <c r="M2037" s="5"/>
      <c r="N2037" s="5"/>
      <c r="O2037" s="5"/>
      <c r="P2037" s="5"/>
      <c r="Q2037" s="5"/>
      <c r="R2037" s="5"/>
      <c r="S2037" s="5"/>
      <c r="T2037" s="5"/>
      <c r="U2037" s="127"/>
      <c r="V2037" s="496"/>
    </row>
    <row r="2038" spans="1:22" x14ac:dyDescent="0.2">
      <c r="A2038" s="5"/>
      <c r="B2038" s="31"/>
      <c r="C2038" s="30"/>
      <c r="D2038" s="5"/>
      <c r="E2038" s="5"/>
      <c r="F2038" s="5"/>
      <c r="G2038" s="5"/>
      <c r="H2038" s="5"/>
      <c r="I2038" s="5"/>
      <c r="J2038" s="5"/>
      <c r="K2038" s="5"/>
      <c r="L2038" s="5"/>
      <c r="M2038" s="5"/>
      <c r="N2038" s="5"/>
      <c r="O2038" s="5"/>
      <c r="P2038" s="5"/>
      <c r="Q2038" s="5"/>
      <c r="R2038" s="5"/>
      <c r="S2038" s="5"/>
      <c r="T2038" s="5"/>
      <c r="U2038" s="127"/>
      <c r="V2038" s="496"/>
    </row>
    <row r="2039" spans="1:22" x14ac:dyDescent="0.2">
      <c r="A2039" s="5"/>
      <c r="B2039" s="31"/>
      <c r="C2039" s="30"/>
      <c r="D2039" s="5"/>
      <c r="E2039" s="5"/>
      <c r="F2039" s="5"/>
      <c r="G2039" s="5"/>
      <c r="H2039" s="5"/>
      <c r="I2039" s="5"/>
      <c r="J2039" s="5"/>
      <c r="K2039" s="5"/>
      <c r="L2039" s="5"/>
      <c r="M2039" s="5"/>
      <c r="N2039" s="5"/>
      <c r="O2039" s="5"/>
      <c r="P2039" s="5"/>
      <c r="Q2039" s="5"/>
      <c r="R2039" s="5"/>
      <c r="S2039" s="5"/>
      <c r="T2039" s="5"/>
      <c r="U2039" s="127"/>
      <c r="V2039" s="496"/>
    </row>
    <row r="2040" spans="1:22" x14ac:dyDescent="0.2">
      <c r="A2040" s="5"/>
      <c r="B2040" s="31"/>
      <c r="C2040" s="30"/>
      <c r="D2040" s="5"/>
      <c r="E2040" s="5"/>
      <c r="F2040" s="5"/>
      <c r="G2040" s="5"/>
      <c r="H2040" s="5"/>
      <c r="I2040" s="5"/>
      <c r="J2040" s="5"/>
      <c r="K2040" s="5"/>
      <c r="L2040" s="5"/>
      <c r="M2040" s="5"/>
      <c r="N2040" s="5"/>
      <c r="O2040" s="5"/>
      <c r="P2040" s="5"/>
      <c r="Q2040" s="5"/>
      <c r="R2040" s="5"/>
      <c r="S2040" s="5"/>
      <c r="T2040" s="5"/>
      <c r="U2040" s="127"/>
      <c r="V2040" s="496"/>
    </row>
    <row r="2041" spans="1:22" x14ac:dyDescent="0.2">
      <c r="A2041" s="5"/>
      <c r="B2041" s="31"/>
      <c r="C2041" s="30"/>
      <c r="D2041" s="5"/>
      <c r="E2041" s="5"/>
      <c r="F2041" s="5"/>
      <c r="G2041" s="5"/>
      <c r="H2041" s="5"/>
      <c r="I2041" s="5"/>
      <c r="J2041" s="5"/>
      <c r="K2041" s="5"/>
      <c r="L2041" s="5"/>
      <c r="M2041" s="5"/>
      <c r="N2041" s="5"/>
      <c r="O2041" s="5"/>
      <c r="P2041" s="5"/>
      <c r="Q2041" s="5"/>
      <c r="R2041" s="5"/>
      <c r="S2041" s="5"/>
      <c r="T2041" s="5"/>
      <c r="U2041" s="127"/>
      <c r="V2041" s="496"/>
    </row>
    <row r="2042" spans="1:22" x14ac:dyDescent="0.2">
      <c r="A2042" s="5"/>
      <c r="B2042" s="31"/>
      <c r="C2042" s="30"/>
      <c r="D2042" s="5"/>
      <c r="E2042" s="5"/>
      <c r="F2042" s="5"/>
      <c r="G2042" s="5"/>
      <c r="H2042" s="5"/>
      <c r="I2042" s="5"/>
      <c r="J2042" s="5"/>
      <c r="K2042" s="5"/>
      <c r="L2042" s="5"/>
      <c r="M2042" s="5"/>
      <c r="N2042" s="5"/>
      <c r="O2042" s="5"/>
      <c r="P2042" s="5"/>
      <c r="Q2042" s="5"/>
      <c r="R2042" s="5"/>
      <c r="S2042" s="5"/>
      <c r="T2042" s="5"/>
      <c r="U2042" s="127"/>
      <c r="V2042" s="496"/>
    </row>
    <row r="2043" spans="1:22" x14ac:dyDescent="0.2">
      <c r="A2043" s="5"/>
      <c r="B2043" s="31"/>
      <c r="C2043" s="30"/>
      <c r="D2043" s="5"/>
      <c r="E2043" s="5"/>
      <c r="F2043" s="5"/>
      <c r="G2043" s="5"/>
      <c r="H2043" s="5"/>
      <c r="I2043" s="5"/>
      <c r="J2043" s="5"/>
      <c r="K2043" s="5"/>
      <c r="L2043" s="5"/>
      <c r="M2043" s="5"/>
      <c r="N2043" s="5"/>
      <c r="O2043" s="5"/>
      <c r="P2043" s="5"/>
      <c r="Q2043" s="5"/>
      <c r="R2043" s="5"/>
      <c r="S2043" s="5"/>
      <c r="T2043" s="5"/>
      <c r="U2043" s="127"/>
      <c r="V2043" s="496"/>
    </row>
    <row r="2044" spans="1:22" x14ac:dyDescent="0.2">
      <c r="A2044" s="5"/>
      <c r="B2044" s="31"/>
      <c r="C2044" s="30"/>
      <c r="D2044" s="5"/>
      <c r="E2044" s="5"/>
      <c r="F2044" s="5"/>
      <c r="G2044" s="5"/>
      <c r="H2044" s="5"/>
      <c r="I2044" s="5"/>
      <c r="J2044" s="5"/>
      <c r="K2044" s="5"/>
      <c r="L2044" s="5"/>
      <c r="M2044" s="5"/>
      <c r="N2044" s="5"/>
      <c r="O2044" s="5"/>
      <c r="P2044" s="5"/>
      <c r="Q2044" s="5"/>
      <c r="R2044" s="5"/>
      <c r="S2044" s="5"/>
      <c r="T2044" s="5"/>
      <c r="U2044" s="127"/>
      <c r="V2044" s="496"/>
    </row>
    <row r="2045" spans="1:22" x14ac:dyDescent="0.2">
      <c r="A2045" s="5"/>
      <c r="B2045" s="31"/>
      <c r="C2045" s="30"/>
      <c r="D2045" s="5"/>
      <c r="E2045" s="5"/>
      <c r="F2045" s="5"/>
      <c r="G2045" s="5"/>
      <c r="H2045" s="5"/>
      <c r="I2045" s="5"/>
      <c r="J2045" s="5"/>
      <c r="K2045" s="5"/>
      <c r="L2045" s="5"/>
      <c r="M2045" s="5"/>
      <c r="N2045" s="5"/>
      <c r="O2045" s="5"/>
      <c r="P2045" s="5"/>
      <c r="Q2045" s="5"/>
      <c r="R2045" s="5"/>
      <c r="S2045" s="5"/>
      <c r="T2045" s="5"/>
      <c r="U2045" s="127"/>
      <c r="V2045" s="496"/>
    </row>
    <row r="2046" spans="1:22" x14ac:dyDescent="0.2">
      <c r="A2046" s="5"/>
      <c r="B2046" s="31"/>
      <c r="C2046" s="30"/>
      <c r="D2046" s="5"/>
      <c r="E2046" s="5"/>
      <c r="F2046" s="5"/>
      <c r="G2046" s="5"/>
      <c r="H2046" s="5"/>
      <c r="I2046" s="5"/>
      <c r="J2046" s="5"/>
      <c r="K2046" s="5"/>
      <c r="L2046" s="5"/>
      <c r="M2046" s="5"/>
      <c r="N2046" s="5"/>
      <c r="O2046" s="5"/>
      <c r="P2046" s="5"/>
      <c r="Q2046" s="5"/>
      <c r="R2046" s="5"/>
      <c r="S2046" s="5"/>
      <c r="T2046" s="5"/>
      <c r="U2046" s="127"/>
      <c r="V2046" s="496"/>
    </row>
    <row r="2047" spans="1:22" x14ac:dyDescent="0.2">
      <c r="A2047" s="5"/>
      <c r="B2047" s="31"/>
      <c r="C2047" s="30"/>
      <c r="D2047" s="5"/>
      <c r="E2047" s="5"/>
      <c r="F2047" s="5"/>
      <c r="G2047" s="5"/>
      <c r="H2047" s="5"/>
      <c r="I2047" s="5"/>
      <c r="J2047" s="5"/>
      <c r="K2047" s="5"/>
      <c r="L2047" s="5"/>
      <c r="M2047" s="5"/>
      <c r="N2047" s="5"/>
      <c r="O2047" s="5"/>
      <c r="P2047" s="5"/>
      <c r="Q2047" s="5"/>
      <c r="R2047" s="5"/>
      <c r="S2047" s="5"/>
      <c r="T2047" s="5"/>
      <c r="U2047" s="127"/>
      <c r="V2047" s="496"/>
    </row>
    <row r="2048" spans="1:22" x14ac:dyDescent="0.2">
      <c r="A2048" s="5"/>
      <c r="B2048" s="31"/>
      <c r="C2048" s="30"/>
      <c r="D2048" s="5"/>
      <c r="E2048" s="5"/>
      <c r="F2048" s="5"/>
      <c r="G2048" s="5"/>
      <c r="H2048" s="5"/>
      <c r="I2048" s="5"/>
      <c r="J2048" s="5"/>
      <c r="K2048" s="5"/>
      <c r="L2048" s="5"/>
      <c r="M2048" s="5"/>
      <c r="N2048" s="5"/>
      <c r="O2048" s="5"/>
      <c r="P2048" s="5"/>
      <c r="Q2048" s="5"/>
      <c r="R2048" s="5"/>
      <c r="S2048" s="5"/>
      <c r="T2048" s="5"/>
      <c r="U2048" s="127"/>
      <c r="V2048" s="496"/>
    </row>
    <row r="2049" spans="1:22" x14ac:dyDescent="0.2">
      <c r="A2049" s="5"/>
      <c r="B2049" s="31"/>
      <c r="C2049" s="30"/>
      <c r="D2049" s="5"/>
      <c r="E2049" s="5"/>
      <c r="F2049" s="5"/>
      <c r="G2049" s="5"/>
      <c r="H2049" s="5"/>
      <c r="I2049" s="5"/>
      <c r="J2049" s="5"/>
      <c r="K2049" s="5"/>
      <c r="L2049" s="5"/>
      <c r="M2049" s="5"/>
      <c r="N2049" s="5"/>
      <c r="O2049" s="5"/>
      <c r="P2049" s="5"/>
      <c r="Q2049" s="5"/>
      <c r="R2049" s="5"/>
      <c r="S2049" s="5"/>
      <c r="T2049" s="5"/>
      <c r="U2049" s="127"/>
      <c r="V2049" s="496"/>
    </row>
    <row r="2050" spans="1:22" x14ac:dyDescent="0.2">
      <c r="A2050" s="5"/>
      <c r="B2050" s="31"/>
      <c r="C2050" s="30"/>
      <c r="D2050" s="5"/>
      <c r="E2050" s="5"/>
      <c r="F2050" s="5"/>
      <c r="G2050" s="5"/>
      <c r="H2050" s="5"/>
      <c r="I2050" s="5"/>
      <c r="J2050" s="5"/>
      <c r="K2050" s="5"/>
      <c r="L2050" s="5"/>
      <c r="M2050" s="5"/>
      <c r="N2050" s="5"/>
      <c r="O2050" s="5"/>
      <c r="P2050" s="5"/>
      <c r="Q2050" s="5"/>
      <c r="R2050" s="5"/>
      <c r="S2050" s="5"/>
      <c r="T2050" s="5"/>
      <c r="U2050" s="127"/>
      <c r="V2050" s="496"/>
    </row>
    <row r="2051" spans="1:22" x14ac:dyDescent="0.2">
      <c r="A2051" s="5"/>
      <c r="B2051" s="31"/>
      <c r="C2051" s="30"/>
      <c r="D2051" s="5"/>
      <c r="E2051" s="5"/>
      <c r="F2051" s="5"/>
      <c r="G2051" s="5"/>
      <c r="H2051" s="5"/>
      <c r="I2051" s="5"/>
      <c r="J2051" s="5"/>
      <c r="K2051" s="5"/>
      <c r="L2051" s="5"/>
      <c r="M2051" s="5"/>
      <c r="N2051" s="5"/>
      <c r="O2051" s="5"/>
      <c r="P2051" s="5"/>
      <c r="Q2051" s="5"/>
      <c r="R2051" s="5"/>
      <c r="S2051" s="5"/>
      <c r="T2051" s="5"/>
      <c r="U2051" s="127"/>
      <c r="V2051" s="496"/>
    </row>
    <row r="2052" spans="1:22" x14ac:dyDescent="0.2">
      <c r="A2052" s="5"/>
      <c r="B2052" s="31"/>
      <c r="C2052" s="30"/>
      <c r="D2052" s="5"/>
      <c r="E2052" s="5"/>
      <c r="F2052" s="5"/>
      <c r="G2052" s="5"/>
      <c r="H2052" s="5"/>
      <c r="I2052" s="5"/>
      <c r="J2052" s="5"/>
      <c r="K2052" s="5"/>
      <c r="L2052" s="5"/>
      <c r="M2052" s="5"/>
      <c r="N2052" s="5"/>
      <c r="O2052" s="5"/>
      <c r="P2052" s="5"/>
      <c r="Q2052" s="5"/>
      <c r="R2052" s="5"/>
      <c r="S2052" s="5"/>
      <c r="T2052" s="5"/>
      <c r="U2052" s="127"/>
      <c r="V2052" s="496"/>
    </row>
    <row r="2053" spans="1:22" x14ac:dyDescent="0.2">
      <c r="A2053" s="5"/>
      <c r="B2053" s="31"/>
      <c r="C2053" s="30"/>
      <c r="D2053" s="5"/>
      <c r="E2053" s="5"/>
      <c r="F2053" s="5"/>
      <c r="G2053" s="5"/>
      <c r="H2053" s="5"/>
      <c r="I2053" s="5"/>
      <c r="J2053" s="5"/>
      <c r="K2053" s="5"/>
      <c r="L2053" s="5"/>
      <c r="M2053" s="5"/>
      <c r="N2053" s="5"/>
      <c r="O2053" s="5"/>
      <c r="P2053" s="5"/>
      <c r="Q2053" s="5"/>
      <c r="R2053" s="5"/>
      <c r="S2053" s="5"/>
      <c r="T2053" s="5"/>
      <c r="U2053" s="127"/>
      <c r="V2053" s="496"/>
    </row>
    <row r="2054" spans="1:22" x14ac:dyDescent="0.2">
      <c r="A2054" s="5"/>
      <c r="B2054" s="31"/>
      <c r="C2054" s="30"/>
      <c r="D2054" s="5"/>
      <c r="E2054" s="5"/>
      <c r="F2054" s="5"/>
      <c r="G2054" s="5"/>
      <c r="H2054" s="5"/>
      <c r="I2054" s="5"/>
      <c r="J2054" s="5"/>
      <c r="K2054" s="5"/>
      <c r="L2054" s="5"/>
      <c r="M2054" s="5"/>
      <c r="N2054" s="5"/>
      <c r="O2054" s="5"/>
      <c r="P2054" s="5"/>
      <c r="Q2054" s="5"/>
      <c r="R2054" s="5"/>
      <c r="S2054" s="5"/>
      <c r="T2054" s="5"/>
      <c r="U2054" s="127"/>
      <c r="V2054" s="496"/>
    </row>
    <row r="2055" spans="1:22" x14ac:dyDescent="0.2">
      <c r="A2055" s="5"/>
      <c r="B2055" s="31"/>
      <c r="C2055" s="30"/>
      <c r="D2055" s="5"/>
      <c r="E2055" s="5"/>
      <c r="F2055" s="5"/>
      <c r="G2055" s="5"/>
      <c r="H2055" s="5"/>
      <c r="I2055" s="5"/>
      <c r="J2055" s="5"/>
      <c r="K2055" s="5"/>
      <c r="L2055" s="5"/>
      <c r="M2055" s="5"/>
      <c r="N2055" s="5"/>
      <c r="O2055" s="5"/>
      <c r="P2055" s="5"/>
      <c r="Q2055" s="5"/>
      <c r="R2055" s="5"/>
      <c r="S2055" s="5"/>
      <c r="T2055" s="5"/>
      <c r="U2055" s="127"/>
      <c r="V2055" s="496"/>
    </row>
    <row r="2056" spans="1:22" x14ac:dyDescent="0.2">
      <c r="A2056" s="5"/>
      <c r="B2056" s="31"/>
      <c r="C2056" s="30"/>
      <c r="D2056" s="5"/>
      <c r="E2056" s="5"/>
      <c r="F2056" s="5"/>
      <c r="G2056" s="5"/>
      <c r="H2056" s="5"/>
      <c r="I2056" s="5"/>
      <c r="J2056" s="5"/>
      <c r="K2056" s="5"/>
      <c r="L2056" s="5"/>
      <c r="M2056" s="5"/>
      <c r="N2056" s="5"/>
      <c r="O2056" s="5"/>
      <c r="P2056" s="5"/>
      <c r="Q2056" s="5"/>
      <c r="R2056" s="5"/>
      <c r="S2056" s="5"/>
      <c r="T2056" s="5"/>
      <c r="U2056" s="127"/>
      <c r="V2056" s="496"/>
    </row>
    <row r="2057" spans="1:22" x14ac:dyDescent="0.2">
      <c r="A2057" s="5"/>
      <c r="B2057" s="31"/>
      <c r="C2057" s="30"/>
      <c r="D2057" s="5"/>
      <c r="E2057" s="5"/>
      <c r="F2057" s="5"/>
      <c r="G2057" s="5"/>
      <c r="H2057" s="5"/>
      <c r="I2057" s="5"/>
      <c r="J2057" s="5"/>
      <c r="K2057" s="5"/>
      <c r="L2057" s="5"/>
      <c r="M2057" s="5"/>
      <c r="N2057" s="5"/>
      <c r="O2057" s="5"/>
      <c r="P2057" s="5"/>
      <c r="Q2057" s="5"/>
      <c r="R2057" s="5"/>
      <c r="S2057" s="5"/>
      <c r="T2057" s="5"/>
      <c r="U2057" s="127"/>
      <c r="V2057" s="496"/>
    </row>
    <row r="2058" spans="1:22" x14ac:dyDescent="0.2">
      <c r="A2058" s="5"/>
      <c r="B2058" s="31"/>
      <c r="C2058" s="30"/>
      <c r="D2058" s="5"/>
      <c r="E2058" s="5"/>
      <c r="F2058" s="5"/>
      <c r="G2058" s="5"/>
      <c r="H2058" s="5"/>
      <c r="I2058" s="5"/>
      <c r="J2058" s="5"/>
      <c r="K2058" s="5"/>
      <c r="L2058" s="5"/>
      <c r="M2058" s="5"/>
      <c r="N2058" s="5"/>
      <c r="O2058" s="5"/>
      <c r="P2058" s="5"/>
      <c r="Q2058" s="5"/>
      <c r="R2058" s="5"/>
      <c r="S2058" s="5"/>
      <c r="T2058" s="5"/>
      <c r="U2058" s="127"/>
      <c r="V2058" s="496"/>
    </row>
    <row r="2059" spans="1:22" x14ac:dyDescent="0.2">
      <c r="A2059" s="5"/>
      <c r="B2059" s="31"/>
      <c r="C2059" s="30"/>
      <c r="D2059" s="5"/>
      <c r="E2059" s="5"/>
      <c r="F2059" s="5"/>
      <c r="G2059" s="5"/>
      <c r="H2059" s="5"/>
      <c r="I2059" s="5"/>
      <c r="J2059" s="5"/>
      <c r="K2059" s="5"/>
      <c r="L2059" s="5"/>
      <c r="M2059" s="5"/>
      <c r="N2059" s="5"/>
      <c r="O2059" s="5"/>
      <c r="P2059" s="5"/>
      <c r="Q2059" s="5"/>
      <c r="R2059" s="5"/>
      <c r="S2059" s="5"/>
      <c r="T2059" s="5"/>
      <c r="U2059" s="127"/>
      <c r="V2059" s="496"/>
    </row>
    <row r="2060" spans="1:22" x14ac:dyDescent="0.2">
      <c r="A2060" s="5"/>
      <c r="B2060" s="31"/>
      <c r="C2060" s="30"/>
      <c r="D2060" s="5"/>
      <c r="E2060" s="5"/>
      <c r="F2060" s="5"/>
      <c r="G2060" s="5"/>
      <c r="H2060" s="5"/>
      <c r="I2060" s="5"/>
      <c r="J2060" s="5"/>
      <c r="K2060" s="5"/>
      <c r="L2060" s="5"/>
      <c r="M2060" s="5"/>
      <c r="N2060" s="5"/>
      <c r="O2060" s="5"/>
      <c r="P2060" s="5"/>
      <c r="Q2060" s="5"/>
      <c r="R2060" s="5"/>
      <c r="S2060" s="5"/>
      <c r="T2060" s="5"/>
      <c r="U2060" s="127"/>
      <c r="V2060" s="496"/>
    </row>
    <row r="2061" spans="1:22" x14ac:dyDescent="0.2">
      <c r="A2061" s="5"/>
      <c r="B2061" s="31"/>
      <c r="C2061" s="30"/>
      <c r="D2061" s="5"/>
      <c r="E2061" s="5"/>
      <c r="F2061" s="5"/>
      <c r="G2061" s="5"/>
      <c r="H2061" s="5"/>
      <c r="I2061" s="5"/>
      <c r="J2061" s="5"/>
      <c r="K2061" s="5"/>
      <c r="L2061" s="5"/>
      <c r="M2061" s="5"/>
      <c r="N2061" s="5"/>
      <c r="O2061" s="5"/>
      <c r="P2061" s="5"/>
      <c r="Q2061" s="5"/>
      <c r="R2061" s="5"/>
      <c r="S2061" s="5"/>
      <c r="T2061" s="5"/>
      <c r="U2061" s="127"/>
      <c r="V2061" s="496"/>
    </row>
    <row r="2062" spans="1:22" x14ac:dyDescent="0.2">
      <c r="A2062" s="5"/>
      <c r="B2062" s="31"/>
      <c r="C2062" s="30"/>
      <c r="D2062" s="5"/>
      <c r="E2062" s="5"/>
      <c r="F2062" s="5"/>
      <c r="G2062" s="5"/>
      <c r="H2062" s="5"/>
      <c r="I2062" s="5"/>
      <c r="J2062" s="5"/>
      <c r="K2062" s="5"/>
      <c r="L2062" s="5"/>
      <c r="M2062" s="5"/>
      <c r="N2062" s="5"/>
      <c r="O2062" s="5"/>
      <c r="P2062" s="5"/>
      <c r="Q2062" s="5"/>
      <c r="R2062" s="5"/>
      <c r="S2062" s="5"/>
      <c r="T2062" s="5"/>
      <c r="U2062" s="127"/>
      <c r="V2062" s="496"/>
    </row>
    <row r="2063" spans="1:22" x14ac:dyDescent="0.2">
      <c r="A2063" s="5"/>
      <c r="B2063" s="31"/>
      <c r="C2063" s="30"/>
      <c r="D2063" s="5"/>
      <c r="E2063" s="5"/>
      <c r="F2063" s="5"/>
      <c r="G2063" s="5"/>
      <c r="H2063" s="5"/>
      <c r="I2063" s="5"/>
      <c r="J2063" s="5"/>
      <c r="K2063" s="5"/>
      <c r="L2063" s="5"/>
      <c r="M2063" s="5"/>
      <c r="N2063" s="5"/>
      <c r="O2063" s="5"/>
      <c r="P2063" s="5"/>
      <c r="Q2063" s="5"/>
      <c r="R2063" s="5"/>
      <c r="S2063" s="5"/>
      <c r="T2063" s="5"/>
      <c r="U2063" s="127"/>
      <c r="V2063" s="496"/>
    </row>
    <row r="2064" spans="1:22" x14ac:dyDescent="0.2">
      <c r="A2064" s="5"/>
      <c r="B2064" s="31"/>
      <c r="C2064" s="30"/>
      <c r="D2064" s="5"/>
      <c r="E2064" s="5"/>
      <c r="F2064" s="5"/>
      <c r="G2064" s="5"/>
      <c r="H2064" s="5"/>
      <c r="I2064" s="5"/>
      <c r="J2064" s="5"/>
      <c r="K2064" s="5"/>
      <c r="L2064" s="5"/>
      <c r="M2064" s="5"/>
      <c r="N2064" s="5"/>
      <c r="O2064" s="5"/>
      <c r="P2064" s="5"/>
      <c r="Q2064" s="5"/>
      <c r="R2064" s="5"/>
      <c r="S2064" s="5"/>
      <c r="T2064" s="5"/>
      <c r="U2064" s="127"/>
      <c r="V2064" s="496"/>
    </row>
    <row r="2065" spans="1:22" x14ac:dyDescent="0.2">
      <c r="A2065" s="5"/>
      <c r="B2065" s="31"/>
      <c r="C2065" s="30"/>
      <c r="D2065" s="5"/>
      <c r="E2065" s="5"/>
      <c r="F2065" s="5"/>
      <c r="G2065" s="5"/>
      <c r="H2065" s="5"/>
      <c r="I2065" s="5"/>
      <c r="J2065" s="5"/>
      <c r="K2065" s="5"/>
      <c r="L2065" s="5"/>
      <c r="M2065" s="5"/>
      <c r="N2065" s="5"/>
      <c r="O2065" s="5"/>
      <c r="P2065" s="5"/>
      <c r="Q2065" s="5"/>
      <c r="R2065" s="5"/>
      <c r="S2065" s="5"/>
      <c r="T2065" s="5"/>
      <c r="U2065" s="127"/>
      <c r="V2065" s="496"/>
    </row>
    <row r="2066" spans="1:22" x14ac:dyDescent="0.2">
      <c r="A2066" s="5"/>
      <c r="B2066" s="31"/>
      <c r="C2066" s="30"/>
      <c r="D2066" s="5"/>
      <c r="E2066" s="5"/>
      <c r="F2066" s="5"/>
      <c r="G2066" s="5"/>
      <c r="H2066" s="5"/>
      <c r="I2066" s="5"/>
      <c r="J2066" s="5"/>
      <c r="K2066" s="5"/>
      <c r="L2066" s="5"/>
      <c r="M2066" s="5"/>
      <c r="N2066" s="5"/>
      <c r="O2066" s="5"/>
      <c r="P2066" s="5"/>
      <c r="Q2066" s="5"/>
      <c r="R2066" s="5"/>
      <c r="S2066" s="5"/>
      <c r="T2066" s="5"/>
      <c r="U2066" s="127"/>
      <c r="V2066" s="496"/>
    </row>
    <row r="2067" spans="1:22" x14ac:dyDescent="0.2">
      <c r="A2067" s="5"/>
      <c r="B2067" s="31"/>
      <c r="C2067" s="30"/>
      <c r="D2067" s="5"/>
      <c r="E2067" s="5"/>
      <c r="F2067" s="5"/>
      <c r="G2067" s="5"/>
      <c r="H2067" s="5"/>
      <c r="I2067" s="5"/>
      <c r="J2067" s="5"/>
      <c r="K2067" s="5"/>
      <c r="L2067" s="5"/>
      <c r="M2067" s="5"/>
      <c r="N2067" s="5"/>
      <c r="O2067" s="5"/>
      <c r="P2067" s="5"/>
      <c r="Q2067" s="5"/>
      <c r="R2067" s="5"/>
      <c r="S2067" s="5"/>
      <c r="T2067" s="5"/>
      <c r="U2067" s="127"/>
      <c r="V2067" s="496"/>
    </row>
    <row r="2068" spans="1:22" x14ac:dyDescent="0.2">
      <c r="A2068" s="5"/>
      <c r="B2068" s="31"/>
      <c r="C2068" s="30"/>
      <c r="D2068" s="5"/>
      <c r="E2068" s="5"/>
      <c r="F2068" s="5"/>
      <c r="G2068" s="5"/>
      <c r="H2068" s="5"/>
      <c r="I2068" s="5"/>
      <c r="J2068" s="5"/>
      <c r="K2068" s="5"/>
      <c r="L2068" s="5"/>
      <c r="M2068" s="5"/>
      <c r="N2068" s="5"/>
      <c r="O2068" s="5"/>
      <c r="P2068" s="5"/>
      <c r="Q2068" s="5"/>
      <c r="R2068" s="5"/>
      <c r="S2068" s="5"/>
      <c r="T2068" s="5"/>
      <c r="U2068" s="127"/>
      <c r="V2068" s="496"/>
    </row>
    <row r="2069" spans="1:22" x14ac:dyDescent="0.2">
      <c r="A2069" s="5"/>
      <c r="B2069" s="31"/>
      <c r="C2069" s="30"/>
      <c r="D2069" s="5"/>
      <c r="E2069" s="5"/>
      <c r="F2069" s="5"/>
      <c r="G2069" s="5"/>
      <c r="H2069" s="5"/>
      <c r="I2069" s="5"/>
      <c r="J2069" s="5"/>
      <c r="K2069" s="5"/>
      <c r="L2069" s="5"/>
      <c r="M2069" s="5"/>
      <c r="N2069" s="5"/>
      <c r="O2069" s="5"/>
      <c r="P2069" s="5"/>
      <c r="Q2069" s="5"/>
      <c r="R2069" s="5"/>
      <c r="S2069" s="5"/>
      <c r="T2069" s="5"/>
      <c r="U2069" s="127"/>
      <c r="V2069" s="496"/>
    </row>
    <row r="2070" spans="1:22" x14ac:dyDescent="0.2">
      <c r="A2070" s="5"/>
      <c r="B2070" s="31"/>
      <c r="C2070" s="30"/>
      <c r="D2070" s="5"/>
      <c r="E2070" s="5"/>
      <c r="F2070" s="5"/>
      <c r="G2070" s="5"/>
      <c r="H2070" s="5"/>
      <c r="I2070" s="5"/>
      <c r="J2070" s="5"/>
      <c r="K2070" s="5"/>
      <c r="L2070" s="5"/>
      <c r="M2070" s="5"/>
      <c r="N2070" s="5"/>
      <c r="O2070" s="5"/>
      <c r="P2070" s="5"/>
      <c r="Q2070" s="5"/>
      <c r="R2070" s="5"/>
      <c r="S2070" s="5"/>
      <c r="T2070" s="5"/>
      <c r="U2070" s="127"/>
      <c r="V2070" s="496"/>
    </row>
    <row r="2071" spans="1:22" x14ac:dyDescent="0.2">
      <c r="A2071" s="5"/>
      <c r="B2071" s="31"/>
      <c r="C2071" s="30"/>
      <c r="D2071" s="5"/>
      <c r="E2071" s="5"/>
      <c r="F2071" s="5"/>
      <c r="G2071" s="5"/>
      <c r="H2071" s="5"/>
      <c r="I2071" s="5"/>
      <c r="J2071" s="5"/>
      <c r="K2071" s="5"/>
      <c r="L2071" s="5"/>
      <c r="M2071" s="5"/>
      <c r="N2071" s="5"/>
      <c r="O2071" s="5"/>
      <c r="P2071" s="5"/>
      <c r="Q2071" s="5"/>
      <c r="R2071" s="5"/>
      <c r="S2071" s="5"/>
      <c r="T2071" s="5"/>
      <c r="U2071" s="127"/>
      <c r="V2071" s="496"/>
    </row>
    <row r="2072" spans="1:22" x14ac:dyDescent="0.2">
      <c r="A2072" s="5"/>
      <c r="B2072" s="31"/>
      <c r="C2072" s="30"/>
      <c r="D2072" s="5"/>
      <c r="E2072" s="5"/>
      <c r="F2072" s="5"/>
      <c r="G2072" s="5"/>
      <c r="H2072" s="5"/>
      <c r="I2072" s="5"/>
      <c r="J2072" s="5"/>
      <c r="K2072" s="5"/>
      <c r="L2072" s="5"/>
      <c r="M2072" s="5"/>
      <c r="N2072" s="5"/>
      <c r="O2072" s="5"/>
      <c r="P2072" s="5"/>
      <c r="Q2072" s="5"/>
      <c r="R2072" s="5"/>
      <c r="S2072" s="5"/>
      <c r="T2072" s="5"/>
      <c r="U2072" s="127"/>
      <c r="V2072" s="496"/>
    </row>
    <row r="2073" spans="1:22" x14ac:dyDescent="0.2">
      <c r="A2073" s="5"/>
      <c r="B2073" s="31"/>
      <c r="C2073" s="30"/>
      <c r="D2073" s="5"/>
      <c r="E2073" s="5"/>
      <c r="F2073" s="5"/>
      <c r="G2073" s="5"/>
      <c r="H2073" s="5"/>
      <c r="I2073" s="5"/>
      <c r="J2073" s="5"/>
      <c r="K2073" s="5"/>
      <c r="L2073" s="5"/>
      <c r="M2073" s="5"/>
      <c r="N2073" s="5"/>
      <c r="O2073" s="5"/>
      <c r="P2073" s="5"/>
      <c r="Q2073" s="5"/>
      <c r="R2073" s="5"/>
      <c r="S2073" s="5"/>
      <c r="T2073" s="5"/>
      <c r="U2073" s="127"/>
      <c r="V2073" s="496"/>
    </row>
    <row r="2074" spans="1:22" x14ac:dyDescent="0.2">
      <c r="A2074" s="5"/>
      <c r="B2074" s="31"/>
      <c r="C2074" s="30"/>
      <c r="D2074" s="5"/>
      <c r="E2074" s="5"/>
      <c r="F2074" s="5"/>
      <c r="G2074" s="5"/>
      <c r="H2074" s="5"/>
      <c r="I2074" s="5"/>
      <c r="J2074" s="5"/>
      <c r="K2074" s="5"/>
      <c r="L2074" s="5"/>
      <c r="M2074" s="5"/>
      <c r="N2074" s="5"/>
      <c r="O2074" s="5"/>
      <c r="P2074" s="5"/>
      <c r="Q2074" s="5"/>
      <c r="R2074" s="5"/>
      <c r="S2074" s="5"/>
      <c r="T2074" s="5"/>
      <c r="U2074" s="127"/>
      <c r="V2074" s="496"/>
    </row>
    <row r="2075" spans="1:22" x14ac:dyDescent="0.2">
      <c r="A2075" s="5"/>
      <c r="B2075" s="31"/>
      <c r="C2075" s="30"/>
      <c r="D2075" s="5"/>
      <c r="E2075" s="5"/>
      <c r="F2075" s="5"/>
      <c r="G2075" s="5"/>
      <c r="H2075" s="5"/>
      <c r="I2075" s="5"/>
      <c r="J2075" s="5"/>
      <c r="K2075" s="5"/>
      <c r="L2075" s="5"/>
      <c r="M2075" s="5"/>
      <c r="N2075" s="5"/>
      <c r="O2075" s="5"/>
      <c r="P2075" s="5"/>
      <c r="Q2075" s="5"/>
      <c r="R2075" s="5"/>
      <c r="S2075" s="5"/>
      <c r="T2075" s="5"/>
      <c r="U2075" s="127"/>
      <c r="V2075" s="496"/>
    </row>
    <row r="2076" spans="1:22" x14ac:dyDescent="0.2">
      <c r="A2076" s="5"/>
      <c r="B2076" s="31"/>
      <c r="C2076" s="30"/>
      <c r="D2076" s="5"/>
      <c r="E2076" s="5"/>
      <c r="F2076" s="5"/>
      <c r="G2076" s="5"/>
      <c r="H2076" s="5"/>
      <c r="I2076" s="5"/>
      <c r="J2076" s="5"/>
      <c r="K2076" s="5"/>
      <c r="L2076" s="5"/>
      <c r="M2076" s="5"/>
      <c r="N2076" s="5"/>
      <c r="O2076" s="5"/>
      <c r="P2076" s="5"/>
      <c r="Q2076" s="5"/>
      <c r="R2076" s="5"/>
      <c r="S2076" s="5"/>
      <c r="T2076" s="5"/>
      <c r="U2076" s="127"/>
      <c r="V2076" s="496"/>
    </row>
    <row r="2077" spans="1:22" x14ac:dyDescent="0.2">
      <c r="A2077" s="5"/>
      <c r="B2077" s="31"/>
      <c r="C2077" s="30"/>
      <c r="D2077" s="5"/>
      <c r="E2077" s="5"/>
      <c r="F2077" s="5"/>
      <c r="G2077" s="5"/>
      <c r="H2077" s="5"/>
      <c r="I2077" s="5"/>
      <c r="J2077" s="5"/>
      <c r="K2077" s="5"/>
      <c r="L2077" s="5"/>
      <c r="M2077" s="5"/>
      <c r="N2077" s="5"/>
      <c r="O2077" s="5"/>
      <c r="P2077" s="5"/>
      <c r="Q2077" s="5"/>
      <c r="R2077" s="5"/>
      <c r="S2077" s="5"/>
      <c r="T2077" s="5"/>
      <c r="U2077" s="127"/>
      <c r="V2077" s="496"/>
    </row>
    <row r="2078" spans="1:22" x14ac:dyDescent="0.2">
      <c r="A2078" s="5"/>
      <c r="B2078" s="31"/>
      <c r="C2078" s="30"/>
      <c r="D2078" s="5"/>
      <c r="E2078" s="5"/>
      <c r="F2078" s="5"/>
      <c r="G2078" s="5"/>
      <c r="H2078" s="5"/>
      <c r="I2078" s="5"/>
      <c r="J2078" s="5"/>
      <c r="K2078" s="5"/>
      <c r="L2078" s="5"/>
      <c r="M2078" s="5"/>
      <c r="N2078" s="5"/>
      <c r="O2078" s="5"/>
      <c r="P2078" s="5"/>
      <c r="Q2078" s="5"/>
      <c r="R2078" s="5"/>
      <c r="S2078" s="5"/>
      <c r="T2078" s="5"/>
      <c r="U2078" s="127"/>
      <c r="V2078" s="496"/>
    </row>
    <row r="2079" spans="1:22" x14ac:dyDescent="0.2">
      <c r="A2079" s="5"/>
      <c r="B2079" s="31"/>
      <c r="C2079" s="30"/>
      <c r="D2079" s="5"/>
      <c r="E2079" s="5"/>
      <c r="F2079" s="5"/>
      <c r="G2079" s="5"/>
      <c r="H2079" s="5"/>
      <c r="I2079" s="5"/>
      <c r="J2079" s="5"/>
      <c r="K2079" s="5"/>
      <c r="L2079" s="5"/>
      <c r="M2079" s="5"/>
      <c r="N2079" s="5"/>
      <c r="O2079" s="5"/>
      <c r="P2079" s="5"/>
      <c r="Q2079" s="5"/>
      <c r="R2079" s="5"/>
      <c r="S2079" s="5"/>
      <c r="T2079" s="5"/>
      <c r="U2079" s="127"/>
      <c r="V2079" s="496"/>
    </row>
    <row r="2080" spans="1:22" x14ac:dyDescent="0.2">
      <c r="A2080" s="5"/>
      <c r="B2080" s="31"/>
      <c r="C2080" s="30"/>
      <c r="D2080" s="5"/>
      <c r="E2080" s="5"/>
      <c r="F2080" s="5"/>
      <c r="G2080" s="5"/>
      <c r="H2080" s="5"/>
      <c r="I2080" s="5"/>
      <c r="J2080" s="5"/>
      <c r="K2080" s="5"/>
      <c r="L2080" s="5"/>
      <c r="M2080" s="5"/>
      <c r="N2080" s="5"/>
      <c r="O2080" s="5"/>
      <c r="P2080" s="5"/>
      <c r="Q2080" s="5"/>
      <c r="R2080" s="5"/>
      <c r="S2080" s="5"/>
      <c r="T2080" s="5"/>
      <c r="U2080" s="127"/>
      <c r="V2080" s="496"/>
    </row>
    <row r="2081" spans="1:22" x14ac:dyDescent="0.2">
      <c r="A2081" s="5"/>
      <c r="B2081" s="31"/>
      <c r="C2081" s="30"/>
      <c r="D2081" s="5"/>
      <c r="E2081" s="5"/>
      <c r="F2081" s="5"/>
      <c r="G2081" s="5"/>
      <c r="H2081" s="5"/>
      <c r="I2081" s="5"/>
      <c r="J2081" s="5"/>
      <c r="K2081" s="5"/>
      <c r="L2081" s="5"/>
      <c r="M2081" s="5"/>
      <c r="N2081" s="5"/>
      <c r="O2081" s="5"/>
      <c r="P2081" s="5"/>
      <c r="Q2081" s="5"/>
      <c r="R2081" s="5"/>
      <c r="S2081" s="5"/>
      <c r="T2081" s="5"/>
      <c r="U2081" s="127"/>
      <c r="V2081" s="496"/>
    </row>
    <row r="2082" spans="1:22" x14ac:dyDescent="0.2">
      <c r="A2082" s="5"/>
      <c r="B2082" s="31"/>
      <c r="C2082" s="30"/>
      <c r="D2082" s="5"/>
      <c r="E2082" s="5"/>
      <c r="F2082" s="5"/>
      <c r="G2082" s="5"/>
      <c r="H2082" s="5"/>
      <c r="I2082" s="5"/>
      <c r="J2082" s="5"/>
      <c r="K2082" s="5"/>
      <c r="L2082" s="5"/>
      <c r="M2082" s="5"/>
      <c r="N2082" s="5"/>
      <c r="O2082" s="5"/>
      <c r="P2082" s="5"/>
      <c r="Q2082" s="5"/>
      <c r="R2082" s="5"/>
      <c r="S2082" s="5"/>
      <c r="T2082" s="5"/>
      <c r="U2082" s="127"/>
      <c r="V2082" s="496"/>
    </row>
    <row r="2083" spans="1:22" x14ac:dyDescent="0.2">
      <c r="A2083" s="5"/>
      <c r="B2083" s="31"/>
      <c r="C2083" s="30"/>
      <c r="D2083" s="5"/>
      <c r="E2083" s="5"/>
      <c r="F2083" s="5"/>
      <c r="G2083" s="5"/>
      <c r="H2083" s="5"/>
      <c r="I2083" s="5"/>
      <c r="J2083" s="5"/>
      <c r="K2083" s="5"/>
      <c r="L2083" s="5"/>
      <c r="M2083" s="5"/>
      <c r="N2083" s="5"/>
      <c r="O2083" s="5"/>
      <c r="P2083" s="5"/>
      <c r="Q2083" s="5"/>
      <c r="R2083" s="5"/>
      <c r="S2083" s="5"/>
      <c r="T2083" s="5"/>
      <c r="U2083" s="127"/>
      <c r="V2083" s="496"/>
    </row>
    <row r="2084" spans="1:22" x14ac:dyDescent="0.2">
      <c r="A2084" s="5"/>
      <c r="B2084" s="31"/>
      <c r="C2084" s="30"/>
      <c r="D2084" s="5"/>
      <c r="E2084" s="5"/>
      <c r="F2084" s="5"/>
      <c r="G2084" s="5"/>
      <c r="H2084" s="5"/>
      <c r="I2084" s="5"/>
      <c r="J2084" s="5"/>
      <c r="K2084" s="5"/>
      <c r="L2084" s="5"/>
      <c r="M2084" s="5"/>
      <c r="N2084" s="5"/>
      <c r="O2084" s="5"/>
      <c r="P2084" s="5"/>
      <c r="Q2084" s="5"/>
      <c r="R2084" s="5"/>
      <c r="S2084" s="5"/>
      <c r="T2084" s="5"/>
      <c r="U2084" s="127"/>
      <c r="V2084" s="496"/>
    </row>
    <row r="2085" spans="1:22" x14ac:dyDescent="0.2">
      <c r="A2085" s="5"/>
      <c r="B2085" s="31"/>
      <c r="C2085" s="30"/>
      <c r="D2085" s="5"/>
      <c r="E2085" s="5"/>
      <c r="F2085" s="5"/>
      <c r="G2085" s="5"/>
      <c r="H2085" s="5"/>
      <c r="I2085" s="5"/>
      <c r="J2085" s="5"/>
      <c r="K2085" s="5"/>
      <c r="L2085" s="5"/>
      <c r="M2085" s="5"/>
      <c r="N2085" s="5"/>
      <c r="O2085" s="5"/>
      <c r="P2085" s="5"/>
      <c r="Q2085" s="5"/>
      <c r="R2085" s="5"/>
      <c r="S2085" s="5"/>
      <c r="T2085" s="5"/>
      <c r="U2085" s="127"/>
      <c r="V2085" s="496"/>
    </row>
    <row r="2086" spans="1:22" x14ac:dyDescent="0.2">
      <c r="A2086" s="5"/>
      <c r="B2086" s="31"/>
      <c r="C2086" s="30"/>
      <c r="D2086" s="5"/>
      <c r="E2086" s="5"/>
      <c r="F2086" s="5"/>
      <c r="G2086" s="5"/>
      <c r="H2086" s="5"/>
      <c r="I2086" s="5"/>
      <c r="J2086" s="5"/>
      <c r="K2086" s="5"/>
      <c r="L2086" s="5"/>
      <c r="M2086" s="5"/>
      <c r="N2086" s="5"/>
      <c r="O2086" s="5"/>
      <c r="P2086" s="5"/>
      <c r="Q2086" s="5"/>
      <c r="R2086" s="5"/>
      <c r="S2086" s="5"/>
      <c r="T2086" s="5"/>
      <c r="U2086" s="127"/>
      <c r="V2086" s="496"/>
    </row>
    <row r="2087" spans="1:22" x14ac:dyDescent="0.2">
      <c r="A2087" s="5"/>
      <c r="B2087" s="31"/>
      <c r="C2087" s="30"/>
      <c r="D2087" s="5"/>
      <c r="E2087" s="5"/>
      <c r="F2087" s="5"/>
      <c r="G2087" s="5"/>
      <c r="H2087" s="5"/>
      <c r="I2087" s="5"/>
      <c r="J2087" s="5"/>
      <c r="K2087" s="5"/>
      <c r="L2087" s="5"/>
      <c r="M2087" s="5"/>
      <c r="N2087" s="5"/>
      <c r="O2087" s="5"/>
      <c r="P2087" s="5"/>
      <c r="Q2087" s="5"/>
      <c r="R2087" s="5"/>
      <c r="S2087" s="5"/>
      <c r="T2087" s="5"/>
      <c r="U2087" s="127"/>
      <c r="V2087" s="496"/>
    </row>
    <row r="2088" spans="1:22" x14ac:dyDescent="0.2">
      <c r="A2088" s="5"/>
      <c r="B2088" s="31"/>
      <c r="C2088" s="30"/>
      <c r="D2088" s="5"/>
      <c r="E2088" s="5"/>
      <c r="F2088" s="5"/>
      <c r="G2088" s="5"/>
      <c r="H2088" s="5"/>
      <c r="I2088" s="5"/>
      <c r="J2088" s="5"/>
      <c r="K2088" s="5"/>
      <c r="L2088" s="5"/>
      <c r="M2088" s="5"/>
      <c r="N2088" s="5"/>
      <c r="O2088" s="5"/>
      <c r="P2088" s="5"/>
      <c r="Q2088" s="5"/>
      <c r="R2088" s="5"/>
      <c r="S2088" s="5"/>
      <c r="T2088" s="5"/>
      <c r="U2088" s="127"/>
      <c r="V2088" s="496"/>
    </row>
    <row r="2089" spans="1:22" x14ac:dyDescent="0.2">
      <c r="A2089" s="5"/>
      <c r="B2089" s="31"/>
      <c r="C2089" s="30"/>
      <c r="D2089" s="5"/>
      <c r="E2089" s="5"/>
      <c r="F2089" s="5"/>
      <c r="G2089" s="5"/>
      <c r="H2089" s="5"/>
      <c r="I2089" s="5"/>
      <c r="J2089" s="5"/>
      <c r="K2089" s="5"/>
      <c r="L2089" s="5"/>
      <c r="M2089" s="5"/>
      <c r="N2089" s="5"/>
      <c r="O2089" s="5"/>
      <c r="P2089" s="5"/>
      <c r="Q2089" s="5"/>
      <c r="R2089" s="5"/>
      <c r="S2089" s="5"/>
      <c r="T2089" s="5"/>
      <c r="U2089" s="127"/>
      <c r="V2089" s="496"/>
    </row>
    <row r="2090" spans="1:22" x14ac:dyDescent="0.2">
      <c r="A2090" s="5"/>
      <c r="B2090" s="31"/>
      <c r="C2090" s="30"/>
      <c r="D2090" s="5"/>
      <c r="E2090" s="5"/>
      <c r="F2090" s="5"/>
      <c r="G2090" s="5"/>
      <c r="H2090" s="5"/>
      <c r="I2090" s="5"/>
      <c r="J2090" s="5"/>
      <c r="K2090" s="5"/>
      <c r="L2090" s="5"/>
      <c r="M2090" s="5"/>
      <c r="N2090" s="5"/>
      <c r="O2090" s="5"/>
      <c r="P2090" s="5"/>
      <c r="Q2090" s="5"/>
      <c r="R2090" s="5"/>
      <c r="S2090" s="5"/>
      <c r="T2090" s="5"/>
      <c r="U2090" s="127"/>
      <c r="V2090" s="496"/>
    </row>
    <row r="2091" spans="1:22" x14ac:dyDescent="0.2">
      <c r="A2091" s="5"/>
      <c r="B2091" s="31"/>
      <c r="C2091" s="30"/>
      <c r="D2091" s="5"/>
      <c r="E2091" s="5"/>
      <c r="F2091" s="5"/>
      <c r="G2091" s="5"/>
      <c r="H2091" s="5"/>
      <c r="I2091" s="5"/>
      <c r="J2091" s="5"/>
      <c r="K2091" s="5"/>
      <c r="L2091" s="5"/>
      <c r="M2091" s="5"/>
      <c r="N2091" s="5"/>
      <c r="O2091" s="5"/>
      <c r="P2091" s="5"/>
      <c r="Q2091" s="5"/>
      <c r="R2091" s="5"/>
      <c r="S2091" s="5"/>
      <c r="T2091" s="5"/>
      <c r="U2091" s="127"/>
      <c r="V2091" s="496"/>
    </row>
    <row r="2092" spans="1:22" x14ac:dyDescent="0.2">
      <c r="A2092" s="5"/>
      <c r="B2092" s="31"/>
      <c r="C2092" s="30"/>
      <c r="D2092" s="5"/>
      <c r="E2092" s="5"/>
      <c r="F2092" s="5"/>
      <c r="G2092" s="5"/>
      <c r="H2092" s="5"/>
      <c r="I2092" s="5"/>
      <c r="J2092" s="5"/>
      <c r="K2092" s="5"/>
      <c r="L2092" s="5"/>
      <c r="M2092" s="5"/>
      <c r="N2092" s="5"/>
      <c r="O2092" s="5"/>
      <c r="P2092" s="5"/>
      <c r="Q2092" s="5"/>
      <c r="R2092" s="5"/>
      <c r="S2092" s="5"/>
      <c r="T2092" s="5"/>
      <c r="U2092" s="127"/>
      <c r="V2092" s="496"/>
    </row>
    <row r="2093" spans="1:22" x14ac:dyDescent="0.2">
      <c r="A2093" s="5"/>
      <c r="B2093" s="31"/>
      <c r="C2093" s="30"/>
      <c r="D2093" s="5"/>
      <c r="E2093" s="5"/>
      <c r="F2093" s="5"/>
      <c r="G2093" s="5"/>
      <c r="H2093" s="5"/>
      <c r="I2093" s="5"/>
      <c r="J2093" s="5"/>
      <c r="K2093" s="5"/>
      <c r="L2093" s="5"/>
      <c r="M2093" s="5"/>
      <c r="N2093" s="5"/>
      <c r="O2093" s="5"/>
      <c r="P2093" s="5"/>
      <c r="Q2093" s="5"/>
      <c r="R2093" s="5"/>
      <c r="S2093" s="5"/>
      <c r="T2093" s="5"/>
      <c r="U2093" s="127"/>
      <c r="V2093" s="496"/>
    </row>
    <row r="2094" spans="1:22" x14ac:dyDescent="0.2">
      <c r="A2094" s="5"/>
      <c r="B2094" s="31"/>
      <c r="C2094" s="30"/>
      <c r="D2094" s="5"/>
      <c r="E2094" s="5"/>
      <c r="F2094" s="5"/>
      <c r="G2094" s="5"/>
      <c r="H2094" s="5"/>
      <c r="I2094" s="5"/>
      <c r="J2094" s="5"/>
      <c r="K2094" s="5"/>
      <c r="L2094" s="5"/>
      <c r="M2094" s="5"/>
      <c r="N2094" s="5"/>
      <c r="O2094" s="5"/>
      <c r="P2094" s="5"/>
      <c r="Q2094" s="5"/>
      <c r="R2094" s="5"/>
      <c r="S2094" s="5"/>
      <c r="T2094" s="5"/>
      <c r="U2094" s="127"/>
      <c r="V2094" s="496"/>
    </row>
    <row r="2095" spans="1:22" x14ac:dyDescent="0.2">
      <c r="A2095" s="5"/>
      <c r="B2095" s="31"/>
      <c r="C2095" s="30"/>
      <c r="D2095" s="5"/>
      <c r="E2095" s="5"/>
      <c r="F2095" s="5"/>
      <c r="G2095" s="5"/>
      <c r="H2095" s="5"/>
      <c r="I2095" s="5"/>
      <c r="J2095" s="5"/>
      <c r="K2095" s="5"/>
      <c r="L2095" s="5"/>
      <c r="M2095" s="5"/>
      <c r="N2095" s="5"/>
      <c r="O2095" s="5"/>
      <c r="P2095" s="5"/>
      <c r="Q2095" s="5"/>
      <c r="R2095" s="5"/>
      <c r="S2095" s="5"/>
      <c r="T2095" s="5"/>
      <c r="U2095" s="127"/>
      <c r="V2095" s="496"/>
    </row>
    <row r="2096" spans="1:22" x14ac:dyDescent="0.2">
      <c r="A2096" s="5"/>
      <c r="B2096" s="31"/>
      <c r="C2096" s="30"/>
      <c r="D2096" s="5"/>
      <c r="E2096" s="5"/>
      <c r="F2096" s="5"/>
      <c r="G2096" s="5"/>
      <c r="H2096" s="5"/>
      <c r="I2096" s="5"/>
      <c r="J2096" s="5"/>
      <c r="K2096" s="5"/>
      <c r="L2096" s="5"/>
      <c r="M2096" s="5"/>
      <c r="N2096" s="5"/>
      <c r="O2096" s="5"/>
      <c r="P2096" s="5"/>
      <c r="Q2096" s="5"/>
      <c r="R2096" s="5"/>
      <c r="S2096" s="5"/>
      <c r="T2096" s="5"/>
      <c r="U2096" s="127"/>
      <c r="V2096" s="496"/>
    </row>
    <row r="2097" spans="1:22" x14ac:dyDescent="0.2">
      <c r="A2097" s="5"/>
      <c r="B2097" s="31"/>
      <c r="C2097" s="30"/>
      <c r="D2097" s="5"/>
      <c r="E2097" s="5"/>
      <c r="F2097" s="5"/>
      <c r="G2097" s="5"/>
      <c r="H2097" s="5"/>
      <c r="I2097" s="5"/>
      <c r="J2097" s="5"/>
      <c r="K2097" s="5"/>
      <c r="L2097" s="5"/>
      <c r="M2097" s="5"/>
      <c r="N2097" s="5"/>
      <c r="O2097" s="5"/>
      <c r="P2097" s="5"/>
      <c r="Q2097" s="5"/>
      <c r="R2097" s="5"/>
      <c r="S2097" s="5"/>
      <c r="T2097" s="5"/>
      <c r="U2097" s="127"/>
      <c r="V2097" s="496"/>
    </row>
    <row r="2098" spans="1:22" x14ac:dyDescent="0.2">
      <c r="A2098" s="5"/>
      <c r="B2098" s="31"/>
      <c r="C2098" s="30"/>
      <c r="D2098" s="5"/>
      <c r="E2098" s="5"/>
      <c r="F2098" s="5"/>
      <c r="G2098" s="5"/>
      <c r="H2098" s="5"/>
      <c r="I2098" s="5"/>
      <c r="J2098" s="5"/>
      <c r="K2098" s="5"/>
      <c r="L2098" s="5"/>
      <c r="M2098" s="5"/>
      <c r="N2098" s="5"/>
      <c r="O2098" s="5"/>
      <c r="P2098" s="5"/>
      <c r="Q2098" s="5"/>
      <c r="R2098" s="5"/>
      <c r="S2098" s="5"/>
      <c r="T2098" s="5"/>
      <c r="U2098" s="127"/>
      <c r="V2098" s="496"/>
    </row>
    <row r="2099" spans="1:22" x14ac:dyDescent="0.2">
      <c r="A2099" s="5"/>
      <c r="B2099" s="31"/>
      <c r="C2099" s="30"/>
      <c r="D2099" s="5"/>
      <c r="E2099" s="5"/>
      <c r="F2099" s="5"/>
      <c r="G2099" s="5"/>
      <c r="H2099" s="5"/>
      <c r="I2099" s="5"/>
      <c r="J2099" s="5"/>
      <c r="K2099" s="5"/>
      <c r="L2099" s="5"/>
      <c r="M2099" s="5"/>
      <c r="N2099" s="5"/>
      <c r="O2099" s="5"/>
      <c r="P2099" s="5"/>
      <c r="Q2099" s="5"/>
      <c r="R2099" s="5"/>
      <c r="S2099" s="5"/>
      <c r="T2099" s="5"/>
      <c r="U2099" s="127"/>
      <c r="V2099" s="496"/>
    </row>
    <row r="2100" spans="1:22" x14ac:dyDescent="0.2">
      <c r="A2100" s="5"/>
      <c r="B2100" s="31"/>
      <c r="C2100" s="30"/>
      <c r="D2100" s="5"/>
      <c r="E2100" s="5"/>
      <c r="F2100" s="5"/>
      <c r="G2100" s="5"/>
      <c r="H2100" s="5"/>
      <c r="I2100" s="5"/>
      <c r="J2100" s="5"/>
      <c r="K2100" s="5"/>
      <c r="L2100" s="5"/>
      <c r="M2100" s="5"/>
      <c r="N2100" s="5"/>
      <c r="O2100" s="5"/>
      <c r="P2100" s="5"/>
      <c r="Q2100" s="5"/>
      <c r="R2100" s="5"/>
      <c r="S2100" s="5"/>
      <c r="T2100" s="5"/>
      <c r="U2100" s="127"/>
      <c r="V2100" s="496"/>
    </row>
    <row r="2101" spans="1:22" x14ac:dyDescent="0.2">
      <c r="A2101" s="5"/>
      <c r="B2101" s="31"/>
      <c r="C2101" s="30"/>
      <c r="D2101" s="5"/>
      <c r="E2101" s="5"/>
      <c r="F2101" s="5"/>
      <c r="G2101" s="5"/>
      <c r="H2101" s="5"/>
      <c r="I2101" s="5"/>
      <c r="J2101" s="5"/>
      <c r="K2101" s="5"/>
      <c r="L2101" s="5"/>
      <c r="M2101" s="5"/>
      <c r="N2101" s="5"/>
      <c r="O2101" s="5"/>
      <c r="P2101" s="5"/>
      <c r="Q2101" s="5"/>
      <c r="R2101" s="5"/>
      <c r="S2101" s="5"/>
      <c r="T2101" s="5"/>
      <c r="U2101" s="127"/>
      <c r="V2101" s="496"/>
    </row>
    <row r="2102" spans="1:22" x14ac:dyDescent="0.2">
      <c r="A2102" s="5"/>
      <c r="B2102" s="31"/>
      <c r="C2102" s="30"/>
      <c r="D2102" s="5"/>
      <c r="E2102" s="5"/>
      <c r="F2102" s="5"/>
      <c r="G2102" s="5"/>
      <c r="H2102" s="5"/>
      <c r="I2102" s="5"/>
      <c r="J2102" s="5"/>
      <c r="K2102" s="5"/>
      <c r="L2102" s="5"/>
      <c r="M2102" s="5"/>
      <c r="N2102" s="5"/>
      <c r="O2102" s="5"/>
      <c r="P2102" s="5"/>
      <c r="Q2102" s="5"/>
      <c r="R2102" s="5"/>
      <c r="S2102" s="5"/>
      <c r="T2102" s="5"/>
      <c r="U2102" s="127"/>
      <c r="V2102" s="496"/>
    </row>
    <row r="2103" spans="1:22" x14ac:dyDescent="0.2">
      <c r="A2103" s="5"/>
      <c r="B2103" s="31"/>
      <c r="C2103" s="30"/>
      <c r="D2103" s="5"/>
      <c r="E2103" s="5"/>
      <c r="F2103" s="5"/>
      <c r="G2103" s="5"/>
      <c r="H2103" s="5"/>
      <c r="I2103" s="5"/>
      <c r="J2103" s="5"/>
      <c r="K2103" s="5"/>
      <c r="L2103" s="5"/>
      <c r="M2103" s="5"/>
      <c r="N2103" s="5"/>
      <c r="O2103" s="5"/>
      <c r="P2103" s="5"/>
      <c r="Q2103" s="5"/>
      <c r="R2103" s="5"/>
      <c r="S2103" s="5"/>
      <c r="T2103" s="5"/>
      <c r="U2103" s="127"/>
      <c r="V2103" s="496"/>
    </row>
    <row r="2104" spans="1:22" x14ac:dyDescent="0.2">
      <c r="A2104" s="5"/>
      <c r="B2104" s="31"/>
      <c r="C2104" s="30"/>
      <c r="D2104" s="5"/>
      <c r="E2104" s="5"/>
      <c r="F2104" s="5"/>
      <c r="G2104" s="5"/>
      <c r="H2104" s="5"/>
      <c r="I2104" s="5"/>
      <c r="J2104" s="5"/>
      <c r="K2104" s="5"/>
      <c r="L2104" s="5"/>
      <c r="M2104" s="5"/>
      <c r="N2104" s="5"/>
      <c r="O2104" s="5"/>
      <c r="P2104" s="5"/>
      <c r="Q2104" s="5"/>
      <c r="R2104" s="5"/>
      <c r="S2104" s="5"/>
      <c r="T2104" s="5"/>
      <c r="U2104" s="127"/>
      <c r="V2104" s="496"/>
    </row>
    <row r="2105" spans="1:22" x14ac:dyDescent="0.2">
      <c r="A2105" s="5"/>
      <c r="B2105" s="31"/>
      <c r="C2105" s="30"/>
      <c r="D2105" s="5"/>
      <c r="E2105" s="5"/>
      <c r="F2105" s="5"/>
      <c r="G2105" s="5"/>
      <c r="H2105" s="5"/>
      <c r="I2105" s="5"/>
      <c r="J2105" s="5"/>
      <c r="K2105" s="5"/>
      <c r="L2105" s="5"/>
      <c r="M2105" s="5"/>
      <c r="N2105" s="5"/>
      <c r="O2105" s="5"/>
      <c r="P2105" s="5"/>
      <c r="Q2105" s="5"/>
      <c r="R2105" s="5"/>
      <c r="S2105" s="5"/>
      <c r="T2105" s="5"/>
      <c r="U2105" s="127"/>
      <c r="V2105" s="496"/>
    </row>
    <row r="2106" spans="1:22" x14ac:dyDescent="0.2">
      <c r="A2106" s="5"/>
      <c r="B2106" s="31"/>
      <c r="C2106" s="30"/>
      <c r="D2106" s="5"/>
      <c r="E2106" s="5"/>
      <c r="F2106" s="5"/>
      <c r="G2106" s="5"/>
      <c r="H2106" s="5"/>
      <c r="I2106" s="5"/>
      <c r="J2106" s="5"/>
      <c r="K2106" s="5"/>
      <c r="L2106" s="5"/>
      <c r="M2106" s="5"/>
      <c r="N2106" s="5"/>
      <c r="O2106" s="5"/>
      <c r="P2106" s="5"/>
      <c r="Q2106" s="5"/>
      <c r="R2106" s="5"/>
      <c r="S2106" s="5"/>
      <c r="T2106" s="5"/>
      <c r="U2106" s="127"/>
      <c r="V2106" s="496"/>
    </row>
    <row r="2107" spans="1:22" x14ac:dyDescent="0.2">
      <c r="A2107" s="5"/>
      <c r="B2107" s="31"/>
      <c r="C2107" s="30"/>
      <c r="D2107" s="5"/>
      <c r="E2107" s="5"/>
      <c r="F2107" s="5"/>
      <c r="G2107" s="5"/>
      <c r="H2107" s="5"/>
      <c r="I2107" s="5"/>
      <c r="J2107" s="5"/>
      <c r="K2107" s="5"/>
      <c r="L2107" s="5"/>
      <c r="M2107" s="5"/>
      <c r="N2107" s="5"/>
      <c r="O2107" s="5"/>
      <c r="P2107" s="5"/>
      <c r="Q2107" s="5"/>
      <c r="R2107" s="5"/>
      <c r="S2107" s="5"/>
      <c r="T2107" s="5"/>
      <c r="U2107" s="127"/>
      <c r="V2107" s="496"/>
    </row>
    <row r="2108" spans="1:22" x14ac:dyDescent="0.2">
      <c r="A2108" s="5"/>
      <c r="B2108" s="31"/>
      <c r="C2108" s="30"/>
      <c r="D2108" s="5"/>
      <c r="E2108" s="5"/>
      <c r="F2108" s="5"/>
      <c r="G2108" s="5"/>
      <c r="H2108" s="5"/>
      <c r="I2108" s="5"/>
      <c r="J2108" s="5"/>
      <c r="K2108" s="5"/>
      <c r="L2108" s="5"/>
      <c r="M2108" s="5"/>
      <c r="N2108" s="5"/>
      <c r="O2108" s="5"/>
      <c r="P2108" s="5"/>
      <c r="Q2108" s="5"/>
      <c r="R2108" s="5"/>
      <c r="S2108" s="5"/>
      <c r="T2108" s="5"/>
      <c r="U2108" s="127"/>
      <c r="V2108" s="496"/>
    </row>
    <row r="2109" spans="1:22" x14ac:dyDescent="0.2">
      <c r="A2109" s="5"/>
      <c r="B2109" s="31"/>
      <c r="C2109" s="30"/>
      <c r="D2109" s="5"/>
      <c r="E2109" s="5"/>
      <c r="F2109" s="5"/>
      <c r="G2109" s="5"/>
      <c r="H2109" s="5"/>
      <c r="I2109" s="5"/>
      <c r="J2109" s="5"/>
      <c r="K2109" s="5"/>
      <c r="L2109" s="5"/>
      <c r="M2109" s="5"/>
      <c r="N2109" s="5"/>
      <c r="O2109" s="5"/>
      <c r="P2109" s="5"/>
      <c r="Q2109" s="5"/>
      <c r="R2109" s="5"/>
      <c r="S2109" s="5"/>
      <c r="T2109" s="5"/>
      <c r="U2109" s="127"/>
      <c r="V2109" s="496"/>
    </row>
    <row r="2110" spans="1:22" x14ac:dyDescent="0.2">
      <c r="A2110" s="5"/>
      <c r="B2110" s="31"/>
      <c r="C2110" s="30"/>
      <c r="D2110" s="5"/>
      <c r="E2110" s="5"/>
      <c r="F2110" s="5"/>
      <c r="G2110" s="5"/>
      <c r="H2110" s="5"/>
      <c r="I2110" s="5"/>
      <c r="J2110" s="5"/>
      <c r="K2110" s="5"/>
      <c r="L2110" s="5"/>
      <c r="M2110" s="5"/>
      <c r="N2110" s="5"/>
      <c r="O2110" s="5"/>
      <c r="P2110" s="5"/>
      <c r="Q2110" s="5"/>
      <c r="R2110" s="5"/>
      <c r="S2110" s="5"/>
      <c r="T2110" s="5"/>
      <c r="U2110" s="127"/>
      <c r="V2110" s="496"/>
    </row>
    <row r="2111" spans="1:22" x14ac:dyDescent="0.2">
      <c r="A2111" s="5"/>
      <c r="B2111" s="31"/>
      <c r="C2111" s="30"/>
      <c r="D2111" s="5"/>
      <c r="E2111" s="5"/>
      <c r="F2111" s="5"/>
      <c r="G2111" s="5"/>
      <c r="H2111" s="5"/>
      <c r="I2111" s="5"/>
      <c r="J2111" s="5"/>
      <c r="K2111" s="5"/>
      <c r="L2111" s="5"/>
      <c r="M2111" s="5"/>
      <c r="N2111" s="5"/>
      <c r="O2111" s="5"/>
      <c r="P2111" s="5"/>
      <c r="Q2111" s="5"/>
      <c r="R2111" s="5"/>
      <c r="S2111" s="5"/>
      <c r="T2111" s="5"/>
      <c r="U2111" s="127"/>
      <c r="V2111" s="496"/>
    </row>
    <row r="2112" spans="1:22" x14ac:dyDescent="0.2">
      <c r="A2112" s="5"/>
      <c r="B2112" s="31"/>
      <c r="C2112" s="30"/>
      <c r="D2112" s="5"/>
      <c r="E2112" s="5"/>
      <c r="F2112" s="5"/>
      <c r="G2112" s="5"/>
      <c r="H2112" s="5"/>
      <c r="I2112" s="5"/>
      <c r="J2112" s="5"/>
      <c r="K2112" s="5"/>
      <c r="L2112" s="5"/>
      <c r="M2112" s="5"/>
      <c r="N2112" s="5"/>
      <c r="O2112" s="5"/>
      <c r="P2112" s="5"/>
      <c r="Q2112" s="5"/>
      <c r="R2112" s="5"/>
      <c r="S2112" s="5"/>
      <c r="T2112" s="5"/>
      <c r="U2112" s="127"/>
      <c r="V2112" s="496"/>
    </row>
    <row r="2113" spans="1:22" x14ac:dyDescent="0.2">
      <c r="A2113" s="5"/>
      <c r="B2113" s="31"/>
      <c r="C2113" s="30"/>
      <c r="D2113" s="5"/>
      <c r="E2113" s="5"/>
      <c r="F2113" s="5"/>
      <c r="G2113" s="5"/>
      <c r="H2113" s="5"/>
      <c r="I2113" s="5"/>
      <c r="J2113" s="5"/>
      <c r="K2113" s="5"/>
      <c r="L2113" s="5"/>
      <c r="M2113" s="5"/>
      <c r="N2113" s="5"/>
      <c r="O2113" s="5"/>
      <c r="P2113" s="5"/>
      <c r="Q2113" s="5"/>
      <c r="R2113" s="5"/>
      <c r="S2113" s="5"/>
      <c r="T2113" s="5"/>
      <c r="U2113" s="127"/>
      <c r="V2113" s="496"/>
    </row>
    <row r="2114" spans="1:22" x14ac:dyDescent="0.2">
      <c r="A2114" s="5"/>
      <c r="B2114" s="31"/>
      <c r="C2114" s="30"/>
      <c r="D2114" s="5"/>
      <c r="E2114" s="5"/>
      <c r="F2114" s="5"/>
      <c r="G2114" s="5"/>
      <c r="H2114" s="5"/>
      <c r="I2114" s="5"/>
      <c r="J2114" s="5"/>
      <c r="K2114" s="5"/>
      <c r="L2114" s="5"/>
      <c r="M2114" s="5"/>
      <c r="N2114" s="5"/>
      <c r="O2114" s="5"/>
      <c r="P2114" s="5"/>
      <c r="Q2114" s="5"/>
      <c r="R2114" s="5"/>
      <c r="S2114" s="5"/>
      <c r="T2114" s="5"/>
      <c r="U2114" s="127"/>
      <c r="V2114" s="496"/>
    </row>
    <row r="2115" spans="1:22" x14ac:dyDescent="0.2">
      <c r="A2115" s="5"/>
      <c r="B2115" s="31"/>
      <c r="C2115" s="30"/>
      <c r="D2115" s="5"/>
      <c r="E2115" s="5"/>
      <c r="F2115" s="5"/>
      <c r="G2115" s="5"/>
      <c r="H2115" s="5"/>
      <c r="I2115" s="5"/>
      <c r="J2115" s="5"/>
      <c r="K2115" s="5"/>
      <c r="L2115" s="5"/>
      <c r="M2115" s="5"/>
      <c r="N2115" s="5"/>
      <c r="O2115" s="5"/>
      <c r="P2115" s="5"/>
      <c r="Q2115" s="5"/>
      <c r="R2115" s="5"/>
      <c r="S2115" s="5"/>
      <c r="T2115" s="5"/>
      <c r="U2115" s="127"/>
      <c r="V2115" s="496"/>
    </row>
    <row r="2116" spans="1:22" x14ac:dyDescent="0.2">
      <c r="A2116" s="5"/>
      <c r="B2116" s="31"/>
      <c r="C2116" s="30"/>
      <c r="D2116" s="5"/>
      <c r="E2116" s="5"/>
      <c r="F2116" s="5"/>
      <c r="G2116" s="5"/>
      <c r="H2116" s="5"/>
      <c r="I2116" s="5"/>
      <c r="J2116" s="5"/>
      <c r="K2116" s="5"/>
      <c r="L2116" s="5"/>
      <c r="M2116" s="5"/>
      <c r="N2116" s="5"/>
      <c r="O2116" s="5"/>
      <c r="P2116" s="5"/>
      <c r="Q2116" s="5"/>
      <c r="R2116" s="5"/>
      <c r="S2116" s="5"/>
      <c r="T2116" s="5"/>
      <c r="U2116" s="127"/>
      <c r="V2116" s="496"/>
    </row>
    <row r="2117" spans="1:22" x14ac:dyDescent="0.2">
      <c r="A2117" s="5"/>
      <c r="B2117" s="31"/>
      <c r="C2117" s="30"/>
      <c r="D2117" s="5"/>
      <c r="E2117" s="5"/>
      <c r="F2117" s="5"/>
      <c r="G2117" s="5"/>
      <c r="H2117" s="5"/>
      <c r="I2117" s="5"/>
      <c r="J2117" s="5"/>
      <c r="K2117" s="5"/>
      <c r="L2117" s="5"/>
      <c r="M2117" s="5"/>
      <c r="N2117" s="5"/>
      <c r="O2117" s="5"/>
      <c r="P2117" s="5"/>
      <c r="Q2117" s="5"/>
      <c r="R2117" s="5"/>
      <c r="S2117" s="5"/>
      <c r="T2117" s="5"/>
      <c r="U2117" s="127"/>
      <c r="V2117" s="496"/>
    </row>
    <row r="2118" spans="1:22" x14ac:dyDescent="0.2">
      <c r="A2118" s="5"/>
      <c r="B2118" s="31"/>
      <c r="C2118" s="30"/>
      <c r="D2118" s="5"/>
      <c r="E2118" s="5"/>
      <c r="F2118" s="5"/>
      <c r="G2118" s="5"/>
      <c r="H2118" s="5"/>
      <c r="I2118" s="5"/>
      <c r="J2118" s="5"/>
      <c r="K2118" s="5"/>
      <c r="L2118" s="5"/>
      <c r="M2118" s="5"/>
      <c r="N2118" s="5"/>
      <c r="O2118" s="5"/>
      <c r="P2118" s="5"/>
      <c r="Q2118" s="5"/>
      <c r="R2118" s="5"/>
      <c r="S2118" s="5"/>
      <c r="T2118" s="5"/>
      <c r="U2118" s="127"/>
      <c r="V2118" s="496"/>
    </row>
    <row r="2119" spans="1:22" x14ac:dyDescent="0.2">
      <c r="A2119" s="5"/>
      <c r="B2119" s="31"/>
      <c r="C2119" s="30"/>
      <c r="D2119" s="5"/>
      <c r="E2119" s="5"/>
      <c r="F2119" s="5"/>
      <c r="G2119" s="5"/>
      <c r="H2119" s="5"/>
      <c r="I2119" s="5"/>
      <c r="J2119" s="5"/>
      <c r="K2119" s="5"/>
      <c r="L2119" s="5"/>
      <c r="M2119" s="5"/>
      <c r="N2119" s="5"/>
      <c r="O2119" s="5"/>
      <c r="P2119" s="5"/>
      <c r="Q2119" s="5"/>
      <c r="R2119" s="5"/>
      <c r="S2119" s="5"/>
      <c r="T2119" s="5"/>
      <c r="U2119" s="127"/>
      <c r="V2119" s="496"/>
    </row>
    <row r="2120" spans="1:22" x14ac:dyDescent="0.2">
      <c r="A2120" s="5"/>
      <c r="B2120" s="31"/>
      <c r="C2120" s="30"/>
      <c r="D2120" s="5"/>
      <c r="E2120" s="5"/>
      <c r="F2120" s="5"/>
      <c r="G2120" s="5"/>
      <c r="H2120" s="5"/>
      <c r="I2120" s="5"/>
      <c r="J2120" s="5"/>
      <c r="K2120" s="5"/>
      <c r="L2120" s="5"/>
      <c r="M2120" s="5"/>
      <c r="N2120" s="5"/>
      <c r="O2120" s="5"/>
      <c r="P2120" s="5"/>
      <c r="Q2120" s="5"/>
      <c r="R2120" s="5"/>
      <c r="S2120" s="5"/>
      <c r="T2120" s="5"/>
      <c r="U2120" s="127"/>
      <c r="V2120" s="496"/>
    </row>
    <row r="2121" spans="1:22" x14ac:dyDescent="0.2">
      <c r="A2121" s="5"/>
      <c r="B2121" s="31"/>
      <c r="C2121" s="30"/>
      <c r="D2121" s="5"/>
      <c r="E2121" s="5"/>
      <c r="F2121" s="5"/>
      <c r="G2121" s="5"/>
      <c r="H2121" s="5"/>
      <c r="I2121" s="5"/>
      <c r="J2121" s="5"/>
      <c r="K2121" s="5"/>
      <c r="L2121" s="5"/>
      <c r="M2121" s="5"/>
      <c r="N2121" s="5"/>
      <c r="O2121" s="5"/>
      <c r="P2121" s="5"/>
      <c r="Q2121" s="5"/>
      <c r="R2121" s="5"/>
      <c r="S2121" s="5"/>
      <c r="T2121" s="5"/>
      <c r="U2121" s="127"/>
      <c r="V2121" s="496"/>
    </row>
    <row r="2122" spans="1:22" x14ac:dyDescent="0.2">
      <c r="A2122" s="5"/>
      <c r="B2122" s="31"/>
      <c r="C2122" s="30"/>
      <c r="D2122" s="5"/>
      <c r="E2122" s="5"/>
      <c r="F2122" s="5"/>
      <c r="G2122" s="5"/>
      <c r="H2122" s="5"/>
      <c r="I2122" s="5"/>
      <c r="J2122" s="5"/>
      <c r="K2122" s="5"/>
      <c r="L2122" s="5"/>
      <c r="M2122" s="5"/>
      <c r="N2122" s="5"/>
      <c r="O2122" s="5"/>
      <c r="P2122" s="5"/>
      <c r="Q2122" s="5"/>
      <c r="R2122" s="5"/>
      <c r="S2122" s="5"/>
      <c r="T2122" s="5"/>
      <c r="U2122" s="127"/>
      <c r="V2122" s="496"/>
    </row>
    <row r="2123" spans="1:22" x14ac:dyDescent="0.2">
      <c r="A2123" s="5"/>
      <c r="B2123" s="31"/>
      <c r="C2123" s="30"/>
      <c r="D2123" s="5"/>
      <c r="E2123" s="5"/>
      <c r="F2123" s="5"/>
      <c r="G2123" s="5"/>
      <c r="H2123" s="5"/>
      <c r="I2123" s="5"/>
      <c r="J2123" s="5"/>
      <c r="K2123" s="5"/>
      <c r="L2123" s="5"/>
      <c r="M2123" s="5"/>
      <c r="N2123" s="5"/>
      <c r="O2123" s="5"/>
      <c r="P2123" s="5"/>
      <c r="Q2123" s="5"/>
      <c r="R2123" s="5"/>
      <c r="S2123" s="5"/>
      <c r="T2123" s="5"/>
      <c r="U2123" s="127"/>
      <c r="V2123" s="496"/>
    </row>
    <row r="2124" spans="1:22" x14ac:dyDescent="0.2">
      <c r="A2124" s="5"/>
      <c r="B2124" s="31"/>
      <c r="C2124" s="30"/>
      <c r="D2124" s="5"/>
      <c r="E2124" s="5"/>
      <c r="F2124" s="5"/>
      <c r="G2124" s="5"/>
      <c r="H2124" s="5"/>
      <c r="I2124" s="5"/>
      <c r="J2124" s="5"/>
      <c r="K2124" s="5"/>
      <c r="L2124" s="5"/>
      <c r="M2124" s="5"/>
      <c r="N2124" s="5"/>
      <c r="O2124" s="5"/>
      <c r="P2124" s="5"/>
      <c r="Q2124" s="5"/>
      <c r="R2124" s="5"/>
      <c r="S2124" s="5"/>
      <c r="T2124" s="5"/>
      <c r="U2124" s="127"/>
      <c r="V2124" s="496"/>
    </row>
    <row r="2125" spans="1:22" x14ac:dyDescent="0.2">
      <c r="A2125" s="5"/>
      <c r="B2125" s="31"/>
      <c r="C2125" s="30"/>
      <c r="D2125" s="5"/>
      <c r="E2125" s="5"/>
      <c r="F2125" s="5"/>
      <c r="G2125" s="5"/>
      <c r="H2125" s="5"/>
      <c r="I2125" s="5"/>
      <c r="J2125" s="5"/>
      <c r="K2125" s="5"/>
      <c r="L2125" s="5"/>
      <c r="M2125" s="5"/>
      <c r="N2125" s="5"/>
      <c r="O2125" s="5"/>
      <c r="P2125" s="5"/>
      <c r="Q2125" s="5"/>
      <c r="R2125" s="5"/>
      <c r="S2125" s="5"/>
      <c r="T2125" s="5"/>
      <c r="U2125" s="127"/>
      <c r="V2125" s="496"/>
    </row>
    <row r="2126" spans="1:22" x14ac:dyDescent="0.2">
      <c r="A2126" s="5"/>
      <c r="B2126" s="31"/>
      <c r="C2126" s="30"/>
      <c r="D2126" s="5"/>
      <c r="E2126" s="5"/>
      <c r="F2126" s="5"/>
      <c r="G2126" s="5"/>
      <c r="H2126" s="5"/>
      <c r="I2126" s="5"/>
      <c r="J2126" s="5"/>
      <c r="K2126" s="5"/>
      <c r="L2126" s="5"/>
      <c r="M2126" s="5"/>
      <c r="N2126" s="5"/>
      <c r="O2126" s="5"/>
      <c r="P2126" s="5"/>
      <c r="Q2126" s="5"/>
      <c r="R2126" s="5"/>
      <c r="S2126" s="5"/>
      <c r="T2126" s="5"/>
      <c r="U2126" s="127"/>
      <c r="V2126" s="496"/>
    </row>
    <row r="2127" spans="1:22" x14ac:dyDescent="0.2">
      <c r="A2127" s="5"/>
      <c r="B2127" s="31"/>
      <c r="C2127" s="30"/>
      <c r="D2127" s="5"/>
      <c r="E2127" s="5"/>
      <c r="F2127" s="5"/>
      <c r="G2127" s="5"/>
      <c r="H2127" s="5"/>
      <c r="I2127" s="5"/>
      <c r="J2127" s="5"/>
      <c r="K2127" s="5"/>
      <c r="L2127" s="5"/>
      <c r="M2127" s="5"/>
      <c r="N2127" s="5"/>
      <c r="O2127" s="5"/>
      <c r="P2127" s="5"/>
      <c r="Q2127" s="5"/>
      <c r="R2127" s="5"/>
      <c r="S2127" s="5"/>
      <c r="T2127" s="5"/>
      <c r="U2127" s="127"/>
      <c r="V2127" s="496"/>
    </row>
    <row r="2128" spans="1:22" x14ac:dyDescent="0.2">
      <c r="A2128" s="5"/>
      <c r="B2128" s="31"/>
      <c r="C2128" s="30"/>
      <c r="D2128" s="5"/>
      <c r="E2128" s="5"/>
      <c r="F2128" s="5"/>
      <c r="G2128" s="5"/>
      <c r="H2128" s="5"/>
      <c r="I2128" s="5"/>
      <c r="J2128" s="5"/>
      <c r="K2128" s="5"/>
      <c r="L2128" s="5"/>
      <c r="M2128" s="5"/>
      <c r="N2128" s="5"/>
      <c r="O2128" s="5"/>
      <c r="P2128" s="5"/>
      <c r="Q2128" s="5"/>
      <c r="R2128" s="5"/>
      <c r="S2128" s="5"/>
      <c r="T2128" s="5"/>
      <c r="U2128" s="127"/>
      <c r="V2128" s="496"/>
    </row>
    <row r="2129" spans="1:22" x14ac:dyDescent="0.2">
      <c r="A2129" s="5"/>
      <c r="B2129" s="31"/>
      <c r="C2129" s="30"/>
      <c r="D2129" s="5"/>
      <c r="E2129" s="5"/>
      <c r="F2129" s="5"/>
      <c r="G2129" s="5"/>
      <c r="H2129" s="5"/>
      <c r="I2129" s="5"/>
      <c r="J2129" s="5"/>
      <c r="K2129" s="5"/>
      <c r="L2129" s="5"/>
      <c r="M2129" s="5"/>
      <c r="N2129" s="5"/>
      <c r="O2129" s="5"/>
      <c r="P2129" s="5"/>
      <c r="Q2129" s="5"/>
      <c r="R2129" s="5"/>
      <c r="S2129" s="5"/>
      <c r="T2129" s="5"/>
      <c r="U2129" s="127"/>
      <c r="V2129" s="496"/>
    </row>
    <row r="2130" spans="1:22" x14ac:dyDescent="0.2">
      <c r="A2130" s="5"/>
      <c r="B2130" s="31"/>
      <c r="C2130" s="30"/>
      <c r="D2130" s="5"/>
      <c r="E2130" s="5"/>
      <c r="F2130" s="5"/>
      <c r="G2130" s="5"/>
      <c r="H2130" s="5"/>
      <c r="I2130" s="5"/>
      <c r="J2130" s="5"/>
      <c r="K2130" s="5"/>
      <c r="L2130" s="5"/>
      <c r="M2130" s="5"/>
      <c r="N2130" s="5"/>
      <c r="O2130" s="5"/>
      <c r="P2130" s="5"/>
      <c r="Q2130" s="5"/>
      <c r="R2130" s="5"/>
      <c r="S2130" s="5"/>
      <c r="T2130" s="5"/>
      <c r="U2130" s="127"/>
      <c r="V2130" s="496"/>
    </row>
    <row r="2131" spans="1:22" x14ac:dyDescent="0.2">
      <c r="A2131" s="5"/>
      <c r="B2131" s="31"/>
      <c r="C2131" s="30"/>
      <c r="D2131" s="5"/>
      <c r="E2131" s="5"/>
      <c r="F2131" s="5"/>
      <c r="G2131" s="5"/>
      <c r="H2131" s="5"/>
      <c r="I2131" s="5"/>
      <c r="J2131" s="5"/>
      <c r="K2131" s="5"/>
      <c r="L2131" s="5"/>
      <c r="M2131" s="5"/>
      <c r="N2131" s="5"/>
      <c r="O2131" s="5"/>
      <c r="P2131" s="5"/>
      <c r="Q2131" s="5"/>
      <c r="R2131" s="5"/>
      <c r="S2131" s="5"/>
      <c r="T2131" s="5"/>
      <c r="U2131" s="127"/>
      <c r="V2131" s="496"/>
    </row>
    <row r="2132" spans="1:22" x14ac:dyDescent="0.2">
      <c r="A2132" s="5"/>
      <c r="B2132" s="31"/>
      <c r="C2132" s="30"/>
      <c r="D2132" s="5"/>
      <c r="E2132" s="5"/>
      <c r="F2132" s="5"/>
      <c r="G2132" s="5"/>
      <c r="H2132" s="5"/>
      <c r="I2132" s="5"/>
      <c r="J2132" s="5"/>
      <c r="K2132" s="5"/>
      <c r="L2132" s="5"/>
      <c r="M2132" s="5"/>
      <c r="N2132" s="5"/>
      <c r="O2132" s="5"/>
      <c r="P2132" s="5"/>
      <c r="Q2132" s="5"/>
      <c r="R2132" s="5"/>
      <c r="S2132" s="5"/>
      <c r="T2132" s="5"/>
      <c r="U2132" s="127"/>
      <c r="V2132" s="496"/>
    </row>
    <row r="2133" spans="1:22" x14ac:dyDescent="0.2">
      <c r="A2133" s="5"/>
      <c r="B2133" s="31"/>
      <c r="C2133" s="30"/>
      <c r="D2133" s="5"/>
      <c r="E2133" s="5"/>
      <c r="F2133" s="5"/>
      <c r="G2133" s="5"/>
      <c r="H2133" s="5"/>
      <c r="I2133" s="5"/>
      <c r="J2133" s="5"/>
      <c r="K2133" s="5"/>
      <c r="L2133" s="5"/>
      <c r="M2133" s="5"/>
      <c r="N2133" s="5"/>
      <c r="O2133" s="5"/>
      <c r="P2133" s="5"/>
      <c r="Q2133" s="5"/>
      <c r="R2133" s="5"/>
      <c r="S2133" s="5"/>
      <c r="T2133" s="5"/>
      <c r="U2133" s="127"/>
      <c r="V2133" s="496"/>
    </row>
    <row r="2134" spans="1:22" x14ac:dyDescent="0.2">
      <c r="A2134" s="5"/>
      <c r="B2134" s="31"/>
      <c r="C2134" s="30"/>
      <c r="D2134" s="5"/>
      <c r="E2134" s="5"/>
      <c r="F2134" s="5"/>
      <c r="G2134" s="5"/>
      <c r="H2134" s="5"/>
      <c r="I2134" s="5"/>
      <c r="J2134" s="5"/>
      <c r="K2134" s="5"/>
      <c r="L2134" s="5"/>
      <c r="M2134" s="5"/>
      <c r="N2134" s="5"/>
      <c r="O2134" s="5"/>
      <c r="P2134" s="5"/>
      <c r="Q2134" s="5"/>
      <c r="R2134" s="5"/>
      <c r="S2134" s="5"/>
      <c r="T2134" s="5"/>
      <c r="U2134" s="127"/>
      <c r="V2134" s="496"/>
    </row>
    <row r="2135" spans="1:22" x14ac:dyDescent="0.2">
      <c r="A2135" s="5"/>
      <c r="B2135" s="31"/>
      <c r="C2135" s="30"/>
      <c r="D2135" s="5"/>
      <c r="E2135" s="5"/>
      <c r="F2135" s="5"/>
      <c r="G2135" s="5"/>
      <c r="H2135" s="5"/>
      <c r="I2135" s="5"/>
      <c r="J2135" s="5"/>
      <c r="K2135" s="5"/>
      <c r="L2135" s="5"/>
      <c r="M2135" s="5"/>
      <c r="N2135" s="5"/>
      <c r="O2135" s="5"/>
      <c r="P2135" s="5"/>
      <c r="Q2135" s="5"/>
      <c r="R2135" s="5"/>
      <c r="S2135" s="5"/>
      <c r="T2135" s="5"/>
      <c r="U2135" s="127"/>
      <c r="V2135" s="496"/>
    </row>
    <row r="2136" spans="1:22" x14ac:dyDescent="0.2">
      <c r="A2136" s="5"/>
      <c r="B2136" s="31"/>
      <c r="C2136" s="30"/>
      <c r="D2136" s="5"/>
      <c r="E2136" s="5"/>
      <c r="F2136" s="5"/>
      <c r="G2136" s="5"/>
      <c r="H2136" s="5"/>
      <c r="I2136" s="5"/>
      <c r="J2136" s="5"/>
      <c r="K2136" s="5"/>
      <c r="L2136" s="5"/>
      <c r="M2136" s="5"/>
      <c r="N2136" s="5"/>
      <c r="O2136" s="5"/>
      <c r="P2136" s="5"/>
      <c r="Q2136" s="5"/>
      <c r="R2136" s="5"/>
      <c r="S2136" s="5"/>
      <c r="T2136" s="5"/>
      <c r="U2136" s="127"/>
      <c r="V2136" s="496"/>
    </row>
    <row r="2137" spans="1:22" x14ac:dyDescent="0.2">
      <c r="A2137" s="5"/>
      <c r="B2137" s="31"/>
      <c r="C2137" s="30"/>
      <c r="D2137" s="5"/>
      <c r="E2137" s="5"/>
      <c r="F2137" s="5"/>
      <c r="G2137" s="5"/>
      <c r="H2137" s="5"/>
      <c r="I2137" s="5"/>
      <c r="J2137" s="5"/>
      <c r="K2137" s="5"/>
      <c r="L2137" s="5"/>
      <c r="M2137" s="5"/>
      <c r="N2137" s="5"/>
      <c r="O2137" s="5"/>
      <c r="P2137" s="5"/>
      <c r="Q2137" s="5"/>
      <c r="R2137" s="5"/>
      <c r="S2137" s="5"/>
      <c r="T2137" s="5"/>
      <c r="U2137" s="127"/>
      <c r="V2137" s="496"/>
    </row>
    <row r="2138" spans="1:22" x14ac:dyDescent="0.2">
      <c r="A2138" s="5"/>
      <c r="B2138" s="31"/>
      <c r="C2138" s="30"/>
      <c r="D2138" s="5"/>
      <c r="E2138" s="5"/>
      <c r="F2138" s="5"/>
      <c r="G2138" s="5"/>
      <c r="H2138" s="5"/>
      <c r="I2138" s="5"/>
      <c r="J2138" s="5"/>
      <c r="K2138" s="5"/>
      <c r="L2138" s="5"/>
      <c r="M2138" s="5"/>
      <c r="N2138" s="5"/>
      <c r="O2138" s="5"/>
      <c r="P2138" s="5"/>
      <c r="Q2138" s="5"/>
      <c r="R2138" s="5"/>
      <c r="S2138" s="5"/>
      <c r="T2138" s="5"/>
      <c r="U2138" s="127"/>
      <c r="V2138" s="496"/>
    </row>
    <row r="2139" spans="1:22" x14ac:dyDescent="0.2">
      <c r="A2139" s="5"/>
      <c r="B2139" s="31"/>
      <c r="C2139" s="30"/>
      <c r="D2139" s="5"/>
      <c r="E2139" s="5"/>
      <c r="F2139" s="5"/>
      <c r="G2139" s="5"/>
      <c r="H2139" s="5"/>
      <c r="I2139" s="5"/>
      <c r="J2139" s="5"/>
      <c r="K2139" s="5"/>
      <c r="L2139" s="5"/>
      <c r="M2139" s="5"/>
      <c r="N2139" s="5"/>
      <c r="O2139" s="5"/>
      <c r="P2139" s="5"/>
      <c r="Q2139" s="5"/>
      <c r="R2139" s="5"/>
      <c r="S2139" s="5"/>
      <c r="T2139" s="5"/>
      <c r="U2139" s="127"/>
      <c r="V2139" s="496"/>
    </row>
    <row r="2140" spans="1:22" x14ac:dyDescent="0.2">
      <c r="A2140" s="5"/>
      <c r="B2140" s="31"/>
      <c r="C2140" s="30"/>
      <c r="D2140" s="5"/>
      <c r="E2140" s="5"/>
      <c r="F2140" s="5"/>
      <c r="G2140" s="5"/>
      <c r="H2140" s="5"/>
      <c r="I2140" s="5"/>
      <c r="J2140" s="5"/>
      <c r="K2140" s="5"/>
      <c r="L2140" s="5"/>
      <c r="M2140" s="5"/>
      <c r="N2140" s="5"/>
      <c r="O2140" s="5"/>
      <c r="P2140" s="5"/>
      <c r="Q2140" s="5"/>
      <c r="R2140" s="5"/>
      <c r="S2140" s="5"/>
      <c r="T2140" s="5"/>
      <c r="U2140" s="127"/>
      <c r="V2140" s="496"/>
    </row>
    <row r="2141" spans="1:22" x14ac:dyDescent="0.2">
      <c r="A2141" s="5"/>
      <c r="B2141" s="31"/>
      <c r="C2141" s="30"/>
      <c r="D2141" s="5"/>
      <c r="E2141" s="5"/>
      <c r="F2141" s="5"/>
      <c r="G2141" s="5"/>
      <c r="H2141" s="5"/>
      <c r="I2141" s="5"/>
      <c r="J2141" s="5"/>
      <c r="K2141" s="5"/>
      <c r="L2141" s="5"/>
      <c r="M2141" s="5"/>
      <c r="N2141" s="5"/>
      <c r="O2141" s="5"/>
      <c r="P2141" s="5"/>
      <c r="Q2141" s="5"/>
      <c r="R2141" s="5"/>
      <c r="S2141" s="5"/>
      <c r="T2141" s="5"/>
      <c r="U2141" s="127"/>
      <c r="V2141" s="496"/>
    </row>
    <row r="2142" spans="1:22" x14ac:dyDescent="0.2">
      <c r="A2142" s="5"/>
      <c r="B2142" s="31"/>
      <c r="C2142" s="30"/>
      <c r="D2142" s="5"/>
      <c r="E2142" s="5"/>
      <c r="F2142" s="5"/>
      <c r="G2142" s="5"/>
      <c r="H2142" s="5"/>
      <c r="I2142" s="5"/>
      <c r="J2142" s="5"/>
      <c r="K2142" s="5"/>
      <c r="L2142" s="5"/>
      <c r="M2142" s="5"/>
      <c r="N2142" s="5"/>
      <c r="O2142" s="5"/>
      <c r="P2142" s="5"/>
      <c r="Q2142" s="5"/>
      <c r="R2142" s="5"/>
      <c r="S2142" s="5"/>
      <c r="T2142" s="5"/>
      <c r="U2142" s="127"/>
      <c r="V2142" s="496"/>
    </row>
    <row r="2143" spans="1:22" x14ac:dyDescent="0.2">
      <c r="A2143" s="5"/>
      <c r="B2143" s="31"/>
      <c r="C2143" s="30"/>
      <c r="D2143" s="5"/>
      <c r="E2143" s="5"/>
      <c r="F2143" s="5"/>
      <c r="G2143" s="5"/>
      <c r="H2143" s="5"/>
      <c r="I2143" s="5"/>
      <c r="J2143" s="5"/>
      <c r="K2143" s="5"/>
      <c r="L2143" s="5"/>
      <c r="M2143" s="5"/>
      <c r="N2143" s="5"/>
      <c r="O2143" s="5"/>
      <c r="P2143" s="5"/>
      <c r="Q2143" s="5"/>
      <c r="R2143" s="5"/>
      <c r="S2143" s="5"/>
      <c r="T2143" s="5"/>
      <c r="U2143" s="127"/>
      <c r="V2143" s="496"/>
    </row>
    <row r="2144" spans="1:22" x14ac:dyDescent="0.2">
      <c r="A2144" s="5"/>
      <c r="B2144" s="31"/>
      <c r="C2144" s="30"/>
      <c r="D2144" s="5"/>
      <c r="E2144" s="5"/>
      <c r="F2144" s="5"/>
      <c r="G2144" s="5"/>
      <c r="H2144" s="5"/>
      <c r="I2144" s="5"/>
      <c r="J2144" s="5"/>
      <c r="K2144" s="5"/>
      <c r="L2144" s="5"/>
      <c r="M2144" s="5"/>
      <c r="N2144" s="5"/>
      <c r="O2144" s="5"/>
      <c r="P2144" s="5"/>
      <c r="Q2144" s="5"/>
      <c r="R2144" s="5"/>
      <c r="S2144" s="5"/>
      <c r="T2144" s="5"/>
      <c r="U2144" s="127"/>
      <c r="V2144" s="496"/>
    </row>
    <row r="2145" spans="1:22" x14ac:dyDescent="0.2">
      <c r="A2145" s="5"/>
      <c r="B2145" s="31"/>
      <c r="C2145" s="30"/>
      <c r="D2145" s="5"/>
      <c r="E2145" s="5"/>
      <c r="F2145" s="5"/>
      <c r="G2145" s="5"/>
      <c r="H2145" s="5"/>
      <c r="I2145" s="5"/>
      <c r="J2145" s="5"/>
      <c r="K2145" s="5"/>
      <c r="L2145" s="5"/>
      <c r="M2145" s="5"/>
      <c r="N2145" s="5"/>
      <c r="O2145" s="5"/>
      <c r="P2145" s="5"/>
      <c r="Q2145" s="5"/>
      <c r="R2145" s="5"/>
      <c r="S2145" s="5"/>
      <c r="T2145" s="5"/>
      <c r="U2145" s="127"/>
      <c r="V2145" s="496"/>
    </row>
    <row r="2146" spans="1:22" x14ac:dyDescent="0.2">
      <c r="A2146" s="5"/>
      <c r="B2146" s="31"/>
      <c r="C2146" s="30"/>
      <c r="D2146" s="5"/>
      <c r="E2146" s="5"/>
      <c r="F2146" s="5"/>
      <c r="G2146" s="5"/>
      <c r="H2146" s="5"/>
      <c r="I2146" s="5"/>
      <c r="J2146" s="5"/>
      <c r="K2146" s="5"/>
      <c r="L2146" s="5"/>
      <c r="M2146" s="5"/>
      <c r="N2146" s="5"/>
      <c r="O2146" s="5"/>
      <c r="P2146" s="5"/>
      <c r="Q2146" s="5"/>
      <c r="R2146" s="5"/>
      <c r="S2146" s="5"/>
      <c r="T2146" s="5"/>
      <c r="U2146" s="127"/>
      <c r="V2146" s="496"/>
    </row>
    <row r="2147" spans="1:22" x14ac:dyDescent="0.2">
      <c r="A2147" s="5"/>
      <c r="B2147" s="31"/>
      <c r="C2147" s="30"/>
      <c r="D2147" s="5"/>
      <c r="E2147" s="5"/>
      <c r="F2147" s="5"/>
      <c r="G2147" s="5"/>
      <c r="H2147" s="5"/>
      <c r="I2147" s="5"/>
      <c r="J2147" s="5"/>
      <c r="K2147" s="5"/>
      <c r="L2147" s="5"/>
      <c r="M2147" s="5"/>
      <c r="N2147" s="5"/>
      <c r="O2147" s="5"/>
      <c r="P2147" s="5"/>
      <c r="Q2147" s="5"/>
      <c r="R2147" s="5"/>
      <c r="S2147" s="5"/>
      <c r="T2147" s="5"/>
      <c r="U2147" s="127"/>
      <c r="V2147" s="496"/>
    </row>
    <row r="2148" spans="1:22" x14ac:dyDescent="0.2">
      <c r="A2148" s="5"/>
      <c r="B2148" s="31"/>
      <c r="C2148" s="30"/>
      <c r="D2148" s="5"/>
      <c r="E2148" s="5"/>
      <c r="F2148" s="5"/>
      <c r="G2148" s="5"/>
      <c r="H2148" s="5"/>
      <c r="I2148" s="5"/>
      <c r="J2148" s="5"/>
      <c r="K2148" s="5"/>
      <c r="L2148" s="5"/>
      <c r="M2148" s="5"/>
      <c r="N2148" s="5"/>
      <c r="O2148" s="5"/>
      <c r="P2148" s="5"/>
      <c r="Q2148" s="5"/>
      <c r="R2148" s="5"/>
      <c r="S2148" s="5"/>
      <c r="T2148" s="5"/>
      <c r="U2148" s="127"/>
      <c r="V2148" s="496"/>
    </row>
    <row r="2149" spans="1:22" x14ac:dyDescent="0.2">
      <c r="A2149" s="5"/>
      <c r="B2149" s="31"/>
      <c r="C2149" s="30"/>
      <c r="D2149" s="5"/>
      <c r="E2149" s="5"/>
      <c r="F2149" s="5"/>
      <c r="G2149" s="5"/>
      <c r="H2149" s="5"/>
      <c r="I2149" s="5"/>
      <c r="J2149" s="5"/>
      <c r="K2149" s="5"/>
      <c r="L2149" s="5"/>
      <c r="M2149" s="5"/>
      <c r="N2149" s="5"/>
      <c r="O2149" s="5"/>
      <c r="P2149" s="5"/>
      <c r="Q2149" s="5"/>
      <c r="R2149" s="5"/>
      <c r="S2149" s="5"/>
      <c r="T2149" s="5"/>
      <c r="U2149" s="127"/>
      <c r="V2149" s="496"/>
    </row>
    <row r="2150" spans="1:22" x14ac:dyDescent="0.2">
      <c r="A2150" s="5"/>
      <c r="B2150" s="31"/>
      <c r="C2150" s="30"/>
      <c r="D2150" s="5"/>
      <c r="E2150" s="5"/>
      <c r="F2150" s="5"/>
      <c r="G2150" s="5"/>
      <c r="H2150" s="5"/>
      <c r="I2150" s="5"/>
      <c r="J2150" s="5"/>
      <c r="K2150" s="5"/>
      <c r="L2150" s="5"/>
      <c r="M2150" s="5"/>
      <c r="N2150" s="5"/>
      <c r="O2150" s="5"/>
      <c r="P2150" s="5"/>
      <c r="Q2150" s="5"/>
      <c r="R2150" s="5"/>
      <c r="S2150" s="5"/>
      <c r="T2150" s="5"/>
      <c r="U2150" s="127"/>
      <c r="V2150" s="496"/>
    </row>
    <row r="2151" spans="1:22" x14ac:dyDescent="0.2">
      <c r="A2151" s="5"/>
      <c r="B2151" s="31"/>
      <c r="C2151" s="30"/>
      <c r="D2151" s="5"/>
      <c r="E2151" s="5"/>
      <c r="F2151" s="5"/>
      <c r="G2151" s="5"/>
      <c r="H2151" s="5"/>
      <c r="I2151" s="5"/>
      <c r="J2151" s="5"/>
      <c r="K2151" s="5"/>
      <c r="L2151" s="5"/>
      <c r="M2151" s="5"/>
      <c r="N2151" s="5"/>
      <c r="O2151" s="5"/>
      <c r="P2151" s="5"/>
      <c r="Q2151" s="5"/>
      <c r="R2151" s="5"/>
      <c r="S2151" s="5"/>
      <c r="T2151" s="5"/>
      <c r="U2151" s="127"/>
      <c r="V2151" s="496"/>
    </row>
    <row r="2152" spans="1:22" x14ac:dyDescent="0.2">
      <c r="A2152" s="5"/>
      <c r="B2152" s="31"/>
      <c r="C2152" s="30"/>
      <c r="D2152" s="5"/>
      <c r="E2152" s="5"/>
      <c r="F2152" s="5"/>
      <c r="G2152" s="5"/>
      <c r="H2152" s="5"/>
      <c r="I2152" s="5"/>
      <c r="J2152" s="5"/>
      <c r="K2152" s="5"/>
      <c r="L2152" s="5"/>
      <c r="M2152" s="5"/>
      <c r="N2152" s="5"/>
      <c r="O2152" s="5"/>
      <c r="P2152" s="5"/>
      <c r="Q2152" s="5"/>
      <c r="R2152" s="5"/>
      <c r="S2152" s="5"/>
      <c r="T2152" s="5"/>
      <c r="U2152" s="127"/>
      <c r="V2152" s="496"/>
    </row>
    <row r="2153" spans="1:22" x14ac:dyDescent="0.2">
      <c r="A2153" s="5"/>
      <c r="B2153" s="31"/>
      <c r="C2153" s="30"/>
      <c r="D2153" s="5"/>
      <c r="E2153" s="5"/>
      <c r="F2153" s="5"/>
      <c r="G2153" s="5"/>
      <c r="H2153" s="5"/>
      <c r="I2153" s="5"/>
      <c r="J2153" s="5"/>
      <c r="K2153" s="5"/>
      <c r="L2153" s="5"/>
      <c r="M2153" s="5"/>
      <c r="N2153" s="5"/>
      <c r="O2153" s="5"/>
      <c r="P2153" s="5"/>
      <c r="Q2153" s="5"/>
      <c r="R2153" s="5"/>
      <c r="S2153" s="5"/>
      <c r="T2153" s="5"/>
      <c r="U2153" s="127"/>
      <c r="V2153" s="496"/>
    </row>
    <row r="2154" spans="1:22" x14ac:dyDescent="0.2">
      <c r="A2154" s="5"/>
      <c r="B2154" s="31"/>
      <c r="C2154" s="30"/>
      <c r="D2154" s="5"/>
      <c r="E2154" s="5"/>
      <c r="F2154" s="5"/>
      <c r="G2154" s="5"/>
      <c r="H2154" s="5"/>
      <c r="I2154" s="5"/>
      <c r="J2154" s="5"/>
      <c r="K2154" s="5"/>
      <c r="L2154" s="5"/>
      <c r="M2154" s="5"/>
      <c r="N2154" s="5"/>
      <c r="O2154" s="5"/>
      <c r="P2154" s="5"/>
      <c r="Q2154" s="5"/>
      <c r="R2154" s="5"/>
      <c r="S2154" s="5"/>
      <c r="T2154" s="5"/>
      <c r="U2154" s="127"/>
      <c r="V2154" s="496"/>
    </row>
    <row r="2155" spans="1:22" x14ac:dyDescent="0.2">
      <c r="A2155" s="5"/>
      <c r="B2155" s="31"/>
      <c r="C2155" s="30"/>
      <c r="D2155" s="5"/>
      <c r="E2155" s="5"/>
      <c r="F2155" s="5"/>
      <c r="G2155" s="5"/>
      <c r="H2155" s="5"/>
      <c r="I2155" s="5"/>
      <c r="J2155" s="5"/>
      <c r="K2155" s="5"/>
      <c r="L2155" s="5"/>
      <c r="M2155" s="5"/>
      <c r="N2155" s="5"/>
      <c r="O2155" s="5"/>
      <c r="P2155" s="5"/>
      <c r="Q2155" s="5"/>
      <c r="R2155" s="5"/>
      <c r="S2155" s="5"/>
      <c r="T2155" s="5"/>
      <c r="U2155" s="127"/>
      <c r="V2155" s="496"/>
    </row>
    <row r="2156" spans="1:22" x14ac:dyDescent="0.2">
      <c r="A2156" s="5"/>
      <c r="B2156" s="31"/>
      <c r="C2156" s="30"/>
      <c r="D2156" s="5"/>
      <c r="E2156" s="5"/>
      <c r="F2156" s="5"/>
      <c r="G2156" s="5"/>
      <c r="H2156" s="5"/>
      <c r="I2156" s="5"/>
      <c r="J2156" s="5"/>
      <c r="K2156" s="5"/>
      <c r="L2156" s="5"/>
      <c r="M2156" s="5"/>
      <c r="N2156" s="5"/>
      <c r="O2156" s="5"/>
      <c r="P2156" s="5"/>
      <c r="Q2156" s="5"/>
      <c r="R2156" s="5"/>
      <c r="S2156" s="5"/>
      <c r="T2156" s="5"/>
      <c r="U2156" s="127"/>
      <c r="V2156" s="496"/>
    </row>
    <row r="2157" spans="1:22" x14ac:dyDescent="0.2">
      <c r="A2157" s="5"/>
      <c r="B2157" s="31"/>
      <c r="C2157" s="30"/>
      <c r="D2157" s="5"/>
      <c r="E2157" s="5"/>
      <c r="F2157" s="5"/>
      <c r="G2157" s="5"/>
      <c r="H2157" s="5"/>
      <c r="I2157" s="5"/>
      <c r="J2157" s="5"/>
      <c r="K2157" s="5"/>
      <c r="L2157" s="5"/>
      <c r="M2157" s="5"/>
      <c r="N2157" s="5"/>
      <c r="O2157" s="5"/>
      <c r="P2157" s="5"/>
      <c r="Q2157" s="5"/>
      <c r="R2157" s="5"/>
      <c r="S2157" s="5"/>
      <c r="T2157" s="5"/>
      <c r="U2157" s="127"/>
      <c r="V2157" s="496"/>
    </row>
    <row r="2158" spans="1:22" x14ac:dyDescent="0.2">
      <c r="A2158" s="5"/>
      <c r="B2158" s="31"/>
      <c r="C2158" s="30"/>
      <c r="D2158" s="5"/>
      <c r="E2158" s="5"/>
      <c r="F2158" s="5"/>
      <c r="G2158" s="5"/>
      <c r="H2158" s="5"/>
      <c r="I2158" s="5"/>
      <c r="J2158" s="5"/>
      <c r="K2158" s="5"/>
      <c r="L2158" s="5"/>
      <c r="M2158" s="5"/>
      <c r="N2158" s="5"/>
      <c r="O2158" s="5"/>
      <c r="P2158" s="5"/>
      <c r="Q2158" s="5"/>
      <c r="R2158" s="5"/>
      <c r="S2158" s="5"/>
      <c r="T2158" s="5"/>
      <c r="U2158" s="127"/>
      <c r="V2158" s="496"/>
    </row>
    <row r="2159" spans="1:22" x14ac:dyDescent="0.2">
      <c r="A2159" s="5"/>
      <c r="B2159" s="31"/>
      <c r="C2159" s="30"/>
      <c r="D2159" s="5"/>
      <c r="E2159" s="5"/>
      <c r="F2159" s="5"/>
      <c r="G2159" s="5"/>
      <c r="H2159" s="5"/>
      <c r="I2159" s="5"/>
      <c r="J2159" s="5"/>
      <c r="K2159" s="5"/>
      <c r="L2159" s="5"/>
      <c r="M2159" s="5"/>
      <c r="N2159" s="5"/>
      <c r="O2159" s="5"/>
      <c r="P2159" s="5"/>
      <c r="Q2159" s="5"/>
      <c r="R2159" s="5"/>
      <c r="S2159" s="5"/>
      <c r="T2159" s="5"/>
      <c r="U2159" s="127"/>
      <c r="V2159" s="496"/>
    </row>
    <row r="2160" spans="1:22" x14ac:dyDescent="0.2">
      <c r="A2160" s="5"/>
      <c r="B2160" s="31"/>
      <c r="C2160" s="30"/>
      <c r="D2160" s="5"/>
      <c r="E2160" s="5"/>
      <c r="F2160" s="5"/>
      <c r="G2160" s="5"/>
      <c r="H2160" s="5"/>
      <c r="I2160" s="5"/>
      <c r="J2160" s="5"/>
      <c r="K2160" s="5"/>
      <c r="L2160" s="5"/>
      <c r="M2160" s="5"/>
      <c r="N2160" s="5"/>
      <c r="O2160" s="5"/>
      <c r="P2160" s="5"/>
      <c r="Q2160" s="5"/>
      <c r="R2160" s="5"/>
      <c r="S2160" s="5"/>
      <c r="T2160" s="5"/>
      <c r="U2160" s="127"/>
      <c r="V2160" s="496"/>
    </row>
    <row r="2161" spans="1:22" x14ac:dyDescent="0.2">
      <c r="A2161" s="5"/>
      <c r="B2161" s="31"/>
      <c r="C2161" s="30"/>
      <c r="D2161" s="5"/>
      <c r="E2161" s="5"/>
      <c r="F2161" s="5"/>
      <c r="G2161" s="5"/>
      <c r="H2161" s="5"/>
      <c r="I2161" s="5"/>
      <c r="J2161" s="5"/>
      <c r="K2161" s="5"/>
      <c r="L2161" s="5"/>
      <c r="M2161" s="5"/>
      <c r="N2161" s="5"/>
      <c r="O2161" s="5"/>
      <c r="P2161" s="5"/>
      <c r="Q2161" s="5"/>
      <c r="R2161" s="5"/>
      <c r="S2161" s="5"/>
      <c r="T2161" s="5"/>
      <c r="U2161" s="127"/>
      <c r="V2161" s="496"/>
    </row>
    <row r="2162" spans="1:22" x14ac:dyDescent="0.2">
      <c r="A2162" s="5"/>
      <c r="B2162" s="31"/>
      <c r="C2162" s="30"/>
      <c r="D2162" s="5"/>
      <c r="E2162" s="5"/>
      <c r="F2162" s="5"/>
      <c r="G2162" s="5"/>
      <c r="H2162" s="5"/>
      <c r="I2162" s="5"/>
      <c r="J2162" s="5"/>
      <c r="K2162" s="5"/>
      <c r="L2162" s="5"/>
      <c r="M2162" s="5"/>
      <c r="N2162" s="5"/>
      <c r="O2162" s="5"/>
      <c r="P2162" s="5"/>
      <c r="Q2162" s="5"/>
      <c r="R2162" s="5"/>
      <c r="S2162" s="5"/>
      <c r="T2162" s="5"/>
      <c r="U2162" s="127"/>
      <c r="V2162" s="496"/>
    </row>
    <row r="2163" spans="1:22" x14ac:dyDescent="0.2">
      <c r="A2163" s="5"/>
      <c r="B2163" s="31"/>
      <c r="C2163" s="30"/>
      <c r="D2163" s="5"/>
      <c r="E2163" s="5"/>
      <c r="F2163" s="5"/>
      <c r="G2163" s="5"/>
      <c r="H2163" s="5"/>
      <c r="I2163" s="5"/>
      <c r="J2163" s="5"/>
      <c r="K2163" s="5"/>
      <c r="L2163" s="5"/>
      <c r="M2163" s="5"/>
      <c r="N2163" s="5"/>
      <c r="O2163" s="5"/>
      <c r="P2163" s="5"/>
      <c r="Q2163" s="5"/>
      <c r="R2163" s="5"/>
      <c r="S2163" s="5"/>
      <c r="T2163" s="5"/>
      <c r="U2163" s="127"/>
      <c r="V2163" s="496"/>
    </row>
    <row r="2164" spans="1:22" x14ac:dyDescent="0.2">
      <c r="A2164" s="5"/>
      <c r="B2164" s="31"/>
      <c r="C2164" s="30"/>
      <c r="D2164" s="5"/>
      <c r="E2164" s="5"/>
      <c r="F2164" s="5"/>
      <c r="G2164" s="5"/>
      <c r="H2164" s="5"/>
      <c r="I2164" s="5"/>
      <c r="J2164" s="5"/>
      <c r="K2164" s="5"/>
      <c r="L2164" s="5"/>
      <c r="M2164" s="5"/>
      <c r="N2164" s="5"/>
      <c r="O2164" s="5"/>
      <c r="P2164" s="5"/>
      <c r="Q2164" s="5"/>
      <c r="R2164" s="5"/>
      <c r="S2164" s="5"/>
      <c r="T2164" s="5"/>
      <c r="U2164" s="127"/>
      <c r="V2164" s="496"/>
    </row>
    <row r="2165" spans="1:22" x14ac:dyDescent="0.2">
      <c r="A2165" s="5"/>
      <c r="B2165" s="31"/>
      <c r="C2165" s="30"/>
      <c r="D2165" s="5"/>
      <c r="E2165" s="5"/>
      <c r="F2165" s="5"/>
      <c r="G2165" s="5"/>
      <c r="H2165" s="5"/>
      <c r="I2165" s="5"/>
      <c r="J2165" s="5"/>
      <c r="K2165" s="5"/>
      <c r="L2165" s="5"/>
      <c r="M2165" s="5"/>
      <c r="N2165" s="5"/>
      <c r="O2165" s="5"/>
      <c r="P2165" s="5"/>
      <c r="Q2165" s="5"/>
      <c r="R2165" s="5"/>
      <c r="S2165" s="5"/>
      <c r="T2165" s="5"/>
      <c r="U2165" s="127"/>
      <c r="V2165" s="496"/>
    </row>
    <row r="2166" spans="1:22" x14ac:dyDescent="0.2">
      <c r="A2166" s="5"/>
      <c r="B2166" s="31"/>
      <c r="C2166" s="30"/>
      <c r="D2166" s="5"/>
      <c r="E2166" s="5"/>
      <c r="F2166" s="5"/>
      <c r="G2166" s="5"/>
      <c r="H2166" s="5"/>
      <c r="I2166" s="5"/>
      <c r="J2166" s="5"/>
      <c r="K2166" s="5"/>
      <c r="L2166" s="5"/>
      <c r="M2166" s="5"/>
      <c r="N2166" s="5"/>
      <c r="O2166" s="5"/>
      <c r="P2166" s="5"/>
      <c r="Q2166" s="5"/>
      <c r="R2166" s="5"/>
      <c r="S2166" s="5"/>
      <c r="T2166" s="5"/>
      <c r="U2166" s="127"/>
      <c r="V2166" s="496"/>
    </row>
    <row r="2167" spans="1:22" x14ac:dyDescent="0.2">
      <c r="A2167" s="5"/>
      <c r="B2167" s="31"/>
      <c r="C2167" s="30"/>
      <c r="D2167" s="5"/>
      <c r="E2167" s="5"/>
      <c r="F2167" s="5"/>
      <c r="G2167" s="5"/>
      <c r="H2167" s="5"/>
      <c r="I2167" s="5"/>
      <c r="J2167" s="5"/>
      <c r="K2167" s="5"/>
      <c r="L2167" s="5"/>
      <c r="M2167" s="5"/>
      <c r="N2167" s="5"/>
      <c r="O2167" s="5"/>
      <c r="P2167" s="5"/>
      <c r="Q2167" s="5"/>
      <c r="R2167" s="5"/>
      <c r="S2167" s="5"/>
      <c r="T2167" s="5"/>
      <c r="U2167" s="127"/>
      <c r="V2167" s="496"/>
    </row>
    <row r="2168" spans="1:22" x14ac:dyDescent="0.2">
      <c r="A2168" s="5"/>
      <c r="B2168" s="31"/>
      <c r="C2168" s="30"/>
      <c r="D2168" s="5"/>
      <c r="E2168" s="5"/>
      <c r="F2168" s="5"/>
      <c r="G2168" s="5"/>
      <c r="H2168" s="5"/>
      <c r="I2168" s="5"/>
      <c r="J2168" s="5"/>
      <c r="K2168" s="5"/>
      <c r="L2168" s="5"/>
      <c r="M2168" s="5"/>
      <c r="N2168" s="5"/>
      <c r="O2168" s="5"/>
      <c r="P2168" s="5"/>
      <c r="Q2168" s="5"/>
      <c r="R2168" s="5"/>
      <c r="S2168" s="5"/>
      <c r="T2168" s="5"/>
      <c r="U2168" s="127"/>
      <c r="V2168" s="496"/>
    </row>
    <row r="2169" spans="1:22" x14ac:dyDescent="0.2">
      <c r="A2169" s="5"/>
      <c r="B2169" s="31"/>
      <c r="C2169" s="30"/>
      <c r="D2169" s="5"/>
      <c r="E2169" s="5"/>
      <c r="F2169" s="5"/>
      <c r="G2169" s="5"/>
      <c r="H2169" s="5"/>
      <c r="I2169" s="5"/>
      <c r="J2169" s="5"/>
      <c r="K2169" s="5"/>
      <c r="L2169" s="5"/>
      <c r="M2169" s="5"/>
      <c r="N2169" s="5"/>
      <c r="O2169" s="5"/>
      <c r="P2169" s="5"/>
      <c r="Q2169" s="5"/>
      <c r="R2169" s="5"/>
      <c r="S2169" s="5"/>
      <c r="T2169" s="5"/>
      <c r="U2169" s="127"/>
      <c r="V2169" s="496"/>
    </row>
    <row r="2170" spans="1:22" x14ac:dyDescent="0.2">
      <c r="A2170" s="5"/>
      <c r="B2170" s="31"/>
      <c r="C2170" s="30"/>
      <c r="D2170" s="5"/>
      <c r="E2170" s="5"/>
      <c r="F2170" s="5"/>
      <c r="G2170" s="5"/>
      <c r="H2170" s="5"/>
      <c r="I2170" s="5"/>
      <c r="J2170" s="5"/>
      <c r="K2170" s="5"/>
      <c r="L2170" s="5"/>
      <c r="M2170" s="5"/>
      <c r="N2170" s="5"/>
      <c r="O2170" s="5"/>
      <c r="P2170" s="5"/>
      <c r="Q2170" s="5"/>
      <c r="R2170" s="5"/>
      <c r="S2170" s="5"/>
      <c r="T2170" s="5"/>
      <c r="U2170" s="127"/>
      <c r="V2170" s="496"/>
    </row>
    <row r="2171" spans="1:22" x14ac:dyDescent="0.2">
      <c r="A2171" s="5"/>
      <c r="B2171" s="31"/>
      <c r="C2171" s="30"/>
      <c r="D2171" s="5"/>
      <c r="E2171" s="5"/>
      <c r="F2171" s="5"/>
      <c r="G2171" s="5"/>
      <c r="H2171" s="5"/>
      <c r="I2171" s="5"/>
      <c r="J2171" s="5"/>
      <c r="K2171" s="5"/>
      <c r="L2171" s="5"/>
      <c r="M2171" s="5"/>
      <c r="N2171" s="5"/>
      <c r="O2171" s="5"/>
      <c r="P2171" s="5"/>
      <c r="Q2171" s="5"/>
      <c r="R2171" s="5"/>
      <c r="S2171" s="5"/>
      <c r="T2171" s="5"/>
      <c r="U2171" s="127"/>
      <c r="V2171" s="496"/>
    </row>
    <row r="2172" spans="1:22" x14ac:dyDescent="0.2">
      <c r="A2172" s="5"/>
      <c r="B2172" s="31"/>
      <c r="C2172" s="30"/>
      <c r="D2172" s="5"/>
      <c r="E2172" s="5"/>
      <c r="F2172" s="5"/>
      <c r="G2172" s="5"/>
      <c r="H2172" s="5"/>
      <c r="I2172" s="5"/>
      <c r="J2172" s="5"/>
      <c r="K2172" s="5"/>
      <c r="L2172" s="5"/>
      <c r="M2172" s="5"/>
      <c r="N2172" s="5"/>
      <c r="O2172" s="5"/>
      <c r="P2172" s="5"/>
      <c r="Q2172" s="5"/>
      <c r="R2172" s="5"/>
      <c r="S2172" s="5"/>
      <c r="T2172" s="5"/>
      <c r="U2172" s="127"/>
      <c r="V2172" s="496"/>
    </row>
    <row r="2173" spans="1:22" x14ac:dyDescent="0.2">
      <c r="A2173" s="5"/>
      <c r="B2173" s="31"/>
      <c r="C2173" s="30"/>
      <c r="D2173" s="5"/>
      <c r="E2173" s="5"/>
      <c r="F2173" s="5"/>
      <c r="G2173" s="5"/>
      <c r="H2173" s="5"/>
      <c r="I2173" s="5"/>
      <c r="J2173" s="5"/>
      <c r="K2173" s="5"/>
      <c r="L2173" s="5"/>
      <c r="M2173" s="5"/>
      <c r="N2173" s="5"/>
      <c r="O2173" s="5"/>
      <c r="P2173" s="5"/>
      <c r="Q2173" s="5"/>
      <c r="R2173" s="5"/>
      <c r="S2173" s="5"/>
      <c r="T2173" s="5"/>
      <c r="U2173" s="127"/>
      <c r="V2173" s="496"/>
    </row>
    <row r="2174" spans="1:22" x14ac:dyDescent="0.2">
      <c r="A2174" s="5"/>
      <c r="B2174" s="31"/>
      <c r="C2174" s="30"/>
      <c r="D2174" s="5"/>
      <c r="E2174" s="5"/>
      <c r="F2174" s="5"/>
      <c r="G2174" s="5"/>
      <c r="H2174" s="5"/>
      <c r="I2174" s="5"/>
      <c r="J2174" s="5"/>
      <c r="K2174" s="5"/>
      <c r="L2174" s="5"/>
      <c r="M2174" s="5"/>
      <c r="N2174" s="5"/>
      <c r="O2174" s="5"/>
      <c r="P2174" s="5"/>
      <c r="Q2174" s="5"/>
      <c r="R2174" s="5"/>
      <c r="S2174" s="5"/>
      <c r="T2174" s="5"/>
      <c r="U2174" s="127"/>
      <c r="V2174" s="496"/>
    </row>
    <row r="2175" spans="1:22" x14ac:dyDescent="0.2">
      <c r="A2175" s="5"/>
      <c r="B2175" s="31"/>
      <c r="C2175" s="30"/>
      <c r="D2175" s="5"/>
      <c r="E2175" s="5"/>
      <c r="F2175" s="5"/>
      <c r="G2175" s="5"/>
      <c r="H2175" s="5"/>
      <c r="I2175" s="5"/>
      <c r="J2175" s="5"/>
      <c r="K2175" s="5"/>
      <c r="L2175" s="5"/>
      <c r="M2175" s="5"/>
      <c r="N2175" s="5"/>
      <c r="O2175" s="5"/>
      <c r="P2175" s="5"/>
      <c r="Q2175" s="5"/>
      <c r="R2175" s="5"/>
      <c r="S2175" s="5"/>
      <c r="T2175" s="5"/>
      <c r="U2175" s="127"/>
      <c r="V2175" s="496"/>
    </row>
    <row r="2176" spans="1:22" x14ac:dyDescent="0.2">
      <c r="A2176" s="5"/>
      <c r="B2176" s="31"/>
      <c r="C2176" s="30"/>
      <c r="D2176" s="5"/>
      <c r="E2176" s="5"/>
      <c r="F2176" s="5"/>
      <c r="G2176" s="5"/>
      <c r="H2176" s="5"/>
      <c r="I2176" s="5"/>
      <c r="J2176" s="5"/>
      <c r="K2176" s="5"/>
      <c r="L2176" s="5"/>
      <c r="M2176" s="5"/>
      <c r="N2176" s="5"/>
      <c r="O2176" s="5"/>
      <c r="P2176" s="5"/>
      <c r="Q2176" s="5"/>
      <c r="R2176" s="5"/>
      <c r="S2176" s="5"/>
      <c r="T2176" s="5"/>
      <c r="U2176" s="127"/>
      <c r="V2176" s="496"/>
    </row>
    <row r="2177" spans="1:22" x14ac:dyDescent="0.2">
      <c r="A2177" s="5"/>
      <c r="B2177" s="31"/>
      <c r="C2177" s="30"/>
      <c r="D2177" s="5"/>
      <c r="E2177" s="5"/>
      <c r="F2177" s="5"/>
      <c r="G2177" s="5"/>
      <c r="H2177" s="5"/>
      <c r="I2177" s="5"/>
      <c r="J2177" s="5"/>
      <c r="K2177" s="5"/>
      <c r="L2177" s="5"/>
      <c r="M2177" s="5"/>
      <c r="N2177" s="5"/>
      <c r="O2177" s="5"/>
      <c r="P2177" s="5"/>
      <c r="Q2177" s="5"/>
      <c r="R2177" s="5"/>
      <c r="S2177" s="5"/>
      <c r="T2177" s="5"/>
      <c r="U2177" s="127"/>
      <c r="V2177" s="496"/>
    </row>
    <row r="2178" spans="1:22" x14ac:dyDescent="0.2">
      <c r="A2178" s="5"/>
      <c r="B2178" s="31"/>
      <c r="C2178" s="30"/>
      <c r="D2178" s="5"/>
      <c r="E2178" s="5"/>
      <c r="F2178" s="5"/>
      <c r="G2178" s="5"/>
      <c r="H2178" s="5"/>
      <c r="I2178" s="5"/>
      <c r="J2178" s="5"/>
      <c r="K2178" s="5"/>
      <c r="L2178" s="5"/>
      <c r="M2178" s="5"/>
      <c r="N2178" s="5"/>
      <c r="O2178" s="5"/>
      <c r="P2178" s="5"/>
      <c r="Q2178" s="5"/>
      <c r="R2178" s="5"/>
      <c r="S2178" s="5"/>
      <c r="T2178" s="5"/>
      <c r="U2178" s="127"/>
      <c r="V2178" s="496"/>
    </row>
    <row r="2179" spans="1:22" x14ac:dyDescent="0.2">
      <c r="A2179" s="5"/>
      <c r="B2179" s="31"/>
      <c r="C2179" s="30"/>
      <c r="D2179" s="5"/>
      <c r="E2179" s="5"/>
      <c r="F2179" s="5"/>
      <c r="G2179" s="5"/>
      <c r="H2179" s="5"/>
      <c r="I2179" s="5"/>
      <c r="J2179" s="5"/>
      <c r="K2179" s="5"/>
      <c r="L2179" s="5"/>
      <c r="M2179" s="5"/>
      <c r="N2179" s="5"/>
      <c r="O2179" s="5"/>
      <c r="P2179" s="5"/>
      <c r="Q2179" s="5"/>
      <c r="R2179" s="5"/>
      <c r="S2179" s="5"/>
      <c r="T2179" s="5"/>
      <c r="U2179" s="127"/>
      <c r="V2179" s="496"/>
    </row>
    <row r="2180" spans="1:22" x14ac:dyDescent="0.2">
      <c r="A2180" s="5"/>
      <c r="B2180" s="31"/>
      <c r="C2180" s="30"/>
      <c r="D2180" s="5"/>
      <c r="E2180" s="5"/>
      <c r="F2180" s="5"/>
      <c r="G2180" s="5"/>
      <c r="H2180" s="5"/>
      <c r="I2180" s="5"/>
      <c r="J2180" s="5"/>
      <c r="K2180" s="5"/>
      <c r="L2180" s="5"/>
      <c r="M2180" s="5"/>
      <c r="N2180" s="5"/>
      <c r="O2180" s="5"/>
      <c r="P2180" s="5"/>
      <c r="Q2180" s="5"/>
      <c r="R2180" s="5"/>
      <c r="S2180" s="5"/>
      <c r="T2180" s="5"/>
      <c r="U2180" s="127"/>
      <c r="V2180" s="496"/>
    </row>
    <row r="2181" spans="1:22" x14ac:dyDescent="0.2">
      <c r="A2181" s="5"/>
      <c r="B2181" s="31"/>
      <c r="C2181" s="30"/>
      <c r="D2181" s="5"/>
      <c r="E2181" s="5"/>
      <c r="F2181" s="5"/>
      <c r="G2181" s="5"/>
      <c r="H2181" s="5"/>
      <c r="I2181" s="5"/>
      <c r="J2181" s="5"/>
      <c r="K2181" s="5"/>
      <c r="L2181" s="5"/>
      <c r="M2181" s="5"/>
      <c r="N2181" s="5"/>
      <c r="O2181" s="5"/>
      <c r="P2181" s="5"/>
      <c r="Q2181" s="5"/>
      <c r="R2181" s="5"/>
      <c r="S2181" s="5"/>
      <c r="T2181" s="5"/>
      <c r="U2181" s="127"/>
      <c r="V2181" s="496"/>
    </row>
    <row r="2182" spans="1:22" x14ac:dyDescent="0.2">
      <c r="A2182" s="5"/>
      <c r="B2182" s="31"/>
      <c r="C2182" s="30"/>
      <c r="D2182" s="5"/>
      <c r="E2182" s="5"/>
      <c r="F2182" s="5"/>
      <c r="G2182" s="5"/>
      <c r="H2182" s="5"/>
      <c r="I2182" s="5"/>
      <c r="J2182" s="5"/>
      <c r="K2182" s="5"/>
      <c r="L2182" s="5"/>
      <c r="M2182" s="5"/>
      <c r="N2182" s="5"/>
      <c r="O2182" s="5"/>
      <c r="P2182" s="5"/>
      <c r="Q2182" s="5"/>
      <c r="R2182" s="5"/>
      <c r="S2182" s="5"/>
      <c r="T2182" s="5"/>
      <c r="U2182" s="127"/>
      <c r="V2182" s="496"/>
    </row>
    <row r="2183" spans="1:22" x14ac:dyDescent="0.2">
      <c r="A2183" s="5"/>
      <c r="B2183" s="31"/>
      <c r="C2183" s="30"/>
      <c r="D2183" s="5"/>
      <c r="E2183" s="5"/>
      <c r="F2183" s="5"/>
      <c r="G2183" s="5"/>
      <c r="H2183" s="5"/>
      <c r="I2183" s="5"/>
      <c r="J2183" s="5"/>
      <c r="K2183" s="5"/>
      <c r="L2183" s="5"/>
      <c r="M2183" s="5"/>
      <c r="N2183" s="5"/>
      <c r="O2183" s="5"/>
      <c r="P2183" s="5"/>
      <c r="Q2183" s="5"/>
      <c r="R2183" s="5"/>
      <c r="S2183" s="5"/>
      <c r="T2183" s="5"/>
      <c r="U2183" s="127"/>
      <c r="V2183" s="496"/>
    </row>
    <row r="2184" spans="1:22" x14ac:dyDescent="0.2">
      <c r="A2184" s="5"/>
      <c r="B2184" s="31"/>
      <c r="C2184" s="30"/>
      <c r="D2184" s="5"/>
      <c r="E2184" s="5"/>
      <c r="F2184" s="5"/>
      <c r="G2184" s="5"/>
      <c r="H2184" s="5"/>
      <c r="I2184" s="5"/>
      <c r="J2184" s="5"/>
      <c r="K2184" s="5"/>
      <c r="L2184" s="5"/>
      <c r="M2184" s="5"/>
      <c r="N2184" s="5"/>
      <c r="O2184" s="5"/>
      <c r="P2184" s="5"/>
      <c r="Q2184" s="5"/>
      <c r="R2184" s="5"/>
      <c r="S2184" s="5"/>
      <c r="T2184" s="5"/>
      <c r="U2184" s="127"/>
      <c r="V2184" s="496"/>
    </row>
    <row r="2185" spans="1:22" x14ac:dyDescent="0.2">
      <c r="A2185" s="5"/>
      <c r="B2185" s="31"/>
      <c r="C2185" s="30"/>
      <c r="D2185" s="5"/>
      <c r="E2185" s="5"/>
      <c r="F2185" s="5"/>
      <c r="G2185" s="5"/>
      <c r="H2185" s="5"/>
      <c r="I2185" s="5"/>
      <c r="J2185" s="5"/>
      <c r="K2185" s="5"/>
      <c r="L2185" s="5"/>
      <c r="M2185" s="5"/>
      <c r="N2185" s="5"/>
      <c r="O2185" s="5"/>
      <c r="P2185" s="5"/>
      <c r="Q2185" s="5"/>
      <c r="R2185" s="5"/>
      <c r="S2185" s="5"/>
      <c r="T2185" s="5"/>
      <c r="U2185" s="127"/>
      <c r="V2185" s="496"/>
    </row>
    <row r="2186" spans="1:22" x14ac:dyDescent="0.2">
      <c r="A2186" s="5"/>
      <c r="B2186" s="31"/>
      <c r="C2186" s="30"/>
      <c r="D2186" s="5"/>
      <c r="E2186" s="5"/>
      <c r="F2186" s="5"/>
      <c r="G2186" s="5"/>
      <c r="H2186" s="5"/>
      <c r="I2186" s="5"/>
      <c r="J2186" s="5"/>
      <c r="K2186" s="5"/>
      <c r="L2186" s="5"/>
      <c r="M2186" s="5"/>
      <c r="N2186" s="5"/>
      <c r="O2186" s="5"/>
      <c r="P2186" s="5"/>
      <c r="Q2186" s="5"/>
      <c r="R2186" s="5"/>
      <c r="S2186" s="5"/>
      <c r="T2186" s="5"/>
      <c r="U2186" s="127"/>
      <c r="V2186" s="496"/>
    </row>
    <row r="2187" spans="1:22" x14ac:dyDescent="0.2">
      <c r="A2187" s="5"/>
      <c r="B2187" s="31"/>
      <c r="C2187" s="30"/>
      <c r="D2187" s="5"/>
      <c r="E2187" s="5"/>
      <c r="F2187" s="5"/>
      <c r="G2187" s="5"/>
      <c r="H2187" s="5"/>
      <c r="I2187" s="5"/>
      <c r="J2187" s="5"/>
      <c r="K2187" s="5"/>
      <c r="L2187" s="5"/>
      <c r="M2187" s="5"/>
      <c r="N2187" s="5"/>
      <c r="O2187" s="5"/>
      <c r="P2187" s="5"/>
      <c r="Q2187" s="5"/>
      <c r="R2187" s="5"/>
      <c r="S2187" s="5"/>
      <c r="T2187" s="5"/>
      <c r="U2187" s="127"/>
      <c r="V2187" s="496"/>
    </row>
    <row r="2188" spans="1:22" x14ac:dyDescent="0.2">
      <c r="A2188" s="5"/>
      <c r="B2188" s="31"/>
      <c r="C2188" s="30"/>
      <c r="D2188" s="5"/>
      <c r="E2188" s="5"/>
      <c r="F2188" s="5"/>
      <c r="G2188" s="5"/>
      <c r="H2188" s="5"/>
      <c r="I2188" s="5"/>
      <c r="J2188" s="5"/>
      <c r="K2188" s="5"/>
      <c r="L2188" s="5"/>
      <c r="M2188" s="5"/>
      <c r="N2188" s="5"/>
      <c r="O2188" s="5"/>
      <c r="P2188" s="5"/>
      <c r="Q2188" s="5"/>
      <c r="R2188" s="5"/>
      <c r="S2188" s="5"/>
      <c r="T2188" s="5"/>
      <c r="U2188" s="127"/>
      <c r="V2188" s="496"/>
    </row>
    <row r="2189" spans="1:22" x14ac:dyDescent="0.2">
      <c r="A2189" s="5"/>
      <c r="B2189" s="31"/>
      <c r="C2189" s="30"/>
      <c r="D2189" s="5"/>
      <c r="E2189" s="5"/>
      <c r="F2189" s="5"/>
      <c r="G2189" s="5"/>
      <c r="H2189" s="5"/>
      <c r="I2189" s="5"/>
      <c r="J2189" s="5"/>
      <c r="K2189" s="5"/>
      <c r="L2189" s="5"/>
      <c r="M2189" s="5"/>
      <c r="N2189" s="5"/>
      <c r="O2189" s="5"/>
      <c r="P2189" s="5"/>
      <c r="Q2189" s="5"/>
      <c r="R2189" s="5"/>
      <c r="S2189" s="5"/>
      <c r="T2189" s="5"/>
      <c r="U2189" s="127"/>
      <c r="V2189" s="496"/>
    </row>
    <row r="2190" spans="1:22" x14ac:dyDescent="0.2">
      <c r="A2190" s="5"/>
      <c r="B2190" s="31"/>
      <c r="C2190" s="30"/>
      <c r="D2190" s="5"/>
      <c r="E2190" s="5"/>
      <c r="F2190" s="5"/>
      <c r="G2190" s="5"/>
      <c r="H2190" s="5"/>
      <c r="I2190" s="5"/>
      <c r="J2190" s="5"/>
      <c r="K2190" s="5"/>
      <c r="L2190" s="5"/>
      <c r="M2190" s="5"/>
      <c r="N2190" s="5"/>
      <c r="O2190" s="5"/>
      <c r="P2190" s="5"/>
      <c r="Q2190" s="5"/>
      <c r="R2190" s="5"/>
      <c r="S2190" s="5"/>
      <c r="T2190" s="5"/>
      <c r="U2190" s="127"/>
      <c r="V2190" s="496"/>
    </row>
    <row r="2191" spans="1:22" x14ac:dyDescent="0.2">
      <c r="A2191" s="5"/>
      <c r="B2191" s="31"/>
      <c r="C2191" s="30"/>
      <c r="D2191" s="5"/>
      <c r="E2191" s="5"/>
      <c r="F2191" s="5"/>
      <c r="G2191" s="5"/>
      <c r="H2191" s="5"/>
      <c r="I2191" s="5"/>
      <c r="J2191" s="5"/>
      <c r="K2191" s="5"/>
      <c r="L2191" s="5"/>
      <c r="M2191" s="5"/>
      <c r="N2191" s="5"/>
      <c r="O2191" s="5"/>
      <c r="P2191" s="5"/>
      <c r="Q2191" s="5"/>
      <c r="R2191" s="5"/>
      <c r="S2191" s="5"/>
      <c r="T2191" s="5"/>
      <c r="U2191" s="127"/>
      <c r="V2191" s="496"/>
    </row>
    <row r="2192" spans="1:22" x14ac:dyDescent="0.2">
      <c r="A2192" s="5"/>
      <c r="B2192" s="31"/>
      <c r="C2192" s="30"/>
      <c r="D2192" s="5"/>
      <c r="E2192" s="5"/>
      <c r="F2192" s="5"/>
      <c r="G2192" s="5"/>
      <c r="H2192" s="5"/>
      <c r="I2192" s="5"/>
      <c r="J2192" s="5"/>
      <c r="K2192" s="5"/>
      <c r="L2192" s="5"/>
      <c r="M2192" s="5"/>
      <c r="N2192" s="5"/>
      <c r="O2192" s="5"/>
      <c r="P2192" s="5"/>
      <c r="Q2192" s="5"/>
      <c r="R2192" s="5"/>
      <c r="S2192" s="5"/>
      <c r="T2192" s="5"/>
      <c r="U2192" s="127"/>
      <c r="V2192" s="496"/>
    </row>
    <row r="2193" spans="1:22" x14ac:dyDescent="0.2">
      <c r="A2193" s="5"/>
      <c r="B2193" s="31"/>
      <c r="C2193" s="30"/>
      <c r="D2193" s="5"/>
      <c r="E2193" s="5"/>
      <c r="F2193" s="5"/>
      <c r="G2193" s="5"/>
      <c r="H2193" s="5"/>
      <c r="I2193" s="5"/>
      <c r="J2193" s="5"/>
      <c r="K2193" s="5"/>
      <c r="L2193" s="5"/>
      <c r="M2193" s="5"/>
      <c r="N2193" s="5"/>
      <c r="O2193" s="5"/>
      <c r="P2193" s="5"/>
      <c r="Q2193" s="5"/>
      <c r="R2193" s="5"/>
      <c r="S2193" s="5"/>
      <c r="T2193" s="5"/>
      <c r="U2193" s="127"/>
      <c r="V2193" s="496"/>
    </row>
    <row r="2194" spans="1:22" x14ac:dyDescent="0.2">
      <c r="A2194" s="5"/>
      <c r="B2194" s="31"/>
      <c r="C2194" s="30"/>
      <c r="D2194" s="5"/>
      <c r="E2194" s="5"/>
      <c r="F2194" s="5"/>
      <c r="G2194" s="5"/>
      <c r="H2194" s="5"/>
      <c r="I2194" s="5"/>
      <c r="J2194" s="5"/>
      <c r="K2194" s="5"/>
      <c r="L2194" s="5"/>
      <c r="M2194" s="5"/>
      <c r="N2194" s="5"/>
      <c r="O2194" s="5"/>
      <c r="P2194" s="5"/>
      <c r="Q2194" s="5"/>
      <c r="R2194" s="5"/>
      <c r="S2194" s="5"/>
      <c r="T2194" s="5"/>
      <c r="U2194" s="127"/>
      <c r="V2194" s="496"/>
    </row>
    <row r="2195" spans="1:22" x14ac:dyDescent="0.2">
      <c r="A2195" s="5"/>
      <c r="B2195" s="31"/>
      <c r="C2195" s="30"/>
      <c r="D2195" s="5"/>
      <c r="E2195" s="5"/>
      <c r="F2195" s="5"/>
      <c r="G2195" s="5"/>
      <c r="H2195" s="5"/>
      <c r="I2195" s="5"/>
      <c r="J2195" s="5"/>
      <c r="K2195" s="5"/>
      <c r="L2195" s="5"/>
      <c r="M2195" s="5"/>
      <c r="N2195" s="5"/>
      <c r="O2195" s="5"/>
      <c r="P2195" s="5"/>
      <c r="Q2195" s="5"/>
      <c r="R2195" s="5"/>
      <c r="S2195" s="5"/>
      <c r="T2195" s="5"/>
      <c r="U2195" s="127"/>
      <c r="V2195" s="496"/>
    </row>
    <row r="2196" spans="1:22" x14ac:dyDescent="0.2">
      <c r="A2196" s="5"/>
      <c r="B2196" s="31"/>
      <c r="C2196" s="30"/>
      <c r="D2196" s="5"/>
      <c r="E2196" s="5"/>
      <c r="F2196" s="5"/>
      <c r="G2196" s="5"/>
      <c r="H2196" s="5"/>
      <c r="I2196" s="5"/>
      <c r="J2196" s="5"/>
      <c r="K2196" s="5"/>
      <c r="L2196" s="5"/>
      <c r="M2196" s="5"/>
      <c r="N2196" s="5"/>
      <c r="O2196" s="5"/>
      <c r="P2196" s="5"/>
      <c r="Q2196" s="5"/>
      <c r="R2196" s="5"/>
      <c r="S2196" s="5"/>
      <c r="T2196" s="5"/>
      <c r="U2196" s="127"/>
      <c r="V2196" s="496"/>
    </row>
    <row r="2197" spans="1:22" x14ac:dyDescent="0.2">
      <c r="A2197" s="5"/>
      <c r="B2197" s="31"/>
      <c r="C2197" s="30"/>
      <c r="D2197" s="5"/>
      <c r="E2197" s="5"/>
      <c r="F2197" s="5"/>
      <c r="G2197" s="5"/>
      <c r="H2197" s="5"/>
      <c r="I2197" s="5"/>
      <c r="J2197" s="5"/>
      <c r="K2197" s="5"/>
      <c r="L2197" s="5"/>
      <c r="M2197" s="5"/>
      <c r="N2197" s="5"/>
      <c r="O2197" s="5"/>
      <c r="P2197" s="5"/>
      <c r="Q2197" s="5"/>
      <c r="R2197" s="5"/>
      <c r="S2197" s="5"/>
      <c r="T2197" s="5"/>
      <c r="U2197" s="127"/>
      <c r="V2197" s="496"/>
    </row>
    <row r="2198" spans="1:22" x14ac:dyDescent="0.2">
      <c r="A2198" s="5"/>
      <c r="B2198" s="31"/>
      <c r="C2198" s="30"/>
      <c r="D2198" s="5"/>
      <c r="E2198" s="5"/>
      <c r="F2198" s="5"/>
      <c r="G2198" s="5"/>
      <c r="H2198" s="5"/>
      <c r="I2198" s="5"/>
      <c r="J2198" s="5"/>
      <c r="K2198" s="5"/>
      <c r="L2198" s="5"/>
      <c r="M2198" s="5"/>
      <c r="N2198" s="5"/>
      <c r="O2198" s="5"/>
      <c r="P2198" s="5"/>
      <c r="Q2198" s="5"/>
      <c r="R2198" s="5"/>
      <c r="S2198" s="5"/>
      <c r="T2198" s="5"/>
      <c r="U2198" s="127"/>
      <c r="V2198" s="496"/>
    </row>
    <row r="2199" spans="1:22" x14ac:dyDescent="0.2">
      <c r="A2199" s="5"/>
      <c r="B2199" s="31"/>
      <c r="C2199" s="30"/>
      <c r="D2199" s="5"/>
      <c r="E2199" s="5"/>
      <c r="F2199" s="5"/>
      <c r="G2199" s="5"/>
      <c r="H2199" s="5"/>
      <c r="I2199" s="5"/>
      <c r="J2199" s="5"/>
      <c r="K2199" s="5"/>
      <c r="L2199" s="5"/>
      <c r="M2199" s="5"/>
      <c r="N2199" s="5"/>
      <c r="O2199" s="5"/>
      <c r="P2199" s="5"/>
      <c r="Q2199" s="5"/>
      <c r="R2199" s="5"/>
      <c r="S2199" s="5"/>
      <c r="T2199" s="5"/>
      <c r="U2199" s="127"/>
      <c r="V2199" s="496"/>
    </row>
    <row r="2200" spans="1:22" x14ac:dyDescent="0.2">
      <c r="A2200" s="5"/>
      <c r="B2200" s="31"/>
      <c r="C2200" s="30"/>
      <c r="D2200" s="5"/>
      <c r="E2200" s="5"/>
      <c r="F2200" s="5"/>
      <c r="G2200" s="5"/>
      <c r="H2200" s="5"/>
      <c r="I2200" s="5"/>
      <c r="J2200" s="5"/>
      <c r="K2200" s="5"/>
      <c r="L2200" s="5"/>
      <c r="M2200" s="5"/>
      <c r="N2200" s="5"/>
      <c r="O2200" s="5"/>
      <c r="P2200" s="5"/>
      <c r="Q2200" s="5"/>
      <c r="R2200" s="5"/>
      <c r="S2200" s="5"/>
      <c r="T2200" s="5"/>
      <c r="U2200" s="127"/>
      <c r="V2200" s="496"/>
    </row>
    <row r="2201" spans="1:22" x14ac:dyDescent="0.2">
      <c r="A2201" s="5"/>
      <c r="B2201" s="31"/>
      <c r="C2201" s="30"/>
      <c r="D2201" s="5"/>
      <c r="E2201" s="5"/>
      <c r="F2201" s="5"/>
      <c r="G2201" s="5"/>
      <c r="H2201" s="5"/>
      <c r="I2201" s="5"/>
      <c r="J2201" s="5"/>
      <c r="K2201" s="5"/>
      <c r="L2201" s="5"/>
      <c r="M2201" s="5"/>
      <c r="N2201" s="5"/>
      <c r="O2201" s="5"/>
      <c r="P2201" s="5"/>
      <c r="Q2201" s="5"/>
      <c r="R2201" s="5"/>
      <c r="S2201" s="5"/>
      <c r="T2201" s="5"/>
      <c r="U2201" s="127"/>
      <c r="V2201" s="496"/>
    </row>
    <row r="2202" spans="1:22" x14ac:dyDescent="0.2">
      <c r="A2202" s="5"/>
      <c r="B2202" s="31"/>
      <c r="C2202" s="30"/>
      <c r="D2202" s="5"/>
      <c r="E2202" s="5"/>
      <c r="F2202" s="5"/>
      <c r="G2202" s="5"/>
      <c r="H2202" s="5"/>
      <c r="I2202" s="5"/>
      <c r="J2202" s="5"/>
      <c r="K2202" s="5"/>
      <c r="L2202" s="5"/>
      <c r="M2202" s="5"/>
      <c r="N2202" s="5"/>
      <c r="O2202" s="5"/>
      <c r="P2202" s="5"/>
      <c r="Q2202" s="5"/>
      <c r="R2202" s="5"/>
      <c r="S2202" s="5"/>
      <c r="T2202" s="5"/>
      <c r="U2202" s="127"/>
      <c r="V2202" s="496"/>
    </row>
    <row r="2203" spans="1:22" x14ac:dyDescent="0.2">
      <c r="A2203" s="5"/>
      <c r="B2203" s="31"/>
      <c r="C2203" s="30"/>
      <c r="D2203" s="5"/>
      <c r="E2203" s="5"/>
      <c r="F2203" s="5"/>
      <c r="G2203" s="5"/>
      <c r="H2203" s="5"/>
      <c r="I2203" s="5"/>
      <c r="J2203" s="5"/>
      <c r="K2203" s="5"/>
      <c r="L2203" s="5"/>
      <c r="M2203" s="5"/>
      <c r="N2203" s="5"/>
      <c r="O2203" s="5"/>
      <c r="P2203" s="5"/>
      <c r="Q2203" s="5"/>
      <c r="R2203" s="5"/>
      <c r="S2203" s="5"/>
      <c r="T2203" s="5"/>
      <c r="U2203" s="127"/>
      <c r="V2203" s="496"/>
    </row>
    <row r="2204" spans="1:22" x14ac:dyDescent="0.2">
      <c r="A2204" s="5"/>
      <c r="B2204" s="31"/>
      <c r="C2204" s="30"/>
      <c r="D2204" s="5"/>
      <c r="E2204" s="5"/>
      <c r="F2204" s="5"/>
      <c r="G2204" s="5"/>
      <c r="H2204" s="5"/>
      <c r="I2204" s="5"/>
      <c r="J2204" s="5"/>
      <c r="K2204" s="5"/>
      <c r="L2204" s="5"/>
      <c r="M2204" s="5"/>
      <c r="N2204" s="5"/>
      <c r="O2204" s="5"/>
      <c r="P2204" s="5"/>
      <c r="Q2204" s="5"/>
      <c r="R2204" s="5"/>
      <c r="S2204" s="5"/>
      <c r="T2204" s="5"/>
      <c r="U2204" s="127"/>
      <c r="V2204" s="496"/>
    </row>
    <row r="2205" spans="1:22" x14ac:dyDescent="0.2">
      <c r="A2205" s="5"/>
      <c r="B2205" s="31"/>
      <c r="C2205" s="30"/>
      <c r="D2205" s="5"/>
      <c r="E2205" s="5"/>
      <c r="F2205" s="5"/>
      <c r="G2205" s="5"/>
      <c r="H2205" s="5"/>
      <c r="I2205" s="5"/>
      <c r="J2205" s="5"/>
      <c r="K2205" s="5"/>
      <c r="L2205" s="5"/>
      <c r="M2205" s="5"/>
      <c r="N2205" s="5"/>
      <c r="O2205" s="5"/>
      <c r="P2205" s="5"/>
      <c r="Q2205" s="5"/>
      <c r="R2205" s="5"/>
      <c r="S2205" s="5"/>
      <c r="T2205" s="5"/>
      <c r="U2205" s="127"/>
      <c r="V2205" s="496"/>
    </row>
    <row r="2206" spans="1:22" x14ac:dyDescent="0.2">
      <c r="A2206" s="5"/>
      <c r="B2206" s="31"/>
      <c r="C2206" s="30"/>
      <c r="D2206" s="5"/>
      <c r="E2206" s="5"/>
      <c r="F2206" s="5"/>
      <c r="G2206" s="5"/>
      <c r="H2206" s="5"/>
      <c r="I2206" s="5"/>
      <c r="J2206" s="5"/>
      <c r="K2206" s="5"/>
      <c r="L2206" s="5"/>
      <c r="M2206" s="5"/>
      <c r="N2206" s="5"/>
      <c r="O2206" s="5"/>
      <c r="P2206" s="5"/>
      <c r="Q2206" s="5"/>
      <c r="R2206" s="5"/>
      <c r="S2206" s="5"/>
      <c r="T2206" s="5"/>
      <c r="U2206" s="127"/>
      <c r="V2206" s="496"/>
    </row>
    <row r="2207" spans="1:22" x14ac:dyDescent="0.2">
      <c r="A2207" s="5"/>
      <c r="B2207" s="31"/>
      <c r="C2207" s="30"/>
      <c r="D2207" s="5"/>
      <c r="E2207" s="5"/>
      <c r="F2207" s="5"/>
      <c r="G2207" s="5"/>
      <c r="H2207" s="5"/>
      <c r="I2207" s="5"/>
      <c r="J2207" s="5"/>
      <c r="K2207" s="5"/>
      <c r="L2207" s="5"/>
      <c r="M2207" s="5"/>
      <c r="N2207" s="5"/>
      <c r="O2207" s="5"/>
      <c r="P2207" s="5"/>
      <c r="Q2207" s="5"/>
      <c r="R2207" s="5"/>
      <c r="S2207" s="5"/>
      <c r="T2207" s="5"/>
      <c r="U2207" s="127"/>
      <c r="V2207" s="496"/>
    </row>
    <row r="2208" spans="1:22" x14ac:dyDescent="0.2">
      <c r="A2208" s="5"/>
      <c r="B2208" s="31"/>
      <c r="C2208" s="30"/>
      <c r="D2208" s="5"/>
      <c r="E2208" s="5"/>
      <c r="F2208" s="5"/>
      <c r="G2208" s="5"/>
      <c r="H2208" s="5"/>
      <c r="I2208" s="5"/>
      <c r="J2208" s="5"/>
      <c r="K2208" s="5"/>
      <c r="L2208" s="5"/>
      <c r="M2208" s="5"/>
      <c r="N2208" s="5"/>
      <c r="O2208" s="5"/>
      <c r="P2208" s="5"/>
      <c r="Q2208" s="5"/>
      <c r="R2208" s="5"/>
      <c r="S2208" s="5"/>
      <c r="T2208" s="5"/>
      <c r="U2208" s="127"/>
      <c r="V2208" s="496"/>
    </row>
    <row r="2209" spans="1:22" x14ac:dyDescent="0.2">
      <c r="A2209" s="5"/>
      <c r="B2209" s="31"/>
      <c r="C2209" s="30"/>
      <c r="D2209" s="5"/>
      <c r="E2209" s="5"/>
      <c r="F2209" s="5"/>
      <c r="G2209" s="5"/>
      <c r="H2209" s="5"/>
      <c r="I2209" s="5"/>
      <c r="J2209" s="5"/>
      <c r="K2209" s="5"/>
      <c r="L2209" s="5"/>
      <c r="M2209" s="5"/>
      <c r="N2209" s="5"/>
      <c r="O2209" s="5"/>
      <c r="P2209" s="5"/>
      <c r="Q2209" s="5"/>
      <c r="R2209" s="5"/>
      <c r="S2209" s="5"/>
      <c r="T2209" s="5"/>
      <c r="U2209" s="127"/>
      <c r="V2209" s="496"/>
    </row>
    <row r="2210" spans="1:22" x14ac:dyDescent="0.2">
      <c r="A2210" s="5"/>
      <c r="B2210" s="31"/>
      <c r="C2210" s="30"/>
      <c r="D2210" s="5"/>
      <c r="E2210" s="5"/>
      <c r="F2210" s="5"/>
      <c r="G2210" s="5"/>
      <c r="H2210" s="5"/>
      <c r="I2210" s="5"/>
      <c r="J2210" s="5"/>
      <c r="K2210" s="5"/>
      <c r="L2210" s="5"/>
      <c r="M2210" s="5"/>
      <c r="N2210" s="5"/>
      <c r="O2210" s="5"/>
      <c r="P2210" s="5"/>
      <c r="Q2210" s="5"/>
      <c r="R2210" s="5"/>
      <c r="S2210" s="5"/>
      <c r="T2210" s="5"/>
      <c r="U2210" s="127"/>
      <c r="V2210" s="496"/>
    </row>
    <row r="2211" spans="1:22" x14ac:dyDescent="0.2">
      <c r="A2211" s="5"/>
      <c r="B2211" s="31"/>
      <c r="C2211" s="30"/>
      <c r="D2211" s="5"/>
      <c r="E2211" s="5"/>
      <c r="F2211" s="5"/>
      <c r="G2211" s="5"/>
      <c r="H2211" s="5"/>
      <c r="I2211" s="5"/>
      <c r="J2211" s="5"/>
      <c r="K2211" s="5"/>
      <c r="L2211" s="5"/>
      <c r="M2211" s="5"/>
      <c r="N2211" s="5"/>
      <c r="O2211" s="5"/>
      <c r="P2211" s="5"/>
      <c r="Q2211" s="5"/>
      <c r="R2211" s="5"/>
      <c r="S2211" s="5"/>
      <c r="T2211" s="5"/>
      <c r="U2211" s="127"/>
      <c r="V2211" s="496"/>
    </row>
    <row r="2212" spans="1:22" x14ac:dyDescent="0.2">
      <c r="A2212" s="5"/>
      <c r="B2212" s="31"/>
      <c r="C2212" s="30"/>
      <c r="D2212" s="5"/>
      <c r="E2212" s="5"/>
      <c r="F2212" s="5"/>
      <c r="G2212" s="5"/>
      <c r="H2212" s="5"/>
      <c r="I2212" s="5"/>
      <c r="J2212" s="5"/>
      <c r="K2212" s="5"/>
      <c r="L2212" s="5"/>
      <c r="M2212" s="5"/>
      <c r="N2212" s="5"/>
      <c r="O2212" s="5"/>
      <c r="P2212" s="5"/>
      <c r="Q2212" s="5"/>
      <c r="R2212" s="5"/>
      <c r="S2212" s="5"/>
      <c r="T2212" s="5"/>
      <c r="U2212" s="127"/>
      <c r="V2212" s="496"/>
    </row>
    <row r="2213" spans="1:22" x14ac:dyDescent="0.2">
      <c r="A2213" s="5"/>
      <c r="B2213" s="31"/>
      <c r="C2213" s="30"/>
      <c r="D2213" s="5"/>
      <c r="E2213" s="5"/>
      <c r="F2213" s="5"/>
      <c r="G2213" s="5"/>
      <c r="H2213" s="5"/>
      <c r="I2213" s="5"/>
      <c r="J2213" s="5"/>
      <c r="K2213" s="5"/>
      <c r="L2213" s="5"/>
      <c r="M2213" s="5"/>
      <c r="N2213" s="5"/>
      <c r="O2213" s="5"/>
      <c r="P2213" s="5"/>
      <c r="Q2213" s="5"/>
      <c r="R2213" s="5"/>
      <c r="S2213" s="5"/>
      <c r="T2213" s="5"/>
      <c r="U2213" s="127"/>
      <c r="V2213" s="496"/>
    </row>
    <row r="2214" spans="1:22" x14ac:dyDescent="0.2">
      <c r="A2214" s="5"/>
      <c r="B2214" s="31"/>
      <c r="C2214" s="30"/>
      <c r="D2214" s="5"/>
      <c r="E2214" s="5"/>
      <c r="F2214" s="5"/>
      <c r="G2214" s="5"/>
      <c r="H2214" s="5"/>
      <c r="I2214" s="5"/>
      <c r="J2214" s="5"/>
      <c r="K2214" s="5"/>
      <c r="L2214" s="5"/>
      <c r="M2214" s="5"/>
      <c r="N2214" s="5"/>
      <c r="O2214" s="5"/>
      <c r="P2214" s="5"/>
      <c r="Q2214" s="5"/>
      <c r="R2214" s="5"/>
      <c r="S2214" s="5"/>
      <c r="T2214" s="5"/>
      <c r="U2214" s="127"/>
      <c r="V2214" s="496"/>
    </row>
    <row r="2215" spans="1:22" x14ac:dyDescent="0.2">
      <c r="A2215" s="5"/>
      <c r="B2215" s="31"/>
      <c r="C2215" s="30"/>
      <c r="D2215" s="5"/>
      <c r="E2215" s="5"/>
      <c r="F2215" s="5"/>
      <c r="G2215" s="5"/>
      <c r="H2215" s="5"/>
      <c r="I2215" s="5"/>
      <c r="J2215" s="5"/>
      <c r="K2215" s="5"/>
      <c r="L2215" s="5"/>
      <c r="M2215" s="5"/>
      <c r="N2215" s="5"/>
      <c r="O2215" s="5"/>
      <c r="P2215" s="5"/>
      <c r="Q2215" s="5"/>
      <c r="R2215" s="5"/>
      <c r="S2215" s="5"/>
      <c r="T2215" s="5"/>
      <c r="U2215" s="127"/>
      <c r="V2215" s="496"/>
    </row>
    <row r="2216" spans="1:22" x14ac:dyDescent="0.2">
      <c r="A2216" s="5"/>
      <c r="B2216" s="31"/>
      <c r="C2216" s="30"/>
      <c r="D2216" s="5"/>
      <c r="E2216" s="5"/>
      <c r="F2216" s="5"/>
      <c r="G2216" s="5"/>
      <c r="H2216" s="5"/>
      <c r="I2216" s="5"/>
      <c r="J2216" s="5"/>
      <c r="K2216" s="5"/>
      <c r="L2216" s="5"/>
      <c r="M2216" s="5"/>
      <c r="N2216" s="5"/>
      <c r="O2216" s="5"/>
      <c r="P2216" s="5"/>
      <c r="Q2216" s="5"/>
      <c r="R2216" s="5"/>
      <c r="S2216" s="5"/>
      <c r="T2216" s="5"/>
      <c r="U2216" s="127"/>
      <c r="V2216" s="496"/>
    </row>
    <row r="2217" spans="1:22" x14ac:dyDescent="0.2">
      <c r="A2217" s="5"/>
      <c r="B2217" s="31"/>
      <c r="C2217" s="30"/>
      <c r="D2217" s="5"/>
      <c r="E2217" s="5"/>
      <c r="F2217" s="5"/>
      <c r="G2217" s="5"/>
      <c r="H2217" s="5"/>
      <c r="I2217" s="5"/>
      <c r="J2217" s="5"/>
      <c r="K2217" s="5"/>
      <c r="L2217" s="5"/>
      <c r="M2217" s="5"/>
      <c r="N2217" s="5"/>
      <c r="O2217" s="5"/>
      <c r="P2217" s="5"/>
      <c r="Q2217" s="5"/>
      <c r="R2217" s="5"/>
      <c r="S2217" s="5"/>
      <c r="T2217" s="5"/>
      <c r="U2217" s="127"/>
      <c r="V2217" s="496"/>
    </row>
    <row r="2218" spans="1:22" x14ac:dyDescent="0.2">
      <c r="A2218" s="5"/>
      <c r="B2218" s="31"/>
      <c r="C2218" s="30"/>
      <c r="D2218" s="5"/>
      <c r="E2218" s="5"/>
      <c r="F2218" s="5"/>
      <c r="G2218" s="5"/>
      <c r="H2218" s="5"/>
      <c r="I2218" s="5"/>
      <c r="J2218" s="5"/>
      <c r="K2218" s="5"/>
      <c r="L2218" s="5"/>
      <c r="M2218" s="5"/>
      <c r="N2218" s="5"/>
      <c r="O2218" s="5"/>
      <c r="P2218" s="5"/>
      <c r="Q2218" s="5"/>
      <c r="R2218" s="5"/>
      <c r="S2218" s="5"/>
      <c r="T2218" s="5"/>
      <c r="U2218" s="127"/>
      <c r="V2218" s="496"/>
    </row>
    <row r="2219" spans="1:22" x14ac:dyDescent="0.2">
      <c r="A2219" s="5"/>
      <c r="B2219" s="31"/>
      <c r="C2219" s="30"/>
      <c r="D2219" s="5"/>
      <c r="E2219" s="5"/>
      <c r="F2219" s="5"/>
      <c r="G2219" s="5"/>
      <c r="H2219" s="5"/>
      <c r="I2219" s="5"/>
      <c r="J2219" s="5"/>
      <c r="K2219" s="5"/>
      <c r="L2219" s="5"/>
      <c r="M2219" s="5"/>
      <c r="N2219" s="5"/>
      <c r="O2219" s="5"/>
      <c r="P2219" s="5"/>
      <c r="Q2219" s="5"/>
      <c r="R2219" s="5"/>
      <c r="S2219" s="5"/>
      <c r="T2219" s="5"/>
      <c r="U2219" s="127"/>
      <c r="V2219" s="496"/>
    </row>
    <row r="2220" spans="1:22" x14ac:dyDescent="0.2">
      <c r="A2220" s="5"/>
      <c r="B2220" s="31"/>
      <c r="C2220" s="30"/>
      <c r="D2220" s="5"/>
      <c r="E2220" s="5"/>
      <c r="F2220" s="5"/>
      <c r="G2220" s="5"/>
      <c r="H2220" s="5"/>
      <c r="I2220" s="5"/>
      <c r="J2220" s="5"/>
      <c r="K2220" s="5"/>
      <c r="L2220" s="5"/>
      <c r="M2220" s="5"/>
      <c r="N2220" s="5"/>
      <c r="O2220" s="5"/>
      <c r="P2220" s="5"/>
      <c r="Q2220" s="5"/>
      <c r="R2220" s="5"/>
      <c r="S2220" s="5"/>
      <c r="T2220" s="5"/>
      <c r="U2220" s="127"/>
      <c r="V2220" s="496"/>
    </row>
    <row r="2221" spans="1:22" x14ac:dyDescent="0.2">
      <c r="A2221" s="5"/>
      <c r="B2221" s="31"/>
      <c r="C2221" s="30"/>
      <c r="D2221" s="5"/>
      <c r="E2221" s="5"/>
      <c r="F2221" s="5"/>
      <c r="G2221" s="5"/>
      <c r="H2221" s="5"/>
      <c r="I2221" s="5"/>
      <c r="J2221" s="5"/>
      <c r="K2221" s="5"/>
      <c r="L2221" s="5"/>
      <c r="M2221" s="5"/>
      <c r="N2221" s="5"/>
      <c r="O2221" s="5"/>
      <c r="P2221" s="5"/>
      <c r="Q2221" s="5"/>
      <c r="R2221" s="5"/>
      <c r="S2221" s="5"/>
      <c r="T2221" s="5"/>
      <c r="U2221" s="127"/>
      <c r="V2221" s="496"/>
    </row>
    <row r="2222" spans="1:22" x14ac:dyDescent="0.2">
      <c r="A2222" s="5"/>
      <c r="B2222" s="31"/>
      <c r="C2222" s="30"/>
      <c r="D2222" s="5"/>
      <c r="E2222" s="5"/>
      <c r="F2222" s="5"/>
      <c r="G2222" s="5"/>
      <c r="H2222" s="5"/>
      <c r="I2222" s="5"/>
      <c r="J2222" s="5"/>
      <c r="K2222" s="5"/>
      <c r="L2222" s="5"/>
      <c r="M2222" s="5"/>
      <c r="N2222" s="5"/>
      <c r="O2222" s="5"/>
      <c r="P2222" s="5"/>
      <c r="Q2222" s="5"/>
      <c r="R2222" s="5"/>
      <c r="S2222" s="5"/>
      <c r="T2222" s="5"/>
      <c r="U2222" s="127"/>
      <c r="V2222" s="496"/>
    </row>
    <row r="2223" spans="1:22" x14ac:dyDescent="0.2">
      <c r="A2223" s="5"/>
      <c r="B2223" s="31"/>
      <c r="C2223" s="30"/>
      <c r="D2223" s="5"/>
      <c r="E2223" s="5"/>
      <c r="F2223" s="5"/>
      <c r="G2223" s="5"/>
      <c r="H2223" s="5"/>
      <c r="I2223" s="5"/>
      <c r="J2223" s="5"/>
      <c r="K2223" s="5"/>
      <c r="L2223" s="5"/>
      <c r="M2223" s="5"/>
      <c r="N2223" s="5"/>
      <c r="O2223" s="5"/>
      <c r="P2223" s="5"/>
      <c r="Q2223" s="5"/>
      <c r="R2223" s="5"/>
      <c r="S2223" s="5"/>
      <c r="T2223" s="5"/>
      <c r="U2223" s="127"/>
      <c r="V2223" s="496"/>
    </row>
    <row r="2224" spans="1:22" x14ac:dyDescent="0.2">
      <c r="A2224" s="5"/>
      <c r="B2224" s="31"/>
      <c r="C2224" s="30"/>
      <c r="D2224" s="5"/>
      <c r="E2224" s="5"/>
      <c r="F2224" s="5"/>
      <c r="G2224" s="5"/>
      <c r="H2224" s="5"/>
      <c r="I2224" s="5"/>
      <c r="J2224" s="5"/>
      <c r="K2224" s="5"/>
      <c r="L2224" s="5"/>
      <c r="M2224" s="5"/>
      <c r="N2224" s="5"/>
      <c r="O2224" s="5"/>
      <c r="P2224" s="5"/>
      <c r="Q2224" s="5"/>
      <c r="R2224" s="5"/>
      <c r="S2224" s="5"/>
      <c r="T2224" s="5"/>
      <c r="U2224" s="127"/>
      <c r="V2224" s="496"/>
    </row>
    <row r="2225" spans="1:22" x14ac:dyDescent="0.2">
      <c r="A2225" s="5"/>
      <c r="B2225" s="31"/>
      <c r="C2225" s="30"/>
      <c r="D2225" s="5"/>
      <c r="E2225" s="5"/>
      <c r="F2225" s="5"/>
      <c r="G2225" s="5"/>
      <c r="H2225" s="5"/>
      <c r="I2225" s="5"/>
      <c r="J2225" s="5"/>
      <c r="K2225" s="5"/>
      <c r="L2225" s="5"/>
      <c r="M2225" s="5"/>
      <c r="N2225" s="5"/>
      <c r="O2225" s="5"/>
      <c r="P2225" s="5"/>
      <c r="Q2225" s="5"/>
      <c r="R2225" s="5"/>
      <c r="S2225" s="5"/>
      <c r="T2225" s="5"/>
      <c r="U2225" s="127"/>
      <c r="V2225" s="496"/>
    </row>
    <row r="2226" spans="1:22" x14ac:dyDescent="0.2">
      <c r="A2226" s="5"/>
      <c r="B2226" s="31"/>
      <c r="C2226" s="30"/>
      <c r="D2226" s="5"/>
      <c r="E2226" s="5"/>
      <c r="F2226" s="5"/>
      <c r="G2226" s="5"/>
      <c r="H2226" s="5"/>
      <c r="I2226" s="5"/>
      <c r="J2226" s="5"/>
      <c r="K2226" s="5"/>
      <c r="L2226" s="5"/>
      <c r="M2226" s="5"/>
      <c r="N2226" s="5"/>
      <c r="O2226" s="5"/>
      <c r="P2226" s="5"/>
      <c r="Q2226" s="5"/>
      <c r="R2226" s="5"/>
      <c r="S2226" s="5"/>
      <c r="T2226" s="5"/>
      <c r="U2226" s="127"/>
      <c r="V2226" s="496"/>
    </row>
    <row r="2227" spans="1:22" x14ac:dyDescent="0.2">
      <c r="A2227" s="5"/>
      <c r="B2227" s="31"/>
      <c r="C2227" s="30"/>
      <c r="D2227" s="5"/>
      <c r="E2227" s="5"/>
      <c r="F2227" s="5"/>
      <c r="G2227" s="5"/>
      <c r="H2227" s="5"/>
      <c r="I2227" s="5"/>
      <c r="J2227" s="5"/>
      <c r="K2227" s="5"/>
      <c r="L2227" s="5"/>
      <c r="M2227" s="5"/>
      <c r="N2227" s="5"/>
      <c r="O2227" s="5"/>
      <c r="P2227" s="5"/>
      <c r="Q2227" s="5"/>
      <c r="R2227" s="5"/>
      <c r="S2227" s="5"/>
      <c r="T2227" s="5"/>
      <c r="U2227" s="127"/>
      <c r="V2227" s="496"/>
    </row>
    <row r="2228" spans="1:22" x14ac:dyDescent="0.2">
      <c r="A2228" s="5"/>
      <c r="B2228" s="31"/>
      <c r="C2228" s="30"/>
      <c r="D2228" s="5"/>
      <c r="E2228" s="5"/>
      <c r="F2228" s="5"/>
      <c r="G2228" s="5"/>
      <c r="H2228" s="5"/>
      <c r="I2228" s="5"/>
      <c r="J2228" s="5"/>
      <c r="K2228" s="5"/>
      <c r="L2228" s="5"/>
      <c r="M2228" s="5"/>
      <c r="N2228" s="5"/>
      <c r="O2228" s="5"/>
      <c r="P2228" s="5"/>
      <c r="Q2228" s="5"/>
      <c r="R2228" s="5"/>
      <c r="S2228" s="5"/>
      <c r="T2228" s="5"/>
      <c r="U2228" s="127"/>
      <c r="V2228" s="496"/>
    </row>
    <row r="2229" spans="1:22" x14ac:dyDescent="0.2">
      <c r="A2229" s="5"/>
      <c r="B2229" s="31"/>
      <c r="C2229" s="30"/>
      <c r="D2229" s="5"/>
      <c r="E2229" s="5"/>
      <c r="F2229" s="5"/>
      <c r="G2229" s="5"/>
      <c r="H2229" s="5"/>
      <c r="I2229" s="5"/>
      <c r="J2229" s="5"/>
      <c r="K2229" s="5"/>
      <c r="L2229" s="5"/>
      <c r="M2229" s="5"/>
      <c r="N2229" s="5"/>
      <c r="O2229" s="5"/>
      <c r="P2229" s="5"/>
      <c r="Q2229" s="5"/>
      <c r="R2229" s="5"/>
      <c r="S2229" s="5"/>
      <c r="T2229" s="5"/>
      <c r="U2229" s="127"/>
      <c r="V2229" s="496"/>
    </row>
    <row r="2230" spans="1:22" x14ac:dyDescent="0.2">
      <c r="A2230" s="5"/>
      <c r="B2230" s="31"/>
      <c r="C2230" s="30"/>
      <c r="D2230" s="5"/>
      <c r="E2230" s="5"/>
      <c r="F2230" s="5"/>
      <c r="G2230" s="5"/>
      <c r="H2230" s="5"/>
      <c r="I2230" s="5"/>
      <c r="J2230" s="5"/>
      <c r="K2230" s="5"/>
      <c r="L2230" s="5"/>
      <c r="M2230" s="5"/>
      <c r="N2230" s="5"/>
      <c r="O2230" s="5"/>
      <c r="P2230" s="5"/>
      <c r="Q2230" s="5"/>
      <c r="R2230" s="5"/>
      <c r="S2230" s="5"/>
      <c r="T2230" s="5"/>
      <c r="U2230" s="127"/>
      <c r="V2230" s="496"/>
    </row>
    <row r="2231" spans="1:22" x14ac:dyDescent="0.2">
      <c r="A2231" s="5"/>
      <c r="B2231" s="31"/>
      <c r="C2231" s="30"/>
      <c r="D2231" s="5"/>
      <c r="E2231" s="5"/>
      <c r="F2231" s="5"/>
      <c r="G2231" s="5"/>
      <c r="H2231" s="5"/>
      <c r="I2231" s="5"/>
      <c r="J2231" s="5"/>
      <c r="K2231" s="5"/>
      <c r="L2231" s="5"/>
      <c r="M2231" s="5"/>
      <c r="N2231" s="5"/>
      <c r="O2231" s="5"/>
      <c r="P2231" s="5"/>
      <c r="Q2231" s="5"/>
      <c r="R2231" s="5"/>
      <c r="S2231" s="5"/>
      <c r="T2231" s="5"/>
      <c r="U2231" s="127"/>
      <c r="V2231" s="496"/>
    </row>
    <row r="2232" spans="1:22" x14ac:dyDescent="0.2">
      <c r="A2232" s="5"/>
      <c r="B2232" s="31"/>
      <c r="C2232" s="30"/>
      <c r="D2232" s="5"/>
      <c r="E2232" s="5"/>
      <c r="F2232" s="5"/>
      <c r="G2232" s="5"/>
      <c r="H2232" s="5"/>
      <c r="I2232" s="5"/>
      <c r="J2232" s="5"/>
      <c r="K2232" s="5"/>
      <c r="L2232" s="5"/>
      <c r="M2232" s="5"/>
      <c r="N2232" s="5"/>
      <c r="O2232" s="5"/>
      <c r="P2232" s="5"/>
      <c r="Q2232" s="5"/>
      <c r="R2232" s="5"/>
      <c r="S2232" s="5"/>
      <c r="T2232" s="5"/>
      <c r="U2232" s="127"/>
      <c r="V2232" s="496"/>
    </row>
    <row r="2233" spans="1:22" x14ac:dyDescent="0.2">
      <c r="A2233" s="5"/>
      <c r="B2233" s="31"/>
      <c r="C2233" s="30"/>
      <c r="D2233" s="5"/>
      <c r="E2233" s="5"/>
      <c r="F2233" s="5"/>
      <c r="G2233" s="5"/>
      <c r="H2233" s="5"/>
      <c r="I2233" s="5"/>
      <c r="J2233" s="5"/>
      <c r="K2233" s="5"/>
      <c r="L2233" s="5"/>
      <c r="M2233" s="5"/>
      <c r="N2233" s="5"/>
      <c r="O2233" s="5"/>
      <c r="P2233" s="5"/>
      <c r="Q2233" s="5"/>
      <c r="R2233" s="5"/>
      <c r="S2233" s="5"/>
      <c r="T2233" s="5"/>
      <c r="U2233" s="127"/>
      <c r="V2233" s="496"/>
    </row>
    <row r="2234" spans="1:22" x14ac:dyDescent="0.2">
      <c r="A2234" s="5"/>
      <c r="B2234" s="31"/>
      <c r="C2234" s="30"/>
      <c r="D2234" s="5"/>
      <c r="E2234" s="5"/>
      <c r="F2234" s="5"/>
      <c r="G2234" s="5"/>
      <c r="H2234" s="5"/>
      <c r="I2234" s="5"/>
      <c r="J2234" s="5"/>
      <c r="K2234" s="5"/>
      <c r="L2234" s="5"/>
      <c r="M2234" s="5"/>
      <c r="N2234" s="5"/>
      <c r="O2234" s="5"/>
      <c r="P2234" s="5"/>
      <c r="Q2234" s="5"/>
      <c r="R2234" s="5"/>
      <c r="S2234" s="5"/>
      <c r="T2234" s="5"/>
      <c r="U2234" s="127"/>
      <c r="V2234" s="496"/>
    </row>
    <row r="2235" spans="1:22" x14ac:dyDescent="0.2">
      <c r="A2235" s="5"/>
      <c r="B2235" s="31"/>
      <c r="C2235" s="30"/>
      <c r="D2235" s="5"/>
      <c r="E2235" s="5"/>
      <c r="F2235" s="5"/>
      <c r="G2235" s="5"/>
      <c r="H2235" s="5"/>
      <c r="I2235" s="5"/>
      <c r="J2235" s="5"/>
      <c r="K2235" s="5"/>
      <c r="L2235" s="5"/>
      <c r="M2235" s="5"/>
      <c r="N2235" s="5"/>
      <c r="O2235" s="5"/>
      <c r="P2235" s="5"/>
      <c r="Q2235" s="5"/>
      <c r="R2235" s="5"/>
      <c r="S2235" s="5"/>
      <c r="T2235" s="5"/>
      <c r="U2235" s="127"/>
      <c r="V2235" s="496"/>
    </row>
    <row r="2236" spans="1:22" x14ac:dyDescent="0.2">
      <c r="A2236" s="5"/>
      <c r="B2236" s="31"/>
      <c r="C2236" s="30"/>
      <c r="D2236" s="5"/>
      <c r="E2236" s="5"/>
      <c r="F2236" s="5"/>
      <c r="G2236" s="5"/>
      <c r="H2236" s="5"/>
      <c r="I2236" s="5"/>
      <c r="J2236" s="5"/>
      <c r="K2236" s="5"/>
      <c r="L2236" s="5"/>
      <c r="M2236" s="5"/>
      <c r="N2236" s="5"/>
      <c r="O2236" s="5"/>
      <c r="P2236" s="5"/>
      <c r="Q2236" s="5"/>
      <c r="R2236" s="5"/>
      <c r="S2236" s="5"/>
      <c r="T2236" s="5"/>
      <c r="U2236" s="127"/>
      <c r="V2236" s="496"/>
    </row>
    <row r="2237" spans="1:22" x14ac:dyDescent="0.2">
      <c r="A2237" s="5"/>
      <c r="B2237" s="31"/>
      <c r="C2237" s="30"/>
      <c r="D2237" s="5"/>
      <c r="E2237" s="5"/>
      <c r="F2237" s="5"/>
      <c r="G2237" s="5"/>
      <c r="H2237" s="5"/>
      <c r="I2237" s="5"/>
      <c r="J2237" s="5"/>
      <c r="K2237" s="5"/>
      <c r="L2237" s="5"/>
      <c r="M2237" s="5"/>
      <c r="N2237" s="5"/>
      <c r="O2237" s="5"/>
      <c r="P2237" s="5"/>
      <c r="Q2237" s="5"/>
      <c r="R2237" s="5"/>
      <c r="S2237" s="5"/>
      <c r="T2237" s="5"/>
      <c r="U2237" s="127"/>
      <c r="V2237" s="496"/>
    </row>
    <row r="2238" spans="1:22" x14ac:dyDescent="0.2">
      <c r="A2238" s="5"/>
      <c r="B2238" s="31"/>
      <c r="C2238" s="30"/>
      <c r="D2238" s="5"/>
      <c r="E2238" s="5"/>
      <c r="F2238" s="5"/>
      <c r="G2238" s="5"/>
      <c r="H2238" s="5"/>
      <c r="I2238" s="5"/>
      <c r="J2238" s="5"/>
      <c r="K2238" s="5"/>
      <c r="L2238" s="5"/>
      <c r="M2238" s="5"/>
      <c r="N2238" s="5"/>
      <c r="O2238" s="5"/>
      <c r="P2238" s="5"/>
      <c r="Q2238" s="5"/>
      <c r="R2238" s="5"/>
      <c r="S2238" s="5"/>
      <c r="T2238" s="5"/>
      <c r="U2238" s="127"/>
      <c r="V2238" s="496"/>
    </row>
    <row r="2239" spans="1:22" x14ac:dyDescent="0.2">
      <c r="A2239" s="5"/>
      <c r="B2239" s="31"/>
      <c r="C2239" s="30"/>
      <c r="D2239" s="5"/>
      <c r="E2239" s="5"/>
      <c r="F2239" s="5"/>
      <c r="G2239" s="5"/>
      <c r="H2239" s="5"/>
      <c r="I2239" s="5"/>
      <c r="J2239" s="5"/>
      <c r="K2239" s="5"/>
      <c r="L2239" s="5"/>
      <c r="M2239" s="5"/>
      <c r="N2239" s="5"/>
      <c r="O2239" s="5"/>
      <c r="P2239" s="5"/>
      <c r="Q2239" s="5"/>
      <c r="R2239" s="5"/>
      <c r="S2239" s="5"/>
      <c r="T2239" s="5"/>
      <c r="U2239" s="127"/>
      <c r="V2239" s="496"/>
    </row>
    <row r="2240" spans="1:22" x14ac:dyDescent="0.2">
      <c r="A2240" s="5"/>
      <c r="B2240" s="31"/>
      <c r="C2240" s="30"/>
      <c r="D2240" s="5"/>
      <c r="E2240" s="5"/>
      <c r="F2240" s="5"/>
      <c r="G2240" s="5"/>
      <c r="H2240" s="5"/>
      <c r="I2240" s="5"/>
      <c r="J2240" s="5"/>
      <c r="K2240" s="5"/>
      <c r="L2240" s="5"/>
      <c r="M2240" s="5"/>
      <c r="N2240" s="5"/>
      <c r="O2240" s="5"/>
      <c r="P2240" s="5"/>
      <c r="Q2240" s="5"/>
      <c r="R2240" s="5"/>
      <c r="S2240" s="5"/>
      <c r="T2240" s="5"/>
      <c r="U2240" s="127"/>
      <c r="V2240" s="496"/>
    </row>
    <row r="2241" spans="1:22" x14ac:dyDescent="0.2">
      <c r="A2241" s="5"/>
      <c r="B2241" s="31"/>
      <c r="C2241" s="30"/>
      <c r="D2241" s="5"/>
      <c r="E2241" s="5"/>
      <c r="F2241" s="5"/>
      <c r="G2241" s="5"/>
      <c r="H2241" s="5"/>
      <c r="I2241" s="5"/>
      <c r="J2241" s="5"/>
      <c r="K2241" s="5"/>
      <c r="L2241" s="5"/>
      <c r="M2241" s="5"/>
      <c r="N2241" s="5"/>
      <c r="O2241" s="5"/>
      <c r="P2241" s="5"/>
      <c r="Q2241" s="5"/>
      <c r="R2241" s="5"/>
      <c r="S2241" s="5"/>
      <c r="T2241" s="5"/>
      <c r="U2241" s="127"/>
      <c r="V2241" s="496"/>
    </row>
    <row r="2242" spans="1:22" x14ac:dyDescent="0.2">
      <c r="A2242" s="5"/>
      <c r="B2242" s="31"/>
      <c r="C2242" s="30"/>
      <c r="D2242" s="5"/>
      <c r="E2242" s="5"/>
      <c r="F2242" s="5"/>
      <c r="G2242" s="5"/>
      <c r="H2242" s="5"/>
      <c r="I2242" s="5"/>
      <c r="J2242" s="5"/>
      <c r="K2242" s="5"/>
      <c r="L2242" s="5"/>
      <c r="M2242" s="5"/>
      <c r="N2242" s="5"/>
      <c r="O2242" s="5"/>
      <c r="P2242" s="5"/>
      <c r="Q2242" s="5"/>
      <c r="R2242" s="5"/>
      <c r="S2242" s="5"/>
      <c r="T2242" s="5"/>
      <c r="U2242" s="127"/>
      <c r="V2242" s="496"/>
    </row>
    <row r="2243" spans="1:22" x14ac:dyDescent="0.2">
      <c r="A2243" s="5"/>
      <c r="B2243" s="31"/>
      <c r="C2243" s="30"/>
      <c r="D2243" s="5"/>
      <c r="E2243" s="5"/>
      <c r="F2243" s="5"/>
      <c r="G2243" s="5"/>
      <c r="H2243" s="5"/>
      <c r="I2243" s="5"/>
      <c r="J2243" s="5"/>
      <c r="K2243" s="5"/>
      <c r="L2243" s="5"/>
      <c r="M2243" s="5"/>
      <c r="N2243" s="5"/>
      <c r="O2243" s="5"/>
      <c r="P2243" s="5"/>
      <c r="Q2243" s="5"/>
      <c r="R2243" s="5"/>
      <c r="S2243" s="5"/>
      <c r="T2243" s="5"/>
      <c r="U2243" s="127"/>
      <c r="V2243" s="496"/>
    </row>
    <row r="2244" spans="1:22" x14ac:dyDescent="0.2">
      <c r="A2244" s="5"/>
      <c r="B2244" s="31"/>
      <c r="C2244" s="30"/>
      <c r="D2244" s="5"/>
      <c r="E2244" s="5"/>
      <c r="F2244" s="5"/>
      <c r="G2244" s="5"/>
      <c r="H2244" s="5"/>
      <c r="I2244" s="5"/>
      <c r="J2244" s="5"/>
      <c r="K2244" s="5"/>
      <c r="L2244" s="5"/>
      <c r="M2244" s="5"/>
      <c r="N2244" s="5"/>
      <c r="O2244" s="5"/>
      <c r="P2244" s="5"/>
      <c r="Q2244" s="5"/>
      <c r="R2244" s="5"/>
      <c r="S2244" s="5"/>
      <c r="T2244" s="5"/>
      <c r="U2244" s="127"/>
      <c r="V2244" s="496"/>
    </row>
    <row r="2245" spans="1:22" x14ac:dyDescent="0.2">
      <c r="A2245" s="5"/>
      <c r="B2245" s="31"/>
      <c r="C2245" s="30"/>
      <c r="D2245" s="5"/>
      <c r="E2245" s="5"/>
      <c r="F2245" s="5"/>
      <c r="G2245" s="5"/>
      <c r="H2245" s="5"/>
      <c r="I2245" s="5"/>
      <c r="J2245" s="5"/>
      <c r="K2245" s="5"/>
      <c r="L2245" s="5"/>
      <c r="M2245" s="5"/>
      <c r="N2245" s="5"/>
      <c r="O2245" s="5"/>
      <c r="P2245" s="5"/>
      <c r="Q2245" s="5"/>
      <c r="R2245" s="5"/>
      <c r="S2245" s="5"/>
      <c r="T2245" s="5"/>
      <c r="U2245" s="127"/>
      <c r="V2245" s="496"/>
    </row>
    <row r="2246" spans="1:22" x14ac:dyDescent="0.2">
      <c r="A2246" s="5"/>
      <c r="B2246" s="31"/>
      <c r="C2246" s="30"/>
      <c r="D2246" s="5"/>
      <c r="E2246" s="5"/>
      <c r="F2246" s="5"/>
      <c r="G2246" s="5"/>
      <c r="H2246" s="5"/>
      <c r="I2246" s="5"/>
      <c r="J2246" s="5"/>
      <c r="K2246" s="5"/>
      <c r="L2246" s="5"/>
      <c r="M2246" s="5"/>
      <c r="N2246" s="5"/>
      <c r="O2246" s="5"/>
      <c r="P2246" s="5"/>
      <c r="Q2246" s="5"/>
      <c r="R2246" s="5"/>
      <c r="S2246" s="5"/>
      <c r="T2246" s="5"/>
      <c r="U2246" s="127"/>
      <c r="V2246" s="496"/>
    </row>
    <row r="2247" spans="1:22" x14ac:dyDescent="0.2">
      <c r="A2247" s="5"/>
      <c r="B2247" s="31"/>
      <c r="C2247" s="30"/>
      <c r="D2247" s="5"/>
      <c r="E2247" s="5"/>
      <c r="F2247" s="5"/>
      <c r="G2247" s="5"/>
      <c r="H2247" s="5"/>
      <c r="I2247" s="5"/>
      <c r="J2247" s="5"/>
      <c r="K2247" s="5"/>
      <c r="L2247" s="5"/>
      <c r="M2247" s="5"/>
      <c r="N2247" s="5"/>
      <c r="O2247" s="5"/>
      <c r="P2247" s="5"/>
      <c r="Q2247" s="5"/>
      <c r="R2247" s="5"/>
      <c r="S2247" s="5"/>
      <c r="T2247" s="5"/>
      <c r="U2247" s="127"/>
      <c r="V2247" s="496"/>
    </row>
    <row r="2248" spans="1:22" x14ac:dyDescent="0.2">
      <c r="A2248" s="5"/>
      <c r="B2248" s="31"/>
      <c r="C2248" s="30"/>
      <c r="D2248" s="5"/>
      <c r="E2248" s="5"/>
      <c r="F2248" s="5"/>
      <c r="G2248" s="5"/>
      <c r="H2248" s="5"/>
      <c r="I2248" s="5"/>
      <c r="J2248" s="5"/>
      <c r="K2248" s="5"/>
      <c r="L2248" s="5"/>
      <c r="M2248" s="5"/>
      <c r="N2248" s="5"/>
      <c r="O2248" s="5"/>
      <c r="P2248" s="5"/>
      <c r="Q2248" s="5"/>
      <c r="R2248" s="5"/>
      <c r="S2248" s="5"/>
      <c r="T2248" s="5"/>
      <c r="U2248" s="127"/>
      <c r="V2248" s="496"/>
    </row>
    <row r="2249" spans="1:22" x14ac:dyDescent="0.2">
      <c r="A2249" s="5"/>
      <c r="B2249" s="31"/>
      <c r="C2249" s="30"/>
      <c r="D2249" s="5"/>
      <c r="E2249" s="5"/>
      <c r="F2249" s="5"/>
      <c r="G2249" s="5"/>
      <c r="H2249" s="5"/>
      <c r="I2249" s="5"/>
      <c r="J2249" s="5"/>
      <c r="K2249" s="5"/>
      <c r="L2249" s="5"/>
      <c r="M2249" s="5"/>
      <c r="N2249" s="5"/>
      <c r="O2249" s="5"/>
      <c r="P2249" s="5"/>
      <c r="Q2249" s="5"/>
      <c r="R2249" s="5"/>
      <c r="S2249" s="5"/>
      <c r="T2249" s="5"/>
      <c r="U2249" s="127"/>
      <c r="V2249" s="496"/>
    </row>
    <row r="2250" spans="1:22" x14ac:dyDescent="0.2">
      <c r="A2250" s="5"/>
      <c r="B2250" s="31"/>
      <c r="C2250" s="30"/>
      <c r="D2250" s="5"/>
      <c r="E2250" s="5"/>
      <c r="F2250" s="5"/>
      <c r="G2250" s="5"/>
      <c r="H2250" s="5"/>
      <c r="I2250" s="5"/>
      <c r="J2250" s="5"/>
      <c r="K2250" s="5"/>
      <c r="L2250" s="5"/>
      <c r="M2250" s="5"/>
      <c r="N2250" s="5"/>
      <c r="O2250" s="5"/>
      <c r="P2250" s="5"/>
      <c r="Q2250" s="5"/>
      <c r="R2250" s="5"/>
      <c r="S2250" s="5"/>
      <c r="T2250" s="5"/>
      <c r="U2250" s="127"/>
      <c r="V2250" s="496"/>
    </row>
    <row r="2251" spans="1:22" x14ac:dyDescent="0.2">
      <c r="A2251" s="5"/>
      <c r="B2251" s="31"/>
      <c r="C2251" s="30"/>
      <c r="D2251" s="5"/>
      <c r="E2251" s="5"/>
      <c r="F2251" s="5"/>
      <c r="G2251" s="5"/>
      <c r="H2251" s="5"/>
      <c r="I2251" s="5"/>
      <c r="J2251" s="5"/>
      <c r="K2251" s="5"/>
      <c r="L2251" s="5"/>
      <c r="M2251" s="5"/>
      <c r="N2251" s="5"/>
      <c r="O2251" s="5"/>
      <c r="P2251" s="5"/>
      <c r="Q2251" s="5"/>
      <c r="R2251" s="5"/>
      <c r="S2251" s="5"/>
      <c r="T2251" s="5"/>
      <c r="U2251" s="127"/>
      <c r="V2251" s="496"/>
    </row>
    <row r="2252" spans="1:22" x14ac:dyDescent="0.2">
      <c r="A2252" s="5"/>
      <c r="B2252" s="31"/>
      <c r="C2252" s="30"/>
      <c r="D2252" s="5"/>
      <c r="E2252" s="5"/>
      <c r="F2252" s="5"/>
      <c r="G2252" s="5"/>
      <c r="H2252" s="5"/>
      <c r="I2252" s="5"/>
      <c r="J2252" s="5"/>
      <c r="K2252" s="5"/>
      <c r="L2252" s="5"/>
      <c r="M2252" s="5"/>
      <c r="N2252" s="5"/>
      <c r="O2252" s="5"/>
      <c r="P2252" s="5"/>
      <c r="Q2252" s="5"/>
      <c r="R2252" s="5"/>
      <c r="S2252" s="5"/>
      <c r="T2252" s="5"/>
      <c r="U2252" s="127"/>
      <c r="V2252" s="496"/>
    </row>
    <row r="2253" spans="1:22" x14ac:dyDescent="0.2">
      <c r="A2253" s="5"/>
      <c r="B2253" s="31"/>
      <c r="C2253" s="30"/>
      <c r="D2253" s="5"/>
      <c r="E2253" s="5"/>
      <c r="F2253" s="5"/>
      <c r="G2253" s="5"/>
      <c r="H2253" s="5"/>
      <c r="I2253" s="5"/>
      <c r="J2253" s="5"/>
      <c r="K2253" s="5"/>
      <c r="L2253" s="5"/>
      <c r="M2253" s="5"/>
      <c r="N2253" s="5"/>
      <c r="O2253" s="5"/>
      <c r="P2253" s="5"/>
      <c r="Q2253" s="5"/>
      <c r="R2253" s="5"/>
      <c r="S2253" s="5"/>
      <c r="T2253" s="5"/>
      <c r="U2253" s="127"/>
      <c r="V2253" s="496"/>
    </row>
    <row r="2254" spans="1:22" x14ac:dyDescent="0.2">
      <c r="A2254" s="5"/>
      <c r="B2254" s="31"/>
      <c r="C2254" s="30"/>
      <c r="D2254" s="5"/>
      <c r="E2254" s="5"/>
      <c r="F2254" s="5"/>
      <c r="G2254" s="5"/>
      <c r="H2254" s="5"/>
      <c r="I2254" s="5"/>
      <c r="J2254" s="5"/>
      <c r="K2254" s="5"/>
      <c r="L2254" s="5"/>
      <c r="M2254" s="5"/>
      <c r="N2254" s="5"/>
      <c r="O2254" s="5"/>
      <c r="P2254" s="5"/>
      <c r="Q2254" s="5"/>
      <c r="R2254" s="5"/>
      <c r="S2254" s="5"/>
      <c r="T2254" s="5"/>
      <c r="U2254" s="127"/>
      <c r="V2254" s="496"/>
    </row>
    <row r="2255" spans="1:22" x14ac:dyDescent="0.2">
      <c r="A2255" s="5"/>
      <c r="B2255" s="31"/>
      <c r="C2255" s="30"/>
      <c r="D2255" s="5"/>
      <c r="E2255" s="5"/>
      <c r="F2255" s="5"/>
      <c r="G2255" s="5"/>
      <c r="H2255" s="5"/>
      <c r="I2255" s="5"/>
      <c r="J2255" s="5"/>
      <c r="K2255" s="5"/>
      <c r="L2255" s="5"/>
      <c r="M2255" s="5"/>
      <c r="N2255" s="5"/>
      <c r="O2255" s="5"/>
      <c r="P2255" s="5"/>
      <c r="Q2255" s="5"/>
      <c r="R2255" s="5"/>
      <c r="S2255" s="5"/>
      <c r="T2255" s="5"/>
      <c r="U2255" s="127"/>
      <c r="V2255" s="496"/>
    </row>
    <row r="2256" spans="1:22" x14ac:dyDescent="0.2">
      <c r="A2256" s="5"/>
      <c r="B2256" s="31"/>
      <c r="C2256" s="30"/>
      <c r="D2256" s="5"/>
      <c r="E2256" s="5"/>
      <c r="F2256" s="5"/>
      <c r="G2256" s="5"/>
      <c r="H2256" s="5"/>
      <c r="I2256" s="5"/>
      <c r="J2256" s="5"/>
      <c r="K2256" s="5"/>
      <c r="L2256" s="5"/>
      <c r="M2256" s="5"/>
      <c r="N2256" s="5"/>
      <c r="O2256" s="5"/>
      <c r="P2256" s="5"/>
      <c r="Q2256" s="5"/>
      <c r="R2256" s="5"/>
      <c r="S2256" s="5"/>
      <c r="T2256" s="5"/>
      <c r="U2256" s="127"/>
      <c r="V2256" s="496"/>
    </row>
    <row r="2257" spans="1:22" x14ac:dyDescent="0.2">
      <c r="A2257" s="5"/>
      <c r="B2257" s="31"/>
      <c r="C2257" s="30"/>
      <c r="D2257" s="5"/>
      <c r="E2257" s="5"/>
      <c r="F2257" s="5"/>
      <c r="G2257" s="5"/>
      <c r="H2257" s="5"/>
      <c r="I2257" s="5"/>
      <c r="J2257" s="5"/>
      <c r="K2257" s="5"/>
      <c r="L2257" s="5"/>
      <c r="M2257" s="5"/>
      <c r="N2257" s="5"/>
      <c r="O2257" s="5"/>
      <c r="P2257" s="5"/>
      <c r="Q2257" s="5"/>
      <c r="R2257" s="5"/>
      <c r="S2257" s="5"/>
      <c r="T2257" s="5"/>
      <c r="U2257" s="127"/>
      <c r="V2257" s="496"/>
    </row>
    <row r="2258" spans="1:22" x14ac:dyDescent="0.2">
      <c r="A2258" s="5"/>
      <c r="B2258" s="31"/>
      <c r="C2258" s="30"/>
      <c r="D2258" s="5"/>
      <c r="E2258" s="5"/>
      <c r="F2258" s="5"/>
      <c r="G2258" s="5"/>
      <c r="H2258" s="5"/>
      <c r="I2258" s="5"/>
      <c r="J2258" s="5"/>
      <c r="K2258" s="5"/>
      <c r="L2258" s="5"/>
      <c r="M2258" s="5"/>
      <c r="N2258" s="5"/>
      <c r="O2258" s="5"/>
      <c r="P2258" s="5"/>
      <c r="Q2258" s="5"/>
      <c r="R2258" s="5"/>
      <c r="S2258" s="5"/>
      <c r="T2258" s="5"/>
      <c r="U2258" s="127"/>
      <c r="V2258" s="496"/>
    </row>
    <row r="2259" spans="1:22" x14ac:dyDescent="0.2">
      <c r="A2259" s="5"/>
      <c r="B2259" s="31"/>
      <c r="C2259" s="30"/>
      <c r="D2259" s="5"/>
      <c r="E2259" s="5"/>
      <c r="F2259" s="5"/>
      <c r="G2259" s="5"/>
      <c r="H2259" s="5"/>
      <c r="I2259" s="5"/>
      <c r="J2259" s="5"/>
      <c r="K2259" s="5"/>
      <c r="L2259" s="5"/>
      <c r="M2259" s="5"/>
      <c r="N2259" s="5"/>
      <c r="O2259" s="5"/>
      <c r="P2259" s="5"/>
      <c r="Q2259" s="5"/>
      <c r="R2259" s="5"/>
      <c r="S2259" s="5"/>
      <c r="T2259" s="5"/>
      <c r="U2259" s="127"/>
      <c r="V2259" s="496"/>
    </row>
    <row r="2260" spans="1:22" x14ac:dyDescent="0.2">
      <c r="A2260" s="5"/>
      <c r="B2260" s="31"/>
      <c r="C2260" s="30"/>
      <c r="D2260" s="5"/>
      <c r="E2260" s="5"/>
      <c r="F2260" s="5"/>
      <c r="G2260" s="5"/>
      <c r="H2260" s="5"/>
      <c r="I2260" s="5"/>
      <c r="J2260" s="5"/>
      <c r="K2260" s="5"/>
      <c r="L2260" s="5"/>
      <c r="M2260" s="5"/>
      <c r="N2260" s="5"/>
      <c r="O2260" s="5"/>
      <c r="P2260" s="5"/>
      <c r="Q2260" s="5"/>
      <c r="R2260" s="5"/>
      <c r="S2260" s="5"/>
      <c r="T2260" s="5"/>
      <c r="U2260" s="127"/>
      <c r="V2260" s="496"/>
    </row>
    <row r="2261" spans="1:22" x14ac:dyDescent="0.2">
      <c r="A2261" s="5"/>
      <c r="B2261" s="31"/>
      <c r="C2261" s="30"/>
      <c r="D2261" s="5"/>
      <c r="E2261" s="5"/>
      <c r="F2261" s="5"/>
      <c r="G2261" s="5"/>
      <c r="H2261" s="5"/>
      <c r="I2261" s="5"/>
      <c r="J2261" s="5"/>
      <c r="K2261" s="5"/>
      <c r="L2261" s="5"/>
      <c r="M2261" s="5"/>
      <c r="N2261" s="5"/>
      <c r="O2261" s="5"/>
      <c r="P2261" s="5"/>
      <c r="Q2261" s="5"/>
      <c r="R2261" s="5"/>
      <c r="S2261" s="5"/>
      <c r="T2261" s="5"/>
      <c r="U2261" s="127"/>
      <c r="V2261" s="496"/>
    </row>
    <row r="2262" spans="1:22" x14ac:dyDescent="0.2">
      <c r="A2262" s="5"/>
      <c r="B2262" s="31"/>
      <c r="C2262" s="30"/>
      <c r="D2262" s="5"/>
      <c r="E2262" s="5"/>
      <c r="F2262" s="5"/>
      <c r="G2262" s="5"/>
      <c r="H2262" s="5"/>
      <c r="I2262" s="5"/>
      <c r="J2262" s="5"/>
      <c r="K2262" s="5"/>
      <c r="L2262" s="5"/>
      <c r="M2262" s="5"/>
      <c r="N2262" s="5"/>
      <c r="O2262" s="5"/>
      <c r="P2262" s="5"/>
      <c r="Q2262" s="5"/>
      <c r="R2262" s="5"/>
      <c r="S2262" s="5"/>
      <c r="T2262" s="5"/>
      <c r="U2262" s="127"/>
      <c r="V2262" s="496"/>
    </row>
    <row r="2263" spans="1:22" x14ac:dyDescent="0.2">
      <c r="A2263" s="5"/>
      <c r="B2263" s="31"/>
      <c r="C2263" s="30"/>
      <c r="D2263" s="5"/>
      <c r="E2263" s="5"/>
      <c r="F2263" s="5"/>
      <c r="G2263" s="5"/>
      <c r="H2263" s="5"/>
      <c r="I2263" s="5"/>
      <c r="J2263" s="5"/>
      <c r="K2263" s="5"/>
      <c r="L2263" s="5"/>
      <c r="M2263" s="5"/>
      <c r="N2263" s="5"/>
      <c r="O2263" s="5"/>
      <c r="P2263" s="5"/>
      <c r="Q2263" s="5"/>
      <c r="R2263" s="5"/>
      <c r="S2263" s="5"/>
      <c r="T2263" s="5"/>
      <c r="U2263" s="127"/>
      <c r="V2263" s="496"/>
    </row>
    <row r="2264" spans="1:22" x14ac:dyDescent="0.2">
      <c r="A2264" s="5"/>
      <c r="B2264" s="31"/>
      <c r="C2264" s="30"/>
      <c r="D2264" s="5"/>
      <c r="E2264" s="5"/>
      <c r="F2264" s="5"/>
      <c r="G2264" s="5"/>
      <c r="H2264" s="5"/>
      <c r="I2264" s="5"/>
      <c r="J2264" s="5"/>
      <c r="K2264" s="5"/>
      <c r="L2264" s="5"/>
      <c r="M2264" s="5"/>
      <c r="N2264" s="5"/>
      <c r="O2264" s="5"/>
      <c r="P2264" s="5"/>
      <c r="Q2264" s="5"/>
      <c r="R2264" s="5"/>
      <c r="S2264" s="5"/>
      <c r="T2264" s="5"/>
      <c r="U2264" s="127"/>
      <c r="V2264" s="496"/>
    </row>
    <row r="2265" spans="1:22" x14ac:dyDescent="0.2">
      <c r="A2265" s="5"/>
      <c r="B2265" s="31"/>
      <c r="C2265" s="30"/>
      <c r="D2265" s="5"/>
      <c r="E2265" s="5"/>
      <c r="F2265" s="5"/>
      <c r="G2265" s="5"/>
      <c r="H2265" s="5"/>
      <c r="I2265" s="5"/>
      <c r="J2265" s="5"/>
      <c r="K2265" s="5"/>
      <c r="L2265" s="5"/>
      <c r="M2265" s="5"/>
      <c r="N2265" s="5"/>
      <c r="O2265" s="5"/>
      <c r="P2265" s="5"/>
      <c r="Q2265" s="5"/>
      <c r="R2265" s="5"/>
      <c r="S2265" s="5"/>
      <c r="T2265" s="5"/>
      <c r="U2265" s="127"/>
      <c r="V2265" s="496"/>
    </row>
    <row r="2266" spans="1:22" x14ac:dyDescent="0.2">
      <c r="A2266" s="5"/>
      <c r="B2266" s="31"/>
      <c r="C2266" s="30"/>
      <c r="D2266" s="5"/>
      <c r="E2266" s="5"/>
      <c r="F2266" s="5"/>
      <c r="G2266" s="5"/>
      <c r="H2266" s="5"/>
      <c r="I2266" s="5"/>
      <c r="J2266" s="5"/>
      <c r="K2266" s="5"/>
      <c r="L2266" s="5"/>
      <c r="M2266" s="5"/>
      <c r="N2266" s="5"/>
      <c r="O2266" s="5"/>
      <c r="P2266" s="5"/>
      <c r="Q2266" s="5"/>
      <c r="R2266" s="5"/>
      <c r="S2266" s="5"/>
      <c r="T2266" s="5"/>
      <c r="U2266" s="127"/>
      <c r="V2266" s="496"/>
    </row>
    <row r="2267" spans="1:22" x14ac:dyDescent="0.2">
      <c r="A2267" s="5"/>
      <c r="B2267" s="31"/>
      <c r="C2267" s="30"/>
      <c r="D2267" s="5"/>
      <c r="E2267" s="5"/>
      <c r="F2267" s="5"/>
      <c r="G2267" s="5"/>
      <c r="H2267" s="5"/>
      <c r="I2267" s="5"/>
      <c r="J2267" s="5"/>
      <c r="K2267" s="5"/>
      <c r="L2267" s="5"/>
      <c r="M2267" s="5"/>
      <c r="N2267" s="5"/>
      <c r="O2267" s="5"/>
      <c r="P2267" s="5"/>
      <c r="Q2267" s="5"/>
      <c r="R2267" s="5"/>
      <c r="S2267" s="5"/>
      <c r="T2267" s="5"/>
      <c r="U2267" s="127"/>
      <c r="V2267" s="496"/>
    </row>
    <row r="2268" spans="1:22" x14ac:dyDescent="0.2">
      <c r="A2268" s="5"/>
      <c r="B2268" s="31"/>
      <c r="C2268" s="30"/>
      <c r="D2268" s="5"/>
      <c r="E2268" s="5"/>
      <c r="F2268" s="5"/>
      <c r="G2268" s="5"/>
      <c r="H2268" s="5"/>
      <c r="I2268" s="5"/>
      <c r="J2268" s="5"/>
      <c r="K2268" s="5"/>
      <c r="L2268" s="5"/>
      <c r="M2268" s="5"/>
      <c r="N2268" s="5"/>
      <c r="O2268" s="5"/>
      <c r="P2268" s="5"/>
      <c r="Q2268" s="5"/>
      <c r="R2268" s="5"/>
      <c r="S2268" s="5"/>
      <c r="T2268" s="5"/>
      <c r="U2268" s="127"/>
      <c r="V2268" s="496"/>
    </row>
    <row r="2269" spans="1:22" x14ac:dyDescent="0.2">
      <c r="A2269" s="5"/>
      <c r="B2269" s="31"/>
      <c r="C2269" s="30"/>
      <c r="D2269" s="5"/>
      <c r="E2269" s="5"/>
      <c r="F2269" s="5"/>
      <c r="G2269" s="5"/>
      <c r="H2269" s="5"/>
      <c r="I2269" s="5"/>
      <c r="J2269" s="5"/>
      <c r="K2269" s="5"/>
      <c r="L2269" s="5"/>
      <c r="M2269" s="5"/>
      <c r="N2269" s="5"/>
      <c r="O2269" s="5"/>
      <c r="P2269" s="5"/>
      <c r="Q2269" s="5"/>
      <c r="R2269" s="5"/>
      <c r="S2269" s="5"/>
      <c r="T2269" s="5"/>
      <c r="U2269" s="127"/>
      <c r="V2269" s="496"/>
    </row>
    <row r="2270" spans="1:22" x14ac:dyDescent="0.2">
      <c r="A2270" s="5"/>
      <c r="B2270" s="31"/>
      <c r="C2270" s="30"/>
      <c r="D2270" s="5"/>
      <c r="E2270" s="5"/>
      <c r="F2270" s="5"/>
      <c r="G2270" s="5"/>
      <c r="H2270" s="5"/>
      <c r="I2270" s="5"/>
      <c r="J2270" s="5"/>
      <c r="K2270" s="5"/>
      <c r="L2270" s="5"/>
      <c r="M2270" s="5"/>
      <c r="N2270" s="5"/>
      <c r="O2270" s="5"/>
      <c r="P2270" s="5"/>
      <c r="Q2270" s="5"/>
      <c r="R2270" s="5"/>
      <c r="S2270" s="5"/>
      <c r="T2270" s="5"/>
      <c r="U2270" s="127"/>
      <c r="V2270" s="496"/>
    </row>
    <row r="2271" spans="1:22" x14ac:dyDescent="0.2">
      <c r="A2271" s="5"/>
      <c r="B2271" s="31"/>
      <c r="C2271" s="30"/>
      <c r="D2271" s="5"/>
      <c r="E2271" s="5"/>
      <c r="F2271" s="5"/>
      <c r="G2271" s="5"/>
      <c r="H2271" s="5"/>
      <c r="I2271" s="5"/>
      <c r="J2271" s="5"/>
      <c r="K2271" s="5"/>
      <c r="L2271" s="5"/>
      <c r="M2271" s="5"/>
      <c r="N2271" s="5"/>
      <c r="O2271" s="5"/>
      <c r="P2271" s="5"/>
      <c r="Q2271" s="5"/>
      <c r="R2271" s="5"/>
      <c r="S2271" s="5"/>
      <c r="T2271" s="5"/>
      <c r="U2271" s="127"/>
      <c r="V2271" s="496"/>
    </row>
    <row r="2272" spans="1:22" x14ac:dyDescent="0.2">
      <c r="A2272" s="5"/>
      <c r="B2272" s="31"/>
      <c r="C2272" s="30"/>
      <c r="D2272" s="5"/>
      <c r="E2272" s="5"/>
      <c r="F2272" s="5"/>
      <c r="G2272" s="5"/>
      <c r="H2272" s="5"/>
      <c r="I2272" s="5"/>
      <c r="J2272" s="5"/>
      <c r="K2272" s="5"/>
      <c r="L2272" s="5"/>
      <c r="M2272" s="5"/>
      <c r="N2272" s="5"/>
      <c r="O2272" s="5"/>
      <c r="P2272" s="5"/>
      <c r="Q2272" s="5"/>
      <c r="R2272" s="5"/>
      <c r="S2272" s="5"/>
      <c r="T2272" s="5"/>
      <c r="U2272" s="127"/>
      <c r="V2272" s="496"/>
    </row>
    <row r="2273" spans="1:22" x14ac:dyDescent="0.2">
      <c r="A2273" s="5"/>
      <c r="B2273" s="31"/>
      <c r="C2273" s="30"/>
      <c r="D2273" s="5"/>
      <c r="E2273" s="5"/>
      <c r="F2273" s="5"/>
      <c r="G2273" s="5"/>
      <c r="H2273" s="5"/>
      <c r="I2273" s="5"/>
      <c r="J2273" s="5"/>
      <c r="K2273" s="5"/>
      <c r="L2273" s="5"/>
      <c r="M2273" s="5"/>
      <c r="N2273" s="5"/>
      <c r="O2273" s="5"/>
      <c r="P2273" s="5"/>
      <c r="Q2273" s="5"/>
      <c r="R2273" s="5"/>
      <c r="S2273" s="5"/>
      <c r="T2273" s="5"/>
      <c r="U2273" s="127"/>
      <c r="V2273" s="496"/>
    </row>
    <row r="2274" spans="1:22" x14ac:dyDescent="0.2">
      <c r="A2274" s="5"/>
      <c r="B2274" s="31"/>
      <c r="C2274" s="30"/>
      <c r="D2274" s="5"/>
      <c r="E2274" s="5"/>
      <c r="F2274" s="5"/>
      <c r="G2274" s="5"/>
      <c r="H2274" s="5"/>
      <c r="I2274" s="5"/>
      <c r="J2274" s="5"/>
      <c r="K2274" s="5"/>
      <c r="L2274" s="5"/>
      <c r="M2274" s="5"/>
      <c r="N2274" s="5"/>
      <c r="O2274" s="5"/>
      <c r="P2274" s="5"/>
      <c r="Q2274" s="5"/>
      <c r="R2274" s="5"/>
      <c r="S2274" s="5"/>
      <c r="T2274" s="5"/>
      <c r="U2274" s="127"/>
      <c r="V2274" s="496"/>
    </row>
    <row r="2275" spans="1:22" x14ac:dyDescent="0.2">
      <c r="A2275" s="5"/>
      <c r="B2275" s="31"/>
      <c r="C2275" s="30"/>
      <c r="D2275" s="5"/>
      <c r="E2275" s="5"/>
      <c r="F2275" s="5"/>
      <c r="G2275" s="5"/>
      <c r="H2275" s="5"/>
      <c r="I2275" s="5"/>
      <c r="J2275" s="5"/>
      <c r="K2275" s="5"/>
      <c r="L2275" s="5"/>
      <c r="M2275" s="5"/>
      <c r="N2275" s="5"/>
      <c r="O2275" s="5"/>
      <c r="P2275" s="5"/>
      <c r="Q2275" s="5"/>
      <c r="R2275" s="5"/>
      <c r="S2275" s="5"/>
      <c r="T2275" s="5"/>
      <c r="U2275" s="127"/>
      <c r="V2275" s="496"/>
    </row>
    <row r="2276" spans="1:22" x14ac:dyDescent="0.2">
      <c r="A2276" s="5"/>
      <c r="B2276" s="31"/>
      <c r="C2276" s="30"/>
      <c r="D2276" s="5"/>
      <c r="E2276" s="5"/>
      <c r="F2276" s="5"/>
      <c r="G2276" s="5"/>
      <c r="H2276" s="5"/>
      <c r="I2276" s="5"/>
      <c r="J2276" s="5"/>
      <c r="K2276" s="5"/>
      <c r="L2276" s="5"/>
      <c r="M2276" s="5"/>
      <c r="N2276" s="5"/>
      <c r="O2276" s="5"/>
      <c r="P2276" s="5"/>
      <c r="Q2276" s="5"/>
      <c r="R2276" s="5"/>
      <c r="S2276" s="5"/>
      <c r="T2276" s="5"/>
      <c r="U2276" s="127"/>
      <c r="V2276" s="496"/>
    </row>
    <row r="2277" spans="1:22" x14ac:dyDescent="0.2">
      <c r="A2277" s="5"/>
      <c r="B2277" s="31"/>
      <c r="C2277" s="30"/>
      <c r="D2277" s="5"/>
      <c r="E2277" s="5"/>
      <c r="F2277" s="5"/>
      <c r="G2277" s="5"/>
      <c r="H2277" s="5"/>
      <c r="I2277" s="5"/>
      <c r="J2277" s="5"/>
      <c r="K2277" s="5"/>
      <c r="L2277" s="5"/>
      <c r="M2277" s="5"/>
      <c r="N2277" s="5"/>
      <c r="O2277" s="5"/>
      <c r="P2277" s="5"/>
      <c r="Q2277" s="5"/>
      <c r="R2277" s="5"/>
      <c r="S2277" s="5"/>
      <c r="T2277" s="5"/>
      <c r="U2277" s="127"/>
      <c r="V2277" s="496"/>
    </row>
    <row r="2278" spans="1:22" x14ac:dyDescent="0.2">
      <c r="A2278" s="5"/>
      <c r="B2278" s="31"/>
      <c r="C2278" s="30"/>
      <c r="D2278" s="5"/>
      <c r="E2278" s="5"/>
      <c r="F2278" s="5"/>
      <c r="G2278" s="5"/>
      <c r="H2278" s="5"/>
      <c r="I2278" s="5"/>
      <c r="J2278" s="5"/>
      <c r="K2278" s="5"/>
      <c r="L2278" s="5"/>
      <c r="M2278" s="5"/>
      <c r="N2278" s="5"/>
      <c r="O2278" s="5"/>
      <c r="P2278" s="5"/>
      <c r="Q2278" s="5"/>
      <c r="R2278" s="5"/>
      <c r="S2278" s="5"/>
      <c r="T2278" s="5"/>
      <c r="U2278" s="127"/>
      <c r="V2278" s="496"/>
    </row>
    <row r="2279" spans="1:22" x14ac:dyDescent="0.2">
      <c r="A2279" s="5"/>
      <c r="B2279" s="31"/>
      <c r="C2279" s="30"/>
      <c r="D2279" s="5"/>
      <c r="E2279" s="5"/>
      <c r="F2279" s="5"/>
      <c r="G2279" s="5"/>
      <c r="H2279" s="5"/>
      <c r="I2279" s="5"/>
      <c r="J2279" s="5"/>
      <c r="K2279" s="5"/>
      <c r="L2279" s="5"/>
      <c r="M2279" s="5"/>
      <c r="N2279" s="5"/>
      <c r="O2279" s="5"/>
      <c r="P2279" s="5"/>
      <c r="Q2279" s="5"/>
      <c r="R2279" s="5"/>
      <c r="S2279" s="5"/>
      <c r="T2279" s="5"/>
      <c r="U2279" s="127"/>
      <c r="V2279" s="496"/>
    </row>
    <row r="2280" spans="1:22" x14ac:dyDescent="0.2">
      <c r="A2280" s="5"/>
      <c r="B2280" s="31"/>
      <c r="C2280" s="30"/>
      <c r="D2280" s="5"/>
      <c r="E2280" s="5"/>
      <c r="F2280" s="5"/>
      <c r="G2280" s="5"/>
      <c r="H2280" s="5"/>
      <c r="I2280" s="5"/>
      <c r="J2280" s="5"/>
      <c r="K2280" s="5"/>
      <c r="L2280" s="5"/>
      <c r="M2280" s="5"/>
      <c r="N2280" s="5"/>
      <c r="O2280" s="5"/>
      <c r="P2280" s="5"/>
      <c r="Q2280" s="5"/>
      <c r="R2280" s="5"/>
      <c r="S2280" s="5"/>
      <c r="T2280" s="5"/>
      <c r="U2280" s="127"/>
      <c r="V2280" s="496"/>
    </row>
    <row r="2281" spans="1:22" x14ac:dyDescent="0.2">
      <c r="A2281" s="5"/>
      <c r="B2281" s="31"/>
      <c r="C2281" s="30"/>
      <c r="D2281" s="5"/>
      <c r="E2281" s="5"/>
      <c r="F2281" s="5"/>
      <c r="G2281" s="5"/>
      <c r="H2281" s="5"/>
      <c r="I2281" s="5"/>
      <c r="J2281" s="5"/>
      <c r="K2281" s="5"/>
      <c r="L2281" s="5"/>
      <c r="M2281" s="5"/>
      <c r="N2281" s="5"/>
      <c r="O2281" s="5"/>
      <c r="P2281" s="5"/>
      <c r="Q2281" s="5"/>
      <c r="R2281" s="5"/>
      <c r="S2281" s="5"/>
      <c r="T2281" s="5"/>
      <c r="U2281" s="127"/>
      <c r="V2281" s="496"/>
    </row>
    <row r="2282" spans="1:22" x14ac:dyDescent="0.2">
      <c r="A2282" s="5"/>
      <c r="B2282" s="31"/>
      <c r="C2282" s="30"/>
      <c r="D2282" s="5"/>
      <c r="E2282" s="5"/>
      <c r="F2282" s="5"/>
      <c r="G2282" s="5"/>
      <c r="H2282" s="5"/>
      <c r="I2282" s="5"/>
      <c r="J2282" s="5"/>
      <c r="K2282" s="5"/>
      <c r="L2282" s="5"/>
      <c r="M2282" s="5"/>
      <c r="N2282" s="5"/>
      <c r="O2282" s="5"/>
      <c r="P2282" s="5"/>
      <c r="Q2282" s="5"/>
      <c r="R2282" s="5"/>
      <c r="S2282" s="5"/>
      <c r="T2282" s="5"/>
      <c r="U2282" s="127"/>
      <c r="V2282" s="496"/>
    </row>
    <row r="2283" spans="1:22" x14ac:dyDescent="0.2">
      <c r="A2283" s="5"/>
      <c r="B2283" s="31"/>
      <c r="C2283" s="30"/>
      <c r="D2283" s="5"/>
      <c r="E2283" s="5"/>
      <c r="F2283" s="5"/>
      <c r="G2283" s="5"/>
      <c r="H2283" s="5"/>
      <c r="I2283" s="5"/>
      <c r="J2283" s="5"/>
      <c r="K2283" s="5"/>
      <c r="L2283" s="5"/>
      <c r="M2283" s="5"/>
      <c r="N2283" s="5"/>
      <c r="O2283" s="5"/>
      <c r="P2283" s="5"/>
      <c r="Q2283" s="5"/>
      <c r="R2283" s="5"/>
      <c r="S2283" s="5"/>
      <c r="T2283" s="5"/>
      <c r="U2283" s="127"/>
      <c r="V2283" s="496"/>
    </row>
    <row r="2284" spans="1:22" x14ac:dyDescent="0.2">
      <c r="A2284" s="5"/>
      <c r="B2284" s="31"/>
      <c r="C2284" s="30"/>
      <c r="D2284" s="5"/>
      <c r="E2284" s="5"/>
      <c r="F2284" s="5"/>
      <c r="G2284" s="5"/>
      <c r="H2284" s="5"/>
      <c r="I2284" s="5"/>
      <c r="J2284" s="5"/>
      <c r="K2284" s="5"/>
      <c r="L2284" s="5"/>
      <c r="M2284" s="5"/>
      <c r="N2284" s="5"/>
      <c r="O2284" s="5"/>
      <c r="P2284" s="5"/>
      <c r="Q2284" s="5"/>
      <c r="R2284" s="5"/>
      <c r="S2284" s="5"/>
      <c r="T2284" s="5"/>
      <c r="U2284" s="127"/>
      <c r="V2284" s="496"/>
    </row>
    <row r="2285" spans="1:22" x14ac:dyDescent="0.2">
      <c r="A2285" s="5"/>
      <c r="B2285" s="31"/>
      <c r="C2285" s="30"/>
      <c r="D2285" s="5"/>
      <c r="E2285" s="5"/>
      <c r="F2285" s="5"/>
      <c r="G2285" s="5"/>
      <c r="H2285" s="5"/>
      <c r="I2285" s="5"/>
      <c r="J2285" s="5"/>
      <c r="K2285" s="5"/>
      <c r="L2285" s="5"/>
      <c r="M2285" s="5"/>
      <c r="N2285" s="5"/>
      <c r="O2285" s="5"/>
      <c r="P2285" s="5"/>
      <c r="Q2285" s="5"/>
      <c r="R2285" s="5"/>
      <c r="S2285" s="5"/>
      <c r="T2285" s="5"/>
      <c r="U2285" s="127"/>
      <c r="V2285" s="496"/>
    </row>
    <row r="2286" spans="1:22" x14ac:dyDescent="0.2">
      <c r="A2286" s="5"/>
      <c r="B2286" s="31"/>
      <c r="C2286" s="30"/>
      <c r="D2286" s="5"/>
      <c r="E2286" s="5"/>
      <c r="F2286" s="5"/>
      <c r="G2286" s="5"/>
      <c r="H2286" s="5"/>
      <c r="I2286" s="5"/>
      <c r="J2286" s="5"/>
      <c r="K2286" s="5"/>
      <c r="L2286" s="5"/>
      <c r="M2286" s="5"/>
      <c r="N2286" s="5"/>
      <c r="O2286" s="5"/>
      <c r="P2286" s="5"/>
      <c r="Q2286" s="5"/>
      <c r="R2286" s="5"/>
      <c r="S2286" s="5"/>
      <c r="T2286" s="5"/>
      <c r="U2286" s="127"/>
      <c r="V2286" s="496"/>
    </row>
    <row r="2287" spans="1:22" x14ac:dyDescent="0.2">
      <c r="A2287" s="5"/>
      <c r="B2287" s="31"/>
      <c r="C2287" s="30"/>
      <c r="D2287" s="5"/>
      <c r="E2287" s="5"/>
      <c r="F2287" s="5"/>
      <c r="G2287" s="5"/>
      <c r="H2287" s="5"/>
      <c r="I2287" s="5"/>
      <c r="J2287" s="5"/>
      <c r="K2287" s="5"/>
      <c r="L2287" s="5"/>
      <c r="M2287" s="5"/>
      <c r="N2287" s="5"/>
      <c r="O2287" s="5"/>
      <c r="P2287" s="5"/>
      <c r="Q2287" s="5"/>
      <c r="R2287" s="5"/>
      <c r="S2287" s="5"/>
      <c r="T2287" s="5"/>
      <c r="U2287" s="127"/>
      <c r="V2287" s="496"/>
    </row>
    <row r="2288" spans="1:22" x14ac:dyDescent="0.2">
      <c r="A2288" s="5"/>
      <c r="B2288" s="31"/>
      <c r="C2288" s="30"/>
      <c r="D2288" s="5"/>
      <c r="E2288" s="5"/>
      <c r="F2288" s="5"/>
      <c r="G2288" s="5"/>
      <c r="H2288" s="5"/>
      <c r="I2288" s="5"/>
      <c r="J2288" s="5"/>
      <c r="K2288" s="5"/>
      <c r="L2288" s="5"/>
      <c r="M2288" s="5"/>
      <c r="N2288" s="5"/>
      <c r="O2288" s="5"/>
      <c r="P2288" s="5"/>
      <c r="Q2288" s="5"/>
      <c r="R2288" s="5"/>
      <c r="S2288" s="5"/>
      <c r="T2288" s="5"/>
      <c r="U2288" s="127"/>
      <c r="V2288" s="496"/>
    </row>
    <row r="2289" spans="1:22" x14ac:dyDescent="0.2">
      <c r="A2289" s="5"/>
      <c r="B2289" s="31"/>
      <c r="C2289" s="30"/>
      <c r="D2289" s="5"/>
      <c r="E2289" s="5"/>
      <c r="F2289" s="5"/>
      <c r="G2289" s="5"/>
      <c r="H2289" s="5"/>
      <c r="I2289" s="5"/>
      <c r="J2289" s="5"/>
      <c r="K2289" s="5"/>
      <c r="L2289" s="5"/>
      <c r="M2289" s="5"/>
      <c r="N2289" s="5"/>
      <c r="O2289" s="5"/>
      <c r="P2289" s="5"/>
      <c r="Q2289" s="5"/>
      <c r="R2289" s="5"/>
      <c r="S2289" s="5"/>
      <c r="T2289" s="5"/>
      <c r="U2289" s="127"/>
      <c r="V2289" s="496"/>
    </row>
    <row r="2290" spans="1:22" x14ac:dyDescent="0.2">
      <c r="A2290" s="5"/>
      <c r="B2290" s="31"/>
      <c r="C2290" s="30"/>
      <c r="D2290" s="5"/>
      <c r="E2290" s="5"/>
      <c r="F2290" s="5"/>
      <c r="G2290" s="5"/>
      <c r="H2290" s="5"/>
      <c r="I2290" s="5"/>
      <c r="J2290" s="5"/>
      <c r="K2290" s="5"/>
      <c r="L2290" s="5"/>
      <c r="M2290" s="5"/>
      <c r="N2290" s="5"/>
      <c r="O2290" s="5"/>
      <c r="P2290" s="5"/>
      <c r="Q2290" s="5"/>
      <c r="R2290" s="5"/>
      <c r="S2290" s="5"/>
      <c r="T2290" s="5"/>
      <c r="U2290" s="127"/>
      <c r="V2290" s="496"/>
    </row>
    <row r="2291" spans="1:22" x14ac:dyDescent="0.2">
      <c r="A2291" s="5"/>
      <c r="B2291" s="31"/>
      <c r="C2291" s="30"/>
      <c r="D2291" s="5"/>
      <c r="E2291" s="5"/>
      <c r="F2291" s="5"/>
      <c r="G2291" s="5"/>
      <c r="H2291" s="5"/>
      <c r="I2291" s="5"/>
      <c r="J2291" s="5"/>
      <c r="K2291" s="5"/>
      <c r="L2291" s="5"/>
      <c r="M2291" s="5"/>
      <c r="N2291" s="5"/>
      <c r="O2291" s="5"/>
      <c r="P2291" s="5"/>
      <c r="Q2291" s="5"/>
      <c r="R2291" s="5"/>
      <c r="S2291" s="5"/>
      <c r="T2291" s="5"/>
      <c r="U2291" s="127"/>
      <c r="V2291" s="496"/>
    </row>
    <row r="2292" spans="1:22" x14ac:dyDescent="0.2">
      <c r="A2292" s="5"/>
      <c r="B2292" s="31"/>
      <c r="C2292" s="30"/>
      <c r="D2292" s="5"/>
      <c r="E2292" s="5"/>
      <c r="F2292" s="5"/>
      <c r="G2292" s="5"/>
      <c r="H2292" s="5"/>
      <c r="I2292" s="5"/>
      <c r="J2292" s="5"/>
      <c r="K2292" s="5"/>
      <c r="L2292" s="5"/>
      <c r="M2292" s="5"/>
      <c r="N2292" s="5"/>
      <c r="O2292" s="5"/>
      <c r="P2292" s="5"/>
      <c r="Q2292" s="5"/>
      <c r="R2292" s="5"/>
      <c r="S2292" s="5"/>
      <c r="T2292" s="5"/>
      <c r="U2292" s="127"/>
      <c r="V2292" s="496"/>
    </row>
    <row r="2293" spans="1:22" x14ac:dyDescent="0.2">
      <c r="A2293" s="5"/>
      <c r="B2293" s="31"/>
      <c r="C2293" s="30"/>
      <c r="D2293" s="5"/>
      <c r="E2293" s="5"/>
      <c r="F2293" s="5"/>
      <c r="G2293" s="5"/>
      <c r="H2293" s="5"/>
      <c r="I2293" s="5"/>
      <c r="J2293" s="5"/>
      <c r="K2293" s="5"/>
      <c r="L2293" s="5"/>
      <c r="M2293" s="5"/>
      <c r="N2293" s="5"/>
      <c r="O2293" s="5"/>
      <c r="P2293" s="5"/>
      <c r="Q2293" s="5"/>
      <c r="R2293" s="5"/>
      <c r="S2293" s="5"/>
      <c r="T2293" s="5"/>
      <c r="U2293" s="127"/>
      <c r="V2293" s="496"/>
    </row>
    <row r="2294" spans="1:22" x14ac:dyDescent="0.2">
      <c r="A2294" s="5"/>
      <c r="B2294" s="31"/>
      <c r="C2294" s="30"/>
      <c r="D2294" s="5"/>
      <c r="E2294" s="5"/>
      <c r="F2294" s="5"/>
      <c r="G2294" s="5"/>
      <c r="H2294" s="5"/>
      <c r="I2294" s="5"/>
      <c r="J2294" s="5"/>
      <c r="K2294" s="5"/>
      <c r="L2294" s="5"/>
      <c r="M2294" s="5"/>
      <c r="N2294" s="5"/>
      <c r="O2294" s="5"/>
      <c r="P2294" s="5"/>
      <c r="Q2294" s="5"/>
      <c r="R2294" s="5"/>
      <c r="S2294" s="5"/>
      <c r="T2294" s="5"/>
      <c r="U2294" s="127"/>
      <c r="V2294" s="496"/>
    </row>
    <row r="2295" spans="1:22" x14ac:dyDescent="0.2">
      <c r="A2295" s="5"/>
      <c r="B2295" s="31"/>
      <c r="C2295" s="30"/>
      <c r="D2295" s="5"/>
      <c r="E2295" s="5"/>
      <c r="F2295" s="5"/>
      <c r="G2295" s="5"/>
      <c r="H2295" s="5"/>
      <c r="I2295" s="5"/>
      <c r="J2295" s="5"/>
      <c r="K2295" s="5"/>
      <c r="L2295" s="5"/>
      <c r="M2295" s="5"/>
      <c r="N2295" s="5"/>
      <c r="O2295" s="5"/>
      <c r="P2295" s="5"/>
      <c r="Q2295" s="5"/>
      <c r="R2295" s="5"/>
      <c r="S2295" s="5"/>
      <c r="T2295" s="5"/>
      <c r="U2295" s="127"/>
      <c r="V2295" s="496"/>
    </row>
    <row r="2296" spans="1:22" x14ac:dyDescent="0.2">
      <c r="A2296" s="5"/>
      <c r="B2296" s="31"/>
      <c r="C2296" s="30"/>
      <c r="D2296" s="5"/>
      <c r="E2296" s="5"/>
      <c r="F2296" s="5"/>
      <c r="G2296" s="5"/>
      <c r="H2296" s="5"/>
      <c r="I2296" s="5"/>
      <c r="J2296" s="5"/>
      <c r="K2296" s="5"/>
      <c r="L2296" s="5"/>
      <c r="M2296" s="5"/>
      <c r="N2296" s="5"/>
      <c r="O2296" s="5"/>
      <c r="P2296" s="5"/>
      <c r="Q2296" s="5"/>
      <c r="R2296" s="5"/>
      <c r="S2296" s="5"/>
      <c r="T2296" s="5"/>
      <c r="U2296" s="127"/>
      <c r="V2296" s="496"/>
    </row>
    <row r="2297" spans="1:22" x14ac:dyDescent="0.2">
      <c r="A2297" s="5"/>
      <c r="B2297" s="31"/>
      <c r="C2297" s="30"/>
      <c r="D2297" s="5"/>
      <c r="E2297" s="5"/>
      <c r="F2297" s="5"/>
      <c r="G2297" s="5"/>
      <c r="H2297" s="5"/>
      <c r="I2297" s="5"/>
      <c r="J2297" s="5"/>
      <c r="K2297" s="5"/>
      <c r="L2297" s="5"/>
      <c r="M2297" s="5"/>
      <c r="N2297" s="5"/>
      <c r="O2297" s="5"/>
      <c r="P2297" s="5"/>
      <c r="Q2297" s="5"/>
      <c r="R2297" s="5"/>
      <c r="S2297" s="5"/>
      <c r="T2297" s="5"/>
      <c r="U2297" s="127"/>
      <c r="V2297" s="496"/>
    </row>
    <row r="2298" spans="1:22" x14ac:dyDescent="0.2">
      <c r="A2298" s="5"/>
      <c r="B2298" s="31"/>
      <c r="C2298" s="30"/>
      <c r="D2298" s="5"/>
      <c r="E2298" s="5"/>
      <c r="F2298" s="5"/>
      <c r="G2298" s="5"/>
      <c r="H2298" s="5"/>
      <c r="I2298" s="5"/>
      <c r="J2298" s="5"/>
      <c r="K2298" s="5"/>
      <c r="L2298" s="5"/>
      <c r="M2298" s="5"/>
      <c r="N2298" s="5"/>
      <c r="O2298" s="5"/>
      <c r="P2298" s="5"/>
      <c r="Q2298" s="5"/>
      <c r="R2298" s="5"/>
      <c r="S2298" s="5"/>
      <c r="T2298" s="5"/>
      <c r="U2298" s="127"/>
      <c r="V2298" s="496"/>
    </row>
    <row r="2299" spans="1:22" x14ac:dyDescent="0.2">
      <c r="A2299" s="5"/>
      <c r="B2299" s="31"/>
      <c r="C2299" s="30"/>
      <c r="D2299" s="5"/>
      <c r="E2299" s="5"/>
      <c r="F2299" s="5"/>
      <c r="G2299" s="5"/>
      <c r="H2299" s="5"/>
      <c r="I2299" s="5"/>
      <c r="J2299" s="5"/>
      <c r="K2299" s="5"/>
      <c r="L2299" s="5"/>
      <c r="M2299" s="5"/>
      <c r="N2299" s="5"/>
      <c r="O2299" s="5"/>
      <c r="P2299" s="5"/>
      <c r="Q2299" s="5"/>
      <c r="R2299" s="5"/>
      <c r="S2299" s="5"/>
      <c r="T2299" s="5"/>
      <c r="U2299" s="127"/>
      <c r="V2299" s="496"/>
    </row>
    <row r="2300" spans="1:22" x14ac:dyDescent="0.2">
      <c r="A2300" s="5"/>
      <c r="B2300" s="31"/>
      <c r="C2300" s="30"/>
      <c r="D2300" s="5"/>
      <c r="E2300" s="5"/>
      <c r="F2300" s="5"/>
      <c r="G2300" s="5"/>
      <c r="H2300" s="5"/>
      <c r="I2300" s="5"/>
      <c r="J2300" s="5"/>
      <c r="K2300" s="5"/>
      <c r="L2300" s="5"/>
      <c r="M2300" s="5"/>
      <c r="N2300" s="5"/>
      <c r="O2300" s="5"/>
      <c r="P2300" s="5"/>
      <c r="Q2300" s="5"/>
      <c r="R2300" s="5"/>
      <c r="S2300" s="5"/>
      <c r="T2300" s="5"/>
      <c r="U2300" s="127"/>
      <c r="V2300" s="496"/>
    </row>
    <row r="2301" spans="1:22" x14ac:dyDescent="0.2">
      <c r="A2301" s="5"/>
      <c r="B2301" s="31"/>
      <c r="C2301" s="30"/>
      <c r="D2301" s="5"/>
      <c r="E2301" s="5"/>
      <c r="F2301" s="5"/>
      <c r="G2301" s="5"/>
      <c r="H2301" s="5"/>
      <c r="I2301" s="5"/>
      <c r="J2301" s="5"/>
      <c r="K2301" s="5"/>
      <c r="L2301" s="5"/>
      <c r="M2301" s="5"/>
      <c r="N2301" s="5"/>
      <c r="O2301" s="5"/>
      <c r="P2301" s="5"/>
      <c r="Q2301" s="5"/>
      <c r="R2301" s="5"/>
      <c r="S2301" s="5"/>
      <c r="T2301" s="5"/>
      <c r="U2301" s="127"/>
      <c r="V2301" s="496"/>
    </row>
    <row r="2302" spans="1:22" x14ac:dyDescent="0.2">
      <c r="A2302" s="5"/>
      <c r="B2302" s="31"/>
      <c r="C2302" s="30"/>
      <c r="D2302" s="5"/>
      <c r="E2302" s="5"/>
      <c r="F2302" s="5"/>
      <c r="G2302" s="5"/>
      <c r="H2302" s="5"/>
      <c r="I2302" s="5"/>
      <c r="J2302" s="5"/>
      <c r="K2302" s="5"/>
      <c r="L2302" s="5"/>
      <c r="M2302" s="5"/>
      <c r="N2302" s="5"/>
      <c r="O2302" s="5"/>
      <c r="P2302" s="5"/>
      <c r="Q2302" s="5"/>
      <c r="R2302" s="5"/>
      <c r="S2302" s="5"/>
      <c r="T2302" s="5"/>
      <c r="U2302" s="127"/>
      <c r="V2302" s="496"/>
    </row>
    <row r="2303" spans="1:22" x14ac:dyDescent="0.2">
      <c r="A2303" s="5"/>
      <c r="B2303" s="31"/>
      <c r="C2303" s="30"/>
      <c r="D2303" s="5"/>
      <c r="E2303" s="5"/>
      <c r="F2303" s="5"/>
      <c r="G2303" s="5"/>
      <c r="H2303" s="5"/>
      <c r="I2303" s="5"/>
      <c r="J2303" s="5"/>
      <c r="K2303" s="5"/>
      <c r="L2303" s="5"/>
      <c r="M2303" s="5"/>
      <c r="N2303" s="5"/>
      <c r="O2303" s="5"/>
      <c r="P2303" s="5"/>
      <c r="Q2303" s="5"/>
      <c r="R2303" s="5"/>
      <c r="S2303" s="5"/>
      <c r="T2303" s="5"/>
      <c r="U2303" s="127"/>
      <c r="V2303" s="496"/>
    </row>
    <row r="2304" spans="1:22" x14ac:dyDescent="0.2">
      <c r="A2304" s="5"/>
      <c r="B2304" s="31"/>
      <c r="C2304" s="30"/>
      <c r="D2304" s="5"/>
      <c r="E2304" s="5"/>
      <c r="F2304" s="5"/>
      <c r="G2304" s="5"/>
      <c r="H2304" s="5"/>
      <c r="I2304" s="5"/>
      <c r="J2304" s="5"/>
      <c r="K2304" s="5"/>
      <c r="L2304" s="5"/>
      <c r="M2304" s="5"/>
      <c r="N2304" s="5"/>
      <c r="O2304" s="5"/>
      <c r="P2304" s="5"/>
      <c r="Q2304" s="5"/>
      <c r="R2304" s="5"/>
      <c r="S2304" s="5"/>
      <c r="T2304" s="5"/>
      <c r="U2304" s="127"/>
      <c r="V2304" s="496"/>
    </row>
    <row r="2305" spans="1:22" x14ac:dyDescent="0.2">
      <c r="A2305" s="5"/>
      <c r="B2305" s="31"/>
      <c r="C2305" s="30"/>
      <c r="D2305" s="5"/>
      <c r="E2305" s="5"/>
      <c r="F2305" s="5"/>
      <c r="G2305" s="5"/>
      <c r="H2305" s="5"/>
      <c r="I2305" s="5"/>
      <c r="J2305" s="5"/>
      <c r="K2305" s="5"/>
      <c r="L2305" s="5"/>
      <c r="M2305" s="5"/>
      <c r="N2305" s="5"/>
      <c r="O2305" s="5"/>
      <c r="P2305" s="5"/>
      <c r="Q2305" s="5"/>
      <c r="R2305" s="5"/>
      <c r="S2305" s="5"/>
      <c r="T2305" s="5"/>
      <c r="U2305" s="127"/>
      <c r="V2305" s="496"/>
    </row>
    <row r="2306" spans="1:22" x14ac:dyDescent="0.2">
      <c r="A2306" s="5"/>
      <c r="B2306" s="31"/>
      <c r="C2306" s="30"/>
      <c r="D2306" s="5"/>
      <c r="E2306" s="5"/>
      <c r="F2306" s="5"/>
      <c r="G2306" s="5"/>
      <c r="H2306" s="5"/>
      <c r="I2306" s="5"/>
      <c r="J2306" s="5"/>
      <c r="K2306" s="5"/>
      <c r="L2306" s="5"/>
      <c r="M2306" s="5"/>
      <c r="N2306" s="5"/>
      <c r="O2306" s="5"/>
      <c r="P2306" s="5"/>
      <c r="Q2306" s="5"/>
      <c r="R2306" s="5"/>
      <c r="S2306" s="5"/>
      <c r="T2306" s="5"/>
      <c r="U2306" s="127"/>
      <c r="V2306" s="496"/>
    </row>
    <row r="2307" spans="1:22" x14ac:dyDescent="0.2">
      <c r="A2307" s="5"/>
      <c r="B2307" s="31"/>
      <c r="C2307" s="30"/>
      <c r="D2307" s="5"/>
      <c r="E2307" s="5"/>
      <c r="F2307" s="5"/>
      <c r="G2307" s="5"/>
      <c r="H2307" s="5"/>
      <c r="I2307" s="5"/>
      <c r="J2307" s="5"/>
      <c r="K2307" s="5"/>
      <c r="L2307" s="5"/>
      <c r="M2307" s="5"/>
      <c r="N2307" s="5"/>
      <c r="O2307" s="5"/>
      <c r="P2307" s="5"/>
      <c r="Q2307" s="5"/>
      <c r="R2307" s="5"/>
      <c r="S2307" s="5"/>
      <c r="T2307" s="5"/>
      <c r="U2307" s="127"/>
      <c r="V2307" s="496"/>
    </row>
    <row r="2308" spans="1:22" x14ac:dyDescent="0.2">
      <c r="A2308" s="5"/>
      <c r="B2308" s="31"/>
      <c r="C2308" s="30"/>
      <c r="D2308" s="5"/>
      <c r="E2308" s="5"/>
      <c r="F2308" s="5"/>
      <c r="G2308" s="5"/>
      <c r="H2308" s="5"/>
      <c r="I2308" s="5"/>
      <c r="J2308" s="5"/>
      <c r="K2308" s="5"/>
      <c r="L2308" s="5"/>
      <c r="M2308" s="5"/>
      <c r="N2308" s="5"/>
      <c r="O2308" s="5"/>
      <c r="P2308" s="5"/>
      <c r="Q2308" s="5"/>
      <c r="R2308" s="5"/>
      <c r="S2308" s="5"/>
      <c r="T2308" s="5"/>
      <c r="U2308" s="127"/>
      <c r="V2308" s="496"/>
    </row>
    <row r="2309" spans="1:22" x14ac:dyDescent="0.2">
      <c r="A2309" s="5"/>
      <c r="B2309" s="31"/>
      <c r="C2309" s="30"/>
      <c r="D2309" s="5"/>
      <c r="E2309" s="5"/>
      <c r="F2309" s="5"/>
      <c r="G2309" s="5"/>
      <c r="H2309" s="5"/>
      <c r="I2309" s="5"/>
      <c r="J2309" s="5"/>
      <c r="K2309" s="5"/>
      <c r="L2309" s="5"/>
      <c r="M2309" s="5"/>
      <c r="N2309" s="5"/>
      <c r="O2309" s="5"/>
      <c r="P2309" s="5"/>
      <c r="Q2309" s="5"/>
      <c r="R2309" s="5"/>
      <c r="S2309" s="5"/>
      <c r="T2309" s="5"/>
      <c r="U2309" s="127"/>
      <c r="V2309" s="496"/>
    </row>
    <row r="2310" spans="1:22" x14ac:dyDescent="0.2">
      <c r="A2310" s="5"/>
      <c r="B2310" s="31"/>
      <c r="C2310" s="30"/>
      <c r="D2310" s="5"/>
      <c r="E2310" s="5"/>
      <c r="F2310" s="5"/>
      <c r="G2310" s="5"/>
      <c r="H2310" s="5"/>
      <c r="I2310" s="5"/>
      <c r="J2310" s="5"/>
      <c r="K2310" s="5"/>
      <c r="L2310" s="5"/>
      <c r="M2310" s="5"/>
      <c r="N2310" s="5"/>
      <c r="O2310" s="5"/>
      <c r="P2310" s="5"/>
      <c r="Q2310" s="5"/>
      <c r="R2310" s="5"/>
      <c r="S2310" s="5"/>
      <c r="T2310" s="5"/>
      <c r="U2310" s="127"/>
      <c r="V2310" s="496"/>
    </row>
    <row r="2311" spans="1:22" x14ac:dyDescent="0.2">
      <c r="A2311" s="5"/>
      <c r="B2311" s="31"/>
      <c r="C2311" s="30"/>
      <c r="D2311" s="5"/>
      <c r="E2311" s="5"/>
      <c r="F2311" s="5"/>
      <c r="G2311" s="5"/>
      <c r="H2311" s="5"/>
      <c r="I2311" s="5"/>
      <c r="J2311" s="5"/>
      <c r="K2311" s="5"/>
      <c r="L2311" s="5"/>
      <c r="M2311" s="5"/>
      <c r="N2311" s="5"/>
      <c r="O2311" s="5"/>
      <c r="P2311" s="5"/>
      <c r="Q2311" s="5"/>
      <c r="R2311" s="5"/>
      <c r="S2311" s="5"/>
      <c r="T2311" s="5"/>
      <c r="U2311" s="127"/>
      <c r="V2311" s="496"/>
    </row>
    <row r="2312" spans="1:22" x14ac:dyDescent="0.2">
      <c r="A2312" s="5"/>
      <c r="B2312" s="31"/>
      <c r="C2312" s="30"/>
      <c r="D2312" s="5"/>
      <c r="E2312" s="5"/>
      <c r="F2312" s="5"/>
      <c r="G2312" s="5"/>
      <c r="H2312" s="5"/>
      <c r="I2312" s="5"/>
      <c r="J2312" s="5"/>
      <c r="K2312" s="5"/>
      <c r="L2312" s="5"/>
      <c r="M2312" s="5"/>
      <c r="N2312" s="5"/>
      <c r="O2312" s="5"/>
      <c r="P2312" s="5"/>
      <c r="Q2312" s="5"/>
      <c r="R2312" s="5"/>
      <c r="S2312" s="5"/>
      <c r="T2312" s="5"/>
      <c r="U2312" s="127"/>
      <c r="V2312" s="496"/>
    </row>
    <row r="2313" spans="1:22" x14ac:dyDescent="0.2">
      <c r="A2313" s="5"/>
      <c r="B2313" s="31"/>
      <c r="C2313" s="30"/>
      <c r="D2313" s="5"/>
      <c r="E2313" s="5"/>
      <c r="F2313" s="5"/>
      <c r="G2313" s="5"/>
      <c r="H2313" s="5"/>
      <c r="I2313" s="5"/>
      <c r="J2313" s="5"/>
      <c r="K2313" s="5"/>
      <c r="L2313" s="5"/>
      <c r="M2313" s="5"/>
      <c r="N2313" s="5"/>
      <c r="O2313" s="5"/>
      <c r="P2313" s="5"/>
      <c r="Q2313" s="5"/>
      <c r="R2313" s="5"/>
      <c r="S2313" s="5"/>
      <c r="T2313" s="5"/>
      <c r="U2313" s="127"/>
      <c r="V2313" s="496"/>
    </row>
    <row r="2314" spans="1:22" x14ac:dyDescent="0.2">
      <c r="A2314" s="5"/>
      <c r="B2314" s="31"/>
      <c r="C2314" s="30"/>
      <c r="D2314" s="5"/>
      <c r="E2314" s="5"/>
      <c r="F2314" s="5"/>
      <c r="G2314" s="5"/>
      <c r="H2314" s="5"/>
      <c r="I2314" s="5"/>
      <c r="J2314" s="5"/>
      <c r="K2314" s="5"/>
      <c r="L2314" s="5"/>
      <c r="M2314" s="5"/>
      <c r="N2314" s="5"/>
      <c r="O2314" s="5"/>
      <c r="P2314" s="5"/>
      <c r="Q2314" s="5"/>
      <c r="R2314" s="5"/>
      <c r="S2314" s="5"/>
      <c r="T2314" s="5"/>
      <c r="U2314" s="127"/>
      <c r="V2314" s="496"/>
    </row>
    <row r="2315" spans="1:22" x14ac:dyDescent="0.2">
      <c r="A2315" s="5"/>
      <c r="B2315" s="31"/>
      <c r="C2315" s="30"/>
      <c r="D2315" s="5"/>
      <c r="E2315" s="5"/>
      <c r="F2315" s="5"/>
      <c r="G2315" s="5"/>
      <c r="H2315" s="5"/>
      <c r="I2315" s="5"/>
      <c r="J2315" s="5"/>
      <c r="K2315" s="5"/>
      <c r="L2315" s="5"/>
      <c r="M2315" s="5"/>
      <c r="N2315" s="5"/>
      <c r="O2315" s="5"/>
      <c r="P2315" s="5"/>
      <c r="Q2315" s="5"/>
      <c r="R2315" s="5"/>
      <c r="S2315" s="5"/>
      <c r="T2315" s="5"/>
      <c r="U2315" s="127"/>
      <c r="V2315" s="496"/>
    </row>
    <row r="2316" spans="1:22" x14ac:dyDescent="0.2">
      <c r="A2316" s="5"/>
      <c r="B2316" s="31"/>
      <c r="C2316" s="30"/>
      <c r="D2316" s="5"/>
      <c r="E2316" s="5"/>
      <c r="F2316" s="5"/>
      <c r="G2316" s="5"/>
      <c r="H2316" s="5"/>
      <c r="I2316" s="5"/>
      <c r="J2316" s="5"/>
      <c r="K2316" s="5"/>
      <c r="L2316" s="5"/>
      <c r="M2316" s="5"/>
      <c r="N2316" s="5"/>
      <c r="O2316" s="5"/>
      <c r="P2316" s="5"/>
      <c r="Q2316" s="5"/>
      <c r="R2316" s="5"/>
      <c r="S2316" s="5"/>
      <c r="T2316" s="5"/>
      <c r="U2316" s="127"/>
      <c r="V2316" s="496"/>
    </row>
    <row r="2317" spans="1:22" x14ac:dyDescent="0.2">
      <c r="A2317" s="5"/>
      <c r="B2317" s="31"/>
      <c r="C2317" s="30"/>
      <c r="D2317" s="5"/>
      <c r="E2317" s="5"/>
      <c r="F2317" s="5"/>
      <c r="G2317" s="5"/>
      <c r="H2317" s="5"/>
      <c r="I2317" s="5"/>
      <c r="J2317" s="5"/>
      <c r="K2317" s="5"/>
      <c r="L2317" s="5"/>
      <c r="M2317" s="5"/>
      <c r="N2317" s="5"/>
      <c r="O2317" s="5"/>
      <c r="P2317" s="5"/>
      <c r="Q2317" s="5"/>
      <c r="R2317" s="5"/>
      <c r="S2317" s="5"/>
      <c r="T2317" s="5"/>
      <c r="U2317" s="127"/>
      <c r="V2317" s="496"/>
    </row>
    <row r="2318" spans="1:22" x14ac:dyDescent="0.2">
      <c r="A2318" s="5"/>
      <c r="B2318" s="31"/>
      <c r="C2318" s="30"/>
      <c r="D2318" s="5"/>
      <c r="E2318" s="5"/>
      <c r="F2318" s="5"/>
      <c r="G2318" s="5"/>
      <c r="H2318" s="5"/>
      <c r="I2318" s="5"/>
      <c r="J2318" s="5"/>
      <c r="K2318" s="5"/>
      <c r="L2318" s="5"/>
      <c r="M2318" s="5"/>
      <c r="N2318" s="5"/>
      <c r="O2318" s="5"/>
      <c r="P2318" s="5"/>
      <c r="Q2318" s="5"/>
      <c r="R2318" s="5"/>
      <c r="S2318" s="5"/>
      <c r="T2318" s="5"/>
      <c r="U2318" s="127"/>
      <c r="V2318" s="496"/>
    </row>
    <row r="2319" spans="1:22" x14ac:dyDescent="0.2">
      <c r="A2319" s="5"/>
      <c r="B2319" s="31"/>
      <c r="C2319" s="30"/>
      <c r="D2319" s="5"/>
      <c r="E2319" s="5"/>
      <c r="F2319" s="5"/>
      <c r="G2319" s="5"/>
      <c r="H2319" s="5"/>
      <c r="I2319" s="5"/>
      <c r="J2319" s="5"/>
      <c r="K2319" s="5"/>
      <c r="L2319" s="5"/>
      <c r="M2319" s="5"/>
      <c r="N2319" s="5"/>
      <c r="O2319" s="5"/>
      <c r="P2319" s="5"/>
      <c r="Q2319" s="5"/>
      <c r="R2319" s="5"/>
      <c r="S2319" s="5"/>
      <c r="T2319" s="5"/>
      <c r="U2319" s="127"/>
      <c r="V2319" s="496"/>
    </row>
    <row r="2320" spans="1:22" x14ac:dyDescent="0.2">
      <c r="A2320" s="5"/>
      <c r="B2320" s="31"/>
      <c r="C2320" s="30"/>
      <c r="D2320" s="5"/>
      <c r="E2320" s="5"/>
      <c r="F2320" s="5"/>
      <c r="G2320" s="5"/>
      <c r="H2320" s="5"/>
      <c r="I2320" s="5"/>
      <c r="J2320" s="5"/>
      <c r="K2320" s="5"/>
      <c r="L2320" s="5"/>
      <c r="M2320" s="5"/>
      <c r="N2320" s="5"/>
      <c r="O2320" s="5"/>
      <c r="P2320" s="5"/>
      <c r="Q2320" s="5"/>
      <c r="R2320" s="5"/>
      <c r="S2320" s="5"/>
      <c r="T2320" s="5"/>
      <c r="U2320" s="127"/>
      <c r="V2320" s="496"/>
    </row>
    <row r="2321" spans="1:22" x14ac:dyDescent="0.2">
      <c r="A2321" s="5"/>
      <c r="B2321" s="31"/>
      <c r="C2321" s="30"/>
      <c r="D2321" s="5"/>
      <c r="E2321" s="5"/>
      <c r="F2321" s="5"/>
      <c r="G2321" s="5"/>
      <c r="H2321" s="5"/>
      <c r="I2321" s="5"/>
      <c r="J2321" s="5"/>
      <c r="K2321" s="5"/>
      <c r="L2321" s="5"/>
      <c r="M2321" s="5"/>
      <c r="N2321" s="5"/>
      <c r="O2321" s="5"/>
      <c r="P2321" s="5"/>
      <c r="Q2321" s="5"/>
      <c r="R2321" s="5"/>
      <c r="S2321" s="5"/>
      <c r="T2321" s="5"/>
      <c r="U2321" s="127"/>
      <c r="V2321" s="496"/>
    </row>
    <row r="2322" spans="1:22" x14ac:dyDescent="0.2">
      <c r="A2322" s="5"/>
      <c r="B2322" s="31"/>
      <c r="C2322" s="30"/>
      <c r="D2322" s="5"/>
      <c r="E2322" s="5"/>
      <c r="F2322" s="5"/>
      <c r="G2322" s="5"/>
      <c r="H2322" s="5"/>
      <c r="I2322" s="5"/>
      <c r="J2322" s="5"/>
      <c r="K2322" s="5"/>
      <c r="L2322" s="5"/>
      <c r="M2322" s="5"/>
      <c r="N2322" s="5"/>
      <c r="O2322" s="5"/>
      <c r="P2322" s="5"/>
      <c r="Q2322" s="5"/>
      <c r="R2322" s="5"/>
      <c r="S2322" s="5"/>
      <c r="T2322" s="5"/>
      <c r="U2322" s="127"/>
      <c r="V2322" s="496"/>
    </row>
    <row r="2323" spans="1:22" x14ac:dyDescent="0.2">
      <c r="A2323" s="5"/>
      <c r="B2323" s="31"/>
      <c r="C2323" s="30"/>
      <c r="D2323" s="5"/>
      <c r="E2323" s="5"/>
      <c r="F2323" s="5"/>
      <c r="G2323" s="5"/>
      <c r="H2323" s="5"/>
      <c r="I2323" s="5"/>
      <c r="J2323" s="5"/>
      <c r="K2323" s="5"/>
      <c r="L2323" s="5"/>
      <c r="M2323" s="5"/>
      <c r="N2323" s="5"/>
      <c r="O2323" s="5"/>
      <c r="P2323" s="5"/>
      <c r="Q2323" s="5"/>
      <c r="R2323" s="5"/>
      <c r="S2323" s="5"/>
      <c r="T2323" s="5"/>
      <c r="U2323" s="127"/>
      <c r="V2323" s="496"/>
    </row>
    <row r="2324" spans="1:22" x14ac:dyDescent="0.2">
      <c r="A2324" s="5"/>
      <c r="B2324" s="31"/>
      <c r="C2324" s="30"/>
      <c r="D2324" s="5"/>
      <c r="E2324" s="5"/>
      <c r="F2324" s="5"/>
      <c r="G2324" s="5"/>
      <c r="H2324" s="5"/>
      <c r="I2324" s="5"/>
      <c r="J2324" s="5"/>
      <c r="K2324" s="5"/>
      <c r="L2324" s="5"/>
      <c r="M2324" s="5"/>
      <c r="N2324" s="5"/>
      <c r="O2324" s="5"/>
      <c r="P2324" s="5"/>
      <c r="Q2324" s="5"/>
      <c r="R2324" s="5"/>
      <c r="S2324" s="5"/>
      <c r="T2324" s="5"/>
      <c r="U2324" s="127"/>
      <c r="V2324" s="496"/>
    </row>
    <row r="2325" spans="1:22" x14ac:dyDescent="0.2">
      <c r="A2325" s="5"/>
      <c r="B2325" s="31"/>
      <c r="C2325" s="30"/>
      <c r="D2325" s="5"/>
      <c r="E2325" s="5"/>
      <c r="F2325" s="5"/>
      <c r="G2325" s="5"/>
      <c r="H2325" s="5"/>
      <c r="I2325" s="5"/>
      <c r="J2325" s="5"/>
      <c r="K2325" s="5"/>
      <c r="L2325" s="5"/>
      <c r="M2325" s="5"/>
      <c r="N2325" s="5"/>
      <c r="O2325" s="5"/>
      <c r="P2325" s="5"/>
      <c r="Q2325" s="5"/>
      <c r="R2325" s="5"/>
      <c r="S2325" s="5"/>
      <c r="T2325" s="5"/>
      <c r="U2325" s="127"/>
      <c r="V2325" s="496"/>
    </row>
    <row r="2326" spans="1:22" x14ac:dyDescent="0.2">
      <c r="A2326" s="5"/>
      <c r="B2326" s="31"/>
      <c r="C2326" s="30"/>
      <c r="D2326" s="5"/>
      <c r="E2326" s="5"/>
      <c r="F2326" s="5"/>
      <c r="G2326" s="5"/>
      <c r="H2326" s="5"/>
      <c r="I2326" s="5"/>
      <c r="J2326" s="5"/>
      <c r="K2326" s="5"/>
      <c r="L2326" s="5"/>
      <c r="M2326" s="5"/>
      <c r="N2326" s="5"/>
      <c r="O2326" s="5"/>
      <c r="P2326" s="5"/>
      <c r="Q2326" s="5"/>
      <c r="R2326" s="5"/>
      <c r="S2326" s="5"/>
      <c r="T2326" s="5"/>
      <c r="U2326" s="127"/>
      <c r="V2326" s="496"/>
    </row>
    <row r="2327" spans="1:22" x14ac:dyDescent="0.2">
      <c r="A2327" s="5"/>
      <c r="B2327" s="31"/>
      <c r="C2327" s="30"/>
      <c r="D2327" s="5"/>
      <c r="E2327" s="5"/>
      <c r="F2327" s="5"/>
      <c r="G2327" s="5"/>
      <c r="H2327" s="5"/>
      <c r="I2327" s="5"/>
      <c r="J2327" s="5"/>
      <c r="K2327" s="5"/>
      <c r="L2327" s="5"/>
      <c r="M2327" s="5"/>
      <c r="N2327" s="5"/>
      <c r="O2327" s="5"/>
      <c r="P2327" s="5"/>
      <c r="Q2327" s="5"/>
      <c r="R2327" s="5"/>
      <c r="S2327" s="5"/>
      <c r="T2327" s="5"/>
      <c r="U2327" s="127"/>
      <c r="V2327" s="496"/>
    </row>
    <row r="2328" spans="1:22" x14ac:dyDescent="0.2">
      <c r="A2328" s="5"/>
      <c r="B2328" s="31"/>
      <c r="C2328" s="30"/>
      <c r="D2328" s="5"/>
      <c r="E2328" s="5"/>
      <c r="F2328" s="5"/>
      <c r="G2328" s="5"/>
      <c r="H2328" s="5"/>
      <c r="I2328" s="5"/>
      <c r="J2328" s="5"/>
      <c r="K2328" s="5"/>
      <c r="L2328" s="5"/>
      <c r="M2328" s="5"/>
      <c r="N2328" s="5"/>
      <c r="O2328" s="5"/>
      <c r="P2328" s="5"/>
      <c r="Q2328" s="5"/>
      <c r="R2328" s="5"/>
      <c r="S2328" s="5"/>
      <c r="T2328" s="5"/>
      <c r="U2328" s="127"/>
      <c r="V2328" s="496"/>
    </row>
    <row r="2329" spans="1:22" x14ac:dyDescent="0.2">
      <c r="A2329" s="5"/>
      <c r="B2329" s="31"/>
      <c r="C2329" s="30"/>
      <c r="D2329" s="5"/>
      <c r="E2329" s="5"/>
      <c r="F2329" s="5"/>
      <c r="G2329" s="5"/>
      <c r="H2329" s="5"/>
      <c r="I2329" s="5"/>
      <c r="J2329" s="5"/>
      <c r="K2329" s="5"/>
      <c r="L2329" s="5"/>
      <c r="M2329" s="5"/>
      <c r="N2329" s="5"/>
      <c r="O2329" s="5"/>
      <c r="P2329" s="5"/>
      <c r="Q2329" s="5"/>
      <c r="R2329" s="5"/>
      <c r="S2329" s="5"/>
      <c r="T2329" s="5"/>
      <c r="U2329" s="127"/>
      <c r="V2329" s="496"/>
    </row>
    <row r="2330" spans="1:22" x14ac:dyDescent="0.2">
      <c r="A2330" s="5"/>
      <c r="B2330" s="31"/>
      <c r="C2330" s="30"/>
      <c r="D2330" s="5"/>
      <c r="E2330" s="5"/>
      <c r="F2330" s="5"/>
      <c r="G2330" s="5"/>
      <c r="H2330" s="5"/>
      <c r="I2330" s="5"/>
      <c r="J2330" s="5"/>
      <c r="K2330" s="5"/>
      <c r="L2330" s="5"/>
      <c r="M2330" s="5"/>
      <c r="N2330" s="5"/>
      <c r="O2330" s="5"/>
      <c r="P2330" s="5"/>
      <c r="Q2330" s="5"/>
      <c r="R2330" s="5"/>
      <c r="S2330" s="5"/>
      <c r="T2330" s="5"/>
      <c r="U2330" s="127"/>
      <c r="V2330" s="496"/>
    </row>
    <row r="2331" spans="1:22" x14ac:dyDescent="0.2">
      <c r="A2331" s="5"/>
      <c r="B2331" s="31"/>
      <c r="C2331" s="30"/>
      <c r="D2331" s="5"/>
      <c r="E2331" s="5"/>
      <c r="F2331" s="5"/>
      <c r="G2331" s="5"/>
      <c r="H2331" s="5"/>
      <c r="I2331" s="5"/>
      <c r="J2331" s="5"/>
      <c r="K2331" s="5"/>
      <c r="L2331" s="5"/>
      <c r="M2331" s="5"/>
      <c r="N2331" s="5"/>
      <c r="O2331" s="5"/>
      <c r="P2331" s="5"/>
      <c r="Q2331" s="5"/>
      <c r="R2331" s="5"/>
      <c r="S2331" s="5"/>
      <c r="T2331" s="5"/>
      <c r="U2331" s="127"/>
      <c r="V2331" s="496"/>
    </row>
    <row r="2332" spans="1:22" x14ac:dyDescent="0.2">
      <c r="A2332" s="5"/>
      <c r="B2332" s="31"/>
      <c r="C2332" s="30"/>
      <c r="D2332" s="5"/>
      <c r="E2332" s="5"/>
      <c r="F2332" s="5"/>
      <c r="G2332" s="5"/>
      <c r="H2332" s="5"/>
      <c r="I2332" s="5"/>
      <c r="J2332" s="5"/>
      <c r="K2332" s="5"/>
      <c r="L2332" s="5"/>
      <c r="M2332" s="5"/>
      <c r="N2332" s="5"/>
      <c r="O2332" s="5"/>
      <c r="P2332" s="5"/>
      <c r="Q2332" s="5"/>
      <c r="R2332" s="5"/>
      <c r="S2332" s="5"/>
      <c r="T2332" s="5"/>
      <c r="U2332" s="127"/>
      <c r="V2332" s="496"/>
    </row>
    <row r="2333" spans="1:22" x14ac:dyDescent="0.2">
      <c r="A2333" s="5"/>
      <c r="B2333" s="31"/>
      <c r="C2333" s="30"/>
      <c r="D2333" s="5"/>
      <c r="E2333" s="5"/>
      <c r="F2333" s="5"/>
      <c r="G2333" s="5"/>
      <c r="H2333" s="5"/>
      <c r="I2333" s="5"/>
      <c r="J2333" s="5"/>
      <c r="K2333" s="5"/>
      <c r="L2333" s="5"/>
      <c r="M2333" s="5"/>
      <c r="N2333" s="5"/>
      <c r="O2333" s="5"/>
      <c r="P2333" s="5"/>
      <c r="Q2333" s="5"/>
      <c r="R2333" s="5"/>
      <c r="S2333" s="5"/>
      <c r="T2333" s="5"/>
      <c r="U2333" s="127"/>
      <c r="V2333" s="496"/>
    </row>
    <row r="2334" spans="1:22" x14ac:dyDescent="0.2">
      <c r="A2334" s="5"/>
      <c r="B2334" s="31"/>
      <c r="C2334" s="30"/>
      <c r="D2334" s="5"/>
      <c r="E2334" s="5"/>
      <c r="F2334" s="5"/>
      <c r="G2334" s="5"/>
      <c r="H2334" s="5"/>
      <c r="I2334" s="5"/>
      <c r="J2334" s="5"/>
      <c r="K2334" s="5"/>
      <c r="L2334" s="5"/>
      <c r="M2334" s="5"/>
      <c r="N2334" s="5"/>
      <c r="O2334" s="5"/>
      <c r="P2334" s="5"/>
      <c r="Q2334" s="5"/>
      <c r="R2334" s="5"/>
      <c r="S2334" s="5"/>
      <c r="T2334" s="5"/>
      <c r="U2334" s="127"/>
      <c r="V2334" s="496"/>
    </row>
    <row r="2335" spans="1:22" x14ac:dyDescent="0.2">
      <c r="A2335" s="5"/>
      <c r="B2335" s="31"/>
      <c r="C2335" s="30"/>
      <c r="D2335" s="5"/>
      <c r="E2335" s="5"/>
      <c r="F2335" s="5"/>
      <c r="G2335" s="5"/>
      <c r="H2335" s="5"/>
      <c r="I2335" s="5"/>
      <c r="J2335" s="5"/>
      <c r="K2335" s="5"/>
      <c r="L2335" s="5"/>
      <c r="M2335" s="5"/>
      <c r="N2335" s="5"/>
      <c r="O2335" s="5"/>
      <c r="P2335" s="5"/>
      <c r="Q2335" s="5"/>
      <c r="R2335" s="5"/>
      <c r="S2335" s="5"/>
      <c r="T2335" s="5"/>
      <c r="U2335" s="127"/>
      <c r="V2335" s="496"/>
    </row>
    <row r="2336" spans="1:22" x14ac:dyDescent="0.2">
      <c r="A2336" s="5"/>
      <c r="B2336" s="31"/>
      <c r="C2336" s="30"/>
      <c r="D2336" s="5"/>
      <c r="E2336" s="5"/>
      <c r="F2336" s="5"/>
      <c r="G2336" s="5"/>
      <c r="H2336" s="5"/>
      <c r="I2336" s="5"/>
      <c r="J2336" s="5"/>
      <c r="K2336" s="5"/>
      <c r="L2336" s="5"/>
      <c r="M2336" s="5"/>
      <c r="N2336" s="5"/>
      <c r="O2336" s="5"/>
      <c r="P2336" s="5"/>
      <c r="Q2336" s="5"/>
      <c r="R2336" s="5"/>
      <c r="S2336" s="5"/>
      <c r="T2336" s="5"/>
      <c r="U2336" s="127"/>
      <c r="V2336" s="496"/>
    </row>
    <row r="2337" spans="1:22" x14ac:dyDescent="0.2">
      <c r="A2337" s="5"/>
      <c r="B2337" s="31"/>
      <c r="C2337" s="30"/>
      <c r="D2337" s="5"/>
      <c r="E2337" s="5"/>
      <c r="F2337" s="5"/>
      <c r="G2337" s="5"/>
      <c r="H2337" s="5"/>
      <c r="I2337" s="5"/>
      <c r="J2337" s="5"/>
      <c r="K2337" s="5"/>
      <c r="L2337" s="5"/>
      <c r="M2337" s="5"/>
      <c r="N2337" s="5"/>
      <c r="O2337" s="5"/>
      <c r="P2337" s="5"/>
      <c r="Q2337" s="5"/>
      <c r="R2337" s="5"/>
      <c r="S2337" s="5"/>
      <c r="T2337" s="5"/>
      <c r="U2337" s="127"/>
      <c r="V2337" s="496"/>
    </row>
    <row r="2338" spans="1:22" x14ac:dyDescent="0.2">
      <c r="A2338" s="5"/>
      <c r="B2338" s="31"/>
      <c r="C2338" s="30"/>
      <c r="D2338" s="5"/>
      <c r="E2338" s="5"/>
      <c r="F2338" s="5"/>
      <c r="G2338" s="5"/>
      <c r="H2338" s="5"/>
      <c r="I2338" s="5"/>
      <c r="J2338" s="5"/>
      <c r="K2338" s="5"/>
      <c r="L2338" s="5"/>
      <c r="M2338" s="5"/>
      <c r="N2338" s="5"/>
      <c r="O2338" s="5"/>
      <c r="P2338" s="5"/>
      <c r="Q2338" s="5"/>
      <c r="R2338" s="5"/>
      <c r="S2338" s="5"/>
      <c r="T2338" s="5"/>
      <c r="U2338" s="127"/>
      <c r="V2338" s="496"/>
    </row>
    <row r="2339" spans="1:22" x14ac:dyDescent="0.2">
      <c r="A2339" s="5"/>
      <c r="B2339" s="31"/>
      <c r="C2339" s="30"/>
      <c r="D2339" s="5"/>
      <c r="E2339" s="5"/>
      <c r="F2339" s="5"/>
      <c r="G2339" s="5"/>
      <c r="H2339" s="5"/>
      <c r="I2339" s="5"/>
      <c r="J2339" s="5"/>
      <c r="K2339" s="5"/>
      <c r="L2339" s="5"/>
      <c r="M2339" s="5"/>
      <c r="N2339" s="5"/>
      <c r="O2339" s="5"/>
      <c r="P2339" s="5"/>
      <c r="Q2339" s="5"/>
      <c r="R2339" s="5"/>
      <c r="S2339" s="5"/>
      <c r="T2339" s="5"/>
      <c r="U2339" s="127"/>
      <c r="V2339" s="496"/>
    </row>
    <row r="2340" spans="1:22" x14ac:dyDescent="0.2">
      <c r="A2340" s="5"/>
      <c r="B2340" s="31"/>
      <c r="C2340" s="30"/>
      <c r="D2340" s="5"/>
      <c r="E2340" s="5"/>
      <c r="F2340" s="5"/>
      <c r="G2340" s="5"/>
      <c r="H2340" s="5"/>
      <c r="I2340" s="5"/>
      <c r="J2340" s="5"/>
      <c r="K2340" s="5"/>
      <c r="L2340" s="5"/>
      <c r="M2340" s="5"/>
      <c r="N2340" s="5"/>
      <c r="O2340" s="5"/>
      <c r="P2340" s="5"/>
      <c r="Q2340" s="5"/>
      <c r="R2340" s="5"/>
      <c r="S2340" s="5"/>
      <c r="T2340" s="5"/>
      <c r="U2340" s="127"/>
      <c r="V2340" s="496"/>
    </row>
    <row r="2341" spans="1:22" x14ac:dyDescent="0.2">
      <c r="A2341" s="5"/>
      <c r="B2341" s="31"/>
      <c r="C2341" s="30"/>
      <c r="D2341" s="5"/>
      <c r="E2341" s="5"/>
      <c r="F2341" s="5"/>
      <c r="G2341" s="5"/>
      <c r="H2341" s="5"/>
      <c r="I2341" s="5"/>
      <c r="J2341" s="5"/>
      <c r="K2341" s="5"/>
      <c r="L2341" s="5"/>
      <c r="M2341" s="5"/>
      <c r="N2341" s="5"/>
      <c r="O2341" s="5"/>
      <c r="P2341" s="5"/>
      <c r="Q2341" s="5"/>
      <c r="R2341" s="5"/>
      <c r="S2341" s="5"/>
      <c r="T2341" s="5"/>
      <c r="U2341" s="127"/>
      <c r="V2341" s="496"/>
    </row>
    <row r="2342" spans="1:22" x14ac:dyDescent="0.2">
      <c r="A2342" s="5"/>
      <c r="B2342" s="31"/>
      <c r="C2342" s="30"/>
      <c r="D2342" s="5"/>
      <c r="E2342" s="5"/>
      <c r="F2342" s="5"/>
      <c r="G2342" s="5"/>
      <c r="H2342" s="5"/>
      <c r="I2342" s="5"/>
      <c r="J2342" s="5"/>
      <c r="K2342" s="5"/>
      <c r="L2342" s="5"/>
      <c r="M2342" s="5"/>
      <c r="N2342" s="5"/>
      <c r="O2342" s="5"/>
      <c r="P2342" s="5"/>
      <c r="Q2342" s="5"/>
      <c r="R2342" s="5"/>
      <c r="S2342" s="5"/>
      <c r="T2342" s="5"/>
      <c r="U2342" s="127"/>
      <c r="V2342" s="496"/>
    </row>
    <row r="2343" spans="1:22" x14ac:dyDescent="0.2">
      <c r="A2343" s="5"/>
      <c r="B2343" s="31"/>
      <c r="C2343" s="30"/>
      <c r="D2343" s="5"/>
      <c r="E2343" s="5"/>
      <c r="F2343" s="5"/>
      <c r="G2343" s="5"/>
      <c r="H2343" s="5"/>
      <c r="I2343" s="5"/>
      <c r="J2343" s="5"/>
      <c r="K2343" s="5"/>
      <c r="L2343" s="5"/>
      <c r="M2343" s="5"/>
      <c r="N2343" s="5"/>
      <c r="O2343" s="5"/>
      <c r="P2343" s="5"/>
      <c r="Q2343" s="5"/>
      <c r="R2343" s="5"/>
      <c r="S2343" s="5"/>
      <c r="T2343" s="5"/>
      <c r="U2343" s="127"/>
      <c r="V2343" s="496"/>
    </row>
    <row r="2344" spans="1:22" x14ac:dyDescent="0.2">
      <c r="A2344" s="5"/>
      <c r="B2344" s="31"/>
      <c r="C2344" s="30"/>
      <c r="D2344" s="5"/>
      <c r="E2344" s="5"/>
      <c r="F2344" s="5"/>
      <c r="G2344" s="5"/>
      <c r="H2344" s="5"/>
      <c r="I2344" s="5"/>
      <c r="J2344" s="5"/>
      <c r="K2344" s="5"/>
      <c r="L2344" s="5"/>
      <c r="M2344" s="5"/>
      <c r="N2344" s="5"/>
      <c r="O2344" s="5"/>
      <c r="P2344" s="5"/>
      <c r="Q2344" s="5"/>
      <c r="R2344" s="5"/>
      <c r="S2344" s="5"/>
      <c r="T2344" s="5"/>
      <c r="U2344" s="127"/>
      <c r="V2344" s="496"/>
    </row>
    <row r="2345" spans="1:22" x14ac:dyDescent="0.2">
      <c r="A2345" s="5"/>
      <c r="B2345" s="31"/>
      <c r="C2345" s="30"/>
      <c r="D2345" s="5"/>
      <c r="E2345" s="5"/>
      <c r="F2345" s="5"/>
      <c r="G2345" s="5"/>
      <c r="H2345" s="5"/>
      <c r="I2345" s="5"/>
      <c r="J2345" s="5"/>
      <c r="K2345" s="5"/>
      <c r="L2345" s="5"/>
      <c r="M2345" s="5"/>
      <c r="N2345" s="5"/>
      <c r="O2345" s="5"/>
      <c r="P2345" s="5"/>
      <c r="Q2345" s="5"/>
      <c r="R2345" s="5"/>
      <c r="S2345" s="5"/>
      <c r="T2345" s="5"/>
      <c r="U2345" s="127"/>
      <c r="V2345" s="496"/>
    </row>
    <row r="2346" spans="1:22" x14ac:dyDescent="0.2">
      <c r="A2346" s="5"/>
      <c r="B2346" s="31"/>
      <c r="C2346" s="30"/>
      <c r="D2346" s="5"/>
      <c r="E2346" s="5"/>
      <c r="F2346" s="5"/>
      <c r="G2346" s="5"/>
      <c r="H2346" s="5"/>
      <c r="I2346" s="5"/>
      <c r="J2346" s="5"/>
      <c r="K2346" s="5"/>
      <c r="L2346" s="5"/>
      <c r="M2346" s="5"/>
      <c r="N2346" s="5"/>
      <c r="O2346" s="5"/>
      <c r="P2346" s="5"/>
      <c r="Q2346" s="5"/>
      <c r="R2346" s="5"/>
      <c r="S2346" s="5"/>
      <c r="T2346" s="5"/>
      <c r="U2346" s="127"/>
      <c r="V2346" s="496"/>
    </row>
    <row r="2347" spans="1:22" x14ac:dyDescent="0.2">
      <c r="A2347" s="5"/>
      <c r="B2347" s="31"/>
      <c r="C2347" s="30"/>
      <c r="D2347" s="5"/>
      <c r="E2347" s="5"/>
      <c r="F2347" s="5"/>
      <c r="G2347" s="5"/>
      <c r="H2347" s="5"/>
      <c r="I2347" s="5"/>
      <c r="J2347" s="5"/>
      <c r="K2347" s="5"/>
      <c r="L2347" s="5"/>
      <c r="M2347" s="5"/>
      <c r="N2347" s="5"/>
      <c r="O2347" s="5"/>
      <c r="P2347" s="5"/>
      <c r="Q2347" s="5"/>
      <c r="R2347" s="5"/>
      <c r="S2347" s="5"/>
      <c r="T2347" s="5"/>
      <c r="U2347" s="127"/>
      <c r="V2347" s="496"/>
    </row>
    <row r="2348" spans="1:22" x14ac:dyDescent="0.2">
      <c r="A2348" s="5"/>
      <c r="B2348" s="31"/>
      <c r="C2348" s="30"/>
      <c r="D2348" s="5"/>
      <c r="E2348" s="5"/>
      <c r="F2348" s="5"/>
      <c r="G2348" s="5"/>
      <c r="H2348" s="5"/>
      <c r="I2348" s="5"/>
      <c r="J2348" s="5"/>
      <c r="K2348" s="5"/>
      <c r="L2348" s="5"/>
      <c r="M2348" s="5"/>
      <c r="N2348" s="5"/>
      <c r="O2348" s="5"/>
      <c r="P2348" s="5"/>
      <c r="Q2348" s="5"/>
      <c r="R2348" s="5"/>
      <c r="S2348" s="5"/>
      <c r="T2348" s="5"/>
      <c r="U2348" s="127"/>
      <c r="V2348" s="496"/>
    </row>
    <row r="2349" spans="1:22" x14ac:dyDescent="0.2">
      <c r="A2349" s="5"/>
      <c r="B2349" s="31"/>
      <c r="C2349" s="30"/>
      <c r="D2349" s="5"/>
      <c r="E2349" s="5"/>
      <c r="F2349" s="5"/>
      <c r="G2349" s="5"/>
      <c r="H2349" s="5"/>
      <c r="I2349" s="5"/>
      <c r="J2349" s="5"/>
      <c r="K2349" s="5"/>
      <c r="L2349" s="5"/>
      <c r="M2349" s="5"/>
      <c r="N2349" s="5"/>
      <c r="O2349" s="5"/>
      <c r="P2349" s="5"/>
      <c r="Q2349" s="5"/>
      <c r="R2349" s="5"/>
      <c r="S2349" s="5"/>
      <c r="T2349" s="5"/>
      <c r="U2349" s="127"/>
      <c r="V2349" s="496"/>
    </row>
    <row r="2350" spans="1:22" x14ac:dyDescent="0.2">
      <c r="A2350" s="5"/>
      <c r="B2350" s="31"/>
      <c r="C2350" s="30"/>
      <c r="D2350" s="5"/>
      <c r="E2350" s="5"/>
      <c r="F2350" s="5"/>
      <c r="G2350" s="5"/>
      <c r="H2350" s="5"/>
      <c r="I2350" s="5"/>
      <c r="J2350" s="5"/>
      <c r="K2350" s="5"/>
      <c r="L2350" s="5"/>
      <c r="M2350" s="5"/>
      <c r="N2350" s="5"/>
      <c r="O2350" s="5"/>
      <c r="P2350" s="5"/>
      <c r="Q2350" s="5"/>
      <c r="R2350" s="5"/>
      <c r="S2350" s="5"/>
      <c r="T2350" s="5"/>
      <c r="U2350" s="127"/>
      <c r="V2350" s="496"/>
    </row>
    <row r="2351" spans="1:22" x14ac:dyDescent="0.2">
      <c r="A2351" s="5"/>
      <c r="B2351" s="31"/>
      <c r="C2351" s="30"/>
      <c r="D2351" s="5"/>
      <c r="E2351" s="5"/>
      <c r="F2351" s="5"/>
      <c r="G2351" s="5"/>
      <c r="H2351" s="5"/>
      <c r="I2351" s="5"/>
      <c r="J2351" s="5"/>
      <c r="K2351" s="5"/>
      <c r="L2351" s="5"/>
      <c r="M2351" s="5"/>
      <c r="N2351" s="5"/>
      <c r="O2351" s="5"/>
      <c r="P2351" s="5"/>
      <c r="Q2351" s="5"/>
      <c r="R2351" s="5"/>
      <c r="S2351" s="5"/>
      <c r="T2351" s="5"/>
      <c r="U2351" s="127"/>
      <c r="V2351" s="496"/>
    </row>
    <row r="2352" spans="1:22" x14ac:dyDescent="0.2">
      <c r="A2352" s="5"/>
      <c r="B2352" s="31"/>
      <c r="C2352" s="30"/>
      <c r="D2352" s="5"/>
      <c r="E2352" s="5"/>
      <c r="F2352" s="5"/>
      <c r="G2352" s="5"/>
      <c r="H2352" s="5"/>
      <c r="I2352" s="5"/>
      <c r="J2352" s="5"/>
      <c r="K2352" s="5"/>
      <c r="L2352" s="5"/>
      <c r="M2352" s="5"/>
      <c r="N2352" s="5"/>
      <c r="O2352" s="5"/>
      <c r="P2352" s="5"/>
      <c r="Q2352" s="5"/>
      <c r="R2352" s="5"/>
      <c r="S2352" s="5"/>
      <c r="T2352" s="5"/>
      <c r="U2352" s="127"/>
      <c r="V2352" s="496"/>
    </row>
    <row r="2353" spans="1:22" x14ac:dyDescent="0.2">
      <c r="A2353" s="5"/>
      <c r="B2353" s="31"/>
      <c r="C2353" s="30"/>
      <c r="D2353" s="5"/>
      <c r="E2353" s="5"/>
      <c r="F2353" s="5"/>
      <c r="G2353" s="5"/>
      <c r="H2353" s="5"/>
      <c r="I2353" s="5"/>
      <c r="J2353" s="5"/>
      <c r="K2353" s="5"/>
      <c r="L2353" s="5"/>
      <c r="M2353" s="5"/>
      <c r="N2353" s="5"/>
      <c r="O2353" s="5"/>
      <c r="P2353" s="5"/>
      <c r="Q2353" s="5"/>
      <c r="R2353" s="5"/>
      <c r="S2353" s="5"/>
      <c r="T2353" s="5"/>
      <c r="U2353" s="127"/>
      <c r="V2353" s="496"/>
    </row>
    <row r="2354" spans="1:22" x14ac:dyDescent="0.2">
      <c r="A2354" s="5"/>
      <c r="B2354" s="31"/>
      <c r="C2354" s="30"/>
      <c r="D2354" s="5"/>
      <c r="E2354" s="5"/>
      <c r="F2354" s="5"/>
      <c r="G2354" s="5"/>
      <c r="H2354" s="5"/>
      <c r="I2354" s="5"/>
      <c r="J2354" s="5"/>
      <c r="K2354" s="5"/>
      <c r="L2354" s="5"/>
      <c r="M2354" s="5"/>
      <c r="N2354" s="5"/>
      <c r="O2354" s="5"/>
      <c r="P2354" s="5"/>
      <c r="Q2354" s="5"/>
      <c r="R2354" s="5"/>
      <c r="S2354" s="5"/>
      <c r="T2354" s="5"/>
      <c r="U2354" s="127"/>
      <c r="V2354" s="496"/>
    </row>
    <row r="2355" spans="1:22" x14ac:dyDescent="0.2">
      <c r="A2355" s="5"/>
      <c r="B2355" s="31"/>
      <c r="C2355" s="30"/>
      <c r="D2355" s="5"/>
      <c r="E2355" s="5"/>
      <c r="F2355" s="5"/>
      <c r="G2355" s="5"/>
      <c r="H2355" s="5"/>
      <c r="I2355" s="5"/>
      <c r="J2355" s="5"/>
      <c r="K2355" s="5"/>
      <c r="L2355" s="5"/>
      <c r="M2355" s="5"/>
      <c r="N2355" s="5"/>
      <c r="O2355" s="5"/>
      <c r="P2355" s="5"/>
      <c r="Q2355" s="5"/>
      <c r="R2355" s="5"/>
      <c r="S2355" s="5"/>
      <c r="T2355" s="5"/>
      <c r="U2355" s="127"/>
      <c r="V2355" s="496"/>
    </row>
    <row r="2356" spans="1:22" x14ac:dyDescent="0.2">
      <c r="A2356" s="5"/>
      <c r="B2356" s="31"/>
      <c r="C2356" s="30"/>
      <c r="D2356" s="5"/>
      <c r="E2356" s="5"/>
      <c r="F2356" s="5"/>
      <c r="G2356" s="5"/>
      <c r="H2356" s="5"/>
      <c r="I2356" s="5"/>
      <c r="J2356" s="5"/>
      <c r="K2356" s="5"/>
      <c r="L2356" s="5"/>
      <c r="M2356" s="5"/>
      <c r="N2356" s="5"/>
      <c r="O2356" s="5"/>
      <c r="P2356" s="5"/>
      <c r="Q2356" s="5"/>
      <c r="R2356" s="5"/>
      <c r="S2356" s="5"/>
      <c r="T2356" s="5"/>
      <c r="U2356" s="127"/>
      <c r="V2356" s="496"/>
    </row>
    <row r="2357" spans="1:22" x14ac:dyDescent="0.2">
      <c r="A2357" s="5"/>
      <c r="B2357" s="31"/>
      <c r="C2357" s="30"/>
      <c r="D2357" s="5"/>
      <c r="E2357" s="5"/>
      <c r="F2357" s="5"/>
      <c r="G2357" s="5"/>
      <c r="H2357" s="5"/>
      <c r="I2357" s="5"/>
      <c r="J2357" s="5"/>
      <c r="K2357" s="5"/>
      <c r="L2357" s="5"/>
      <c r="M2357" s="5"/>
      <c r="N2357" s="5"/>
      <c r="O2357" s="5"/>
      <c r="P2357" s="5"/>
      <c r="Q2357" s="5"/>
      <c r="R2357" s="5"/>
      <c r="S2357" s="5"/>
      <c r="T2357" s="5"/>
      <c r="U2357" s="127"/>
      <c r="V2357" s="496"/>
    </row>
    <row r="2358" spans="1:22" x14ac:dyDescent="0.2">
      <c r="A2358" s="5"/>
      <c r="B2358" s="31"/>
      <c r="C2358" s="30"/>
      <c r="D2358" s="5"/>
      <c r="E2358" s="5"/>
      <c r="F2358" s="5"/>
      <c r="G2358" s="5"/>
      <c r="H2358" s="5"/>
      <c r="I2358" s="5"/>
      <c r="J2358" s="5"/>
      <c r="K2358" s="5"/>
      <c r="L2358" s="5"/>
      <c r="M2358" s="5"/>
      <c r="N2358" s="5"/>
      <c r="O2358" s="5"/>
      <c r="P2358" s="5"/>
      <c r="Q2358" s="5"/>
      <c r="R2358" s="5"/>
      <c r="S2358" s="5"/>
      <c r="T2358" s="5"/>
      <c r="U2358" s="127"/>
      <c r="V2358" s="496"/>
    </row>
    <row r="2359" spans="1:22" x14ac:dyDescent="0.2">
      <c r="A2359" s="5"/>
      <c r="B2359" s="31"/>
      <c r="C2359" s="30"/>
      <c r="D2359" s="5"/>
      <c r="E2359" s="5"/>
      <c r="F2359" s="5"/>
      <c r="G2359" s="5"/>
      <c r="H2359" s="5"/>
      <c r="I2359" s="5"/>
      <c r="J2359" s="5"/>
      <c r="K2359" s="5"/>
      <c r="L2359" s="5"/>
      <c r="M2359" s="5"/>
      <c r="N2359" s="5"/>
      <c r="O2359" s="5"/>
      <c r="P2359" s="5"/>
      <c r="Q2359" s="5"/>
      <c r="R2359" s="5"/>
      <c r="S2359" s="5"/>
      <c r="T2359" s="5"/>
      <c r="U2359" s="127"/>
      <c r="V2359" s="496"/>
    </row>
    <row r="2360" spans="1:22" x14ac:dyDescent="0.2">
      <c r="A2360" s="5"/>
      <c r="B2360" s="31"/>
      <c r="C2360" s="30"/>
      <c r="D2360" s="5"/>
      <c r="E2360" s="5"/>
      <c r="F2360" s="5"/>
      <c r="G2360" s="5"/>
      <c r="H2360" s="5"/>
      <c r="I2360" s="5"/>
      <c r="J2360" s="5"/>
      <c r="K2360" s="5"/>
      <c r="L2360" s="5"/>
      <c r="M2360" s="5"/>
      <c r="N2360" s="5"/>
      <c r="O2360" s="5"/>
      <c r="P2360" s="5"/>
      <c r="Q2360" s="5"/>
      <c r="R2360" s="5"/>
      <c r="S2360" s="5"/>
      <c r="T2360" s="5"/>
      <c r="U2360" s="127"/>
      <c r="V2360" s="496"/>
    </row>
    <row r="2361" spans="1:22" x14ac:dyDescent="0.2">
      <c r="A2361" s="5"/>
      <c r="B2361" s="31"/>
      <c r="C2361" s="30"/>
      <c r="D2361" s="5"/>
      <c r="E2361" s="5"/>
      <c r="F2361" s="5"/>
      <c r="G2361" s="5"/>
      <c r="H2361" s="5"/>
      <c r="I2361" s="5"/>
      <c r="J2361" s="5"/>
      <c r="K2361" s="5"/>
      <c r="L2361" s="5"/>
      <c r="M2361" s="5"/>
      <c r="N2361" s="5"/>
      <c r="O2361" s="5"/>
      <c r="P2361" s="5"/>
      <c r="Q2361" s="5"/>
      <c r="R2361" s="5"/>
      <c r="S2361" s="5"/>
      <c r="T2361" s="5"/>
      <c r="U2361" s="127"/>
      <c r="V2361" s="496"/>
    </row>
    <row r="2362" spans="1:22" x14ac:dyDescent="0.2">
      <c r="A2362" s="5"/>
      <c r="B2362" s="31"/>
      <c r="C2362" s="30"/>
      <c r="D2362" s="5"/>
      <c r="E2362" s="5"/>
      <c r="F2362" s="5"/>
      <c r="G2362" s="5"/>
      <c r="H2362" s="5"/>
      <c r="I2362" s="5"/>
      <c r="J2362" s="5"/>
      <c r="K2362" s="5"/>
      <c r="L2362" s="5"/>
      <c r="M2362" s="5"/>
      <c r="N2362" s="5"/>
      <c r="O2362" s="5"/>
      <c r="P2362" s="5"/>
      <c r="Q2362" s="5"/>
      <c r="R2362" s="5"/>
      <c r="S2362" s="5"/>
      <c r="T2362" s="5"/>
      <c r="U2362" s="127"/>
      <c r="V2362" s="496"/>
    </row>
    <row r="2363" spans="1:22" x14ac:dyDescent="0.2">
      <c r="A2363" s="5"/>
      <c r="B2363" s="31"/>
      <c r="C2363" s="30"/>
      <c r="D2363" s="5"/>
      <c r="E2363" s="5"/>
      <c r="F2363" s="5"/>
      <c r="G2363" s="5"/>
      <c r="H2363" s="5"/>
      <c r="I2363" s="5"/>
      <c r="J2363" s="5"/>
      <c r="K2363" s="5"/>
      <c r="L2363" s="5"/>
      <c r="M2363" s="5"/>
      <c r="N2363" s="5"/>
      <c r="O2363" s="5"/>
      <c r="P2363" s="5"/>
      <c r="Q2363" s="5"/>
      <c r="R2363" s="5"/>
      <c r="S2363" s="5"/>
      <c r="T2363" s="5"/>
      <c r="U2363" s="127"/>
      <c r="V2363" s="496"/>
    </row>
    <row r="2364" spans="1:22" x14ac:dyDescent="0.2">
      <c r="A2364" s="5"/>
      <c r="B2364" s="31"/>
      <c r="C2364" s="30"/>
      <c r="D2364" s="5"/>
      <c r="E2364" s="5"/>
      <c r="F2364" s="5"/>
      <c r="G2364" s="5"/>
      <c r="H2364" s="5"/>
      <c r="I2364" s="5"/>
      <c r="J2364" s="5"/>
      <c r="K2364" s="5"/>
      <c r="L2364" s="5"/>
      <c r="M2364" s="5"/>
      <c r="N2364" s="5"/>
      <c r="O2364" s="5"/>
      <c r="P2364" s="5"/>
      <c r="Q2364" s="5"/>
      <c r="R2364" s="5"/>
      <c r="S2364" s="5"/>
      <c r="T2364" s="5"/>
      <c r="U2364" s="127"/>
      <c r="V2364" s="496"/>
    </row>
    <row r="2365" spans="1:22" x14ac:dyDescent="0.2">
      <c r="A2365" s="5"/>
      <c r="B2365" s="31"/>
      <c r="C2365" s="30"/>
      <c r="D2365" s="5"/>
      <c r="E2365" s="5"/>
      <c r="F2365" s="5"/>
      <c r="G2365" s="5"/>
      <c r="H2365" s="5"/>
      <c r="I2365" s="5"/>
      <c r="J2365" s="5"/>
      <c r="K2365" s="5"/>
      <c r="L2365" s="5"/>
      <c r="M2365" s="5"/>
      <c r="N2365" s="5"/>
      <c r="O2365" s="5"/>
      <c r="P2365" s="5"/>
      <c r="Q2365" s="5"/>
      <c r="R2365" s="5"/>
      <c r="S2365" s="5"/>
      <c r="T2365" s="5"/>
      <c r="U2365" s="127"/>
      <c r="V2365" s="496"/>
    </row>
    <row r="2366" spans="1:22" x14ac:dyDescent="0.2">
      <c r="A2366" s="5"/>
      <c r="B2366" s="31"/>
      <c r="C2366" s="30"/>
      <c r="D2366" s="5"/>
      <c r="E2366" s="5"/>
      <c r="F2366" s="5"/>
      <c r="G2366" s="5"/>
      <c r="H2366" s="5"/>
      <c r="I2366" s="5"/>
      <c r="J2366" s="5"/>
      <c r="K2366" s="5"/>
      <c r="L2366" s="5"/>
      <c r="M2366" s="5"/>
      <c r="N2366" s="5"/>
      <c r="O2366" s="5"/>
      <c r="P2366" s="5"/>
      <c r="Q2366" s="5"/>
      <c r="R2366" s="5"/>
      <c r="S2366" s="5"/>
      <c r="T2366" s="5"/>
      <c r="U2366" s="127"/>
      <c r="V2366" s="496"/>
    </row>
    <row r="2367" spans="1:22" x14ac:dyDescent="0.2">
      <c r="A2367" s="5"/>
      <c r="B2367" s="31"/>
      <c r="C2367" s="30"/>
      <c r="D2367" s="5"/>
      <c r="E2367" s="5"/>
      <c r="F2367" s="5"/>
      <c r="G2367" s="5"/>
      <c r="H2367" s="5"/>
      <c r="I2367" s="5"/>
      <c r="J2367" s="5"/>
      <c r="K2367" s="5"/>
      <c r="L2367" s="5"/>
      <c r="M2367" s="5"/>
      <c r="N2367" s="5"/>
      <c r="O2367" s="5"/>
      <c r="P2367" s="5"/>
      <c r="Q2367" s="5"/>
      <c r="R2367" s="5"/>
      <c r="S2367" s="5"/>
      <c r="T2367" s="5"/>
      <c r="U2367" s="127"/>
      <c r="V2367" s="496"/>
    </row>
    <row r="2368" spans="1:22" x14ac:dyDescent="0.2">
      <c r="A2368" s="5"/>
      <c r="B2368" s="31"/>
      <c r="C2368" s="30"/>
      <c r="D2368" s="5"/>
      <c r="E2368" s="5"/>
      <c r="F2368" s="5"/>
      <c r="G2368" s="5"/>
      <c r="H2368" s="5"/>
      <c r="I2368" s="5"/>
      <c r="J2368" s="5"/>
      <c r="K2368" s="5"/>
      <c r="L2368" s="5"/>
      <c r="M2368" s="5"/>
      <c r="N2368" s="5"/>
      <c r="O2368" s="5"/>
      <c r="P2368" s="5"/>
      <c r="Q2368" s="5"/>
      <c r="R2368" s="5"/>
      <c r="S2368" s="5"/>
      <c r="T2368" s="5"/>
      <c r="U2368" s="127"/>
      <c r="V2368" s="496"/>
    </row>
    <row r="2369" spans="1:22" x14ac:dyDescent="0.2">
      <c r="A2369" s="5"/>
      <c r="B2369" s="31"/>
      <c r="C2369" s="30"/>
      <c r="D2369" s="5"/>
      <c r="E2369" s="5"/>
      <c r="F2369" s="5"/>
      <c r="G2369" s="5"/>
      <c r="H2369" s="5"/>
      <c r="I2369" s="5"/>
      <c r="J2369" s="5"/>
      <c r="K2369" s="5"/>
      <c r="L2369" s="5"/>
      <c r="M2369" s="5"/>
      <c r="N2369" s="5"/>
      <c r="O2369" s="5"/>
      <c r="P2369" s="5"/>
      <c r="Q2369" s="5"/>
      <c r="R2369" s="5"/>
      <c r="S2369" s="5"/>
      <c r="T2369" s="5"/>
      <c r="U2369" s="127"/>
      <c r="V2369" s="496"/>
    </row>
    <row r="2370" spans="1:22" x14ac:dyDescent="0.2">
      <c r="A2370" s="5"/>
      <c r="B2370" s="31"/>
      <c r="C2370" s="30"/>
      <c r="D2370" s="5"/>
      <c r="E2370" s="5"/>
      <c r="F2370" s="5"/>
      <c r="G2370" s="5"/>
      <c r="H2370" s="5"/>
      <c r="I2370" s="5"/>
      <c r="J2370" s="5"/>
      <c r="K2370" s="5"/>
      <c r="L2370" s="5"/>
      <c r="M2370" s="5"/>
      <c r="N2370" s="5"/>
      <c r="O2370" s="5"/>
      <c r="P2370" s="5"/>
      <c r="Q2370" s="5"/>
      <c r="R2370" s="5"/>
      <c r="S2370" s="5"/>
      <c r="T2370" s="5"/>
      <c r="U2370" s="127"/>
      <c r="V2370" s="496"/>
    </row>
    <row r="2371" spans="1:22" x14ac:dyDescent="0.2">
      <c r="A2371" s="5"/>
      <c r="B2371" s="31"/>
      <c r="C2371" s="30"/>
      <c r="D2371" s="5"/>
      <c r="E2371" s="5"/>
      <c r="F2371" s="5"/>
      <c r="G2371" s="5"/>
      <c r="H2371" s="5"/>
      <c r="I2371" s="5"/>
      <c r="J2371" s="5"/>
      <c r="K2371" s="5"/>
      <c r="L2371" s="5"/>
      <c r="M2371" s="5"/>
      <c r="N2371" s="5"/>
      <c r="O2371" s="5"/>
      <c r="P2371" s="5"/>
      <c r="Q2371" s="5"/>
      <c r="R2371" s="5"/>
      <c r="S2371" s="5"/>
      <c r="T2371" s="5"/>
      <c r="U2371" s="127"/>
      <c r="V2371" s="496"/>
    </row>
    <row r="2372" spans="1:22" x14ac:dyDescent="0.2">
      <c r="A2372" s="5"/>
      <c r="B2372" s="31"/>
      <c r="C2372" s="30"/>
      <c r="D2372" s="5"/>
      <c r="E2372" s="5"/>
      <c r="F2372" s="5"/>
      <c r="G2372" s="5"/>
      <c r="H2372" s="5"/>
      <c r="I2372" s="5"/>
      <c r="J2372" s="5"/>
      <c r="K2372" s="5"/>
      <c r="L2372" s="5"/>
      <c r="M2372" s="5"/>
      <c r="N2372" s="5"/>
      <c r="O2372" s="5"/>
      <c r="P2372" s="5"/>
      <c r="Q2372" s="5"/>
      <c r="R2372" s="5"/>
      <c r="S2372" s="5"/>
      <c r="T2372" s="5"/>
      <c r="U2372" s="127"/>
      <c r="V2372" s="496"/>
    </row>
    <row r="2373" spans="1:22" x14ac:dyDescent="0.2">
      <c r="A2373" s="5"/>
      <c r="B2373" s="31"/>
      <c r="C2373" s="30"/>
      <c r="D2373" s="5"/>
      <c r="E2373" s="5"/>
      <c r="F2373" s="5"/>
      <c r="G2373" s="5"/>
      <c r="H2373" s="5"/>
      <c r="I2373" s="5"/>
      <c r="J2373" s="5"/>
      <c r="K2373" s="5"/>
      <c r="L2373" s="5"/>
      <c r="M2373" s="5"/>
      <c r="N2373" s="5"/>
      <c r="O2373" s="5"/>
      <c r="P2373" s="5"/>
      <c r="Q2373" s="5"/>
      <c r="R2373" s="5"/>
      <c r="S2373" s="5"/>
      <c r="T2373" s="5"/>
      <c r="U2373" s="127"/>
      <c r="V2373" s="496"/>
    </row>
    <row r="2374" spans="1:22" x14ac:dyDescent="0.2">
      <c r="A2374" s="5"/>
      <c r="B2374" s="31"/>
      <c r="C2374" s="30"/>
      <c r="D2374" s="5"/>
      <c r="E2374" s="5"/>
      <c r="F2374" s="5"/>
      <c r="G2374" s="5"/>
      <c r="H2374" s="5"/>
      <c r="I2374" s="5"/>
      <c r="J2374" s="5"/>
      <c r="K2374" s="5"/>
      <c r="L2374" s="5"/>
      <c r="M2374" s="5"/>
      <c r="N2374" s="5"/>
      <c r="O2374" s="5"/>
      <c r="P2374" s="5"/>
      <c r="Q2374" s="5"/>
      <c r="R2374" s="5"/>
      <c r="S2374" s="5"/>
      <c r="T2374" s="5"/>
      <c r="U2374" s="127"/>
      <c r="V2374" s="496"/>
    </row>
    <row r="2375" spans="1:22" x14ac:dyDescent="0.2">
      <c r="A2375" s="5"/>
      <c r="B2375" s="31"/>
      <c r="C2375" s="30"/>
      <c r="D2375" s="5"/>
      <c r="E2375" s="5"/>
      <c r="F2375" s="5"/>
      <c r="G2375" s="5"/>
      <c r="H2375" s="5"/>
      <c r="I2375" s="5"/>
      <c r="J2375" s="5"/>
      <c r="K2375" s="5"/>
      <c r="L2375" s="5"/>
      <c r="M2375" s="5"/>
      <c r="N2375" s="5"/>
      <c r="O2375" s="5"/>
      <c r="P2375" s="5"/>
      <c r="Q2375" s="5"/>
      <c r="R2375" s="5"/>
      <c r="S2375" s="5"/>
      <c r="T2375" s="5"/>
      <c r="U2375" s="127"/>
      <c r="V2375" s="496"/>
    </row>
    <row r="2376" spans="1:22" x14ac:dyDescent="0.2">
      <c r="A2376" s="5"/>
      <c r="B2376" s="31"/>
      <c r="C2376" s="30"/>
      <c r="D2376" s="5"/>
      <c r="E2376" s="5"/>
      <c r="F2376" s="5"/>
      <c r="G2376" s="5"/>
      <c r="H2376" s="5"/>
      <c r="I2376" s="5"/>
      <c r="J2376" s="5"/>
      <c r="K2376" s="5"/>
      <c r="L2376" s="5"/>
      <c r="M2376" s="5"/>
      <c r="N2376" s="5"/>
      <c r="O2376" s="5"/>
      <c r="P2376" s="5"/>
      <c r="Q2376" s="5"/>
      <c r="R2376" s="5"/>
      <c r="S2376" s="5"/>
      <c r="T2376" s="5"/>
      <c r="U2376" s="127"/>
      <c r="V2376" s="496"/>
    </row>
    <row r="2377" spans="1:22" x14ac:dyDescent="0.2">
      <c r="A2377" s="5"/>
      <c r="B2377" s="31"/>
      <c r="C2377" s="30"/>
      <c r="D2377" s="5"/>
      <c r="E2377" s="5"/>
      <c r="F2377" s="5"/>
      <c r="G2377" s="5"/>
      <c r="H2377" s="5"/>
      <c r="I2377" s="5"/>
      <c r="J2377" s="5"/>
      <c r="K2377" s="5"/>
      <c r="L2377" s="5"/>
      <c r="M2377" s="5"/>
      <c r="N2377" s="5"/>
      <c r="O2377" s="5"/>
      <c r="P2377" s="5"/>
      <c r="Q2377" s="5"/>
      <c r="R2377" s="5"/>
      <c r="S2377" s="5"/>
      <c r="T2377" s="5"/>
      <c r="U2377" s="127"/>
      <c r="V2377" s="496"/>
    </row>
    <row r="2378" spans="1:22" x14ac:dyDescent="0.2">
      <c r="A2378" s="5"/>
      <c r="B2378" s="31"/>
      <c r="C2378" s="30"/>
      <c r="D2378" s="5"/>
      <c r="E2378" s="5"/>
      <c r="F2378" s="5"/>
      <c r="G2378" s="5"/>
      <c r="H2378" s="5"/>
      <c r="I2378" s="5"/>
      <c r="J2378" s="5"/>
      <c r="K2378" s="5"/>
      <c r="L2378" s="5"/>
      <c r="M2378" s="5"/>
      <c r="N2378" s="5"/>
      <c r="O2378" s="5"/>
      <c r="P2378" s="5"/>
      <c r="Q2378" s="5"/>
      <c r="R2378" s="5"/>
      <c r="S2378" s="5"/>
      <c r="T2378" s="5"/>
      <c r="U2378" s="127"/>
      <c r="V2378" s="496"/>
    </row>
    <row r="2379" spans="1:22" x14ac:dyDescent="0.2">
      <c r="A2379" s="5"/>
      <c r="B2379" s="31"/>
      <c r="C2379" s="30"/>
      <c r="D2379" s="5"/>
      <c r="E2379" s="5"/>
      <c r="F2379" s="5"/>
      <c r="G2379" s="5"/>
      <c r="H2379" s="5"/>
      <c r="I2379" s="5"/>
      <c r="J2379" s="5"/>
      <c r="K2379" s="5"/>
      <c r="L2379" s="5"/>
      <c r="M2379" s="5"/>
      <c r="N2379" s="5"/>
      <c r="O2379" s="5"/>
      <c r="P2379" s="5"/>
      <c r="Q2379" s="5"/>
      <c r="R2379" s="5"/>
      <c r="S2379" s="5"/>
      <c r="T2379" s="5"/>
      <c r="U2379" s="127"/>
      <c r="V2379" s="496"/>
    </row>
    <row r="2380" spans="1:22" x14ac:dyDescent="0.2">
      <c r="A2380" s="5"/>
      <c r="B2380" s="31"/>
      <c r="C2380" s="30"/>
      <c r="D2380" s="5"/>
      <c r="E2380" s="5"/>
      <c r="F2380" s="5"/>
      <c r="G2380" s="5"/>
      <c r="H2380" s="5"/>
      <c r="I2380" s="5"/>
      <c r="J2380" s="5"/>
      <c r="K2380" s="5"/>
      <c r="L2380" s="5"/>
      <c r="M2380" s="5"/>
      <c r="N2380" s="5"/>
      <c r="O2380" s="5"/>
      <c r="P2380" s="5"/>
      <c r="Q2380" s="5"/>
      <c r="R2380" s="5"/>
      <c r="S2380" s="5"/>
      <c r="T2380" s="5"/>
      <c r="U2380" s="127"/>
      <c r="V2380" s="496"/>
    </row>
    <row r="2381" spans="1:22" x14ac:dyDescent="0.2">
      <c r="A2381" s="5"/>
      <c r="B2381" s="31"/>
      <c r="C2381" s="30"/>
      <c r="D2381" s="5"/>
      <c r="E2381" s="5"/>
      <c r="F2381" s="5"/>
      <c r="G2381" s="5"/>
      <c r="H2381" s="5"/>
      <c r="I2381" s="5"/>
      <c r="J2381" s="5"/>
      <c r="K2381" s="5"/>
      <c r="L2381" s="5"/>
      <c r="M2381" s="5"/>
      <c r="N2381" s="5"/>
      <c r="O2381" s="5"/>
      <c r="P2381" s="5"/>
      <c r="Q2381" s="5"/>
      <c r="R2381" s="5"/>
      <c r="S2381" s="5"/>
      <c r="T2381" s="5"/>
      <c r="U2381" s="127"/>
      <c r="V2381" s="496"/>
    </row>
    <row r="2382" spans="1:22" x14ac:dyDescent="0.2">
      <c r="A2382" s="5"/>
      <c r="B2382" s="31"/>
      <c r="C2382" s="30"/>
      <c r="D2382" s="5"/>
      <c r="E2382" s="5"/>
      <c r="F2382" s="5"/>
      <c r="G2382" s="5"/>
      <c r="H2382" s="5"/>
      <c r="I2382" s="5"/>
      <c r="J2382" s="5"/>
      <c r="K2382" s="5"/>
      <c r="L2382" s="5"/>
      <c r="M2382" s="5"/>
      <c r="N2382" s="5"/>
      <c r="O2382" s="5"/>
      <c r="P2382" s="5"/>
      <c r="Q2382" s="5"/>
      <c r="R2382" s="5"/>
      <c r="S2382" s="5"/>
      <c r="T2382" s="5"/>
      <c r="U2382" s="127"/>
      <c r="V2382" s="496"/>
    </row>
    <row r="2383" spans="1:22" x14ac:dyDescent="0.2">
      <c r="A2383" s="5"/>
      <c r="B2383" s="31"/>
      <c r="C2383" s="30"/>
      <c r="D2383" s="5"/>
      <c r="E2383" s="5"/>
      <c r="F2383" s="5"/>
      <c r="G2383" s="5"/>
      <c r="H2383" s="5"/>
      <c r="I2383" s="5"/>
      <c r="J2383" s="5"/>
      <c r="K2383" s="5"/>
      <c r="L2383" s="5"/>
      <c r="M2383" s="5"/>
      <c r="N2383" s="5"/>
      <c r="O2383" s="5"/>
      <c r="P2383" s="5"/>
      <c r="Q2383" s="5"/>
      <c r="R2383" s="5"/>
      <c r="S2383" s="5"/>
      <c r="T2383" s="5"/>
      <c r="U2383" s="127"/>
      <c r="V2383" s="496"/>
    </row>
    <row r="2384" spans="1:22" x14ac:dyDescent="0.2">
      <c r="A2384" s="5"/>
      <c r="B2384" s="31"/>
      <c r="C2384" s="30"/>
      <c r="D2384" s="5"/>
      <c r="E2384" s="5"/>
      <c r="F2384" s="5"/>
      <c r="G2384" s="5"/>
      <c r="H2384" s="5"/>
      <c r="I2384" s="5"/>
      <c r="J2384" s="5"/>
      <c r="K2384" s="5"/>
      <c r="L2384" s="5"/>
      <c r="M2384" s="5"/>
      <c r="N2384" s="5"/>
      <c r="O2384" s="5"/>
      <c r="P2384" s="5"/>
      <c r="Q2384" s="5"/>
      <c r="R2384" s="5"/>
      <c r="S2384" s="5"/>
      <c r="T2384" s="5"/>
      <c r="U2384" s="127"/>
      <c r="V2384" s="496"/>
    </row>
    <row r="2385" spans="1:22" x14ac:dyDescent="0.2">
      <c r="A2385" s="5"/>
      <c r="B2385" s="31"/>
      <c r="C2385" s="30"/>
      <c r="D2385" s="5"/>
      <c r="E2385" s="5"/>
      <c r="F2385" s="5"/>
      <c r="G2385" s="5"/>
      <c r="H2385" s="5"/>
      <c r="I2385" s="5"/>
      <c r="J2385" s="5"/>
      <c r="K2385" s="5"/>
      <c r="L2385" s="5"/>
      <c r="M2385" s="5"/>
      <c r="N2385" s="5"/>
      <c r="O2385" s="5"/>
      <c r="P2385" s="5"/>
      <c r="Q2385" s="5"/>
      <c r="R2385" s="5"/>
      <c r="S2385" s="5"/>
      <c r="T2385" s="5"/>
      <c r="U2385" s="127"/>
      <c r="V2385" s="496"/>
    </row>
    <row r="2386" spans="1:22" x14ac:dyDescent="0.2">
      <c r="A2386" s="5"/>
      <c r="B2386" s="31"/>
      <c r="C2386" s="30"/>
      <c r="D2386" s="5"/>
      <c r="E2386" s="5"/>
      <c r="F2386" s="5"/>
      <c r="G2386" s="5"/>
      <c r="H2386" s="5"/>
      <c r="I2386" s="5"/>
      <c r="J2386" s="5"/>
      <c r="K2386" s="5"/>
      <c r="L2386" s="5"/>
      <c r="M2386" s="5"/>
      <c r="N2386" s="5"/>
      <c r="O2386" s="5"/>
      <c r="P2386" s="5"/>
      <c r="Q2386" s="5"/>
      <c r="R2386" s="5"/>
      <c r="S2386" s="5"/>
      <c r="T2386" s="5"/>
      <c r="U2386" s="127"/>
      <c r="V2386" s="496"/>
    </row>
    <row r="2387" spans="1:22" x14ac:dyDescent="0.2">
      <c r="A2387" s="5"/>
      <c r="B2387" s="31"/>
      <c r="C2387" s="30"/>
      <c r="D2387" s="5"/>
      <c r="E2387" s="5"/>
      <c r="F2387" s="5"/>
      <c r="G2387" s="5"/>
      <c r="H2387" s="5"/>
      <c r="I2387" s="5"/>
      <c r="J2387" s="5"/>
      <c r="K2387" s="5"/>
      <c r="L2387" s="5"/>
      <c r="M2387" s="5"/>
      <c r="N2387" s="5"/>
      <c r="O2387" s="5"/>
      <c r="P2387" s="5"/>
      <c r="Q2387" s="5"/>
      <c r="R2387" s="5"/>
      <c r="S2387" s="5"/>
      <c r="T2387" s="5"/>
      <c r="U2387" s="127"/>
      <c r="V2387" s="496"/>
    </row>
    <row r="2388" spans="1:22" x14ac:dyDescent="0.2">
      <c r="A2388" s="5"/>
      <c r="B2388" s="31"/>
      <c r="C2388" s="30"/>
      <c r="D2388" s="5"/>
      <c r="E2388" s="5"/>
      <c r="F2388" s="5"/>
      <c r="G2388" s="5"/>
      <c r="H2388" s="5"/>
      <c r="I2388" s="5"/>
      <c r="J2388" s="5"/>
      <c r="K2388" s="5"/>
      <c r="L2388" s="5"/>
      <c r="M2388" s="5"/>
      <c r="N2388" s="5"/>
      <c r="O2388" s="5"/>
      <c r="P2388" s="5"/>
      <c r="Q2388" s="5"/>
      <c r="R2388" s="5"/>
      <c r="S2388" s="5"/>
      <c r="T2388" s="5"/>
      <c r="U2388" s="127"/>
      <c r="V2388" s="496"/>
    </row>
    <row r="2389" spans="1:22" x14ac:dyDescent="0.2">
      <c r="A2389" s="5"/>
      <c r="B2389" s="31"/>
      <c r="C2389" s="30"/>
      <c r="D2389" s="5"/>
      <c r="E2389" s="5"/>
      <c r="F2389" s="5"/>
      <c r="G2389" s="5"/>
      <c r="H2389" s="5"/>
      <c r="I2389" s="5"/>
      <c r="J2389" s="5"/>
      <c r="K2389" s="5"/>
      <c r="L2389" s="5"/>
      <c r="M2389" s="5"/>
      <c r="N2389" s="5"/>
      <c r="O2389" s="5"/>
      <c r="P2389" s="5"/>
      <c r="Q2389" s="5"/>
      <c r="R2389" s="5"/>
      <c r="S2389" s="5"/>
      <c r="T2389" s="5"/>
      <c r="U2389" s="127"/>
      <c r="V2389" s="496"/>
    </row>
    <row r="2390" spans="1:22" x14ac:dyDescent="0.2">
      <c r="A2390" s="5"/>
      <c r="B2390" s="31"/>
      <c r="C2390" s="30"/>
      <c r="D2390" s="5"/>
      <c r="E2390" s="5"/>
      <c r="F2390" s="5"/>
      <c r="G2390" s="5"/>
      <c r="H2390" s="5"/>
      <c r="I2390" s="5"/>
      <c r="J2390" s="5"/>
      <c r="K2390" s="5"/>
      <c r="L2390" s="5"/>
      <c r="M2390" s="5"/>
      <c r="N2390" s="5"/>
      <c r="O2390" s="5"/>
      <c r="P2390" s="5"/>
      <c r="Q2390" s="5"/>
      <c r="R2390" s="5"/>
      <c r="S2390" s="5"/>
      <c r="T2390" s="5"/>
      <c r="U2390" s="127"/>
      <c r="V2390" s="496"/>
    </row>
    <row r="2391" spans="1:22" x14ac:dyDescent="0.2">
      <c r="A2391" s="5"/>
      <c r="B2391" s="31"/>
      <c r="C2391" s="30"/>
      <c r="D2391" s="5"/>
      <c r="E2391" s="5"/>
      <c r="F2391" s="5"/>
      <c r="G2391" s="5"/>
      <c r="H2391" s="5"/>
      <c r="I2391" s="5"/>
      <c r="J2391" s="5"/>
      <c r="K2391" s="5"/>
      <c r="L2391" s="5"/>
      <c r="M2391" s="5"/>
      <c r="N2391" s="5"/>
      <c r="O2391" s="5"/>
      <c r="P2391" s="5"/>
      <c r="Q2391" s="5"/>
      <c r="R2391" s="5"/>
      <c r="S2391" s="5"/>
      <c r="T2391" s="5"/>
      <c r="U2391" s="127"/>
      <c r="V2391" s="496"/>
    </row>
    <row r="2392" spans="1:22" x14ac:dyDescent="0.2">
      <c r="A2392" s="5"/>
      <c r="B2392" s="31"/>
      <c r="C2392" s="30"/>
      <c r="D2392" s="5"/>
      <c r="E2392" s="5"/>
      <c r="F2392" s="5"/>
      <c r="G2392" s="5"/>
      <c r="H2392" s="5"/>
      <c r="I2392" s="5"/>
      <c r="J2392" s="5"/>
      <c r="K2392" s="5"/>
      <c r="L2392" s="5"/>
      <c r="M2392" s="5"/>
      <c r="N2392" s="5"/>
      <c r="O2392" s="5"/>
      <c r="P2392" s="5"/>
      <c r="Q2392" s="5"/>
      <c r="R2392" s="5"/>
      <c r="S2392" s="5"/>
      <c r="T2392" s="5"/>
      <c r="U2392" s="127"/>
      <c r="V2392" s="496"/>
    </row>
    <row r="2393" spans="1:22" x14ac:dyDescent="0.2">
      <c r="A2393" s="5"/>
      <c r="B2393" s="31"/>
      <c r="C2393" s="30"/>
      <c r="D2393" s="5"/>
      <c r="E2393" s="5"/>
      <c r="F2393" s="5"/>
      <c r="G2393" s="5"/>
      <c r="H2393" s="5"/>
      <c r="I2393" s="5"/>
      <c r="J2393" s="5"/>
      <c r="K2393" s="5"/>
      <c r="L2393" s="5"/>
      <c r="M2393" s="5"/>
      <c r="N2393" s="5"/>
      <c r="O2393" s="5"/>
      <c r="P2393" s="5"/>
      <c r="Q2393" s="5"/>
      <c r="R2393" s="5"/>
      <c r="S2393" s="5"/>
      <c r="T2393" s="5"/>
      <c r="U2393" s="127"/>
      <c r="V2393" s="496"/>
    </row>
    <row r="2394" spans="1:22" x14ac:dyDescent="0.2">
      <c r="A2394" s="5"/>
      <c r="B2394" s="31"/>
      <c r="C2394" s="30"/>
      <c r="D2394" s="5"/>
      <c r="E2394" s="5"/>
      <c r="F2394" s="5"/>
      <c r="G2394" s="5"/>
      <c r="H2394" s="5"/>
      <c r="I2394" s="5"/>
      <c r="J2394" s="5"/>
      <c r="K2394" s="5"/>
      <c r="L2394" s="5"/>
      <c r="M2394" s="5"/>
      <c r="N2394" s="5"/>
      <c r="O2394" s="5"/>
      <c r="P2394" s="5"/>
      <c r="Q2394" s="5"/>
      <c r="R2394" s="5"/>
      <c r="S2394" s="5"/>
      <c r="T2394" s="5"/>
      <c r="U2394" s="127"/>
      <c r="V2394" s="496"/>
    </row>
    <row r="2395" spans="1:22" x14ac:dyDescent="0.2">
      <c r="A2395" s="5"/>
      <c r="B2395" s="31"/>
      <c r="C2395" s="30"/>
      <c r="D2395" s="5"/>
      <c r="E2395" s="5"/>
      <c r="F2395" s="5"/>
      <c r="G2395" s="5"/>
      <c r="H2395" s="5"/>
      <c r="I2395" s="5"/>
      <c r="J2395" s="5"/>
      <c r="K2395" s="5"/>
      <c r="L2395" s="5"/>
      <c r="M2395" s="5"/>
      <c r="N2395" s="5"/>
      <c r="O2395" s="5"/>
      <c r="P2395" s="5"/>
      <c r="Q2395" s="5"/>
      <c r="R2395" s="5"/>
      <c r="S2395" s="5"/>
      <c r="T2395" s="5"/>
      <c r="U2395" s="127"/>
      <c r="V2395" s="496"/>
    </row>
    <row r="2396" spans="1:22" x14ac:dyDescent="0.2">
      <c r="A2396" s="5"/>
      <c r="B2396" s="31"/>
      <c r="C2396" s="30"/>
      <c r="D2396" s="5"/>
      <c r="E2396" s="5"/>
      <c r="F2396" s="5"/>
      <c r="G2396" s="5"/>
      <c r="H2396" s="5"/>
      <c r="I2396" s="5"/>
      <c r="J2396" s="5"/>
      <c r="K2396" s="5"/>
      <c r="L2396" s="5"/>
      <c r="M2396" s="5"/>
      <c r="N2396" s="5"/>
      <c r="O2396" s="5"/>
      <c r="P2396" s="5"/>
      <c r="Q2396" s="5"/>
      <c r="R2396" s="5"/>
      <c r="S2396" s="5"/>
      <c r="T2396" s="5"/>
      <c r="U2396" s="127"/>
      <c r="V2396" s="496"/>
    </row>
    <row r="2397" spans="1:22" x14ac:dyDescent="0.2">
      <c r="A2397" s="5"/>
      <c r="B2397" s="31"/>
      <c r="C2397" s="30"/>
      <c r="D2397" s="5"/>
      <c r="E2397" s="5"/>
      <c r="F2397" s="5"/>
      <c r="G2397" s="5"/>
      <c r="H2397" s="5"/>
      <c r="I2397" s="5"/>
      <c r="J2397" s="5"/>
      <c r="K2397" s="5"/>
      <c r="L2397" s="5"/>
      <c r="M2397" s="5"/>
      <c r="N2397" s="5"/>
      <c r="O2397" s="5"/>
      <c r="P2397" s="5"/>
      <c r="Q2397" s="5"/>
      <c r="R2397" s="5"/>
      <c r="S2397" s="5"/>
      <c r="T2397" s="5"/>
      <c r="U2397" s="127"/>
      <c r="V2397" s="496"/>
    </row>
    <row r="2398" spans="1:22" x14ac:dyDescent="0.2">
      <c r="A2398" s="5"/>
      <c r="B2398" s="31"/>
      <c r="C2398" s="30"/>
      <c r="D2398" s="5"/>
      <c r="E2398" s="5"/>
      <c r="F2398" s="5"/>
      <c r="G2398" s="5"/>
      <c r="H2398" s="5"/>
      <c r="I2398" s="5"/>
      <c r="J2398" s="5"/>
      <c r="K2398" s="5"/>
      <c r="L2398" s="5"/>
      <c r="M2398" s="5"/>
      <c r="N2398" s="5"/>
      <c r="O2398" s="5"/>
      <c r="P2398" s="5"/>
      <c r="Q2398" s="5"/>
      <c r="R2398" s="5"/>
      <c r="S2398" s="5"/>
      <c r="T2398" s="5"/>
      <c r="U2398" s="127"/>
      <c r="V2398" s="496"/>
    </row>
    <row r="2399" spans="1:22" x14ac:dyDescent="0.2">
      <c r="A2399" s="5"/>
      <c r="B2399" s="31"/>
      <c r="C2399" s="30"/>
      <c r="D2399" s="5"/>
      <c r="E2399" s="5"/>
      <c r="F2399" s="5"/>
      <c r="G2399" s="5"/>
      <c r="H2399" s="5"/>
      <c r="I2399" s="5"/>
      <c r="J2399" s="5"/>
      <c r="K2399" s="5"/>
      <c r="L2399" s="5"/>
      <c r="M2399" s="5"/>
      <c r="N2399" s="5"/>
      <c r="O2399" s="5"/>
      <c r="P2399" s="5"/>
      <c r="Q2399" s="5"/>
      <c r="R2399" s="5"/>
      <c r="S2399" s="5"/>
      <c r="T2399" s="5"/>
      <c r="U2399" s="127"/>
      <c r="V2399" s="496"/>
    </row>
    <row r="2400" spans="1:22" x14ac:dyDescent="0.2">
      <c r="A2400" s="5"/>
      <c r="B2400" s="31"/>
      <c r="C2400" s="30"/>
      <c r="D2400" s="5"/>
      <c r="E2400" s="5"/>
      <c r="F2400" s="5"/>
      <c r="G2400" s="5"/>
      <c r="H2400" s="5"/>
      <c r="I2400" s="5"/>
      <c r="J2400" s="5"/>
      <c r="K2400" s="5"/>
      <c r="L2400" s="5"/>
      <c r="M2400" s="5"/>
      <c r="N2400" s="5"/>
      <c r="O2400" s="5"/>
      <c r="P2400" s="5"/>
      <c r="Q2400" s="5"/>
      <c r="R2400" s="5"/>
      <c r="S2400" s="5"/>
      <c r="T2400" s="5"/>
      <c r="U2400" s="127"/>
      <c r="V2400" s="496"/>
    </row>
    <row r="2401" spans="1:22" x14ac:dyDescent="0.2">
      <c r="A2401" s="5"/>
      <c r="B2401" s="31"/>
      <c r="C2401" s="30"/>
      <c r="D2401" s="5"/>
      <c r="E2401" s="5"/>
      <c r="F2401" s="5"/>
      <c r="G2401" s="5"/>
      <c r="H2401" s="5"/>
      <c r="I2401" s="5"/>
      <c r="J2401" s="5"/>
      <c r="K2401" s="5"/>
      <c r="L2401" s="5"/>
      <c r="M2401" s="5"/>
      <c r="N2401" s="5"/>
      <c r="O2401" s="5"/>
      <c r="P2401" s="5"/>
      <c r="Q2401" s="5"/>
      <c r="R2401" s="5"/>
      <c r="S2401" s="5"/>
      <c r="T2401" s="5"/>
      <c r="U2401" s="127"/>
      <c r="V2401" s="496"/>
    </row>
    <row r="2402" spans="1:22" x14ac:dyDescent="0.2">
      <c r="A2402" s="5"/>
      <c r="B2402" s="31"/>
      <c r="C2402" s="30"/>
      <c r="D2402" s="5"/>
      <c r="E2402" s="5"/>
      <c r="F2402" s="5"/>
      <c r="G2402" s="5"/>
      <c r="H2402" s="5"/>
      <c r="I2402" s="5"/>
      <c r="J2402" s="5"/>
      <c r="K2402" s="5"/>
      <c r="L2402" s="5"/>
      <c r="M2402" s="5"/>
      <c r="N2402" s="5"/>
      <c r="O2402" s="5"/>
      <c r="P2402" s="5"/>
      <c r="Q2402" s="5"/>
      <c r="R2402" s="5"/>
      <c r="S2402" s="5"/>
      <c r="T2402" s="5"/>
      <c r="U2402" s="127"/>
      <c r="V2402" s="496"/>
    </row>
    <row r="2403" spans="1:22" x14ac:dyDescent="0.2">
      <c r="A2403" s="5"/>
      <c r="B2403" s="31"/>
      <c r="C2403" s="30"/>
      <c r="D2403" s="5"/>
      <c r="E2403" s="5"/>
      <c r="F2403" s="5"/>
      <c r="G2403" s="5"/>
      <c r="H2403" s="5"/>
      <c r="I2403" s="5"/>
      <c r="J2403" s="5"/>
      <c r="K2403" s="5"/>
      <c r="L2403" s="5"/>
      <c r="M2403" s="5"/>
      <c r="N2403" s="5"/>
      <c r="O2403" s="5"/>
      <c r="P2403" s="5"/>
      <c r="Q2403" s="5"/>
      <c r="R2403" s="5"/>
      <c r="S2403" s="5"/>
      <c r="T2403" s="5"/>
      <c r="U2403" s="127"/>
      <c r="V2403" s="496"/>
    </row>
    <row r="2404" spans="1:22" x14ac:dyDescent="0.2">
      <c r="A2404" s="5"/>
      <c r="B2404" s="31"/>
      <c r="C2404" s="30"/>
      <c r="D2404" s="5"/>
      <c r="E2404" s="5"/>
      <c r="F2404" s="5"/>
      <c r="G2404" s="5"/>
      <c r="H2404" s="5"/>
      <c r="I2404" s="5"/>
      <c r="J2404" s="5"/>
      <c r="K2404" s="5"/>
      <c r="L2404" s="5"/>
      <c r="M2404" s="5"/>
      <c r="N2404" s="5"/>
      <c r="O2404" s="5"/>
      <c r="P2404" s="5"/>
      <c r="Q2404" s="5"/>
      <c r="R2404" s="5"/>
      <c r="S2404" s="5"/>
      <c r="T2404" s="5"/>
      <c r="U2404" s="127"/>
      <c r="V2404" s="496"/>
    </row>
    <row r="2405" spans="1:22" x14ac:dyDescent="0.2">
      <c r="A2405" s="5"/>
      <c r="B2405" s="31"/>
      <c r="C2405" s="30"/>
      <c r="D2405" s="5"/>
      <c r="E2405" s="5"/>
      <c r="F2405" s="5"/>
      <c r="G2405" s="5"/>
      <c r="H2405" s="5"/>
      <c r="I2405" s="5"/>
      <c r="J2405" s="5"/>
      <c r="K2405" s="5"/>
      <c r="L2405" s="5"/>
      <c r="M2405" s="5"/>
      <c r="N2405" s="5"/>
      <c r="O2405" s="5"/>
      <c r="P2405" s="5"/>
      <c r="Q2405" s="5"/>
      <c r="R2405" s="5"/>
      <c r="S2405" s="5"/>
      <c r="T2405" s="5"/>
      <c r="U2405" s="127"/>
      <c r="V2405" s="496"/>
    </row>
    <row r="2406" spans="1:22" x14ac:dyDescent="0.2">
      <c r="A2406" s="5"/>
      <c r="B2406" s="31"/>
      <c r="C2406" s="30"/>
      <c r="D2406" s="5"/>
      <c r="E2406" s="5"/>
      <c r="F2406" s="5"/>
      <c r="G2406" s="5"/>
      <c r="H2406" s="5"/>
      <c r="I2406" s="5"/>
      <c r="J2406" s="5"/>
      <c r="K2406" s="5"/>
      <c r="L2406" s="5"/>
      <c r="M2406" s="5"/>
      <c r="N2406" s="5"/>
      <c r="O2406" s="5"/>
      <c r="P2406" s="5"/>
      <c r="Q2406" s="5"/>
      <c r="R2406" s="5"/>
      <c r="S2406" s="5"/>
      <c r="T2406" s="5"/>
      <c r="U2406" s="127"/>
      <c r="V2406" s="496"/>
    </row>
    <row r="2407" spans="1:22" x14ac:dyDescent="0.2">
      <c r="A2407" s="5"/>
      <c r="B2407" s="31"/>
      <c r="C2407" s="30"/>
      <c r="D2407" s="5"/>
      <c r="E2407" s="5"/>
      <c r="F2407" s="5"/>
      <c r="G2407" s="5"/>
      <c r="H2407" s="5"/>
      <c r="I2407" s="5"/>
      <c r="J2407" s="5"/>
      <c r="K2407" s="5"/>
      <c r="L2407" s="5"/>
      <c r="M2407" s="5"/>
      <c r="N2407" s="5"/>
      <c r="O2407" s="5"/>
      <c r="P2407" s="5"/>
      <c r="Q2407" s="5"/>
      <c r="R2407" s="5"/>
      <c r="S2407" s="5"/>
      <c r="T2407" s="5"/>
      <c r="U2407" s="127"/>
      <c r="V2407" s="496"/>
    </row>
    <row r="2408" spans="1:22" x14ac:dyDescent="0.2">
      <c r="A2408" s="5"/>
      <c r="B2408" s="31"/>
      <c r="C2408" s="30"/>
      <c r="D2408" s="5"/>
      <c r="E2408" s="5"/>
      <c r="F2408" s="5"/>
      <c r="G2408" s="5"/>
      <c r="H2408" s="5"/>
      <c r="I2408" s="5"/>
      <c r="J2408" s="5"/>
      <c r="K2408" s="5"/>
      <c r="L2408" s="5"/>
      <c r="M2408" s="5"/>
      <c r="N2408" s="5"/>
      <c r="O2408" s="5"/>
      <c r="P2408" s="5"/>
      <c r="Q2408" s="5"/>
      <c r="R2408" s="5"/>
      <c r="S2408" s="5"/>
      <c r="T2408" s="5"/>
      <c r="U2408" s="127"/>
      <c r="V2408" s="496"/>
    </row>
    <row r="2409" spans="1:22" x14ac:dyDescent="0.2">
      <c r="A2409" s="5"/>
      <c r="B2409" s="31"/>
      <c r="C2409" s="30"/>
      <c r="D2409" s="5"/>
      <c r="E2409" s="5"/>
      <c r="F2409" s="5"/>
      <c r="G2409" s="5"/>
      <c r="H2409" s="5"/>
      <c r="I2409" s="5"/>
      <c r="J2409" s="5"/>
      <c r="K2409" s="5"/>
      <c r="L2409" s="5"/>
      <c r="M2409" s="5"/>
      <c r="N2409" s="5"/>
      <c r="O2409" s="5"/>
      <c r="P2409" s="5"/>
      <c r="Q2409" s="5"/>
      <c r="R2409" s="5"/>
      <c r="S2409" s="5"/>
      <c r="T2409" s="5"/>
      <c r="U2409" s="127"/>
      <c r="V2409" s="496"/>
    </row>
    <row r="2410" spans="1:22" x14ac:dyDescent="0.2">
      <c r="A2410" s="5"/>
      <c r="B2410" s="31"/>
      <c r="C2410" s="30"/>
      <c r="D2410" s="5"/>
      <c r="E2410" s="5"/>
      <c r="F2410" s="5"/>
      <c r="G2410" s="5"/>
      <c r="H2410" s="5"/>
      <c r="I2410" s="5"/>
      <c r="J2410" s="5"/>
      <c r="K2410" s="5"/>
      <c r="L2410" s="5"/>
      <c r="M2410" s="5"/>
      <c r="N2410" s="5"/>
      <c r="O2410" s="5"/>
      <c r="P2410" s="5"/>
      <c r="Q2410" s="5"/>
      <c r="R2410" s="5"/>
      <c r="S2410" s="5"/>
      <c r="T2410" s="5"/>
      <c r="U2410" s="127"/>
      <c r="V2410" s="496"/>
    </row>
    <row r="2411" spans="1:22" x14ac:dyDescent="0.2">
      <c r="A2411" s="5"/>
      <c r="B2411" s="31"/>
      <c r="C2411" s="30"/>
      <c r="D2411" s="5"/>
      <c r="E2411" s="5"/>
      <c r="F2411" s="5"/>
      <c r="G2411" s="5"/>
      <c r="H2411" s="5"/>
      <c r="I2411" s="5"/>
      <c r="J2411" s="5"/>
      <c r="K2411" s="5"/>
      <c r="L2411" s="5"/>
      <c r="M2411" s="5"/>
      <c r="N2411" s="5"/>
      <c r="O2411" s="5"/>
      <c r="P2411" s="5"/>
      <c r="Q2411" s="5"/>
      <c r="R2411" s="5"/>
      <c r="S2411" s="5"/>
      <c r="T2411" s="5"/>
      <c r="U2411" s="127"/>
      <c r="V2411" s="496"/>
    </row>
    <row r="2412" spans="1:22" x14ac:dyDescent="0.2">
      <c r="A2412" s="5"/>
      <c r="B2412" s="31"/>
      <c r="C2412" s="30"/>
      <c r="D2412" s="5"/>
      <c r="E2412" s="5"/>
      <c r="F2412" s="5"/>
      <c r="G2412" s="5"/>
      <c r="H2412" s="5"/>
      <c r="I2412" s="5"/>
      <c r="J2412" s="5"/>
      <c r="K2412" s="5"/>
      <c r="L2412" s="5"/>
      <c r="M2412" s="5"/>
      <c r="N2412" s="5"/>
      <c r="O2412" s="5"/>
      <c r="P2412" s="5"/>
      <c r="Q2412" s="5"/>
      <c r="R2412" s="5"/>
      <c r="S2412" s="5"/>
      <c r="T2412" s="5"/>
      <c r="U2412" s="127"/>
      <c r="V2412" s="496"/>
    </row>
    <row r="2413" spans="1:22" x14ac:dyDescent="0.2">
      <c r="A2413" s="5"/>
      <c r="B2413" s="31"/>
      <c r="C2413" s="30"/>
      <c r="D2413" s="5"/>
      <c r="E2413" s="5"/>
      <c r="F2413" s="5"/>
      <c r="G2413" s="5"/>
      <c r="H2413" s="5"/>
      <c r="I2413" s="5"/>
      <c r="J2413" s="5"/>
      <c r="K2413" s="5"/>
      <c r="L2413" s="5"/>
      <c r="M2413" s="5"/>
      <c r="N2413" s="5"/>
      <c r="O2413" s="5"/>
      <c r="P2413" s="5"/>
      <c r="Q2413" s="5"/>
      <c r="R2413" s="5"/>
      <c r="S2413" s="5"/>
      <c r="T2413" s="5"/>
      <c r="U2413" s="127"/>
      <c r="V2413" s="496"/>
    </row>
    <row r="2414" spans="1:22" x14ac:dyDescent="0.2">
      <c r="A2414" s="5"/>
      <c r="B2414" s="31"/>
      <c r="C2414" s="30"/>
      <c r="D2414" s="5"/>
      <c r="E2414" s="5"/>
      <c r="F2414" s="5"/>
      <c r="G2414" s="5"/>
      <c r="H2414" s="5"/>
      <c r="I2414" s="5"/>
      <c r="J2414" s="5"/>
      <c r="K2414" s="5"/>
      <c r="L2414" s="5"/>
      <c r="M2414" s="5"/>
      <c r="N2414" s="5"/>
      <c r="O2414" s="5"/>
      <c r="P2414" s="5"/>
      <c r="Q2414" s="5"/>
      <c r="R2414" s="5"/>
      <c r="S2414" s="5"/>
      <c r="T2414" s="5"/>
      <c r="U2414" s="127"/>
      <c r="V2414" s="496"/>
    </row>
    <row r="2415" spans="1:22" x14ac:dyDescent="0.2">
      <c r="A2415" s="5"/>
      <c r="B2415" s="31"/>
      <c r="C2415" s="30"/>
      <c r="D2415" s="5"/>
      <c r="E2415" s="5"/>
      <c r="F2415" s="5"/>
      <c r="G2415" s="5"/>
      <c r="H2415" s="5"/>
      <c r="I2415" s="5"/>
      <c r="J2415" s="5"/>
      <c r="K2415" s="5"/>
      <c r="L2415" s="5"/>
      <c r="M2415" s="5"/>
      <c r="N2415" s="5"/>
      <c r="O2415" s="5"/>
      <c r="P2415" s="5"/>
      <c r="Q2415" s="5"/>
      <c r="R2415" s="5"/>
      <c r="S2415" s="5"/>
      <c r="T2415" s="5"/>
      <c r="U2415" s="127"/>
      <c r="V2415" s="496"/>
    </row>
    <row r="2416" spans="1:22" x14ac:dyDescent="0.2">
      <c r="A2416" s="5"/>
      <c r="B2416" s="31"/>
      <c r="C2416" s="30"/>
      <c r="D2416" s="5"/>
      <c r="E2416" s="5"/>
      <c r="F2416" s="5"/>
      <c r="G2416" s="5"/>
      <c r="H2416" s="5"/>
      <c r="I2416" s="5"/>
      <c r="J2416" s="5"/>
      <c r="K2416" s="5"/>
      <c r="L2416" s="5"/>
      <c r="M2416" s="5"/>
      <c r="N2416" s="5"/>
      <c r="O2416" s="5"/>
      <c r="P2416" s="5"/>
      <c r="Q2416" s="5"/>
      <c r="R2416" s="5"/>
      <c r="S2416" s="5"/>
      <c r="T2416" s="5"/>
      <c r="U2416" s="127"/>
      <c r="V2416" s="496"/>
    </row>
    <row r="2417" spans="1:22" x14ac:dyDescent="0.2">
      <c r="A2417" s="5"/>
      <c r="B2417" s="31"/>
      <c r="C2417" s="30"/>
      <c r="D2417" s="5"/>
      <c r="E2417" s="5"/>
      <c r="F2417" s="5"/>
      <c r="G2417" s="5"/>
      <c r="H2417" s="5"/>
      <c r="I2417" s="5"/>
      <c r="J2417" s="5"/>
      <c r="K2417" s="5"/>
      <c r="L2417" s="5"/>
      <c r="M2417" s="5"/>
      <c r="N2417" s="5"/>
      <c r="O2417" s="5"/>
      <c r="P2417" s="5"/>
      <c r="Q2417" s="5"/>
      <c r="R2417" s="5"/>
      <c r="S2417" s="5"/>
      <c r="T2417" s="5"/>
      <c r="U2417" s="127"/>
      <c r="V2417" s="496"/>
    </row>
    <row r="2418" spans="1:22" x14ac:dyDescent="0.2">
      <c r="A2418" s="5"/>
      <c r="B2418" s="31"/>
      <c r="C2418" s="30"/>
      <c r="D2418" s="5"/>
      <c r="E2418" s="5"/>
      <c r="F2418" s="5"/>
      <c r="G2418" s="5"/>
      <c r="H2418" s="5"/>
      <c r="I2418" s="5"/>
      <c r="J2418" s="5"/>
      <c r="K2418" s="5"/>
      <c r="L2418" s="5"/>
      <c r="M2418" s="5"/>
      <c r="N2418" s="5"/>
      <c r="O2418" s="5"/>
      <c r="P2418" s="5"/>
      <c r="Q2418" s="5"/>
      <c r="R2418" s="5"/>
      <c r="S2418" s="5"/>
      <c r="T2418" s="5"/>
      <c r="U2418" s="127"/>
      <c r="V2418" s="496"/>
    </row>
    <row r="2419" spans="1:22" x14ac:dyDescent="0.2">
      <c r="A2419" s="5"/>
      <c r="B2419" s="31"/>
      <c r="C2419" s="30"/>
      <c r="D2419" s="5"/>
      <c r="E2419" s="5"/>
      <c r="F2419" s="5"/>
      <c r="G2419" s="5"/>
      <c r="H2419" s="5"/>
      <c r="I2419" s="5"/>
      <c r="J2419" s="5"/>
      <c r="K2419" s="5"/>
      <c r="L2419" s="5"/>
      <c r="M2419" s="5"/>
      <c r="N2419" s="5"/>
      <c r="O2419" s="5"/>
      <c r="P2419" s="5"/>
      <c r="Q2419" s="5"/>
      <c r="R2419" s="5"/>
      <c r="S2419" s="5"/>
      <c r="T2419" s="5"/>
      <c r="U2419" s="127"/>
      <c r="V2419" s="496"/>
    </row>
    <row r="2420" spans="1:22" x14ac:dyDescent="0.2">
      <c r="A2420" s="5"/>
      <c r="B2420" s="31"/>
      <c r="C2420" s="30"/>
      <c r="D2420" s="5"/>
      <c r="E2420" s="5"/>
      <c r="F2420" s="5"/>
      <c r="G2420" s="5"/>
      <c r="H2420" s="5"/>
      <c r="I2420" s="5"/>
      <c r="J2420" s="5"/>
      <c r="K2420" s="5"/>
      <c r="L2420" s="5"/>
      <c r="M2420" s="5"/>
      <c r="N2420" s="5"/>
      <c r="O2420" s="5"/>
      <c r="P2420" s="5"/>
      <c r="Q2420" s="5"/>
      <c r="R2420" s="5"/>
      <c r="S2420" s="5"/>
      <c r="T2420" s="5"/>
      <c r="U2420" s="127"/>
      <c r="V2420" s="496"/>
    </row>
    <row r="2421" spans="1:22" x14ac:dyDescent="0.2">
      <c r="A2421" s="5"/>
      <c r="B2421" s="31"/>
      <c r="C2421" s="30"/>
      <c r="D2421" s="5"/>
      <c r="E2421" s="5"/>
      <c r="F2421" s="5"/>
      <c r="G2421" s="5"/>
      <c r="H2421" s="5"/>
      <c r="I2421" s="5"/>
      <c r="J2421" s="5"/>
      <c r="K2421" s="5"/>
      <c r="L2421" s="5"/>
      <c r="M2421" s="5"/>
      <c r="N2421" s="5"/>
      <c r="O2421" s="5"/>
      <c r="P2421" s="5"/>
      <c r="Q2421" s="5"/>
      <c r="R2421" s="5"/>
      <c r="S2421" s="5"/>
      <c r="T2421" s="5"/>
      <c r="U2421" s="127"/>
      <c r="V2421" s="496"/>
    </row>
    <row r="2422" spans="1:22" x14ac:dyDescent="0.2">
      <c r="A2422" s="5"/>
      <c r="B2422" s="31"/>
      <c r="C2422" s="30"/>
      <c r="D2422" s="5"/>
      <c r="E2422" s="5"/>
      <c r="F2422" s="5"/>
      <c r="G2422" s="5"/>
      <c r="H2422" s="5"/>
      <c r="I2422" s="5"/>
      <c r="J2422" s="5"/>
      <c r="K2422" s="5"/>
      <c r="L2422" s="5"/>
      <c r="M2422" s="5"/>
      <c r="N2422" s="5"/>
      <c r="O2422" s="5"/>
      <c r="P2422" s="5"/>
      <c r="Q2422" s="5"/>
      <c r="R2422" s="5"/>
      <c r="S2422" s="5"/>
      <c r="T2422" s="5"/>
      <c r="U2422" s="127"/>
      <c r="V2422" s="496"/>
    </row>
    <row r="2423" spans="1:22" x14ac:dyDescent="0.2">
      <c r="A2423" s="5"/>
      <c r="B2423" s="31"/>
      <c r="C2423" s="30"/>
      <c r="D2423" s="5"/>
      <c r="E2423" s="5"/>
      <c r="F2423" s="5"/>
      <c r="G2423" s="5"/>
      <c r="H2423" s="5"/>
      <c r="I2423" s="5"/>
      <c r="J2423" s="5"/>
      <c r="K2423" s="5"/>
      <c r="L2423" s="5"/>
      <c r="M2423" s="5"/>
      <c r="N2423" s="5"/>
      <c r="O2423" s="5"/>
      <c r="P2423" s="5"/>
      <c r="Q2423" s="5"/>
      <c r="R2423" s="5"/>
      <c r="S2423" s="5"/>
      <c r="T2423" s="5"/>
      <c r="U2423" s="127"/>
      <c r="V2423" s="496"/>
    </row>
    <row r="2424" spans="1:22" x14ac:dyDescent="0.2">
      <c r="A2424" s="5"/>
      <c r="B2424" s="31"/>
      <c r="C2424" s="30"/>
      <c r="D2424" s="5"/>
      <c r="E2424" s="5"/>
      <c r="F2424" s="5"/>
      <c r="G2424" s="5"/>
      <c r="H2424" s="5"/>
      <c r="I2424" s="5"/>
      <c r="J2424" s="5"/>
      <c r="K2424" s="5"/>
      <c r="L2424" s="5"/>
      <c r="M2424" s="5"/>
      <c r="N2424" s="5"/>
      <c r="O2424" s="5"/>
      <c r="P2424" s="5"/>
      <c r="Q2424" s="5"/>
      <c r="R2424" s="5"/>
      <c r="S2424" s="5"/>
      <c r="T2424" s="5"/>
      <c r="U2424" s="127"/>
      <c r="V2424" s="496"/>
    </row>
    <row r="2425" spans="1:22" x14ac:dyDescent="0.2">
      <c r="A2425" s="5"/>
      <c r="B2425" s="31"/>
      <c r="C2425" s="30"/>
      <c r="D2425" s="5"/>
      <c r="E2425" s="5"/>
      <c r="F2425" s="5"/>
      <c r="G2425" s="5"/>
      <c r="H2425" s="5"/>
      <c r="I2425" s="5"/>
      <c r="J2425" s="5"/>
      <c r="K2425" s="5"/>
      <c r="L2425" s="5"/>
      <c r="M2425" s="5"/>
      <c r="N2425" s="5"/>
      <c r="O2425" s="5"/>
      <c r="P2425" s="5"/>
      <c r="Q2425" s="5"/>
      <c r="R2425" s="5"/>
      <c r="S2425" s="5"/>
      <c r="T2425" s="5"/>
      <c r="U2425" s="127"/>
      <c r="V2425" s="496"/>
    </row>
    <row r="2426" spans="1:22" x14ac:dyDescent="0.2">
      <c r="A2426" s="5"/>
      <c r="B2426" s="31"/>
      <c r="C2426" s="30"/>
      <c r="D2426" s="5"/>
      <c r="E2426" s="5"/>
      <c r="F2426" s="5"/>
      <c r="G2426" s="5"/>
      <c r="H2426" s="5"/>
      <c r="I2426" s="5"/>
      <c r="J2426" s="5"/>
      <c r="K2426" s="5"/>
      <c r="L2426" s="5"/>
      <c r="M2426" s="5"/>
      <c r="N2426" s="5"/>
      <c r="O2426" s="5"/>
      <c r="P2426" s="5"/>
      <c r="Q2426" s="5"/>
      <c r="R2426" s="5"/>
      <c r="S2426" s="5"/>
      <c r="T2426" s="5"/>
      <c r="U2426" s="127"/>
      <c r="V2426" s="496"/>
    </row>
    <row r="2427" spans="1:22" x14ac:dyDescent="0.2">
      <c r="A2427" s="5"/>
      <c r="B2427" s="31"/>
      <c r="C2427" s="30"/>
      <c r="D2427" s="5"/>
      <c r="E2427" s="5"/>
      <c r="F2427" s="5"/>
      <c r="G2427" s="5"/>
      <c r="H2427" s="5"/>
      <c r="I2427" s="5"/>
      <c r="J2427" s="5"/>
      <c r="K2427" s="5"/>
      <c r="L2427" s="5"/>
      <c r="M2427" s="5"/>
      <c r="N2427" s="5"/>
      <c r="O2427" s="5"/>
      <c r="P2427" s="5"/>
      <c r="Q2427" s="5"/>
      <c r="R2427" s="5"/>
      <c r="S2427" s="5"/>
      <c r="T2427" s="5"/>
      <c r="U2427" s="127"/>
      <c r="V2427" s="496"/>
    </row>
    <row r="2428" spans="1:22" x14ac:dyDescent="0.2">
      <c r="A2428" s="5"/>
      <c r="B2428" s="31"/>
      <c r="C2428" s="30"/>
      <c r="D2428" s="5"/>
      <c r="E2428" s="5"/>
      <c r="F2428" s="5"/>
      <c r="G2428" s="5"/>
      <c r="H2428" s="5"/>
      <c r="I2428" s="5"/>
      <c r="J2428" s="5"/>
      <c r="K2428" s="5"/>
      <c r="L2428" s="5"/>
      <c r="M2428" s="5"/>
      <c r="N2428" s="5"/>
      <c r="O2428" s="5"/>
      <c r="P2428" s="5"/>
      <c r="Q2428" s="5"/>
      <c r="R2428" s="5"/>
      <c r="S2428" s="5"/>
      <c r="T2428" s="5"/>
      <c r="U2428" s="127"/>
      <c r="V2428" s="496"/>
    </row>
    <row r="2429" spans="1:22" x14ac:dyDescent="0.2">
      <c r="A2429" s="5"/>
      <c r="B2429" s="31"/>
      <c r="C2429" s="30"/>
      <c r="D2429" s="5"/>
      <c r="E2429" s="5"/>
      <c r="F2429" s="5"/>
      <c r="G2429" s="5"/>
      <c r="H2429" s="5"/>
      <c r="I2429" s="5"/>
      <c r="J2429" s="5"/>
      <c r="K2429" s="5"/>
      <c r="L2429" s="5"/>
      <c r="M2429" s="5"/>
      <c r="N2429" s="5"/>
      <c r="O2429" s="5"/>
      <c r="P2429" s="5"/>
      <c r="Q2429" s="5"/>
      <c r="R2429" s="5"/>
      <c r="S2429" s="5"/>
      <c r="T2429" s="5"/>
      <c r="U2429" s="127"/>
      <c r="V2429" s="496"/>
    </row>
    <row r="2430" spans="1:22" x14ac:dyDescent="0.2">
      <c r="A2430" s="5"/>
      <c r="B2430" s="31"/>
      <c r="C2430" s="30"/>
      <c r="D2430" s="5"/>
      <c r="E2430" s="5"/>
      <c r="F2430" s="5"/>
      <c r="G2430" s="5"/>
      <c r="H2430" s="5"/>
      <c r="I2430" s="5"/>
      <c r="J2430" s="5"/>
      <c r="K2430" s="5"/>
      <c r="L2430" s="5"/>
      <c r="M2430" s="5"/>
      <c r="N2430" s="5"/>
      <c r="O2430" s="5"/>
      <c r="P2430" s="5"/>
      <c r="Q2430" s="5"/>
      <c r="R2430" s="5"/>
      <c r="S2430" s="5"/>
      <c r="T2430" s="5"/>
      <c r="U2430" s="127"/>
      <c r="V2430" s="496"/>
    </row>
    <row r="2431" spans="1:22" x14ac:dyDescent="0.2">
      <c r="A2431" s="5"/>
      <c r="B2431" s="31"/>
      <c r="C2431" s="30"/>
      <c r="D2431" s="5"/>
      <c r="E2431" s="5"/>
      <c r="F2431" s="5"/>
      <c r="G2431" s="5"/>
      <c r="H2431" s="5"/>
      <c r="I2431" s="5"/>
      <c r="J2431" s="5"/>
      <c r="K2431" s="5"/>
      <c r="L2431" s="5"/>
      <c r="M2431" s="5"/>
      <c r="N2431" s="5"/>
      <c r="O2431" s="5"/>
      <c r="P2431" s="5"/>
      <c r="Q2431" s="5"/>
      <c r="R2431" s="5"/>
      <c r="S2431" s="5"/>
      <c r="T2431" s="5"/>
      <c r="U2431" s="127"/>
      <c r="V2431" s="496"/>
    </row>
    <row r="2432" spans="1:22" x14ac:dyDescent="0.2">
      <c r="A2432" s="5"/>
      <c r="B2432" s="31"/>
      <c r="C2432" s="30"/>
      <c r="D2432" s="5"/>
      <c r="E2432" s="5"/>
      <c r="F2432" s="5"/>
      <c r="G2432" s="5"/>
      <c r="H2432" s="5"/>
      <c r="I2432" s="5"/>
      <c r="J2432" s="5"/>
      <c r="K2432" s="5"/>
      <c r="L2432" s="5"/>
      <c r="M2432" s="5"/>
      <c r="N2432" s="5"/>
      <c r="O2432" s="5"/>
      <c r="P2432" s="5"/>
      <c r="Q2432" s="5"/>
      <c r="R2432" s="5"/>
      <c r="S2432" s="5"/>
      <c r="T2432" s="5"/>
      <c r="U2432" s="127"/>
      <c r="V2432" s="496"/>
    </row>
    <row r="2433" spans="1:22" x14ac:dyDescent="0.2">
      <c r="A2433" s="5"/>
      <c r="B2433" s="31"/>
      <c r="C2433" s="30"/>
      <c r="D2433" s="5"/>
      <c r="E2433" s="5"/>
      <c r="F2433" s="5"/>
      <c r="G2433" s="5"/>
      <c r="H2433" s="5"/>
      <c r="I2433" s="5"/>
      <c r="J2433" s="5"/>
      <c r="K2433" s="5"/>
      <c r="L2433" s="5"/>
      <c r="M2433" s="5"/>
      <c r="N2433" s="5"/>
      <c r="O2433" s="5"/>
      <c r="P2433" s="5"/>
      <c r="Q2433" s="5"/>
      <c r="R2433" s="5"/>
      <c r="S2433" s="5"/>
      <c r="T2433" s="5"/>
      <c r="U2433" s="127"/>
      <c r="V2433" s="496"/>
    </row>
    <row r="2434" spans="1:22" x14ac:dyDescent="0.2">
      <c r="A2434" s="5"/>
      <c r="B2434" s="31"/>
      <c r="C2434" s="30"/>
      <c r="D2434" s="5"/>
      <c r="E2434" s="5"/>
      <c r="F2434" s="5"/>
      <c r="G2434" s="5"/>
      <c r="H2434" s="5"/>
      <c r="I2434" s="5"/>
      <c r="J2434" s="5"/>
      <c r="K2434" s="5"/>
      <c r="L2434" s="5"/>
      <c r="M2434" s="5"/>
      <c r="N2434" s="5"/>
      <c r="O2434" s="5"/>
      <c r="P2434" s="5"/>
      <c r="Q2434" s="5"/>
      <c r="R2434" s="5"/>
      <c r="S2434" s="5"/>
      <c r="T2434" s="5"/>
      <c r="U2434" s="127"/>
      <c r="V2434" s="496"/>
    </row>
    <row r="2435" spans="1:22" x14ac:dyDescent="0.2">
      <c r="A2435" s="5"/>
      <c r="B2435" s="31"/>
      <c r="C2435" s="30"/>
      <c r="D2435" s="5"/>
      <c r="E2435" s="5"/>
      <c r="F2435" s="5"/>
      <c r="G2435" s="5"/>
      <c r="H2435" s="5"/>
      <c r="I2435" s="5"/>
      <c r="J2435" s="5"/>
      <c r="K2435" s="5"/>
      <c r="L2435" s="5"/>
      <c r="M2435" s="5"/>
      <c r="N2435" s="5"/>
      <c r="O2435" s="5"/>
      <c r="P2435" s="5"/>
      <c r="Q2435" s="5"/>
      <c r="R2435" s="5"/>
      <c r="S2435" s="5"/>
      <c r="T2435" s="5"/>
      <c r="U2435" s="127"/>
      <c r="V2435" s="496"/>
    </row>
    <row r="2436" spans="1:22" x14ac:dyDescent="0.2">
      <c r="A2436" s="5"/>
      <c r="B2436" s="31"/>
      <c r="C2436" s="30"/>
      <c r="D2436" s="5"/>
      <c r="E2436" s="5"/>
      <c r="F2436" s="5"/>
      <c r="G2436" s="5"/>
      <c r="H2436" s="5"/>
      <c r="I2436" s="5"/>
      <c r="J2436" s="5"/>
      <c r="K2436" s="5"/>
      <c r="L2436" s="5"/>
      <c r="M2436" s="5"/>
      <c r="N2436" s="5"/>
      <c r="O2436" s="5"/>
      <c r="P2436" s="5"/>
      <c r="Q2436" s="5"/>
      <c r="R2436" s="5"/>
      <c r="S2436" s="5"/>
      <c r="T2436" s="5"/>
      <c r="U2436" s="127"/>
      <c r="V2436" s="496"/>
    </row>
    <row r="2437" spans="1:22" x14ac:dyDescent="0.2">
      <c r="A2437" s="5"/>
      <c r="B2437" s="31"/>
      <c r="C2437" s="30"/>
      <c r="D2437" s="5"/>
      <c r="E2437" s="5"/>
      <c r="F2437" s="5"/>
      <c r="G2437" s="5"/>
      <c r="H2437" s="5"/>
      <c r="I2437" s="5"/>
      <c r="J2437" s="5"/>
      <c r="K2437" s="5"/>
      <c r="L2437" s="5"/>
      <c r="M2437" s="5"/>
      <c r="N2437" s="5"/>
      <c r="O2437" s="5"/>
      <c r="P2437" s="5"/>
      <c r="Q2437" s="5"/>
      <c r="R2437" s="5"/>
      <c r="S2437" s="5"/>
      <c r="T2437" s="5"/>
      <c r="U2437" s="127"/>
      <c r="V2437" s="496"/>
    </row>
    <row r="2438" spans="1:22" x14ac:dyDescent="0.2">
      <c r="A2438" s="5"/>
      <c r="B2438" s="31"/>
      <c r="C2438" s="30"/>
      <c r="D2438" s="5"/>
      <c r="E2438" s="5"/>
      <c r="F2438" s="5"/>
      <c r="G2438" s="5"/>
      <c r="H2438" s="5"/>
      <c r="I2438" s="5"/>
      <c r="J2438" s="5"/>
      <c r="K2438" s="5"/>
      <c r="L2438" s="5"/>
      <c r="M2438" s="5"/>
      <c r="N2438" s="5"/>
      <c r="O2438" s="5"/>
      <c r="P2438" s="5"/>
      <c r="Q2438" s="5"/>
      <c r="R2438" s="5"/>
      <c r="S2438" s="5"/>
      <c r="T2438" s="5"/>
      <c r="U2438" s="127"/>
      <c r="V2438" s="496"/>
    </row>
    <row r="2439" spans="1:22" x14ac:dyDescent="0.2">
      <c r="A2439" s="5"/>
      <c r="B2439" s="31"/>
      <c r="C2439" s="30"/>
      <c r="D2439" s="5"/>
      <c r="E2439" s="5"/>
      <c r="F2439" s="5"/>
      <c r="G2439" s="5"/>
      <c r="H2439" s="5"/>
      <c r="I2439" s="5"/>
      <c r="J2439" s="5"/>
      <c r="K2439" s="5"/>
      <c r="L2439" s="5"/>
      <c r="M2439" s="5"/>
      <c r="N2439" s="5"/>
      <c r="O2439" s="5"/>
      <c r="P2439" s="5"/>
      <c r="Q2439" s="5"/>
      <c r="R2439" s="5"/>
      <c r="S2439" s="5"/>
      <c r="T2439" s="5"/>
      <c r="U2439" s="127"/>
      <c r="V2439" s="496"/>
    </row>
    <row r="2440" spans="1:22" x14ac:dyDescent="0.2">
      <c r="A2440" s="5"/>
      <c r="B2440" s="31"/>
      <c r="C2440" s="30"/>
      <c r="D2440" s="5"/>
      <c r="E2440" s="5"/>
      <c r="F2440" s="5"/>
      <c r="G2440" s="5"/>
      <c r="H2440" s="5"/>
      <c r="I2440" s="5"/>
      <c r="J2440" s="5"/>
      <c r="K2440" s="5"/>
      <c r="L2440" s="5"/>
      <c r="M2440" s="5"/>
      <c r="N2440" s="5"/>
      <c r="O2440" s="5"/>
      <c r="P2440" s="5"/>
      <c r="Q2440" s="5"/>
      <c r="R2440" s="5"/>
      <c r="S2440" s="5"/>
      <c r="T2440" s="5"/>
      <c r="U2440" s="127"/>
      <c r="V2440" s="496"/>
    </row>
    <row r="2441" spans="1:22" x14ac:dyDescent="0.2">
      <c r="A2441" s="5"/>
      <c r="B2441" s="31"/>
      <c r="C2441" s="30"/>
      <c r="D2441" s="5"/>
      <c r="E2441" s="5"/>
      <c r="F2441" s="5"/>
      <c r="G2441" s="5"/>
      <c r="H2441" s="5"/>
      <c r="I2441" s="5"/>
      <c r="J2441" s="5"/>
      <c r="K2441" s="5"/>
      <c r="L2441" s="5"/>
      <c r="M2441" s="5"/>
      <c r="N2441" s="5"/>
      <c r="O2441" s="5"/>
      <c r="P2441" s="5"/>
      <c r="Q2441" s="5"/>
      <c r="R2441" s="5"/>
      <c r="S2441" s="5"/>
      <c r="T2441" s="5"/>
      <c r="U2441" s="127"/>
      <c r="V2441" s="496"/>
    </row>
    <row r="2442" spans="1:22" x14ac:dyDescent="0.2">
      <c r="A2442" s="5"/>
      <c r="B2442" s="31"/>
      <c r="C2442" s="30"/>
      <c r="D2442" s="5"/>
      <c r="E2442" s="5"/>
      <c r="F2442" s="5"/>
      <c r="G2442" s="5"/>
      <c r="H2442" s="5"/>
      <c r="I2442" s="5"/>
      <c r="J2442" s="5"/>
      <c r="K2442" s="5"/>
      <c r="L2442" s="5"/>
      <c r="M2442" s="5"/>
      <c r="N2442" s="5"/>
      <c r="O2442" s="5"/>
      <c r="P2442" s="5"/>
      <c r="Q2442" s="5"/>
      <c r="R2442" s="5"/>
      <c r="S2442" s="5"/>
      <c r="T2442" s="5"/>
      <c r="U2442" s="127"/>
      <c r="V2442" s="496"/>
    </row>
    <row r="2443" spans="1:22" x14ac:dyDescent="0.2">
      <c r="A2443" s="5"/>
      <c r="B2443" s="31"/>
      <c r="C2443" s="30"/>
      <c r="D2443" s="5"/>
      <c r="E2443" s="5"/>
      <c r="F2443" s="5"/>
      <c r="G2443" s="5"/>
      <c r="H2443" s="5"/>
      <c r="I2443" s="5"/>
      <c r="J2443" s="5"/>
      <c r="K2443" s="5"/>
      <c r="L2443" s="5"/>
      <c r="M2443" s="5"/>
      <c r="N2443" s="5"/>
      <c r="O2443" s="5"/>
      <c r="P2443" s="5"/>
      <c r="Q2443" s="5"/>
      <c r="R2443" s="5"/>
      <c r="S2443" s="5"/>
      <c r="T2443" s="5"/>
      <c r="U2443" s="127"/>
      <c r="V2443" s="496"/>
    </row>
    <row r="2444" spans="1:22" x14ac:dyDescent="0.2">
      <c r="A2444" s="5"/>
      <c r="B2444" s="31"/>
      <c r="C2444" s="30"/>
      <c r="D2444" s="5"/>
      <c r="E2444" s="5"/>
      <c r="F2444" s="5"/>
      <c r="G2444" s="5"/>
      <c r="H2444" s="5"/>
      <c r="I2444" s="5"/>
      <c r="J2444" s="5"/>
      <c r="K2444" s="5"/>
      <c r="L2444" s="5"/>
      <c r="M2444" s="5"/>
      <c r="N2444" s="5"/>
      <c r="O2444" s="5"/>
      <c r="P2444" s="5"/>
      <c r="Q2444" s="5"/>
      <c r="R2444" s="5"/>
      <c r="S2444" s="5"/>
      <c r="T2444" s="5"/>
      <c r="U2444" s="127"/>
      <c r="V2444" s="496"/>
    </row>
    <row r="2445" spans="1:22" x14ac:dyDescent="0.2">
      <c r="A2445" s="5"/>
      <c r="B2445" s="31"/>
      <c r="C2445" s="30"/>
      <c r="D2445" s="5"/>
      <c r="E2445" s="5"/>
      <c r="F2445" s="5"/>
      <c r="G2445" s="5"/>
      <c r="H2445" s="5"/>
      <c r="I2445" s="5"/>
      <c r="J2445" s="5"/>
      <c r="K2445" s="5"/>
      <c r="L2445" s="5"/>
      <c r="M2445" s="5"/>
      <c r="N2445" s="5"/>
      <c r="O2445" s="5"/>
      <c r="P2445" s="5"/>
      <c r="Q2445" s="5"/>
      <c r="R2445" s="5"/>
      <c r="S2445" s="5"/>
      <c r="T2445" s="5"/>
      <c r="U2445" s="127"/>
      <c r="V2445" s="496"/>
    </row>
    <row r="2446" spans="1:22" x14ac:dyDescent="0.2">
      <c r="A2446" s="5"/>
      <c r="B2446" s="31"/>
      <c r="C2446" s="30"/>
      <c r="D2446" s="5"/>
      <c r="E2446" s="5"/>
      <c r="F2446" s="5"/>
      <c r="G2446" s="5"/>
      <c r="H2446" s="5"/>
      <c r="I2446" s="5"/>
      <c r="J2446" s="5"/>
      <c r="K2446" s="5"/>
      <c r="L2446" s="5"/>
      <c r="M2446" s="5"/>
      <c r="N2446" s="5"/>
      <c r="O2446" s="5"/>
      <c r="P2446" s="5"/>
      <c r="Q2446" s="5"/>
      <c r="R2446" s="5"/>
      <c r="S2446" s="5"/>
      <c r="T2446" s="5"/>
      <c r="U2446" s="127"/>
      <c r="V2446" s="496"/>
    </row>
    <row r="2447" spans="1:22" x14ac:dyDescent="0.2">
      <c r="A2447" s="5"/>
      <c r="B2447" s="31"/>
      <c r="C2447" s="30"/>
      <c r="D2447" s="5"/>
      <c r="E2447" s="5"/>
      <c r="F2447" s="5"/>
      <c r="G2447" s="5"/>
      <c r="H2447" s="5"/>
      <c r="I2447" s="5"/>
      <c r="J2447" s="5"/>
      <c r="K2447" s="5"/>
      <c r="L2447" s="5"/>
      <c r="M2447" s="5"/>
      <c r="N2447" s="5"/>
      <c r="O2447" s="5"/>
      <c r="P2447" s="5"/>
      <c r="Q2447" s="5"/>
      <c r="R2447" s="5"/>
      <c r="S2447" s="5"/>
      <c r="T2447" s="5"/>
      <c r="U2447" s="127"/>
      <c r="V2447" s="496"/>
    </row>
    <row r="2448" spans="1:22" x14ac:dyDescent="0.2">
      <c r="A2448" s="5"/>
      <c r="B2448" s="31"/>
      <c r="C2448" s="30"/>
      <c r="D2448" s="5"/>
      <c r="E2448" s="5"/>
      <c r="F2448" s="5"/>
      <c r="G2448" s="5"/>
      <c r="H2448" s="5"/>
      <c r="I2448" s="5"/>
      <c r="J2448" s="5"/>
      <c r="K2448" s="5"/>
      <c r="L2448" s="5"/>
      <c r="M2448" s="5"/>
      <c r="N2448" s="5"/>
      <c r="O2448" s="5"/>
      <c r="P2448" s="5"/>
      <c r="Q2448" s="5"/>
      <c r="R2448" s="5"/>
      <c r="S2448" s="5"/>
      <c r="T2448" s="5"/>
      <c r="U2448" s="127"/>
      <c r="V2448" s="496"/>
    </row>
    <row r="2449" spans="1:22" x14ac:dyDescent="0.2">
      <c r="A2449" s="5"/>
      <c r="B2449" s="31"/>
      <c r="C2449" s="30"/>
      <c r="D2449" s="5"/>
      <c r="E2449" s="5"/>
      <c r="F2449" s="5"/>
      <c r="G2449" s="5"/>
      <c r="H2449" s="5"/>
      <c r="I2449" s="5"/>
      <c r="J2449" s="5"/>
      <c r="K2449" s="5"/>
      <c r="L2449" s="5"/>
      <c r="M2449" s="5"/>
      <c r="N2449" s="5"/>
      <c r="O2449" s="5"/>
      <c r="P2449" s="5"/>
      <c r="Q2449" s="5"/>
      <c r="R2449" s="5"/>
      <c r="S2449" s="5"/>
      <c r="T2449" s="5"/>
      <c r="U2449" s="127"/>
      <c r="V2449" s="496"/>
    </row>
    <row r="2450" spans="1:22" x14ac:dyDescent="0.2">
      <c r="A2450" s="5"/>
      <c r="B2450" s="31"/>
      <c r="C2450" s="30"/>
      <c r="D2450" s="5"/>
      <c r="E2450" s="5"/>
      <c r="F2450" s="5"/>
      <c r="G2450" s="5"/>
      <c r="H2450" s="5"/>
      <c r="I2450" s="5"/>
      <c r="J2450" s="5"/>
      <c r="K2450" s="5"/>
      <c r="L2450" s="5"/>
      <c r="M2450" s="5"/>
      <c r="N2450" s="5"/>
      <c r="O2450" s="5"/>
      <c r="P2450" s="5"/>
      <c r="Q2450" s="5"/>
      <c r="R2450" s="5"/>
      <c r="S2450" s="5"/>
      <c r="T2450" s="5"/>
      <c r="U2450" s="127"/>
      <c r="V2450" s="496"/>
    </row>
    <row r="2451" spans="1:22" x14ac:dyDescent="0.2">
      <c r="A2451" s="5"/>
      <c r="B2451" s="31"/>
      <c r="C2451" s="30"/>
      <c r="D2451" s="5"/>
      <c r="E2451" s="5"/>
      <c r="F2451" s="5"/>
      <c r="G2451" s="5"/>
      <c r="H2451" s="5"/>
      <c r="I2451" s="5"/>
      <c r="J2451" s="5"/>
      <c r="K2451" s="5"/>
      <c r="L2451" s="5"/>
      <c r="M2451" s="5"/>
      <c r="N2451" s="5"/>
      <c r="O2451" s="5"/>
      <c r="P2451" s="5"/>
      <c r="Q2451" s="5"/>
      <c r="R2451" s="5"/>
      <c r="S2451" s="5"/>
      <c r="T2451" s="5"/>
      <c r="U2451" s="127"/>
      <c r="V2451" s="496"/>
    </row>
    <row r="2452" spans="1:22" x14ac:dyDescent="0.2">
      <c r="A2452" s="5"/>
      <c r="B2452" s="31"/>
      <c r="C2452" s="30"/>
      <c r="D2452" s="5"/>
      <c r="E2452" s="5"/>
      <c r="F2452" s="5"/>
      <c r="G2452" s="5"/>
      <c r="H2452" s="5"/>
      <c r="I2452" s="5"/>
      <c r="J2452" s="5"/>
      <c r="K2452" s="5"/>
      <c r="L2452" s="5"/>
      <c r="M2452" s="5"/>
      <c r="N2452" s="5"/>
      <c r="O2452" s="5"/>
      <c r="P2452" s="5"/>
      <c r="Q2452" s="5"/>
      <c r="R2452" s="5"/>
      <c r="S2452" s="5"/>
      <c r="T2452" s="5"/>
      <c r="U2452" s="127"/>
      <c r="V2452" s="496"/>
    </row>
    <row r="2453" spans="1:22" x14ac:dyDescent="0.2">
      <c r="A2453" s="5"/>
      <c r="B2453" s="31"/>
      <c r="C2453" s="30"/>
      <c r="D2453" s="5"/>
      <c r="E2453" s="5"/>
      <c r="F2453" s="5"/>
      <c r="G2453" s="5"/>
      <c r="H2453" s="5"/>
      <c r="I2453" s="5"/>
      <c r="J2453" s="5"/>
      <c r="K2453" s="5"/>
      <c r="L2453" s="5"/>
      <c r="M2453" s="5"/>
      <c r="N2453" s="5"/>
      <c r="O2453" s="5"/>
      <c r="P2453" s="5"/>
      <c r="Q2453" s="5"/>
      <c r="R2453" s="5"/>
      <c r="S2453" s="5"/>
      <c r="T2453" s="5"/>
      <c r="U2453" s="127"/>
      <c r="V2453" s="496"/>
    </row>
    <row r="2454" spans="1:22" x14ac:dyDescent="0.2">
      <c r="A2454" s="5"/>
      <c r="B2454" s="31"/>
      <c r="C2454" s="30"/>
      <c r="D2454" s="5"/>
      <c r="E2454" s="5"/>
      <c r="F2454" s="5"/>
      <c r="G2454" s="5"/>
      <c r="H2454" s="5"/>
      <c r="I2454" s="5"/>
      <c r="J2454" s="5"/>
      <c r="K2454" s="5"/>
      <c r="L2454" s="5"/>
      <c r="M2454" s="5"/>
      <c r="N2454" s="5"/>
      <c r="O2454" s="5"/>
      <c r="P2454" s="5"/>
      <c r="Q2454" s="5"/>
      <c r="R2454" s="5"/>
      <c r="S2454" s="5"/>
      <c r="T2454" s="5"/>
      <c r="U2454" s="127"/>
      <c r="V2454" s="496"/>
    </row>
    <row r="2455" spans="1:22" x14ac:dyDescent="0.2">
      <c r="A2455" s="5"/>
      <c r="B2455" s="31"/>
      <c r="C2455" s="30"/>
      <c r="D2455" s="5"/>
      <c r="E2455" s="5"/>
      <c r="F2455" s="5"/>
      <c r="G2455" s="5"/>
      <c r="H2455" s="5"/>
      <c r="I2455" s="5"/>
      <c r="J2455" s="5"/>
      <c r="K2455" s="5"/>
      <c r="L2455" s="5"/>
      <c r="M2455" s="5"/>
      <c r="N2455" s="5"/>
      <c r="O2455" s="5"/>
      <c r="P2455" s="5"/>
      <c r="Q2455" s="5"/>
      <c r="R2455" s="5"/>
      <c r="S2455" s="5"/>
      <c r="T2455" s="5"/>
      <c r="U2455" s="127"/>
      <c r="V2455" s="496"/>
    </row>
    <row r="2456" spans="1:22" x14ac:dyDescent="0.2">
      <c r="A2456" s="5"/>
      <c r="B2456" s="31"/>
      <c r="C2456" s="30"/>
      <c r="D2456" s="5"/>
      <c r="E2456" s="5"/>
      <c r="F2456" s="5"/>
      <c r="G2456" s="5"/>
      <c r="H2456" s="5"/>
      <c r="I2456" s="5"/>
      <c r="J2456" s="5"/>
      <c r="K2456" s="5"/>
      <c r="L2456" s="5"/>
      <c r="M2456" s="5"/>
      <c r="N2456" s="5"/>
      <c r="O2456" s="5"/>
      <c r="P2456" s="5"/>
      <c r="Q2456" s="5"/>
      <c r="R2456" s="5"/>
      <c r="S2456" s="5"/>
      <c r="T2456" s="5"/>
      <c r="U2456" s="127"/>
      <c r="V2456" s="496"/>
    </row>
    <row r="2457" spans="1:22" x14ac:dyDescent="0.2">
      <c r="A2457" s="5"/>
      <c r="B2457" s="31"/>
      <c r="C2457" s="30"/>
      <c r="D2457" s="5"/>
      <c r="E2457" s="5"/>
      <c r="F2457" s="5"/>
      <c r="G2457" s="5"/>
      <c r="H2457" s="5"/>
      <c r="I2457" s="5"/>
      <c r="J2457" s="5"/>
      <c r="K2457" s="5"/>
      <c r="L2457" s="5"/>
      <c r="M2457" s="5"/>
      <c r="N2457" s="5"/>
      <c r="O2457" s="5"/>
      <c r="P2457" s="5"/>
      <c r="Q2457" s="5"/>
      <c r="R2457" s="5"/>
      <c r="S2457" s="5"/>
      <c r="T2457" s="5"/>
      <c r="U2457" s="127"/>
      <c r="V2457" s="496"/>
    </row>
    <row r="2458" spans="1:22" x14ac:dyDescent="0.2">
      <c r="A2458" s="5"/>
      <c r="B2458" s="31"/>
      <c r="C2458" s="30"/>
      <c r="D2458" s="5"/>
      <c r="E2458" s="5"/>
      <c r="F2458" s="5"/>
      <c r="G2458" s="5"/>
      <c r="H2458" s="5"/>
      <c r="I2458" s="5"/>
      <c r="J2458" s="5"/>
      <c r="K2458" s="5"/>
      <c r="L2458" s="5"/>
      <c r="M2458" s="5"/>
      <c r="N2458" s="5"/>
      <c r="O2458" s="5"/>
      <c r="P2458" s="5"/>
      <c r="Q2458" s="5"/>
      <c r="R2458" s="5"/>
      <c r="S2458" s="5"/>
      <c r="T2458" s="5"/>
      <c r="U2458" s="127"/>
      <c r="V2458" s="496"/>
    </row>
    <row r="2459" spans="1:22" x14ac:dyDescent="0.2">
      <c r="A2459" s="5"/>
      <c r="B2459" s="31"/>
      <c r="C2459" s="30"/>
      <c r="D2459" s="5"/>
      <c r="E2459" s="5"/>
      <c r="F2459" s="5"/>
      <c r="G2459" s="5"/>
      <c r="H2459" s="5"/>
      <c r="I2459" s="5"/>
      <c r="J2459" s="5"/>
      <c r="K2459" s="5"/>
      <c r="L2459" s="5"/>
      <c r="M2459" s="5"/>
      <c r="N2459" s="5"/>
      <c r="O2459" s="5"/>
      <c r="P2459" s="5"/>
      <c r="Q2459" s="5"/>
      <c r="R2459" s="5"/>
      <c r="S2459" s="5"/>
      <c r="T2459" s="5"/>
      <c r="U2459" s="127"/>
      <c r="V2459" s="496"/>
    </row>
    <row r="2460" spans="1:22" x14ac:dyDescent="0.2">
      <c r="A2460" s="5"/>
      <c r="B2460" s="31"/>
      <c r="C2460" s="30"/>
      <c r="D2460" s="5"/>
      <c r="E2460" s="5"/>
      <c r="F2460" s="5"/>
      <c r="G2460" s="5"/>
      <c r="H2460" s="5"/>
      <c r="I2460" s="5"/>
      <c r="J2460" s="5"/>
      <c r="K2460" s="5"/>
      <c r="L2460" s="5"/>
      <c r="M2460" s="5"/>
      <c r="N2460" s="5"/>
      <c r="O2460" s="5"/>
      <c r="P2460" s="5"/>
      <c r="Q2460" s="5"/>
      <c r="R2460" s="5"/>
      <c r="S2460" s="5"/>
      <c r="T2460" s="5"/>
      <c r="U2460" s="127"/>
      <c r="V2460" s="496"/>
    </row>
    <row r="2461" spans="1:22" x14ac:dyDescent="0.2">
      <c r="A2461" s="5"/>
      <c r="B2461" s="31"/>
      <c r="C2461" s="30"/>
      <c r="D2461" s="5"/>
      <c r="E2461" s="5"/>
      <c r="F2461" s="5"/>
      <c r="G2461" s="5"/>
      <c r="H2461" s="5"/>
      <c r="I2461" s="5"/>
      <c r="J2461" s="5"/>
      <c r="K2461" s="5"/>
      <c r="L2461" s="5"/>
      <c r="M2461" s="5"/>
      <c r="N2461" s="5"/>
      <c r="O2461" s="5"/>
      <c r="P2461" s="5"/>
      <c r="Q2461" s="5"/>
      <c r="R2461" s="5"/>
      <c r="S2461" s="5"/>
      <c r="T2461" s="5"/>
      <c r="U2461" s="127"/>
      <c r="V2461" s="496"/>
    </row>
    <row r="2462" spans="1:22" x14ac:dyDescent="0.2">
      <c r="A2462" s="5"/>
      <c r="B2462" s="31"/>
      <c r="C2462" s="30"/>
      <c r="D2462" s="5"/>
      <c r="E2462" s="5"/>
      <c r="F2462" s="5"/>
      <c r="G2462" s="5"/>
      <c r="H2462" s="5"/>
      <c r="I2462" s="5"/>
      <c r="J2462" s="5"/>
      <c r="K2462" s="5"/>
      <c r="L2462" s="5"/>
      <c r="M2462" s="5"/>
      <c r="N2462" s="5"/>
      <c r="O2462" s="5"/>
      <c r="P2462" s="5"/>
      <c r="Q2462" s="5"/>
      <c r="R2462" s="5"/>
      <c r="S2462" s="5"/>
      <c r="T2462" s="5"/>
      <c r="U2462" s="127"/>
      <c r="V2462" s="496"/>
    </row>
    <row r="2463" spans="1:22" x14ac:dyDescent="0.2">
      <c r="A2463" s="5"/>
      <c r="B2463" s="31"/>
      <c r="C2463" s="30"/>
      <c r="D2463" s="5"/>
      <c r="E2463" s="5"/>
      <c r="F2463" s="5"/>
      <c r="G2463" s="5"/>
      <c r="H2463" s="5"/>
      <c r="I2463" s="5"/>
      <c r="J2463" s="5"/>
      <c r="K2463" s="5"/>
      <c r="L2463" s="5"/>
      <c r="M2463" s="5"/>
      <c r="N2463" s="5"/>
      <c r="O2463" s="5"/>
      <c r="P2463" s="5"/>
      <c r="Q2463" s="5"/>
      <c r="R2463" s="5"/>
      <c r="S2463" s="5"/>
      <c r="T2463" s="5"/>
      <c r="U2463" s="127"/>
      <c r="V2463" s="496"/>
    </row>
    <row r="2464" spans="1:22" x14ac:dyDescent="0.2">
      <c r="A2464" s="5"/>
      <c r="B2464" s="31"/>
      <c r="C2464" s="30"/>
      <c r="D2464" s="5"/>
      <c r="E2464" s="5"/>
      <c r="F2464" s="5"/>
      <c r="G2464" s="5"/>
      <c r="H2464" s="5"/>
      <c r="I2464" s="5"/>
      <c r="J2464" s="5"/>
      <c r="K2464" s="5"/>
      <c r="L2464" s="5"/>
      <c r="M2464" s="5"/>
      <c r="N2464" s="5"/>
      <c r="O2464" s="5"/>
      <c r="P2464" s="5"/>
      <c r="Q2464" s="5"/>
      <c r="R2464" s="5"/>
      <c r="S2464" s="5"/>
      <c r="T2464" s="5"/>
      <c r="U2464" s="127"/>
      <c r="V2464" s="496"/>
    </row>
    <row r="2465" spans="1:22" x14ac:dyDescent="0.2">
      <c r="A2465" s="5"/>
      <c r="B2465" s="31"/>
      <c r="C2465" s="30"/>
      <c r="D2465" s="5"/>
      <c r="E2465" s="5"/>
      <c r="F2465" s="5"/>
      <c r="G2465" s="5"/>
      <c r="H2465" s="5"/>
      <c r="I2465" s="5"/>
      <c r="J2465" s="5"/>
      <c r="K2465" s="5"/>
      <c r="L2465" s="5"/>
      <c r="M2465" s="5"/>
      <c r="N2465" s="5"/>
      <c r="O2465" s="5"/>
      <c r="P2465" s="5"/>
      <c r="Q2465" s="5"/>
      <c r="R2465" s="5"/>
      <c r="S2465" s="5"/>
      <c r="T2465" s="5"/>
      <c r="U2465" s="127"/>
      <c r="V2465" s="496"/>
    </row>
    <row r="2466" spans="1:22" x14ac:dyDescent="0.2">
      <c r="A2466" s="5"/>
      <c r="B2466" s="31"/>
      <c r="C2466" s="30"/>
      <c r="D2466" s="5"/>
      <c r="E2466" s="5"/>
      <c r="F2466" s="5"/>
      <c r="G2466" s="5"/>
      <c r="H2466" s="5"/>
      <c r="I2466" s="5"/>
      <c r="J2466" s="5"/>
      <c r="K2466" s="5"/>
      <c r="L2466" s="5"/>
      <c r="M2466" s="5"/>
      <c r="N2466" s="5"/>
      <c r="O2466" s="5"/>
      <c r="P2466" s="5"/>
      <c r="Q2466" s="5"/>
      <c r="R2466" s="5"/>
      <c r="S2466" s="5"/>
      <c r="T2466" s="5"/>
      <c r="U2466" s="127"/>
      <c r="V2466" s="496"/>
    </row>
    <row r="2467" spans="1:22" x14ac:dyDescent="0.2">
      <c r="A2467" s="5"/>
      <c r="B2467" s="31"/>
      <c r="C2467" s="30"/>
      <c r="D2467" s="5"/>
      <c r="E2467" s="5"/>
      <c r="F2467" s="5"/>
      <c r="G2467" s="5"/>
      <c r="H2467" s="5"/>
      <c r="I2467" s="5"/>
      <c r="J2467" s="5"/>
      <c r="K2467" s="5"/>
      <c r="L2467" s="5"/>
      <c r="M2467" s="5"/>
      <c r="N2467" s="5"/>
      <c r="O2467" s="5"/>
      <c r="P2467" s="5"/>
      <c r="Q2467" s="5"/>
      <c r="R2467" s="5"/>
      <c r="S2467" s="5"/>
      <c r="T2467" s="5"/>
      <c r="U2467" s="127"/>
      <c r="V2467" s="496"/>
    </row>
    <row r="2468" spans="1:22" x14ac:dyDescent="0.2">
      <c r="A2468" s="5"/>
      <c r="B2468" s="31"/>
      <c r="C2468" s="30"/>
      <c r="D2468" s="5"/>
      <c r="E2468" s="5"/>
      <c r="F2468" s="5"/>
      <c r="G2468" s="5"/>
      <c r="H2468" s="5"/>
      <c r="I2468" s="5"/>
      <c r="J2468" s="5"/>
      <c r="K2468" s="5"/>
      <c r="L2468" s="5"/>
      <c r="M2468" s="5"/>
      <c r="N2468" s="5"/>
      <c r="O2468" s="5"/>
      <c r="P2468" s="5"/>
      <c r="Q2468" s="5"/>
      <c r="R2468" s="5"/>
      <c r="S2468" s="5"/>
      <c r="T2468" s="5"/>
      <c r="U2468" s="127"/>
      <c r="V2468" s="496"/>
    </row>
    <row r="2469" spans="1:22" x14ac:dyDescent="0.2">
      <c r="A2469" s="5"/>
      <c r="B2469" s="31"/>
      <c r="C2469" s="30"/>
      <c r="D2469" s="5"/>
      <c r="E2469" s="5"/>
      <c r="F2469" s="5"/>
      <c r="G2469" s="5"/>
      <c r="H2469" s="5"/>
      <c r="I2469" s="5"/>
      <c r="J2469" s="5"/>
      <c r="K2469" s="5"/>
      <c r="L2469" s="5"/>
      <c r="M2469" s="5"/>
      <c r="N2469" s="5"/>
      <c r="O2469" s="5"/>
      <c r="P2469" s="5"/>
      <c r="Q2469" s="5"/>
      <c r="R2469" s="5"/>
      <c r="S2469" s="5"/>
      <c r="T2469" s="5"/>
      <c r="U2469" s="127"/>
      <c r="V2469" s="496"/>
    </row>
    <row r="2470" spans="1:22" x14ac:dyDescent="0.2">
      <c r="A2470" s="5"/>
      <c r="B2470" s="31"/>
      <c r="C2470" s="30"/>
      <c r="D2470" s="5"/>
      <c r="E2470" s="5"/>
      <c r="F2470" s="5"/>
      <c r="G2470" s="5"/>
      <c r="H2470" s="5"/>
      <c r="I2470" s="5"/>
      <c r="J2470" s="5"/>
      <c r="K2470" s="5"/>
      <c r="L2470" s="5"/>
      <c r="M2470" s="5"/>
      <c r="N2470" s="5"/>
      <c r="O2470" s="5"/>
      <c r="P2470" s="5"/>
      <c r="Q2470" s="5"/>
      <c r="R2470" s="5"/>
      <c r="S2470" s="5"/>
      <c r="T2470" s="5"/>
      <c r="U2470" s="127"/>
      <c r="V2470" s="496"/>
    </row>
    <row r="2471" spans="1:22" x14ac:dyDescent="0.2">
      <c r="A2471" s="5"/>
      <c r="B2471" s="31"/>
      <c r="C2471" s="30"/>
      <c r="D2471" s="5"/>
      <c r="E2471" s="5"/>
      <c r="F2471" s="5"/>
      <c r="G2471" s="5"/>
      <c r="H2471" s="5"/>
      <c r="I2471" s="5"/>
      <c r="J2471" s="5"/>
      <c r="K2471" s="5"/>
      <c r="L2471" s="5"/>
      <c r="M2471" s="5"/>
      <c r="N2471" s="5"/>
      <c r="O2471" s="5"/>
      <c r="P2471" s="5"/>
      <c r="Q2471" s="5"/>
      <c r="R2471" s="5"/>
      <c r="S2471" s="5"/>
      <c r="T2471" s="5"/>
      <c r="U2471" s="127"/>
      <c r="V2471" s="496"/>
    </row>
    <row r="2472" spans="1:22" x14ac:dyDescent="0.2">
      <c r="A2472" s="5"/>
      <c r="B2472" s="31"/>
      <c r="C2472" s="30"/>
      <c r="D2472" s="5"/>
      <c r="E2472" s="5"/>
      <c r="F2472" s="5"/>
      <c r="G2472" s="5"/>
      <c r="H2472" s="5"/>
      <c r="I2472" s="5"/>
      <c r="J2472" s="5"/>
      <c r="K2472" s="5"/>
      <c r="L2472" s="5"/>
      <c r="M2472" s="5"/>
      <c r="N2472" s="5"/>
      <c r="O2472" s="5"/>
      <c r="P2472" s="5"/>
      <c r="Q2472" s="5"/>
      <c r="R2472" s="5"/>
      <c r="S2472" s="5"/>
      <c r="T2472" s="5"/>
      <c r="U2472" s="127"/>
      <c r="V2472" s="496"/>
    </row>
    <row r="2473" spans="1:22" x14ac:dyDescent="0.2">
      <c r="A2473" s="5"/>
      <c r="B2473" s="31"/>
      <c r="C2473" s="30"/>
      <c r="D2473" s="5"/>
      <c r="E2473" s="5"/>
      <c r="F2473" s="5"/>
      <c r="G2473" s="5"/>
      <c r="H2473" s="5"/>
      <c r="I2473" s="5"/>
      <c r="J2473" s="5"/>
      <c r="K2473" s="5"/>
      <c r="L2473" s="5"/>
      <c r="M2473" s="5"/>
      <c r="N2473" s="5"/>
      <c r="O2473" s="5"/>
      <c r="P2473" s="5"/>
      <c r="Q2473" s="5"/>
      <c r="R2473" s="5"/>
      <c r="S2473" s="5"/>
      <c r="T2473" s="5"/>
      <c r="U2473" s="127"/>
      <c r="V2473" s="496"/>
    </row>
    <row r="2474" spans="1:22" x14ac:dyDescent="0.2">
      <c r="A2474" s="5"/>
      <c r="B2474" s="31"/>
      <c r="C2474" s="30"/>
      <c r="D2474" s="5"/>
      <c r="E2474" s="5"/>
      <c r="F2474" s="5"/>
      <c r="G2474" s="5"/>
      <c r="H2474" s="5"/>
      <c r="I2474" s="5"/>
      <c r="J2474" s="5"/>
      <c r="K2474" s="5"/>
      <c r="L2474" s="5"/>
      <c r="M2474" s="5"/>
      <c r="N2474" s="5"/>
      <c r="O2474" s="5"/>
      <c r="P2474" s="5"/>
      <c r="Q2474" s="5"/>
      <c r="R2474" s="5"/>
      <c r="S2474" s="5"/>
      <c r="T2474" s="5"/>
      <c r="U2474" s="127"/>
      <c r="V2474" s="496"/>
    </row>
    <row r="2475" spans="1:22" x14ac:dyDescent="0.2">
      <c r="A2475" s="5"/>
      <c r="B2475" s="31"/>
      <c r="C2475" s="30"/>
      <c r="D2475" s="5"/>
      <c r="E2475" s="5"/>
      <c r="F2475" s="5"/>
      <c r="G2475" s="5"/>
      <c r="H2475" s="5"/>
      <c r="I2475" s="5"/>
      <c r="J2475" s="5"/>
      <c r="K2475" s="5"/>
      <c r="L2475" s="5"/>
      <c r="M2475" s="5"/>
      <c r="N2475" s="5"/>
      <c r="O2475" s="5"/>
      <c r="P2475" s="5"/>
      <c r="Q2475" s="5"/>
      <c r="R2475" s="5"/>
      <c r="S2475" s="5"/>
      <c r="T2475" s="5"/>
      <c r="U2475" s="127"/>
      <c r="V2475" s="496"/>
    </row>
    <row r="2476" spans="1:22" x14ac:dyDescent="0.2">
      <c r="A2476" s="5"/>
      <c r="B2476" s="31"/>
      <c r="C2476" s="30"/>
      <c r="D2476" s="5"/>
      <c r="E2476" s="5"/>
      <c r="F2476" s="5"/>
      <c r="G2476" s="5"/>
      <c r="H2476" s="5"/>
      <c r="I2476" s="5"/>
      <c r="J2476" s="5"/>
      <c r="K2476" s="5"/>
      <c r="L2476" s="5"/>
      <c r="M2476" s="5"/>
      <c r="N2476" s="5"/>
      <c r="O2476" s="5"/>
      <c r="P2476" s="5"/>
      <c r="Q2476" s="5"/>
      <c r="R2476" s="5"/>
      <c r="S2476" s="5"/>
      <c r="T2476" s="5"/>
      <c r="U2476" s="127"/>
      <c r="V2476" s="496"/>
    </row>
    <row r="2477" spans="1:22" x14ac:dyDescent="0.2">
      <c r="A2477" s="5"/>
      <c r="B2477" s="31"/>
      <c r="C2477" s="30"/>
      <c r="D2477" s="5"/>
      <c r="E2477" s="5"/>
      <c r="F2477" s="5"/>
      <c r="G2477" s="5"/>
      <c r="H2477" s="5"/>
      <c r="I2477" s="5"/>
      <c r="J2477" s="5"/>
      <c r="K2477" s="5"/>
      <c r="L2477" s="5"/>
      <c r="M2477" s="5"/>
      <c r="N2477" s="5"/>
      <c r="O2477" s="5"/>
      <c r="P2477" s="5"/>
      <c r="Q2477" s="5"/>
      <c r="R2477" s="5"/>
      <c r="S2477" s="5"/>
      <c r="T2477" s="5"/>
      <c r="U2477" s="127"/>
      <c r="V2477" s="496"/>
    </row>
    <row r="2478" spans="1:22" x14ac:dyDescent="0.2">
      <c r="A2478" s="5"/>
      <c r="B2478" s="31"/>
      <c r="C2478" s="30"/>
      <c r="D2478" s="5"/>
      <c r="E2478" s="5"/>
      <c r="F2478" s="5"/>
      <c r="G2478" s="5"/>
      <c r="H2478" s="5"/>
      <c r="I2478" s="5"/>
      <c r="J2478" s="5"/>
      <c r="K2478" s="5"/>
      <c r="L2478" s="5"/>
      <c r="M2478" s="5"/>
      <c r="N2478" s="5"/>
      <c r="O2478" s="5"/>
      <c r="P2478" s="5"/>
      <c r="Q2478" s="5"/>
      <c r="R2478" s="5"/>
      <c r="S2478" s="5"/>
      <c r="T2478" s="5"/>
      <c r="U2478" s="127"/>
      <c r="V2478" s="496"/>
    </row>
    <row r="2479" spans="1:22" x14ac:dyDescent="0.2">
      <c r="A2479" s="5"/>
      <c r="B2479" s="31"/>
      <c r="C2479" s="30"/>
      <c r="D2479" s="5"/>
      <c r="E2479" s="5"/>
      <c r="F2479" s="5"/>
      <c r="G2479" s="5"/>
      <c r="H2479" s="5"/>
      <c r="I2479" s="5"/>
      <c r="J2479" s="5"/>
      <c r="K2479" s="5"/>
      <c r="L2479" s="5"/>
      <c r="M2479" s="5"/>
      <c r="N2479" s="5"/>
      <c r="O2479" s="5"/>
      <c r="P2479" s="5"/>
      <c r="Q2479" s="5"/>
      <c r="R2479" s="5"/>
      <c r="S2479" s="5"/>
      <c r="T2479" s="5"/>
      <c r="U2479" s="127"/>
      <c r="V2479" s="496"/>
    </row>
    <row r="2480" spans="1:22" x14ac:dyDescent="0.2">
      <c r="A2480" s="5"/>
      <c r="B2480" s="31"/>
      <c r="C2480" s="30"/>
      <c r="D2480" s="5"/>
      <c r="E2480" s="5"/>
      <c r="F2480" s="5"/>
      <c r="G2480" s="5"/>
      <c r="H2480" s="5"/>
      <c r="I2480" s="5"/>
      <c r="J2480" s="5"/>
      <c r="K2480" s="5"/>
      <c r="L2480" s="5"/>
      <c r="M2480" s="5"/>
      <c r="N2480" s="5"/>
      <c r="O2480" s="5"/>
      <c r="P2480" s="5"/>
      <c r="Q2480" s="5"/>
      <c r="R2480" s="5"/>
      <c r="S2480" s="5"/>
      <c r="T2480" s="5"/>
      <c r="U2480" s="127"/>
      <c r="V2480" s="496"/>
    </row>
    <row r="2481" spans="1:22" x14ac:dyDescent="0.2">
      <c r="A2481" s="5"/>
      <c r="B2481" s="31"/>
      <c r="C2481" s="30"/>
      <c r="D2481" s="5"/>
      <c r="E2481" s="5"/>
      <c r="F2481" s="5"/>
      <c r="G2481" s="5"/>
      <c r="H2481" s="5"/>
      <c r="I2481" s="5"/>
      <c r="J2481" s="5"/>
      <c r="K2481" s="5"/>
      <c r="L2481" s="5"/>
      <c r="M2481" s="5"/>
      <c r="N2481" s="5"/>
      <c r="O2481" s="5"/>
      <c r="P2481" s="5"/>
      <c r="Q2481" s="5"/>
      <c r="R2481" s="5"/>
      <c r="S2481" s="5"/>
      <c r="T2481" s="5"/>
      <c r="U2481" s="127"/>
      <c r="V2481" s="496"/>
    </row>
    <row r="2482" spans="1:22" x14ac:dyDescent="0.2">
      <c r="A2482" s="5"/>
      <c r="B2482" s="31"/>
      <c r="C2482" s="30"/>
      <c r="D2482" s="5"/>
      <c r="E2482" s="5"/>
      <c r="F2482" s="5"/>
      <c r="G2482" s="5"/>
      <c r="H2482" s="5"/>
      <c r="I2482" s="5"/>
      <c r="J2482" s="5"/>
      <c r="K2482" s="5"/>
      <c r="L2482" s="5"/>
      <c r="M2482" s="5"/>
      <c r="N2482" s="5"/>
      <c r="O2482" s="5"/>
      <c r="P2482" s="5"/>
      <c r="Q2482" s="5"/>
      <c r="R2482" s="5"/>
      <c r="S2482" s="5"/>
      <c r="T2482" s="5"/>
      <c r="U2482" s="127"/>
      <c r="V2482" s="496"/>
    </row>
    <row r="2483" spans="1:22" x14ac:dyDescent="0.2">
      <c r="A2483" s="5"/>
      <c r="B2483" s="31"/>
      <c r="C2483" s="30"/>
      <c r="D2483" s="5"/>
      <c r="E2483" s="5"/>
      <c r="F2483" s="5"/>
      <c r="G2483" s="5"/>
      <c r="H2483" s="5"/>
      <c r="I2483" s="5"/>
      <c r="J2483" s="5"/>
      <c r="K2483" s="5"/>
      <c r="L2483" s="5"/>
      <c r="M2483" s="5"/>
      <c r="N2483" s="5"/>
      <c r="O2483" s="5"/>
      <c r="P2483" s="5"/>
      <c r="Q2483" s="5"/>
      <c r="R2483" s="5"/>
      <c r="S2483" s="5"/>
      <c r="T2483" s="5"/>
      <c r="U2483" s="127"/>
      <c r="V2483" s="496"/>
    </row>
    <row r="2484" spans="1:22" x14ac:dyDescent="0.2">
      <c r="A2484" s="5"/>
      <c r="B2484" s="31"/>
      <c r="C2484" s="30"/>
      <c r="D2484" s="5"/>
      <c r="E2484" s="5"/>
      <c r="F2484" s="5"/>
      <c r="G2484" s="5"/>
      <c r="H2484" s="5"/>
      <c r="I2484" s="5"/>
      <c r="J2484" s="5"/>
      <c r="K2484" s="5"/>
      <c r="L2484" s="5"/>
      <c r="M2484" s="5"/>
      <c r="N2484" s="5"/>
      <c r="O2484" s="5"/>
      <c r="P2484" s="5"/>
      <c r="Q2484" s="5"/>
      <c r="R2484" s="5"/>
      <c r="S2484" s="5"/>
      <c r="T2484" s="5"/>
      <c r="U2484" s="127"/>
      <c r="V2484" s="496"/>
    </row>
    <row r="2485" spans="1:22" x14ac:dyDescent="0.2">
      <c r="A2485" s="5"/>
      <c r="B2485" s="31"/>
      <c r="C2485" s="30"/>
      <c r="D2485" s="5"/>
      <c r="E2485" s="5"/>
      <c r="F2485" s="5"/>
      <c r="G2485" s="5"/>
      <c r="H2485" s="5"/>
      <c r="I2485" s="5"/>
      <c r="J2485" s="5"/>
      <c r="K2485" s="5"/>
      <c r="L2485" s="5"/>
      <c r="M2485" s="5"/>
      <c r="N2485" s="5"/>
      <c r="O2485" s="5"/>
      <c r="P2485" s="5"/>
      <c r="Q2485" s="5"/>
      <c r="R2485" s="5"/>
      <c r="S2485" s="5"/>
      <c r="T2485" s="5"/>
      <c r="U2485" s="127"/>
      <c r="V2485" s="496"/>
    </row>
    <row r="2486" spans="1:22" x14ac:dyDescent="0.2">
      <c r="A2486" s="5"/>
      <c r="B2486" s="31"/>
      <c r="C2486" s="30"/>
      <c r="D2486" s="5"/>
      <c r="E2486" s="5"/>
      <c r="F2486" s="5"/>
      <c r="G2486" s="5"/>
      <c r="H2486" s="5"/>
      <c r="I2486" s="5"/>
      <c r="J2486" s="5"/>
      <c r="K2486" s="5"/>
      <c r="L2486" s="5"/>
      <c r="M2486" s="5"/>
      <c r="N2486" s="5"/>
      <c r="O2486" s="5"/>
      <c r="P2486" s="5"/>
      <c r="Q2486" s="5"/>
      <c r="R2486" s="5"/>
      <c r="S2486" s="5"/>
      <c r="T2486" s="5"/>
      <c r="U2486" s="127"/>
      <c r="V2486" s="496"/>
    </row>
    <row r="2487" spans="1:22" x14ac:dyDescent="0.2">
      <c r="A2487" s="5"/>
      <c r="B2487" s="31"/>
      <c r="C2487" s="30"/>
      <c r="D2487" s="5"/>
      <c r="E2487" s="5"/>
      <c r="F2487" s="5"/>
      <c r="G2487" s="5"/>
      <c r="H2487" s="5"/>
      <c r="I2487" s="5"/>
      <c r="J2487" s="5"/>
      <c r="K2487" s="5"/>
      <c r="L2487" s="5"/>
      <c r="M2487" s="5"/>
      <c r="N2487" s="5"/>
      <c r="O2487" s="5"/>
      <c r="P2487" s="5"/>
      <c r="Q2487" s="5"/>
      <c r="R2487" s="5"/>
      <c r="S2487" s="5"/>
      <c r="T2487" s="5"/>
      <c r="U2487" s="127"/>
      <c r="V2487" s="496"/>
    </row>
    <row r="2488" spans="1:22" x14ac:dyDescent="0.2">
      <c r="A2488" s="5"/>
      <c r="B2488" s="31"/>
      <c r="C2488" s="30"/>
      <c r="D2488" s="5"/>
      <c r="E2488" s="5"/>
      <c r="F2488" s="5"/>
      <c r="G2488" s="5"/>
      <c r="H2488" s="5"/>
      <c r="I2488" s="5"/>
      <c r="J2488" s="5"/>
      <c r="K2488" s="5"/>
      <c r="L2488" s="5"/>
      <c r="M2488" s="5"/>
      <c r="N2488" s="5"/>
      <c r="O2488" s="5"/>
      <c r="P2488" s="5"/>
      <c r="Q2488" s="5"/>
      <c r="R2488" s="5"/>
      <c r="S2488" s="5"/>
      <c r="T2488" s="5"/>
      <c r="U2488" s="127"/>
      <c r="V2488" s="496"/>
    </row>
    <row r="2489" spans="1:22" x14ac:dyDescent="0.2">
      <c r="A2489" s="5"/>
      <c r="B2489" s="31"/>
      <c r="C2489" s="30"/>
      <c r="D2489" s="5"/>
      <c r="E2489" s="5"/>
      <c r="F2489" s="5"/>
      <c r="G2489" s="5"/>
      <c r="H2489" s="5"/>
      <c r="I2489" s="5"/>
      <c r="J2489" s="5"/>
      <c r="K2489" s="5"/>
      <c r="L2489" s="5"/>
      <c r="M2489" s="5"/>
      <c r="N2489" s="5"/>
      <c r="O2489" s="5"/>
      <c r="P2489" s="5"/>
      <c r="Q2489" s="5"/>
      <c r="R2489" s="5"/>
      <c r="S2489" s="5"/>
      <c r="T2489" s="5"/>
      <c r="U2489" s="127"/>
      <c r="V2489" s="496"/>
    </row>
    <row r="2490" spans="1:22" x14ac:dyDescent="0.2">
      <c r="A2490" s="5"/>
      <c r="B2490" s="31"/>
      <c r="C2490" s="30"/>
      <c r="D2490" s="5"/>
      <c r="E2490" s="5"/>
      <c r="F2490" s="5"/>
      <c r="G2490" s="5"/>
      <c r="H2490" s="5"/>
      <c r="I2490" s="5"/>
      <c r="J2490" s="5"/>
      <c r="K2490" s="5"/>
      <c r="L2490" s="5"/>
      <c r="M2490" s="5"/>
      <c r="N2490" s="5"/>
      <c r="O2490" s="5"/>
      <c r="P2490" s="5"/>
      <c r="Q2490" s="5"/>
      <c r="R2490" s="5"/>
      <c r="S2490" s="5"/>
      <c r="T2490" s="5"/>
      <c r="U2490" s="127"/>
      <c r="V2490" s="496"/>
    </row>
    <row r="2491" spans="1:22" x14ac:dyDescent="0.2">
      <c r="A2491" s="5"/>
      <c r="B2491" s="31"/>
      <c r="C2491" s="30"/>
      <c r="D2491" s="5"/>
      <c r="E2491" s="5"/>
      <c r="F2491" s="5"/>
      <c r="G2491" s="5"/>
      <c r="H2491" s="5"/>
      <c r="I2491" s="5"/>
      <c r="J2491" s="5"/>
      <c r="K2491" s="5"/>
      <c r="L2491" s="5"/>
      <c r="M2491" s="5"/>
      <c r="N2491" s="5"/>
      <c r="O2491" s="5"/>
      <c r="P2491" s="5"/>
      <c r="Q2491" s="5"/>
      <c r="R2491" s="5"/>
      <c r="S2491" s="5"/>
      <c r="T2491" s="5"/>
      <c r="U2491" s="127"/>
      <c r="V2491" s="496"/>
    </row>
    <row r="2492" spans="1:22" x14ac:dyDescent="0.2">
      <c r="A2492" s="5"/>
      <c r="B2492" s="31"/>
      <c r="C2492" s="30"/>
      <c r="D2492" s="5"/>
      <c r="E2492" s="5"/>
      <c r="F2492" s="5"/>
      <c r="G2492" s="5"/>
      <c r="H2492" s="5"/>
      <c r="I2492" s="5"/>
      <c r="J2492" s="5"/>
      <c r="K2492" s="5"/>
      <c r="L2492" s="5"/>
      <c r="M2492" s="5"/>
      <c r="N2492" s="5"/>
      <c r="O2492" s="5"/>
      <c r="P2492" s="5"/>
      <c r="Q2492" s="5"/>
      <c r="R2492" s="5"/>
      <c r="S2492" s="5"/>
      <c r="T2492" s="5"/>
      <c r="U2492" s="127"/>
      <c r="V2492" s="496"/>
    </row>
    <row r="2493" spans="1:22" x14ac:dyDescent="0.2">
      <c r="A2493" s="5"/>
      <c r="B2493" s="31"/>
      <c r="C2493" s="30"/>
      <c r="D2493" s="5"/>
      <c r="E2493" s="5"/>
      <c r="F2493" s="5"/>
      <c r="G2493" s="5"/>
      <c r="H2493" s="5"/>
      <c r="I2493" s="5"/>
      <c r="J2493" s="5"/>
      <c r="K2493" s="5"/>
      <c r="L2493" s="5"/>
      <c r="M2493" s="5"/>
      <c r="N2493" s="5"/>
      <c r="O2493" s="5"/>
      <c r="P2493" s="5"/>
      <c r="Q2493" s="5"/>
      <c r="R2493" s="5"/>
      <c r="S2493" s="5"/>
      <c r="T2493" s="5"/>
      <c r="U2493" s="127"/>
      <c r="V2493" s="496"/>
    </row>
    <row r="2494" spans="1:22" x14ac:dyDescent="0.2">
      <c r="A2494" s="5"/>
      <c r="B2494" s="31"/>
      <c r="C2494" s="30"/>
      <c r="D2494" s="5"/>
      <c r="E2494" s="5"/>
      <c r="F2494" s="5"/>
      <c r="G2494" s="5"/>
      <c r="H2494" s="5"/>
      <c r="I2494" s="5"/>
      <c r="J2494" s="5"/>
      <c r="K2494" s="5"/>
      <c r="L2494" s="5"/>
      <c r="M2494" s="5"/>
      <c r="N2494" s="5"/>
      <c r="O2494" s="5"/>
      <c r="P2494" s="5"/>
      <c r="Q2494" s="5"/>
      <c r="R2494" s="5"/>
      <c r="S2494" s="5"/>
      <c r="T2494" s="5"/>
      <c r="U2494" s="127"/>
      <c r="V2494" s="496"/>
    </row>
    <row r="2495" spans="1:22" x14ac:dyDescent="0.2">
      <c r="A2495" s="5"/>
      <c r="B2495" s="31"/>
      <c r="C2495" s="30"/>
      <c r="D2495" s="5"/>
      <c r="E2495" s="5"/>
      <c r="F2495" s="5"/>
      <c r="G2495" s="5"/>
      <c r="H2495" s="5"/>
      <c r="I2495" s="5"/>
      <c r="J2495" s="5"/>
      <c r="K2495" s="5"/>
      <c r="L2495" s="5"/>
      <c r="M2495" s="5"/>
      <c r="N2495" s="5"/>
      <c r="O2495" s="5"/>
      <c r="P2495" s="5"/>
      <c r="Q2495" s="5"/>
      <c r="R2495" s="5"/>
      <c r="S2495" s="5"/>
      <c r="T2495" s="5"/>
      <c r="U2495" s="127"/>
      <c r="V2495" s="496"/>
    </row>
    <row r="2496" spans="1:22" x14ac:dyDescent="0.2">
      <c r="A2496" s="5"/>
      <c r="B2496" s="31"/>
      <c r="C2496" s="30"/>
      <c r="D2496" s="5"/>
      <c r="E2496" s="5"/>
      <c r="F2496" s="5"/>
      <c r="G2496" s="5"/>
      <c r="H2496" s="5"/>
      <c r="I2496" s="5"/>
      <c r="J2496" s="5"/>
      <c r="K2496" s="5"/>
      <c r="L2496" s="5"/>
      <c r="M2496" s="5"/>
      <c r="N2496" s="5"/>
      <c r="O2496" s="5"/>
      <c r="P2496" s="5"/>
      <c r="Q2496" s="5"/>
      <c r="R2496" s="5"/>
      <c r="S2496" s="5"/>
      <c r="T2496" s="5"/>
      <c r="U2496" s="127"/>
      <c r="V2496" s="496"/>
    </row>
    <row r="2497" spans="1:22" x14ac:dyDescent="0.2">
      <c r="A2497" s="5"/>
      <c r="B2497" s="31"/>
      <c r="C2497" s="30"/>
      <c r="D2497" s="5"/>
      <c r="E2497" s="5"/>
      <c r="F2497" s="5"/>
      <c r="G2497" s="5"/>
      <c r="H2497" s="5"/>
      <c r="I2497" s="5"/>
      <c r="J2497" s="5"/>
      <c r="K2497" s="5"/>
      <c r="L2497" s="5"/>
      <c r="M2497" s="5"/>
      <c r="N2497" s="5"/>
      <c r="O2497" s="5"/>
      <c r="P2497" s="5"/>
      <c r="Q2497" s="5"/>
      <c r="R2497" s="5"/>
      <c r="S2497" s="5"/>
      <c r="T2497" s="5"/>
      <c r="U2497" s="127"/>
      <c r="V2497" s="496"/>
    </row>
    <row r="2498" spans="1:22" x14ac:dyDescent="0.2">
      <c r="A2498" s="5"/>
      <c r="B2498" s="31"/>
      <c r="C2498" s="30"/>
      <c r="D2498" s="5"/>
      <c r="E2498" s="5"/>
      <c r="F2498" s="5"/>
      <c r="G2498" s="5"/>
      <c r="H2498" s="5"/>
      <c r="I2498" s="5"/>
      <c r="J2498" s="5"/>
      <c r="K2498" s="5"/>
      <c r="L2498" s="5"/>
      <c r="M2498" s="5"/>
      <c r="N2498" s="5"/>
      <c r="O2498" s="5"/>
      <c r="P2498" s="5"/>
      <c r="Q2498" s="5"/>
      <c r="R2498" s="5"/>
      <c r="S2498" s="5"/>
      <c r="T2498" s="5"/>
      <c r="U2498" s="127"/>
      <c r="V2498" s="496"/>
    </row>
    <row r="2499" spans="1:22" x14ac:dyDescent="0.2">
      <c r="A2499" s="5"/>
      <c r="B2499" s="31"/>
      <c r="C2499" s="30"/>
      <c r="D2499" s="5"/>
      <c r="E2499" s="5"/>
      <c r="F2499" s="5"/>
      <c r="G2499" s="5"/>
      <c r="H2499" s="5"/>
      <c r="I2499" s="5"/>
      <c r="J2499" s="5"/>
      <c r="K2499" s="5"/>
      <c r="L2499" s="5"/>
      <c r="M2499" s="5"/>
      <c r="N2499" s="5"/>
      <c r="O2499" s="5"/>
      <c r="P2499" s="5"/>
      <c r="Q2499" s="5"/>
      <c r="R2499" s="5"/>
      <c r="S2499" s="5"/>
      <c r="T2499" s="5"/>
      <c r="U2499" s="127"/>
      <c r="V2499" s="496"/>
    </row>
    <row r="2500" spans="1:22" x14ac:dyDescent="0.2">
      <c r="A2500" s="5"/>
      <c r="B2500" s="31"/>
      <c r="C2500" s="30"/>
      <c r="D2500" s="5"/>
      <c r="E2500" s="5"/>
      <c r="F2500" s="5"/>
      <c r="G2500" s="5"/>
      <c r="H2500" s="5"/>
      <c r="I2500" s="5"/>
      <c r="J2500" s="5"/>
      <c r="K2500" s="5"/>
      <c r="L2500" s="5"/>
      <c r="M2500" s="5"/>
      <c r="N2500" s="5"/>
      <c r="O2500" s="5"/>
      <c r="P2500" s="5"/>
      <c r="Q2500" s="5"/>
      <c r="R2500" s="5"/>
      <c r="S2500" s="5"/>
      <c r="T2500" s="5"/>
      <c r="U2500" s="127"/>
      <c r="V2500" s="496"/>
    </row>
    <row r="2501" spans="1:22" x14ac:dyDescent="0.2">
      <c r="A2501" s="5"/>
      <c r="B2501" s="31"/>
      <c r="C2501" s="30"/>
      <c r="D2501" s="5"/>
      <c r="E2501" s="5"/>
      <c r="F2501" s="5"/>
      <c r="G2501" s="5"/>
      <c r="H2501" s="5"/>
      <c r="I2501" s="5"/>
      <c r="J2501" s="5"/>
      <c r="K2501" s="5"/>
      <c r="L2501" s="5"/>
      <c r="M2501" s="5"/>
      <c r="N2501" s="5"/>
      <c r="O2501" s="5"/>
      <c r="P2501" s="5"/>
      <c r="Q2501" s="5"/>
      <c r="R2501" s="5"/>
      <c r="S2501" s="5"/>
      <c r="T2501" s="5"/>
      <c r="U2501" s="127"/>
      <c r="V2501" s="496"/>
    </row>
    <row r="2502" spans="1:22" x14ac:dyDescent="0.2">
      <c r="A2502" s="5"/>
      <c r="B2502" s="31"/>
      <c r="C2502" s="30"/>
      <c r="D2502" s="5"/>
      <c r="E2502" s="5"/>
      <c r="F2502" s="5"/>
      <c r="G2502" s="5"/>
      <c r="H2502" s="5"/>
      <c r="I2502" s="5"/>
      <c r="J2502" s="5"/>
      <c r="K2502" s="5"/>
      <c r="L2502" s="5"/>
      <c r="M2502" s="5"/>
      <c r="N2502" s="5"/>
      <c r="O2502" s="5"/>
      <c r="P2502" s="5"/>
      <c r="Q2502" s="5"/>
      <c r="R2502" s="5"/>
      <c r="S2502" s="5"/>
      <c r="T2502" s="5"/>
      <c r="U2502" s="127"/>
      <c r="V2502" s="496"/>
    </row>
    <row r="2503" spans="1:22" x14ac:dyDescent="0.2">
      <c r="A2503" s="5"/>
      <c r="B2503" s="31"/>
      <c r="C2503" s="30"/>
      <c r="D2503" s="5"/>
      <c r="E2503" s="5"/>
      <c r="F2503" s="5"/>
      <c r="G2503" s="5"/>
      <c r="H2503" s="5"/>
      <c r="I2503" s="5"/>
      <c r="J2503" s="5"/>
      <c r="K2503" s="5"/>
      <c r="L2503" s="5"/>
      <c r="M2503" s="5"/>
      <c r="N2503" s="5"/>
      <c r="O2503" s="5"/>
      <c r="P2503" s="5"/>
      <c r="Q2503" s="5"/>
      <c r="R2503" s="5"/>
      <c r="S2503" s="5"/>
      <c r="T2503" s="5"/>
      <c r="U2503" s="127"/>
      <c r="V2503" s="496"/>
    </row>
    <row r="2504" spans="1:22" x14ac:dyDescent="0.2">
      <c r="A2504" s="5"/>
      <c r="B2504" s="31"/>
      <c r="C2504" s="30"/>
      <c r="D2504" s="5"/>
      <c r="E2504" s="5"/>
      <c r="F2504" s="5"/>
      <c r="G2504" s="5"/>
      <c r="H2504" s="5"/>
      <c r="I2504" s="5"/>
      <c r="J2504" s="5"/>
      <c r="K2504" s="5"/>
      <c r="L2504" s="5"/>
      <c r="M2504" s="5"/>
      <c r="N2504" s="5"/>
      <c r="O2504" s="5"/>
      <c r="P2504" s="5"/>
      <c r="Q2504" s="5"/>
      <c r="R2504" s="5"/>
      <c r="S2504" s="5"/>
      <c r="T2504" s="5"/>
      <c r="U2504" s="127"/>
      <c r="V2504" s="496"/>
    </row>
    <row r="2505" spans="1:22" x14ac:dyDescent="0.2">
      <c r="A2505" s="5"/>
      <c r="B2505" s="31"/>
      <c r="C2505" s="30"/>
      <c r="D2505" s="5"/>
      <c r="E2505" s="5"/>
      <c r="F2505" s="5"/>
      <c r="G2505" s="5"/>
      <c r="H2505" s="5"/>
      <c r="I2505" s="5"/>
      <c r="J2505" s="5"/>
      <c r="K2505" s="5"/>
      <c r="L2505" s="5"/>
      <c r="M2505" s="5"/>
      <c r="N2505" s="5"/>
      <c r="O2505" s="5"/>
      <c r="P2505" s="5"/>
      <c r="Q2505" s="5"/>
      <c r="R2505" s="5"/>
      <c r="S2505" s="5"/>
      <c r="T2505" s="5"/>
      <c r="U2505" s="127"/>
      <c r="V2505" s="496"/>
    </row>
    <row r="2506" spans="1:22" x14ac:dyDescent="0.2">
      <c r="A2506" s="5"/>
      <c r="B2506" s="31"/>
      <c r="C2506" s="30"/>
      <c r="D2506" s="5"/>
      <c r="E2506" s="5"/>
      <c r="F2506" s="5"/>
      <c r="G2506" s="5"/>
      <c r="H2506" s="5"/>
      <c r="I2506" s="5"/>
      <c r="J2506" s="5"/>
      <c r="K2506" s="5"/>
      <c r="L2506" s="5"/>
      <c r="M2506" s="5"/>
      <c r="N2506" s="5"/>
      <c r="O2506" s="5"/>
      <c r="P2506" s="5"/>
      <c r="Q2506" s="5"/>
      <c r="R2506" s="5"/>
      <c r="S2506" s="5"/>
      <c r="T2506" s="5"/>
      <c r="U2506" s="127"/>
      <c r="V2506" s="496"/>
    </row>
    <row r="2507" spans="1:22" x14ac:dyDescent="0.2">
      <c r="A2507" s="5"/>
      <c r="B2507" s="31"/>
      <c r="C2507" s="30"/>
      <c r="D2507" s="5"/>
      <c r="E2507" s="5"/>
      <c r="F2507" s="5"/>
      <c r="G2507" s="5"/>
      <c r="H2507" s="5"/>
      <c r="I2507" s="5"/>
      <c r="J2507" s="5"/>
      <c r="K2507" s="5"/>
      <c r="L2507" s="5"/>
      <c r="M2507" s="5"/>
      <c r="N2507" s="5"/>
      <c r="O2507" s="5"/>
      <c r="P2507" s="5"/>
      <c r="Q2507" s="5"/>
      <c r="R2507" s="5"/>
      <c r="S2507" s="5"/>
      <c r="T2507" s="5"/>
      <c r="U2507" s="127"/>
      <c r="V2507" s="496"/>
    </row>
    <row r="2508" spans="1:22" x14ac:dyDescent="0.2">
      <c r="A2508" s="5"/>
      <c r="B2508" s="31"/>
      <c r="C2508" s="30"/>
      <c r="D2508" s="5"/>
      <c r="E2508" s="5"/>
      <c r="F2508" s="5"/>
      <c r="G2508" s="5"/>
      <c r="H2508" s="5"/>
      <c r="I2508" s="5"/>
      <c r="J2508" s="5"/>
      <c r="K2508" s="5"/>
      <c r="L2508" s="5"/>
      <c r="M2508" s="5"/>
      <c r="N2508" s="5"/>
      <c r="O2508" s="5"/>
      <c r="P2508" s="5"/>
      <c r="Q2508" s="5"/>
      <c r="R2508" s="5"/>
      <c r="S2508" s="5"/>
      <c r="T2508" s="5"/>
      <c r="U2508" s="127"/>
      <c r="V2508" s="496"/>
    </row>
    <row r="2509" spans="1:22" x14ac:dyDescent="0.2">
      <c r="A2509" s="5"/>
      <c r="B2509" s="31"/>
      <c r="C2509" s="30"/>
      <c r="D2509" s="5"/>
      <c r="E2509" s="5"/>
      <c r="F2509" s="5"/>
      <c r="G2509" s="5"/>
      <c r="H2509" s="5"/>
      <c r="I2509" s="5"/>
      <c r="J2509" s="5"/>
      <c r="K2509" s="5"/>
      <c r="L2509" s="5"/>
      <c r="M2509" s="5"/>
      <c r="N2509" s="5"/>
      <c r="O2509" s="5"/>
      <c r="P2509" s="5"/>
      <c r="Q2509" s="5"/>
      <c r="R2509" s="5"/>
      <c r="S2509" s="5"/>
      <c r="T2509" s="5"/>
      <c r="U2509" s="127"/>
      <c r="V2509" s="496"/>
    </row>
    <row r="2510" spans="1:22" x14ac:dyDescent="0.2">
      <c r="A2510" s="5"/>
      <c r="B2510" s="31"/>
      <c r="C2510" s="30"/>
      <c r="D2510" s="5"/>
      <c r="E2510" s="5"/>
      <c r="F2510" s="5"/>
      <c r="G2510" s="5"/>
      <c r="H2510" s="5"/>
      <c r="I2510" s="5"/>
      <c r="J2510" s="5"/>
      <c r="K2510" s="5"/>
      <c r="L2510" s="5"/>
      <c r="M2510" s="5"/>
      <c r="N2510" s="5"/>
      <c r="O2510" s="5"/>
      <c r="P2510" s="5"/>
      <c r="Q2510" s="5"/>
      <c r="R2510" s="5"/>
      <c r="S2510" s="5"/>
      <c r="T2510" s="5"/>
      <c r="U2510" s="127"/>
      <c r="V2510" s="496"/>
    </row>
    <row r="2511" spans="1:22" x14ac:dyDescent="0.2">
      <c r="A2511" s="5"/>
      <c r="B2511" s="31"/>
      <c r="C2511" s="30"/>
      <c r="D2511" s="5"/>
      <c r="E2511" s="5"/>
      <c r="F2511" s="5"/>
      <c r="G2511" s="5"/>
      <c r="H2511" s="5"/>
      <c r="I2511" s="5"/>
      <c r="J2511" s="5"/>
      <c r="K2511" s="5"/>
      <c r="L2511" s="5"/>
      <c r="M2511" s="5"/>
      <c r="N2511" s="5"/>
      <c r="O2511" s="5"/>
      <c r="P2511" s="5"/>
      <c r="Q2511" s="5"/>
      <c r="R2511" s="5"/>
      <c r="S2511" s="5"/>
      <c r="T2511" s="5"/>
      <c r="U2511" s="127"/>
      <c r="V2511" s="496"/>
    </row>
    <row r="2512" spans="1:22" x14ac:dyDescent="0.2">
      <c r="A2512" s="5"/>
      <c r="B2512" s="31"/>
      <c r="C2512" s="30"/>
      <c r="D2512" s="5"/>
      <c r="E2512" s="5"/>
      <c r="F2512" s="5"/>
      <c r="G2512" s="5"/>
      <c r="H2512" s="5"/>
      <c r="I2512" s="5"/>
      <c r="J2512" s="5"/>
      <c r="K2512" s="5"/>
      <c r="L2512" s="5"/>
      <c r="M2512" s="5"/>
      <c r="N2512" s="5"/>
      <c r="O2512" s="5"/>
      <c r="P2512" s="5"/>
      <c r="Q2512" s="5"/>
      <c r="R2512" s="5"/>
      <c r="S2512" s="5"/>
      <c r="T2512" s="5"/>
      <c r="U2512" s="127"/>
      <c r="V2512" s="496"/>
    </row>
    <row r="2513" spans="1:22" x14ac:dyDescent="0.2">
      <c r="A2513" s="5"/>
      <c r="B2513" s="31"/>
      <c r="C2513" s="30"/>
      <c r="D2513" s="5"/>
      <c r="E2513" s="5"/>
      <c r="F2513" s="5"/>
      <c r="G2513" s="5"/>
      <c r="H2513" s="5"/>
      <c r="I2513" s="5"/>
      <c r="J2513" s="5"/>
      <c r="K2513" s="5"/>
      <c r="L2513" s="5"/>
      <c r="M2513" s="5"/>
      <c r="N2513" s="5"/>
      <c r="O2513" s="5"/>
      <c r="P2513" s="5"/>
      <c r="Q2513" s="5"/>
      <c r="R2513" s="5"/>
      <c r="S2513" s="5"/>
      <c r="T2513" s="5"/>
      <c r="U2513" s="127"/>
      <c r="V2513" s="496"/>
    </row>
    <row r="2514" spans="1:22" x14ac:dyDescent="0.2">
      <c r="A2514" s="5"/>
      <c r="B2514" s="31"/>
      <c r="C2514" s="30"/>
      <c r="D2514" s="5"/>
      <c r="E2514" s="5"/>
      <c r="F2514" s="5"/>
      <c r="G2514" s="5"/>
      <c r="H2514" s="5"/>
      <c r="I2514" s="5"/>
      <c r="J2514" s="5"/>
      <c r="K2514" s="5"/>
      <c r="L2514" s="5"/>
      <c r="M2514" s="5"/>
      <c r="N2514" s="5"/>
      <c r="O2514" s="5"/>
      <c r="P2514" s="5"/>
      <c r="Q2514" s="5"/>
      <c r="R2514" s="5"/>
      <c r="S2514" s="5"/>
      <c r="T2514" s="5"/>
      <c r="U2514" s="127"/>
      <c r="V2514" s="496"/>
    </row>
    <row r="2515" spans="1:22" x14ac:dyDescent="0.2">
      <c r="A2515" s="5"/>
      <c r="B2515" s="31"/>
      <c r="C2515" s="30"/>
      <c r="D2515" s="5"/>
      <c r="E2515" s="5"/>
      <c r="F2515" s="5"/>
      <c r="G2515" s="5"/>
      <c r="H2515" s="5"/>
      <c r="I2515" s="5"/>
      <c r="J2515" s="5"/>
      <c r="K2515" s="5"/>
      <c r="L2515" s="5"/>
      <c r="M2515" s="5"/>
      <c r="N2515" s="5"/>
      <c r="O2515" s="5"/>
      <c r="P2515" s="5"/>
      <c r="Q2515" s="5"/>
      <c r="R2515" s="5"/>
      <c r="S2515" s="5"/>
      <c r="T2515" s="5"/>
      <c r="U2515" s="127"/>
      <c r="V2515" s="496"/>
    </row>
    <row r="2516" spans="1:22" x14ac:dyDescent="0.2">
      <c r="A2516" s="5"/>
      <c r="B2516" s="31"/>
      <c r="C2516" s="30"/>
      <c r="D2516" s="5"/>
      <c r="E2516" s="5"/>
      <c r="F2516" s="5"/>
      <c r="G2516" s="5"/>
      <c r="H2516" s="5"/>
      <c r="I2516" s="5"/>
      <c r="J2516" s="5"/>
      <c r="K2516" s="5"/>
      <c r="L2516" s="5"/>
      <c r="M2516" s="5"/>
      <c r="N2516" s="5"/>
      <c r="O2516" s="5"/>
      <c r="P2516" s="5"/>
      <c r="Q2516" s="5"/>
      <c r="R2516" s="5"/>
      <c r="S2516" s="5"/>
      <c r="T2516" s="5"/>
      <c r="U2516" s="127"/>
      <c r="V2516" s="496"/>
    </row>
    <row r="2517" spans="1:22" x14ac:dyDescent="0.2">
      <c r="A2517" s="5"/>
      <c r="B2517" s="31"/>
      <c r="C2517" s="30"/>
      <c r="D2517" s="5"/>
      <c r="E2517" s="5"/>
      <c r="F2517" s="5"/>
      <c r="G2517" s="5"/>
      <c r="H2517" s="5"/>
      <c r="I2517" s="5"/>
      <c r="J2517" s="5"/>
      <c r="K2517" s="5"/>
      <c r="L2517" s="5"/>
      <c r="M2517" s="5"/>
      <c r="N2517" s="5"/>
      <c r="O2517" s="5"/>
      <c r="P2517" s="5"/>
      <c r="Q2517" s="5"/>
      <c r="R2517" s="5"/>
      <c r="S2517" s="5"/>
      <c r="T2517" s="5"/>
      <c r="U2517" s="127"/>
      <c r="V2517" s="496"/>
    </row>
    <row r="2518" spans="1:22" x14ac:dyDescent="0.2">
      <c r="A2518" s="5"/>
      <c r="B2518" s="31"/>
      <c r="C2518" s="30"/>
      <c r="D2518" s="5"/>
      <c r="E2518" s="5"/>
      <c r="F2518" s="5"/>
      <c r="G2518" s="5"/>
      <c r="H2518" s="5"/>
      <c r="I2518" s="5"/>
      <c r="J2518" s="5"/>
      <c r="K2518" s="5"/>
      <c r="L2518" s="5"/>
      <c r="M2518" s="5"/>
      <c r="N2518" s="5"/>
      <c r="O2518" s="5"/>
      <c r="P2518" s="5"/>
      <c r="Q2518" s="5"/>
      <c r="R2518" s="5"/>
      <c r="S2518" s="5"/>
      <c r="T2518" s="5"/>
      <c r="U2518" s="127"/>
      <c r="V2518" s="496"/>
    </row>
    <row r="2519" spans="1:22" x14ac:dyDescent="0.2">
      <c r="A2519" s="5"/>
      <c r="B2519" s="31"/>
      <c r="C2519" s="30"/>
      <c r="D2519" s="5"/>
      <c r="E2519" s="5"/>
      <c r="F2519" s="5"/>
      <c r="G2519" s="5"/>
      <c r="H2519" s="5"/>
      <c r="I2519" s="5"/>
      <c r="J2519" s="5"/>
      <c r="K2519" s="5"/>
      <c r="L2519" s="5"/>
      <c r="M2519" s="5"/>
      <c r="N2519" s="5"/>
      <c r="O2519" s="5"/>
      <c r="P2519" s="5"/>
      <c r="Q2519" s="5"/>
      <c r="R2519" s="5"/>
      <c r="S2519" s="5"/>
      <c r="T2519" s="5"/>
      <c r="U2519" s="127"/>
      <c r="V2519" s="496"/>
    </row>
    <row r="2520" spans="1:22" x14ac:dyDescent="0.2">
      <c r="A2520" s="5"/>
      <c r="B2520" s="31"/>
      <c r="C2520" s="30"/>
      <c r="D2520" s="5"/>
      <c r="E2520" s="5"/>
      <c r="F2520" s="5"/>
      <c r="G2520" s="5"/>
      <c r="H2520" s="5"/>
      <c r="I2520" s="5"/>
      <c r="J2520" s="5"/>
      <c r="K2520" s="5"/>
      <c r="L2520" s="5"/>
      <c r="M2520" s="5"/>
      <c r="N2520" s="5"/>
      <c r="O2520" s="5"/>
      <c r="P2520" s="5"/>
      <c r="Q2520" s="5"/>
      <c r="R2520" s="5"/>
      <c r="S2520" s="5"/>
      <c r="T2520" s="5"/>
      <c r="U2520" s="127"/>
      <c r="V2520" s="496"/>
    </row>
    <row r="2521" spans="1:22" x14ac:dyDescent="0.2">
      <c r="A2521" s="5"/>
      <c r="B2521" s="31"/>
      <c r="C2521" s="30"/>
      <c r="D2521" s="5"/>
      <c r="E2521" s="5"/>
      <c r="F2521" s="5"/>
      <c r="G2521" s="5"/>
      <c r="H2521" s="5"/>
      <c r="I2521" s="5"/>
      <c r="J2521" s="5"/>
      <c r="K2521" s="5"/>
      <c r="L2521" s="5"/>
      <c r="M2521" s="5"/>
      <c r="N2521" s="5"/>
      <c r="O2521" s="5"/>
      <c r="P2521" s="5"/>
      <c r="Q2521" s="5"/>
      <c r="R2521" s="5"/>
      <c r="S2521" s="5"/>
      <c r="T2521" s="5"/>
      <c r="U2521" s="127"/>
      <c r="V2521" s="496"/>
    </row>
    <row r="2522" spans="1:22" x14ac:dyDescent="0.2">
      <c r="A2522" s="5"/>
      <c r="B2522" s="31"/>
      <c r="C2522" s="30"/>
      <c r="D2522" s="5"/>
      <c r="E2522" s="5"/>
      <c r="F2522" s="5"/>
      <c r="G2522" s="5"/>
      <c r="H2522" s="5"/>
      <c r="I2522" s="5"/>
      <c r="J2522" s="5"/>
      <c r="K2522" s="5"/>
      <c r="L2522" s="5"/>
      <c r="M2522" s="5"/>
      <c r="N2522" s="5"/>
      <c r="O2522" s="5"/>
      <c r="P2522" s="5"/>
      <c r="Q2522" s="5"/>
      <c r="R2522" s="5"/>
      <c r="S2522" s="5"/>
      <c r="T2522" s="5"/>
      <c r="U2522" s="127"/>
      <c r="V2522" s="496"/>
    </row>
    <row r="2523" spans="1:22" x14ac:dyDescent="0.2">
      <c r="A2523" s="5"/>
      <c r="B2523" s="31"/>
      <c r="C2523" s="30"/>
      <c r="D2523" s="5"/>
      <c r="E2523" s="5"/>
      <c r="F2523" s="5"/>
      <c r="G2523" s="5"/>
      <c r="H2523" s="5"/>
      <c r="I2523" s="5"/>
      <c r="J2523" s="5"/>
      <c r="K2523" s="5"/>
      <c r="L2523" s="5"/>
      <c r="M2523" s="5"/>
      <c r="N2523" s="5"/>
      <c r="O2523" s="5"/>
      <c r="P2523" s="5"/>
      <c r="Q2523" s="5"/>
      <c r="R2523" s="5"/>
      <c r="S2523" s="5"/>
      <c r="T2523" s="5"/>
      <c r="U2523" s="127"/>
      <c r="V2523" s="496"/>
    </row>
    <row r="2524" spans="1:22" x14ac:dyDescent="0.2">
      <c r="A2524" s="5"/>
      <c r="B2524" s="31"/>
      <c r="C2524" s="30"/>
      <c r="D2524" s="5"/>
      <c r="E2524" s="5"/>
      <c r="F2524" s="5"/>
      <c r="G2524" s="5"/>
      <c r="H2524" s="5"/>
      <c r="I2524" s="5"/>
      <c r="J2524" s="5"/>
      <c r="K2524" s="5"/>
      <c r="L2524" s="5"/>
      <c r="M2524" s="5"/>
      <c r="N2524" s="5"/>
      <c r="O2524" s="5"/>
      <c r="P2524" s="5"/>
      <c r="Q2524" s="5"/>
      <c r="R2524" s="5"/>
      <c r="S2524" s="5"/>
      <c r="T2524" s="5"/>
      <c r="U2524" s="127"/>
      <c r="V2524" s="496"/>
    </row>
    <row r="2525" spans="1:22" x14ac:dyDescent="0.2">
      <c r="A2525" s="5"/>
      <c r="B2525" s="31"/>
      <c r="C2525" s="30"/>
      <c r="D2525" s="5"/>
      <c r="E2525" s="5"/>
      <c r="F2525" s="5"/>
      <c r="G2525" s="5"/>
      <c r="H2525" s="5"/>
      <c r="I2525" s="5"/>
      <c r="J2525" s="5"/>
      <c r="K2525" s="5"/>
      <c r="L2525" s="5"/>
      <c r="M2525" s="5"/>
      <c r="N2525" s="5"/>
      <c r="O2525" s="5"/>
      <c r="P2525" s="5"/>
      <c r="Q2525" s="5"/>
      <c r="R2525" s="5"/>
      <c r="S2525" s="5"/>
      <c r="T2525" s="5"/>
      <c r="U2525" s="127"/>
      <c r="V2525" s="496"/>
    </row>
    <row r="2526" spans="1:22" x14ac:dyDescent="0.2">
      <c r="A2526" s="5"/>
      <c r="B2526" s="31"/>
      <c r="C2526" s="30"/>
      <c r="D2526" s="5"/>
      <c r="E2526" s="5"/>
      <c r="F2526" s="5"/>
      <c r="G2526" s="5"/>
      <c r="H2526" s="5"/>
      <c r="I2526" s="5"/>
      <c r="J2526" s="5"/>
      <c r="K2526" s="5"/>
      <c r="L2526" s="5"/>
      <c r="M2526" s="5"/>
      <c r="N2526" s="5"/>
      <c r="O2526" s="5"/>
      <c r="P2526" s="5"/>
      <c r="Q2526" s="5"/>
      <c r="R2526" s="5"/>
      <c r="S2526" s="5"/>
      <c r="T2526" s="5"/>
      <c r="U2526" s="127"/>
      <c r="V2526" s="496"/>
    </row>
    <row r="2527" spans="1:22" x14ac:dyDescent="0.2">
      <c r="A2527" s="5"/>
      <c r="B2527" s="31"/>
      <c r="C2527" s="30"/>
      <c r="D2527" s="5"/>
      <c r="E2527" s="5"/>
      <c r="F2527" s="5"/>
      <c r="G2527" s="5"/>
      <c r="H2527" s="5"/>
      <c r="I2527" s="5"/>
      <c r="J2527" s="5"/>
      <c r="K2527" s="5"/>
      <c r="L2527" s="5"/>
      <c r="M2527" s="5"/>
      <c r="N2527" s="5"/>
      <c r="O2527" s="5"/>
      <c r="P2527" s="5"/>
      <c r="Q2527" s="5"/>
      <c r="R2527" s="5"/>
      <c r="S2527" s="5"/>
      <c r="T2527" s="5"/>
      <c r="U2527" s="127"/>
      <c r="V2527" s="496"/>
    </row>
    <row r="2528" spans="1:22" x14ac:dyDescent="0.2">
      <c r="A2528" s="5"/>
      <c r="B2528" s="31"/>
      <c r="C2528" s="30"/>
      <c r="D2528" s="5"/>
      <c r="E2528" s="5"/>
      <c r="F2528" s="5"/>
      <c r="G2528" s="5"/>
      <c r="H2528" s="5"/>
      <c r="I2528" s="5"/>
      <c r="J2528" s="5"/>
      <c r="K2528" s="5"/>
      <c r="L2528" s="5"/>
      <c r="M2528" s="5"/>
      <c r="N2528" s="5"/>
      <c r="O2528" s="5"/>
      <c r="P2528" s="5"/>
      <c r="Q2528" s="5"/>
      <c r="R2528" s="5"/>
      <c r="S2528" s="5"/>
      <c r="T2528" s="5"/>
      <c r="U2528" s="127"/>
      <c r="V2528" s="496"/>
    </row>
    <row r="2529" spans="1:22" x14ac:dyDescent="0.2">
      <c r="A2529" s="5"/>
      <c r="B2529" s="31"/>
      <c r="C2529" s="30"/>
      <c r="D2529" s="5"/>
      <c r="E2529" s="5"/>
      <c r="F2529" s="5"/>
      <c r="G2529" s="5"/>
      <c r="H2529" s="5"/>
      <c r="I2529" s="5"/>
      <c r="J2529" s="5"/>
      <c r="K2529" s="5"/>
      <c r="L2529" s="5"/>
      <c r="M2529" s="5"/>
      <c r="N2529" s="5"/>
      <c r="O2529" s="5"/>
      <c r="P2529" s="5"/>
      <c r="Q2529" s="5"/>
      <c r="R2529" s="5"/>
      <c r="S2529" s="5"/>
      <c r="T2529" s="5"/>
      <c r="U2529" s="127"/>
      <c r="V2529" s="496"/>
    </row>
    <row r="2530" spans="1:22" x14ac:dyDescent="0.2">
      <c r="A2530" s="5"/>
      <c r="B2530" s="31"/>
      <c r="C2530" s="30"/>
      <c r="D2530" s="5"/>
      <c r="E2530" s="5"/>
      <c r="F2530" s="5"/>
      <c r="G2530" s="5"/>
      <c r="H2530" s="5"/>
      <c r="I2530" s="5"/>
      <c r="J2530" s="5"/>
      <c r="K2530" s="5"/>
      <c r="L2530" s="5"/>
      <c r="M2530" s="5"/>
      <c r="N2530" s="5"/>
      <c r="O2530" s="5"/>
      <c r="P2530" s="5"/>
      <c r="Q2530" s="5"/>
      <c r="R2530" s="5"/>
      <c r="S2530" s="5"/>
      <c r="T2530" s="5"/>
      <c r="U2530" s="127"/>
      <c r="V2530" s="496"/>
    </row>
    <row r="2531" spans="1:22" x14ac:dyDescent="0.2">
      <c r="A2531" s="5"/>
      <c r="B2531" s="31"/>
      <c r="C2531" s="30"/>
      <c r="D2531" s="5"/>
      <c r="E2531" s="5"/>
      <c r="F2531" s="5"/>
      <c r="G2531" s="5"/>
      <c r="H2531" s="5"/>
      <c r="I2531" s="5"/>
      <c r="J2531" s="5"/>
      <c r="K2531" s="5"/>
      <c r="L2531" s="5"/>
      <c r="M2531" s="5"/>
      <c r="N2531" s="5"/>
      <c r="O2531" s="5"/>
      <c r="P2531" s="5"/>
      <c r="Q2531" s="5"/>
      <c r="R2531" s="5"/>
      <c r="S2531" s="5"/>
      <c r="T2531" s="5"/>
      <c r="U2531" s="127"/>
      <c r="V2531" s="496"/>
    </row>
    <row r="2532" spans="1:22" x14ac:dyDescent="0.2">
      <c r="A2532" s="5"/>
      <c r="B2532" s="31"/>
      <c r="C2532" s="30"/>
      <c r="D2532" s="5"/>
      <c r="E2532" s="5"/>
      <c r="F2532" s="5"/>
      <c r="G2532" s="5"/>
      <c r="H2532" s="5"/>
      <c r="I2532" s="5"/>
      <c r="J2532" s="5"/>
      <c r="K2532" s="5"/>
      <c r="L2532" s="5"/>
      <c r="M2532" s="5"/>
      <c r="N2532" s="5"/>
      <c r="O2532" s="5"/>
      <c r="P2532" s="5"/>
      <c r="Q2532" s="5"/>
      <c r="R2532" s="5"/>
      <c r="S2532" s="5"/>
      <c r="T2532" s="5"/>
      <c r="U2532" s="127"/>
      <c r="V2532" s="496"/>
    </row>
    <row r="2533" spans="1:22" x14ac:dyDescent="0.2">
      <c r="A2533" s="5"/>
      <c r="B2533" s="31"/>
      <c r="C2533" s="30"/>
      <c r="D2533" s="5"/>
      <c r="E2533" s="5"/>
      <c r="F2533" s="5"/>
      <c r="G2533" s="5"/>
      <c r="H2533" s="5"/>
      <c r="I2533" s="5"/>
      <c r="J2533" s="5"/>
      <c r="K2533" s="5"/>
      <c r="L2533" s="5"/>
      <c r="M2533" s="5"/>
      <c r="N2533" s="5"/>
      <c r="O2533" s="5"/>
      <c r="P2533" s="5"/>
      <c r="Q2533" s="5"/>
      <c r="R2533" s="5"/>
      <c r="S2533" s="5"/>
      <c r="T2533" s="5"/>
      <c r="U2533" s="127"/>
      <c r="V2533" s="496"/>
    </row>
    <row r="2534" spans="1:22" x14ac:dyDescent="0.2">
      <c r="A2534" s="5"/>
      <c r="B2534" s="31"/>
      <c r="C2534" s="30"/>
      <c r="D2534" s="5"/>
      <c r="E2534" s="5"/>
      <c r="F2534" s="5"/>
      <c r="G2534" s="5"/>
      <c r="H2534" s="5"/>
      <c r="I2534" s="5"/>
      <c r="J2534" s="5"/>
      <c r="K2534" s="5"/>
      <c r="L2534" s="5"/>
      <c r="M2534" s="5"/>
      <c r="N2534" s="5"/>
      <c r="O2534" s="5"/>
      <c r="P2534" s="5"/>
      <c r="Q2534" s="5"/>
      <c r="R2534" s="5"/>
      <c r="S2534" s="5"/>
      <c r="T2534" s="5"/>
      <c r="U2534" s="127"/>
      <c r="V2534" s="496"/>
    </row>
    <row r="2535" spans="1:22" x14ac:dyDescent="0.2">
      <c r="A2535" s="5"/>
      <c r="B2535" s="31"/>
      <c r="C2535" s="30"/>
      <c r="D2535" s="5"/>
      <c r="E2535" s="5"/>
      <c r="F2535" s="5"/>
      <c r="G2535" s="5"/>
      <c r="H2535" s="5"/>
      <c r="I2535" s="5"/>
      <c r="J2535" s="5"/>
      <c r="K2535" s="5"/>
      <c r="L2535" s="5"/>
      <c r="M2535" s="5"/>
      <c r="N2535" s="5"/>
      <c r="O2535" s="5"/>
      <c r="P2535" s="5"/>
      <c r="Q2535" s="5"/>
      <c r="R2535" s="5"/>
      <c r="S2535" s="5"/>
      <c r="T2535" s="5"/>
      <c r="U2535" s="127"/>
      <c r="V2535" s="496"/>
    </row>
    <row r="2536" spans="1:22" x14ac:dyDescent="0.2">
      <c r="A2536" s="5"/>
      <c r="B2536" s="31"/>
      <c r="C2536" s="30"/>
      <c r="D2536" s="5"/>
      <c r="E2536" s="5"/>
      <c r="F2536" s="5"/>
      <c r="G2536" s="5"/>
      <c r="H2536" s="5"/>
      <c r="I2536" s="5"/>
      <c r="J2536" s="5"/>
      <c r="K2536" s="5"/>
      <c r="L2536" s="5"/>
      <c r="M2536" s="5"/>
      <c r="N2536" s="5"/>
      <c r="O2536" s="5"/>
      <c r="P2536" s="5"/>
      <c r="Q2536" s="5"/>
      <c r="R2536" s="5"/>
      <c r="S2536" s="5"/>
      <c r="T2536" s="5"/>
      <c r="U2536" s="127"/>
      <c r="V2536" s="496"/>
    </row>
    <row r="2537" spans="1:22" x14ac:dyDescent="0.2">
      <c r="A2537" s="5"/>
      <c r="B2537" s="31"/>
      <c r="C2537" s="30"/>
      <c r="D2537" s="5"/>
      <c r="E2537" s="5"/>
      <c r="F2537" s="5"/>
      <c r="G2537" s="5"/>
      <c r="H2537" s="5"/>
      <c r="I2537" s="5"/>
      <c r="J2537" s="5"/>
      <c r="K2537" s="5"/>
      <c r="L2537" s="5"/>
      <c r="M2537" s="5"/>
      <c r="N2537" s="5"/>
      <c r="O2537" s="5"/>
      <c r="P2537" s="5"/>
      <c r="Q2537" s="5"/>
      <c r="R2537" s="5"/>
      <c r="S2537" s="5"/>
      <c r="T2537" s="5"/>
      <c r="U2537" s="127"/>
      <c r="V2537" s="496"/>
    </row>
    <row r="2538" spans="1:22" x14ac:dyDescent="0.2">
      <c r="A2538" s="5"/>
      <c r="B2538" s="31"/>
      <c r="C2538" s="30"/>
      <c r="D2538" s="5"/>
      <c r="E2538" s="5"/>
      <c r="F2538" s="5"/>
      <c r="G2538" s="5"/>
      <c r="H2538" s="5"/>
      <c r="I2538" s="5"/>
      <c r="J2538" s="5"/>
      <c r="K2538" s="5"/>
      <c r="L2538" s="5"/>
      <c r="M2538" s="5"/>
      <c r="N2538" s="5"/>
      <c r="O2538" s="5"/>
      <c r="P2538" s="5"/>
      <c r="Q2538" s="5"/>
      <c r="R2538" s="5"/>
      <c r="S2538" s="5"/>
      <c r="T2538" s="5"/>
      <c r="U2538" s="127"/>
      <c r="V2538" s="496"/>
    </row>
    <row r="2539" spans="1:22" x14ac:dyDescent="0.2">
      <c r="A2539" s="5"/>
      <c r="B2539" s="31"/>
      <c r="C2539" s="30"/>
      <c r="D2539" s="5"/>
      <c r="E2539" s="5"/>
      <c r="F2539" s="5"/>
      <c r="G2539" s="5"/>
      <c r="H2539" s="5"/>
      <c r="I2539" s="5"/>
      <c r="J2539" s="5"/>
      <c r="K2539" s="5"/>
      <c r="L2539" s="5"/>
      <c r="M2539" s="5"/>
      <c r="N2539" s="5"/>
      <c r="O2539" s="5"/>
      <c r="P2539" s="5"/>
      <c r="Q2539" s="5"/>
      <c r="R2539" s="5"/>
      <c r="S2539" s="5"/>
      <c r="T2539" s="5"/>
      <c r="U2539" s="127"/>
      <c r="V2539" s="496"/>
    </row>
    <row r="2540" spans="1:22" x14ac:dyDescent="0.2">
      <c r="A2540" s="5"/>
      <c r="B2540" s="31"/>
      <c r="C2540" s="30"/>
      <c r="D2540" s="5"/>
      <c r="E2540" s="5"/>
      <c r="F2540" s="5"/>
      <c r="G2540" s="5"/>
      <c r="H2540" s="5"/>
      <c r="I2540" s="5"/>
      <c r="J2540" s="5"/>
      <c r="K2540" s="5"/>
      <c r="L2540" s="5"/>
      <c r="M2540" s="5"/>
      <c r="N2540" s="5"/>
      <c r="O2540" s="5"/>
      <c r="P2540" s="5"/>
      <c r="Q2540" s="5"/>
      <c r="R2540" s="5"/>
      <c r="S2540" s="5"/>
      <c r="T2540" s="5"/>
      <c r="U2540" s="127"/>
      <c r="V2540" s="496"/>
    </row>
    <row r="2541" spans="1:22" x14ac:dyDescent="0.2">
      <c r="A2541" s="5"/>
      <c r="B2541" s="31"/>
      <c r="C2541" s="30"/>
      <c r="D2541" s="5"/>
      <c r="E2541" s="5"/>
      <c r="F2541" s="5"/>
      <c r="G2541" s="5"/>
      <c r="H2541" s="5"/>
      <c r="I2541" s="5"/>
      <c r="J2541" s="5"/>
      <c r="K2541" s="5"/>
      <c r="L2541" s="5"/>
      <c r="M2541" s="5"/>
      <c r="N2541" s="5"/>
      <c r="O2541" s="5"/>
      <c r="P2541" s="5"/>
      <c r="Q2541" s="5"/>
      <c r="R2541" s="5"/>
      <c r="S2541" s="5"/>
      <c r="T2541" s="5"/>
      <c r="U2541" s="127"/>
      <c r="V2541" s="496"/>
    </row>
    <row r="2542" spans="1:22" x14ac:dyDescent="0.2">
      <c r="A2542" s="5"/>
      <c r="B2542" s="31"/>
      <c r="C2542" s="30"/>
      <c r="D2542" s="5"/>
      <c r="E2542" s="5"/>
      <c r="F2542" s="5"/>
      <c r="G2542" s="5"/>
      <c r="H2542" s="5"/>
      <c r="I2542" s="5"/>
      <c r="J2542" s="5"/>
      <c r="K2542" s="5"/>
      <c r="L2542" s="5"/>
      <c r="M2542" s="5"/>
      <c r="N2542" s="5"/>
      <c r="O2542" s="5"/>
      <c r="P2542" s="5"/>
      <c r="Q2542" s="5"/>
      <c r="R2542" s="5"/>
      <c r="S2542" s="5"/>
      <c r="T2542" s="5"/>
      <c r="U2542" s="127"/>
      <c r="V2542" s="496"/>
    </row>
    <row r="2543" spans="1:22" x14ac:dyDescent="0.2">
      <c r="A2543" s="5"/>
      <c r="B2543" s="31"/>
      <c r="C2543" s="30"/>
      <c r="D2543" s="5"/>
      <c r="E2543" s="5"/>
      <c r="F2543" s="5"/>
      <c r="G2543" s="5"/>
      <c r="H2543" s="5"/>
      <c r="I2543" s="5"/>
      <c r="J2543" s="5"/>
      <c r="K2543" s="5"/>
      <c r="L2543" s="5"/>
      <c r="M2543" s="5"/>
      <c r="N2543" s="5"/>
      <c r="O2543" s="5"/>
      <c r="P2543" s="5"/>
      <c r="Q2543" s="5"/>
      <c r="R2543" s="5"/>
      <c r="S2543" s="5"/>
      <c r="T2543" s="5"/>
      <c r="U2543" s="127"/>
      <c r="V2543" s="496"/>
    </row>
    <row r="2544" spans="1:22" x14ac:dyDescent="0.2">
      <c r="A2544" s="5"/>
      <c r="B2544" s="31"/>
      <c r="C2544" s="30"/>
      <c r="D2544" s="5"/>
      <c r="E2544" s="5"/>
      <c r="F2544" s="5"/>
      <c r="G2544" s="5"/>
      <c r="H2544" s="5"/>
      <c r="I2544" s="5"/>
      <c r="J2544" s="5"/>
      <c r="K2544" s="5"/>
      <c r="L2544" s="5"/>
      <c r="M2544" s="5"/>
      <c r="N2544" s="5"/>
      <c r="O2544" s="5"/>
      <c r="P2544" s="5"/>
      <c r="Q2544" s="5"/>
      <c r="R2544" s="5"/>
      <c r="S2544" s="5"/>
      <c r="T2544" s="5"/>
      <c r="U2544" s="127"/>
      <c r="V2544" s="496"/>
    </row>
    <row r="2545" spans="1:22" x14ac:dyDescent="0.2">
      <c r="A2545" s="5"/>
      <c r="B2545" s="31"/>
      <c r="C2545" s="30"/>
      <c r="D2545" s="5"/>
      <c r="E2545" s="5"/>
      <c r="F2545" s="5"/>
      <c r="G2545" s="5"/>
      <c r="H2545" s="5"/>
      <c r="I2545" s="5"/>
      <c r="J2545" s="5"/>
      <c r="K2545" s="5"/>
      <c r="L2545" s="5"/>
      <c r="M2545" s="5"/>
      <c r="N2545" s="5"/>
      <c r="O2545" s="5"/>
      <c r="P2545" s="5"/>
      <c r="Q2545" s="5"/>
      <c r="R2545" s="5"/>
      <c r="S2545" s="5"/>
      <c r="T2545" s="5"/>
      <c r="U2545" s="127"/>
      <c r="V2545" s="496"/>
    </row>
    <row r="2546" spans="1:22" x14ac:dyDescent="0.2">
      <c r="A2546" s="5"/>
      <c r="B2546" s="31"/>
      <c r="C2546" s="30"/>
      <c r="D2546" s="5"/>
      <c r="E2546" s="5"/>
      <c r="F2546" s="5"/>
      <c r="G2546" s="5"/>
      <c r="H2546" s="5"/>
      <c r="I2546" s="5"/>
      <c r="J2546" s="5"/>
      <c r="K2546" s="5"/>
      <c r="L2546" s="5"/>
      <c r="M2546" s="5"/>
      <c r="N2546" s="5"/>
      <c r="O2546" s="5"/>
      <c r="P2546" s="5"/>
      <c r="Q2546" s="5"/>
      <c r="R2546" s="5"/>
      <c r="S2546" s="5"/>
      <c r="T2546" s="5"/>
      <c r="U2546" s="127"/>
      <c r="V2546" s="496"/>
    </row>
    <row r="2547" spans="1:22" x14ac:dyDescent="0.2">
      <c r="A2547" s="5"/>
      <c r="B2547" s="31"/>
      <c r="C2547" s="30"/>
      <c r="D2547" s="5"/>
      <c r="E2547" s="5"/>
      <c r="F2547" s="5"/>
      <c r="G2547" s="5"/>
      <c r="H2547" s="5"/>
      <c r="I2547" s="5"/>
      <c r="J2547" s="5"/>
      <c r="K2547" s="5"/>
      <c r="L2547" s="5"/>
      <c r="M2547" s="5"/>
      <c r="N2547" s="5"/>
      <c r="O2547" s="5"/>
      <c r="P2547" s="5"/>
      <c r="Q2547" s="5"/>
      <c r="R2547" s="5"/>
      <c r="S2547" s="5"/>
      <c r="T2547" s="5"/>
      <c r="U2547" s="127"/>
      <c r="V2547" s="496"/>
    </row>
    <row r="2548" spans="1:22" x14ac:dyDescent="0.2">
      <c r="A2548" s="5"/>
      <c r="B2548" s="31"/>
      <c r="C2548" s="30"/>
      <c r="D2548" s="5"/>
      <c r="E2548" s="5"/>
      <c r="F2548" s="5"/>
      <c r="G2548" s="5"/>
      <c r="H2548" s="5"/>
      <c r="I2548" s="5"/>
      <c r="J2548" s="5"/>
      <c r="K2548" s="5"/>
      <c r="L2548" s="5"/>
      <c r="M2548" s="5"/>
      <c r="N2548" s="5"/>
      <c r="O2548" s="5"/>
      <c r="P2548" s="5"/>
      <c r="Q2548" s="5"/>
      <c r="R2548" s="5"/>
      <c r="S2548" s="5"/>
      <c r="T2548" s="5"/>
      <c r="U2548" s="127"/>
      <c r="V2548" s="496"/>
    </row>
    <row r="2549" spans="1:22" x14ac:dyDescent="0.2">
      <c r="A2549" s="5"/>
      <c r="B2549" s="31"/>
      <c r="C2549" s="30"/>
      <c r="D2549" s="5"/>
      <c r="E2549" s="5"/>
      <c r="F2549" s="5"/>
      <c r="G2549" s="5"/>
      <c r="H2549" s="5"/>
      <c r="I2549" s="5"/>
      <c r="J2549" s="5"/>
      <c r="K2549" s="5"/>
      <c r="L2549" s="5"/>
      <c r="M2549" s="5"/>
      <c r="N2549" s="5"/>
      <c r="O2549" s="5"/>
      <c r="P2549" s="5"/>
      <c r="Q2549" s="5"/>
      <c r="R2549" s="5"/>
      <c r="S2549" s="5"/>
      <c r="T2549" s="5"/>
      <c r="U2549" s="127"/>
      <c r="V2549" s="496"/>
    </row>
    <row r="2550" spans="1:22" x14ac:dyDescent="0.2">
      <c r="A2550" s="5"/>
      <c r="B2550" s="31"/>
      <c r="C2550" s="30"/>
      <c r="D2550" s="5"/>
      <c r="E2550" s="5"/>
      <c r="F2550" s="5"/>
      <c r="G2550" s="5"/>
      <c r="H2550" s="5"/>
      <c r="I2550" s="5"/>
      <c r="J2550" s="5"/>
      <c r="K2550" s="5"/>
      <c r="L2550" s="5"/>
      <c r="M2550" s="5"/>
      <c r="N2550" s="5"/>
      <c r="O2550" s="5"/>
      <c r="P2550" s="5"/>
      <c r="Q2550" s="5"/>
      <c r="R2550" s="5"/>
      <c r="S2550" s="5"/>
      <c r="T2550" s="5"/>
      <c r="U2550" s="127"/>
      <c r="V2550" s="496"/>
    </row>
    <row r="2551" spans="1:22" x14ac:dyDescent="0.2">
      <c r="A2551" s="5"/>
      <c r="B2551" s="31"/>
      <c r="C2551" s="30"/>
      <c r="D2551" s="5"/>
      <c r="E2551" s="5"/>
      <c r="F2551" s="5"/>
      <c r="G2551" s="5"/>
      <c r="H2551" s="5"/>
      <c r="I2551" s="5"/>
      <c r="J2551" s="5"/>
      <c r="K2551" s="5"/>
      <c r="L2551" s="5"/>
      <c r="M2551" s="5"/>
      <c r="N2551" s="5"/>
      <c r="O2551" s="5"/>
      <c r="P2551" s="5"/>
      <c r="Q2551" s="5"/>
      <c r="R2551" s="5"/>
      <c r="S2551" s="5"/>
      <c r="T2551" s="5"/>
      <c r="U2551" s="127"/>
      <c r="V2551" s="496"/>
    </row>
    <row r="2552" spans="1:22" x14ac:dyDescent="0.2">
      <c r="A2552" s="5"/>
      <c r="B2552" s="31"/>
      <c r="C2552" s="30"/>
      <c r="D2552" s="5"/>
      <c r="E2552" s="5"/>
      <c r="F2552" s="5"/>
      <c r="G2552" s="5"/>
      <c r="H2552" s="5"/>
      <c r="I2552" s="5"/>
      <c r="J2552" s="5"/>
      <c r="K2552" s="5"/>
      <c r="L2552" s="5"/>
      <c r="M2552" s="5"/>
      <c r="N2552" s="5"/>
      <c r="O2552" s="5"/>
      <c r="P2552" s="5"/>
      <c r="Q2552" s="5"/>
      <c r="R2552" s="5"/>
      <c r="S2552" s="5"/>
      <c r="T2552" s="5"/>
      <c r="U2552" s="127"/>
      <c r="V2552" s="496"/>
    </row>
    <row r="2553" spans="1:22" x14ac:dyDescent="0.2">
      <c r="A2553" s="5"/>
      <c r="B2553" s="31"/>
      <c r="C2553" s="30"/>
      <c r="D2553" s="5"/>
      <c r="E2553" s="5"/>
      <c r="F2553" s="5"/>
      <c r="G2553" s="5"/>
      <c r="H2553" s="5"/>
      <c r="I2553" s="5"/>
      <c r="J2553" s="5"/>
      <c r="K2553" s="5"/>
      <c r="L2553" s="5"/>
      <c r="M2553" s="5"/>
      <c r="N2553" s="5"/>
      <c r="O2553" s="5"/>
      <c r="P2553" s="5"/>
      <c r="Q2553" s="5"/>
      <c r="R2553" s="5"/>
      <c r="S2553" s="5"/>
      <c r="T2553" s="5"/>
      <c r="U2553" s="127"/>
      <c r="V2553" s="496"/>
    </row>
    <row r="2554" spans="1:22" x14ac:dyDescent="0.2">
      <c r="A2554" s="5"/>
      <c r="B2554" s="31"/>
      <c r="C2554" s="30"/>
      <c r="D2554" s="5"/>
      <c r="E2554" s="5"/>
      <c r="F2554" s="5"/>
      <c r="G2554" s="5"/>
      <c r="H2554" s="5"/>
      <c r="I2554" s="5"/>
      <c r="J2554" s="5"/>
      <c r="K2554" s="5"/>
      <c r="L2554" s="5"/>
      <c r="M2554" s="5"/>
      <c r="N2554" s="5"/>
      <c r="O2554" s="5"/>
      <c r="P2554" s="5"/>
      <c r="Q2554" s="5"/>
      <c r="R2554" s="5"/>
      <c r="S2554" s="5"/>
      <c r="T2554" s="5"/>
      <c r="U2554" s="127"/>
      <c r="V2554" s="496"/>
    </row>
    <row r="2555" spans="1:22" x14ac:dyDescent="0.2">
      <c r="A2555" s="5"/>
      <c r="B2555" s="31"/>
      <c r="C2555" s="30"/>
      <c r="D2555" s="5"/>
      <c r="E2555" s="5"/>
      <c r="F2555" s="5"/>
      <c r="G2555" s="5"/>
      <c r="H2555" s="5"/>
      <c r="I2555" s="5"/>
      <c r="J2555" s="5"/>
      <c r="K2555" s="5"/>
      <c r="L2555" s="5"/>
      <c r="M2555" s="5"/>
      <c r="N2555" s="5"/>
      <c r="O2555" s="5"/>
      <c r="P2555" s="5"/>
      <c r="Q2555" s="5"/>
      <c r="R2555" s="5"/>
      <c r="S2555" s="5"/>
      <c r="T2555" s="5"/>
      <c r="U2555" s="127"/>
      <c r="V2555" s="496"/>
    </row>
    <row r="2556" spans="1:22" x14ac:dyDescent="0.2">
      <c r="A2556" s="5"/>
      <c r="B2556" s="31"/>
      <c r="C2556" s="30"/>
      <c r="D2556" s="5"/>
      <c r="E2556" s="5"/>
      <c r="F2556" s="5"/>
      <c r="G2556" s="5"/>
      <c r="H2556" s="5"/>
      <c r="I2556" s="5"/>
      <c r="J2556" s="5"/>
      <c r="K2556" s="5"/>
      <c r="L2556" s="5"/>
      <c r="M2556" s="5"/>
      <c r="N2556" s="5"/>
      <c r="O2556" s="5"/>
      <c r="P2556" s="5"/>
      <c r="Q2556" s="5"/>
      <c r="R2556" s="5"/>
      <c r="S2556" s="5"/>
      <c r="T2556" s="5"/>
      <c r="U2556" s="127"/>
      <c r="V2556" s="496"/>
    </row>
    <row r="2557" spans="1:22" x14ac:dyDescent="0.2">
      <c r="A2557" s="5"/>
      <c r="B2557" s="31"/>
      <c r="C2557" s="30"/>
      <c r="D2557" s="5"/>
      <c r="E2557" s="5"/>
      <c r="F2557" s="5"/>
      <c r="G2557" s="5"/>
      <c r="H2557" s="5"/>
      <c r="I2557" s="5"/>
      <c r="J2557" s="5"/>
      <c r="K2557" s="5"/>
      <c r="L2557" s="5"/>
      <c r="M2557" s="5"/>
      <c r="N2557" s="5"/>
      <c r="O2557" s="5"/>
      <c r="P2557" s="5"/>
      <c r="Q2557" s="5"/>
      <c r="R2557" s="5"/>
      <c r="S2557" s="5"/>
      <c r="T2557" s="5"/>
      <c r="U2557" s="127"/>
      <c r="V2557" s="496"/>
    </row>
    <row r="2558" spans="1:22" x14ac:dyDescent="0.2">
      <c r="A2558" s="5"/>
      <c r="B2558" s="31"/>
      <c r="C2558" s="30"/>
      <c r="D2558" s="5"/>
      <c r="E2558" s="5"/>
      <c r="F2558" s="5"/>
      <c r="G2558" s="5"/>
      <c r="H2558" s="5"/>
      <c r="I2558" s="5"/>
      <c r="J2558" s="5"/>
      <c r="K2558" s="5"/>
      <c r="L2558" s="5"/>
      <c r="M2558" s="5"/>
      <c r="N2558" s="5"/>
      <c r="O2558" s="5"/>
      <c r="P2558" s="5"/>
      <c r="Q2558" s="5"/>
      <c r="R2558" s="5"/>
      <c r="S2558" s="5"/>
      <c r="T2558" s="5"/>
      <c r="U2558" s="127"/>
      <c r="V2558" s="496"/>
    </row>
    <row r="2559" spans="1:22" x14ac:dyDescent="0.2">
      <c r="A2559" s="5"/>
      <c r="B2559" s="31"/>
      <c r="C2559" s="30"/>
      <c r="D2559" s="5"/>
      <c r="E2559" s="5"/>
      <c r="F2559" s="5"/>
      <c r="G2559" s="5"/>
      <c r="H2559" s="5"/>
      <c r="I2559" s="5"/>
      <c r="J2559" s="5"/>
      <c r="K2559" s="5"/>
      <c r="L2559" s="5"/>
      <c r="M2559" s="5"/>
      <c r="N2559" s="5"/>
      <c r="O2559" s="5"/>
      <c r="P2559" s="5"/>
      <c r="Q2559" s="5"/>
      <c r="R2559" s="5"/>
      <c r="S2559" s="5"/>
      <c r="T2559" s="5"/>
      <c r="U2559" s="127"/>
      <c r="V2559" s="496"/>
    </row>
    <row r="2560" spans="1:22" x14ac:dyDescent="0.2">
      <c r="A2560" s="5"/>
      <c r="B2560" s="31"/>
      <c r="C2560" s="30"/>
      <c r="D2560" s="5"/>
      <c r="E2560" s="5"/>
      <c r="F2560" s="5"/>
      <c r="G2560" s="5"/>
      <c r="H2560" s="5"/>
      <c r="I2560" s="5"/>
      <c r="J2560" s="5"/>
      <c r="K2560" s="5"/>
      <c r="L2560" s="5"/>
      <c r="M2560" s="5"/>
      <c r="N2560" s="5"/>
      <c r="O2560" s="5"/>
      <c r="P2560" s="5"/>
      <c r="Q2560" s="5"/>
      <c r="R2560" s="5"/>
      <c r="S2560" s="5"/>
      <c r="T2560" s="5"/>
      <c r="U2560" s="127"/>
      <c r="V2560" s="496"/>
    </row>
    <row r="2561" spans="1:22" x14ac:dyDescent="0.2">
      <c r="A2561" s="5"/>
      <c r="B2561" s="31"/>
      <c r="C2561" s="30"/>
      <c r="D2561" s="5"/>
      <c r="E2561" s="5"/>
      <c r="F2561" s="5"/>
      <c r="G2561" s="5"/>
      <c r="H2561" s="5"/>
      <c r="I2561" s="5"/>
      <c r="J2561" s="5"/>
      <c r="K2561" s="5"/>
      <c r="L2561" s="5"/>
      <c r="M2561" s="5"/>
      <c r="N2561" s="5"/>
      <c r="O2561" s="5"/>
      <c r="P2561" s="5"/>
      <c r="Q2561" s="5"/>
      <c r="R2561" s="5"/>
      <c r="S2561" s="5"/>
      <c r="T2561" s="5"/>
      <c r="U2561" s="127"/>
      <c r="V2561" s="496"/>
    </row>
    <row r="2562" spans="1:22" x14ac:dyDescent="0.2">
      <c r="A2562" s="5"/>
      <c r="B2562" s="31"/>
      <c r="C2562" s="30"/>
      <c r="D2562" s="5"/>
      <c r="E2562" s="5"/>
      <c r="F2562" s="5"/>
      <c r="G2562" s="5"/>
      <c r="H2562" s="5"/>
      <c r="I2562" s="5"/>
      <c r="J2562" s="5"/>
      <c r="K2562" s="5"/>
      <c r="L2562" s="5"/>
      <c r="M2562" s="5"/>
      <c r="N2562" s="5"/>
      <c r="O2562" s="5"/>
      <c r="P2562" s="5"/>
      <c r="Q2562" s="5"/>
      <c r="R2562" s="5"/>
      <c r="S2562" s="5"/>
      <c r="T2562" s="5"/>
      <c r="U2562" s="127"/>
      <c r="V2562" s="496"/>
    </row>
    <row r="2563" spans="1:22" x14ac:dyDescent="0.2">
      <c r="A2563" s="5"/>
      <c r="B2563" s="31"/>
      <c r="C2563" s="30"/>
      <c r="D2563" s="5"/>
      <c r="E2563" s="5"/>
      <c r="F2563" s="5"/>
      <c r="G2563" s="5"/>
      <c r="H2563" s="5"/>
      <c r="I2563" s="5"/>
      <c r="J2563" s="5"/>
      <c r="K2563" s="5"/>
      <c r="L2563" s="5"/>
      <c r="M2563" s="5"/>
      <c r="N2563" s="5"/>
      <c r="O2563" s="5"/>
      <c r="P2563" s="5"/>
      <c r="Q2563" s="5"/>
      <c r="R2563" s="5"/>
      <c r="S2563" s="5"/>
      <c r="T2563" s="5"/>
      <c r="U2563" s="127"/>
      <c r="V2563" s="496"/>
    </row>
    <row r="2564" spans="1:22" x14ac:dyDescent="0.2">
      <c r="A2564" s="5"/>
      <c r="B2564" s="31"/>
      <c r="C2564" s="30"/>
      <c r="D2564" s="5"/>
      <c r="E2564" s="5"/>
      <c r="F2564" s="5"/>
      <c r="G2564" s="5"/>
      <c r="H2564" s="5"/>
      <c r="I2564" s="5"/>
      <c r="J2564" s="5"/>
      <c r="K2564" s="5"/>
      <c r="L2564" s="5"/>
      <c r="M2564" s="5"/>
      <c r="N2564" s="5"/>
      <c r="O2564" s="5"/>
      <c r="P2564" s="5"/>
      <c r="Q2564" s="5"/>
      <c r="R2564" s="5"/>
      <c r="S2564" s="5"/>
      <c r="T2564" s="5"/>
      <c r="U2564" s="127"/>
      <c r="V2564" s="496"/>
    </row>
    <row r="2565" spans="1:22" x14ac:dyDescent="0.2">
      <c r="A2565" s="5"/>
      <c r="B2565" s="31"/>
      <c r="C2565" s="30"/>
      <c r="D2565" s="5"/>
      <c r="E2565" s="5"/>
      <c r="F2565" s="5"/>
      <c r="G2565" s="5"/>
      <c r="H2565" s="5"/>
      <c r="I2565" s="5"/>
      <c r="J2565" s="5"/>
      <c r="K2565" s="5"/>
      <c r="L2565" s="5"/>
      <c r="M2565" s="5"/>
      <c r="N2565" s="5"/>
      <c r="O2565" s="5"/>
      <c r="P2565" s="5"/>
      <c r="Q2565" s="5"/>
      <c r="R2565" s="5"/>
      <c r="S2565" s="5"/>
      <c r="T2565" s="5"/>
      <c r="U2565" s="127"/>
      <c r="V2565" s="496"/>
    </row>
    <row r="2566" spans="1:22" x14ac:dyDescent="0.2">
      <c r="A2566" s="5"/>
      <c r="B2566" s="31"/>
      <c r="C2566" s="30"/>
      <c r="D2566" s="5"/>
      <c r="E2566" s="5"/>
      <c r="F2566" s="5"/>
      <c r="G2566" s="5"/>
      <c r="H2566" s="5"/>
      <c r="I2566" s="5"/>
      <c r="J2566" s="5"/>
      <c r="K2566" s="5"/>
      <c r="L2566" s="5"/>
      <c r="M2566" s="5"/>
      <c r="N2566" s="5"/>
      <c r="O2566" s="5"/>
      <c r="P2566" s="5"/>
      <c r="Q2566" s="5"/>
      <c r="R2566" s="5"/>
      <c r="S2566" s="5"/>
      <c r="T2566" s="5"/>
      <c r="U2566" s="127"/>
      <c r="V2566" s="496"/>
    </row>
    <row r="2567" spans="1:22" x14ac:dyDescent="0.2">
      <c r="A2567" s="5"/>
      <c r="B2567" s="31"/>
      <c r="C2567" s="30"/>
      <c r="D2567" s="5"/>
      <c r="E2567" s="5"/>
      <c r="F2567" s="5"/>
      <c r="G2567" s="5"/>
      <c r="H2567" s="5"/>
      <c r="I2567" s="5"/>
      <c r="J2567" s="5"/>
      <c r="K2567" s="5"/>
      <c r="L2567" s="5"/>
      <c r="M2567" s="5"/>
      <c r="N2567" s="5"/>
      <c r="O2567" s="5"/>
      <c r="P2567" s="5"/>
      <c r="Q2567" s="5"/>
      <c r="R2567" s="5"/>
      <c r="S2567" s="5"/>
      <c r="T2567" s="5"/>
      <c r="U2567" s="127"/>
      <c r="V2567" s="496"/>
    </row>
    <row r="2568" spans="1:22" x14ac:dyDescent="0.2">
      <c r="A2568" s="5"/>
      <c r="B2568" s="31"/>
      <c r="C2568" s="30"/>
      <c r="D2568" s="5"/>
      <c r="E2568" s="5"/>
      <c r="F2568" s="5"/>
      <c r="G2568" s="5"/>
      <c r="H2568" s="5"/>
      <c r="I2568" s="5"/>
      <c r="J2568" s="5"/>
      <c r="K2568" s="5"/>
      <c r="L2568" s="5"/>
      <c r="M2568" s="5"/>
      <c r="N2568" s="5"/>
      <c r="O2568" s="5"/>
      <c r="P2568" s="5"/>
      <c r="Q2568" s="5"/>
      <c r="R2568" s="5"/>
      <c r="S2568" s="5"/>
      <c r="T2568" s="5"/>
      <c r="U2568" s="127"/>
      <c r="V2568" s="496"/>
    </row>
    <row r="2569" spans="1:22" x14ac:dyDescent="0.2">
      <c r="A2569" s="5"/>
      <c r="B2569" s="31"/>
      <c r="C2569" s="30"/>
      <c r="D2569" s="5"/>
      <c r="E2569" s="5"/>
      <c r="F2569" s="5"/>
      <c r="G2569" s="5"/>
      <c r="H2569" s="5"/>
      <c r="I2569" s="5"/>
      <c r="J2569" s="5"/>
      <c r="K2569" s="5"/>
      <c r="L2569" s="5"/>
      <c r="M2569" s="5"/>
      <c r="N2569" s="5"/>
      <c r="O2569" s="5"/>
      <c r="P2569" s="5"/>
      <c r="Q2569" s="5"/>
      <c r="R2569" s="5"/>
      <c r="S2569" s="5"/>
      <c r="T2569" s="5"/>
      <c r="U2569" s="127"/>
      <c r="V2569" s="496"/>
    </row>
    <row r="2570" spans="1:22" x14ac:dyDescent="0.2">
      <c r="A2570" s="5"/>
      <c r="B2570" s="31"/>
      <c r="C2570" s="30"/>
      <c r="D2570" s="5"/>
      <c r="E2570" s="5"/>
      <c r="F2570" s="5"/>
      <c r="G2570" s="5"/>
      <c r="H2570" s="5"/>
      <c r="I2570" s="5"/>
      <c r="J2570" s="5"/>
      <c r="K2570" s="5"/>
      <c r="L2570" s="5"/>
      <c r="M2570" s="5"/>
      <c r="N2570" s="5"/>
      <c r="O2570" s="5"/>
      <c r="P2570" s="5"/>
      <c r="Q2570" s="5"/>
      <c r="R2570" s="5"/>
      <c r="S2570" s="5"/>
      <c r="T2570" s="5"/>
      <c r="U2570" s="127"/>
      <c r="V2570" s="496"/>
    </row>
    <row r="2571" spans="1:22" x14ac:dyDescent="0.2">
      <c r="A2571" s="5"/>
      <c r="B2571" s="31"/>
      <c r="C2571" s="30"/>
      <c r="D2571" s="5"/>
      <c r="E2571" s="5"/>
      <c r="F2571" s="5"/>
      <c r="G2571" s="5"/>
      <c r="H2571" s="5"/>
      <c r="I2571" s="5"/>
      <c r="J2571" s="5"/>
      <c r="K2571" s="5"/>
      <c r="L2571" s="5"/>
      <c r="M2571" s="5"/>
      <c r="N2571" s="5"/>
      <c r="O2571" s="5"/>
      <c r="P2571" s="5"/>
      <c r="Q2571" s="5"/>
      <c r="R2571" s="5"/>
      <c r="S2571" s="5"/>
      <c r="T2571" s="5"/>
      <c r="U2571" s="127"/>
      <c r="V2571" s="496"/>
    </row>
    <row r="2572" spans="1:22" x14ac:dyDescent="0.2">
      <c r="A2572" s="5"/>
      <c r="B2572" s="31"/>
      <c r="C2572" s="30"/>
      <c r="D2572" s="5"/>
      <c r="E2572" s="5"/>
      <c r="F2572" s="5"/>
      <c r="G2572" s="5"/>
      <c r="H2572" s="5"/>
      <c r="I2572" s="5"/>
      <c r="J2572" s="5"/>
      <c r="K2572" s="5"/>
      <c r="L2572" s="5"/>
      <c r="M2572" s="5"/>
      <c r="N2572" s="5"/>
      <c r="O2572" s="5"/>
      <c r="P2572" s="5"/>
      <c r="Q2572" s="5"/>
      <c r="R2572" s="5"/>
      <c r="S2572" s="5"/>
      <c r="T2572" s="5"/>
      <c r="U2572" s="127"/>
      <c r="V2572" s="496"/>
    </row>
    <row r="2573" spans="1:22" x14ac:dyDescent="0.2">
      <c r="A2573" s="5"/>
      <c r="B2573" s="31"/>
      <c r="C2573" s="30"/>
      <c r="D2573" s="5"/>
      <c r="E2573" s="5"/>
      <c r="F2573" s="5"/>
      <c r="G2573" s="5"/>
      <c r="H2573" s="5"/>
      <c r="I2573" s="5"/>
      <c r="J2573" s="5"/>
      <c r="K2573" s="5"/>
      <c r="L2573" s="5"/>
      <c r="M2573" s="5"/>
      <c r="N2573" s="5"/>
      <c r="O2573" s="5"/>
      <c r="P2573" s="5"/>
      <c r="Q2573" s="5"/>
      <c r="R2573" s="5"/>
      <c r="S2573" s="5"/>
      <c r="T2573" s="5"/>
      <c r="U2573" s="127"/>
      <c r="V2573" s="496"/>
    </row>
    <row r="2574" spans="1:22" x14ac:dyDescent="0.2">
      <c r="A2574" s="5"/>
      <c r="B2574" s="31"/>
      <c r="C2574" s="30"/>
      <c r="D2574" s="5"/>
      <c r="E2574" s="5"/>
      <c r="F2574" s="5"/>
      <c r="G2574" s="5"/>
      <c r="H2574" s="5"/>
      <c r="I2574" s="5"/>
      <c r="J2574" s="5"/>
      <c r="K2574" s="5"/>
      <c r="L2574" s="5"/>
      <c r="M2574" s="5"/>
      <c r="N2574" s="5"/>
      <c r="O2574" s="5"/>
      <c r="P2574" s="5"/>
      <c r="Q2574" s="5"/>
      <c r="R2574" s="5"/>
      <c r="S2574" s="5"/>
      <c r="T2574" s="5"/>
      <c r="U2574" s="127"/>
      <c r="V2574" s="496"/>
    </row>
    <row r="2575" spans="1:22" x14ac:dyDescent="0.2">
      <c r="A2575" s="5"/>
      <c r="B2575" s="31"/>
      <c r="C2575" s="30"/>
      <c r="D2575" s="5"/>
      <c r="E2575" s="5"/>
      <c r="F2575" s="5"/>
      <c r="G2575" s="5"/>
      <c r="H2575" s="5"/>
      <c r="I2575" s="5"/>
      <c r="J2575" s="5"/>
      <c r="K2575" s="5"/>
      <c r="L2575" s="5"/>
      <c r="M2575" s="5"/>
      <c r="N2575" s="5"/>
      <c r="O2575" s="5"/>
      <c r="P2575" s="5"/>
      <c r="Q2575" s="5"/>
      <c r="R2575" s="5"/>
      <c r="S2575" s="5"/>
      <c r="T2575" s="5"/>
      <c r="U2575" s="127"/>
      <c r="V2575" s="496"/>
    </row>
    <row r="2576" spans="1:22" x14ac:dyDescent="0.2">
      <c r="A2576" s="5"/>
      <c r="B2576" s="31"/>
      <c r="C2576" s="30"/>
      <c r="D2576" s="5"/>
      <c r="E2576" s="5"/>
      <c r="F2576" s="5"/>
      <c r="G2576" s="5"/>
      <c r="H2576" s="5"/>
      <c r="I2576" s="5"/>
      <c r="J2576" s="5"/>
      <c r="K2576" s="5"/>
      <c r="L2576" s="5"/>
      <c r="M2576" s="5"/>
      <c r="N2576" s="5"/>
      <c r="O2576" s="5"/>
      <c r="P2576" s="5"/>
      <c r="Q2576" s="5"/>
      <c r="R2576" s="5"/>
      <c r="S2576" s="5"/>
      <c r="T2576" s="5"/>
      <c r="U2576" s="127"/>
      <c r="V2576" s="496"/>
    </row>
    <row r="2577" spans="1:22" x14ac:dyDescent="0.2">
      <c r="A2577" s="5"/>
      <c r="B2577" s="31"/>
      <c r="C2577" s="30"/>
      <c r="D2577" s="5"/>
      <c r="E2577" s="5"/>
      <c r="F2577" s="5"/>
      <c r="G2577" s="5"/>
      <c r="H2577" s="5"/>
      <c r="I2577" s="5"/>
      <c r="J2577" s="5"/>
      <c r="K2577" s="5"/>
      <c r="L2577" s="5"/>
      <c r="M2577" s="5"/>
      <c r="N2577" s="5"/>
      <c r="O2577" s="5"/>
      <c r="P2577" s="5"/>
      <c r="Q2577" s="5"/>
      <c r="R2577" s="5"/>
      <c r="S2577" s="5"/>
      <c r="T2577" s="5"/>
      <c r="U2577" s="127"/>
      <c r="V2577" s="496"/>
    </row>
    <row r="2578" spans="1:22" x14ac:dyDescent="0.2">
      <c r="A2578" s="5"/>
      <c r="B2578" s="31"/>
      <c r="C2578" s="30"/>
      <c r="D2578" s="5"/>
      <c r="E2578" s="5"/>
      <c r="F2578" s="5"/>
      <c r="G2578" s="5"/>
      <c r="H2578" s="5"/>
      <c r="I2578" s="5"/>
      <c r="J2578" s="5"/>
      <c r="K2578" s="5"/>
      <c r="L2578" s="5"/>
      <c r="M2578" s="5"/>
      <c r="N2578" s="5"/>
      <c r="O2578" s="5"/>
      <c r="P2578" s="5"/>
      <c r="Q2578" s="5"/>
      <c r="R2578" s="5"/>
      <c r="S2578" s="5"/>
      <c r="T2578" s="5"/>
      <c r="U2578" s="127"/>
      <c r="V2578" s="496"/>
    </row>
    <row r="2579" spans="1:22" x14ac:dyDescent="0.2">
      <c r="A2579" s="5"/>
      <c r="B2579" s="31"/>
      <c r="C2579" s="30"/>
      <c r="D2579" s="5"/>
      <c r="E2579" s="5"/>
      <c r="F2579" s="5"/>
      <c r="G2579" s="5"/>
      <c r="H2579" s="5"/>
      <c r="I2579" s="5"/>
      <c r="J2579" s="5"/>
      <c r="K2579" s="5"/>
      <c r="L2579" s="5"/>
      <c r="M2579" s="5"/>
      <c r="N2579" s="5"/>
      <c r="O2579" s="5"/>
      <c r="P2579" s="5"/>
      <c r="Q2579" s="5"/>
      <c r="R2579" s="5"/>
      <c r="S2579" s="5"/>
      <c r="T2579" s="5"/>
      <c r="U2579" s="127"/>
      <c r="V2579" s="496"/>
    </row>
    <row r="2580" spans="1:22" x14ac:dyDescent="0.2">
      <c r="A2580" s="5"/>
      <c r="B2580" s="31"/>
      <c r="C2580" s="30"/>
      <c r="D2580" s="5"/>
      <c r="E2580" s="5"/>
      <c r="F2580" s="5"/>
      <c r="G2580" s="5"/>
      <c r="H2580" s="5"/>
      <c r="I2580" s="5"/>
      <c r="J2580" s="5"/>
      <c r="K2580" s="5"/>
      <c r="L2580" s="5"/>
      <c r="M2580" s="5"/>
      <c r="N2580" s="5"/>
      <c r="O2580" s="5"/>
      <c r="P2580" s="5"/>
      <c r="Q2580" s="5"/>
      <c r="R2580" s="5"/>
      <c r="S2580" s="5"/>
      <c r="T2580" s="5"/>
      <c r="U2580" s="127"/>
      <c r="V2580" s="496"/>
    </row>
    <row r="2581" spans="1:22" x14ac:dyDescent="0.2">
      <c r="A2581" s="5"/>
      <c r="B2581" s="31"/>
      <c r="C2581" s="30"/>
      <c r="D2581" s="5"/>
      <c r="E2581" s="5"/>
      <c r="F2581" s="5"/>
      <c r="G2581" s="5"/>
      <c r="H2581" s="5"/>
      <c r="I2581" s="5"/>
      <c r="J2581" s="5"/>
      <c r="K2581" s="5"/>
      <c r="L2581" s="5"/>
      <c r="M2581" s="5"/>
      <c r="N2581" s="5"/>
      <c r="O2581" s="5"/>
      <c r="P2581" s="5"/>
      <c r="Q2581" s="5"/>
      <c r="R2581" s="5"/>
      <c r="S2581" s="5"/>
      <c r="T2581" s="5"/>
      <c r="U2581" s="127"/>
      <c r="V2581" s="496"/>
    </row>
    <row r="2582" spans="1:22" x14ac:dyDescent="0.2">
      <c r="A2582" s="5"/>
      <c r="B2582" s="31"/>
      <c r="C2582" s="30"/>
      <c r="D2582" s="5"/>
      <c r="E2582" s="5"/>
      <c r="F2582" s="5"/>
      <c r="G2582" s="5"/>
      <c r="H2582" s="5"/>
      <c r="I2582" s="5"/>
      <c r="J2582" s="5"/>
      <c r="K2582" s="5"/>
      <c r="L2582" s="5"/>
      <c r="M2582" s="5"/>
      <c r="N2582" s="5"/>
      <c r="O2582" s="5"/>
      <c r="P2582" s="5"/>
      <c r="Q2582" s="5"/>
      <c r="R2582" s="5"/>
      <c r="S2582" s="5"/>
      <c r="T2582" s="5"/>
      <c r="U2582" s="127"/>
      <c r="V2582" s="496"/>
    </row>
    <row r="2583" spans="1:22" x14ac:dyDescent="0.2">
      <c r="A2583" s="5"/>
      <c r="B2583" s="31"/>
      <c r="C2583" s="30"/>
      <c r="D2583" s="5"/>
      <c r="E2583" s="5"/>
      <c r="F2583" s="5"/>
      <c r="G2583" s="5"/>
      <c r="H2583" s="5"/>
      <c r="I2583" s="5"/>
      <c r="J2583" s="5"/>
      <c r="K2583" s="5"/>
      <c r="L2583" s="5"/>
      <c r="M2583" s="5"/>
      <c r="N2583" s="5"/>
      <c r="O2583" s="5"/>
      <c r="P2583" s="5"/>
      <c r="Q2583" s="5"/>
      <c r="R2583" s="5"/>
      <c r="S2583" s="5"/>
      <c r="T2583" s="5"/>
      <c r="U2583" s="127"/>
      <c r="V2583" s="496"/>
    </row>
    <row r="2584" spans="1:22" x14ac:dyDescent="0.2">
      <c r="A2584" s="5"/>
      <c r="B2584" s="31"/>
      <c r="C2584" s="30"/>
      <c r="D2584" s="5"/>
      <c r="E2584" s="5"/>
      <c r="F2584" s="5"/>
      <c r="G2584" s="5"/>
      <c r="H2584" s="5"/>
      <c r="I2584" s="5"/>
      <c r="J2584" s="5"/>
      <c r="K2584" s="5"/>
      <c r="L2584" s="5"/>
      <c r="M2584" s="5"/>
      <c r="N2584" s="5"/>
      <c r="O2584" s="5"/>
      <c r="P2584" s="5"/>
      <c r="Q2584" s="5"/>
      <c r="R2584" s="5"/>
      <c r="S2584" s="5"/>
      <c r="T2584" s="5"/>
      <c r="U2584" s="127"/>
      <c r="V2584" s="496"/>
    </row>
    <row r="2585" spans="1:22" x14ac:dyDescent="0.2">
      <c r="A2585" s="5"/>
      <c r="B2585" s="31"/>
      <c r="C2585" s="30"/>
      <c r="D2585" s="5"/>
      <c r="E2585" s="5"/>
      <c r="F2585" s="5"/>
      <c r="G2585" s="5"/>
      <c r="H2585" s="5"/>
      <c r="I2585" s="5"/>
      <c r="J2585" s="5"/>
      <c r="K2585" s="5"/>
      <c r="L2585" s="5"/>
      <c r="M2585" s="5"/>
      <c r="N2585" s="5"/>
      <c r="O2585" s="5"/>
      <c r="P2585" s="5"/>
      <c r="Q2585" s="5"/>
      <c r="R2585" s="5"/>
      <c r="S2585" s="5"/>
      <c r="T2585" s="5"/>
      <c r="U2585" s="127"/>
      <c r="V2585" s="496"/>
    </row>
    <row r="2586" spans="1:22" x14ac:dyDescent="0.2">
      <c r="A2586" s="5"/>
      <c r="B2586" s="31"/>
      <c r="C2586" s="30"/>
      <c r="D2586" s="5"/>
      <c r="E2586" s="5"/>
      <c r="F2586" s="5"/>
      <c r="G2586" s="5"/>
      <c r="H2586" s="5"/>
      <c r="I2586" s="5"/>
      <c r="J2586" s="5"/>
      <c r="K2586" s="5"/>
      <c r="L2586" s="5"/>
      <c r="M2586" s="5"/>
      <c r="N2586" s="5"/>
      <c r="O2586" s="5"/>
      <c r="P2586" s="5"/>
      <c r="Q2586" s="5"/>
      <c r="R2586" s="5"/>
      <c r="S2586" s="5"/>
      <c r="T2586" s="5"/>
      <c r="U2586" s="127"/>
      <c r="V2586" s="496"/>
    </row>
    <row r="2587" spans="1:22" x14ac:dyDescent="0.2">
      <c r="A2587" s="5"/>
      <c r="B2587" s="31"/>
      <c r="C2587" s="30"/>
      <c r="D2587" s="5"/>
      <c r="E2587" s="5"/>
      <c r="F2587" s="5"/>
      <c r="G2587" s="5"/>
      <c r="H2587" s="5"/>
      <c r="I2587" s="5"/>
      <c r="J2587" s="5"/>
      <c r="K2587" s="5"/>
      <c r="L2587" s="5"/>
      <c r="M2587" s="5"/>
      <c r="N2587" s="5"/>
      <c r="O2587" s="5"/>
      <c r="P2587" s="5"/>
      <c r="Q2587" s="5"/>
      <c r="R2587" s="5"/>
      <c r="S2587" s="5"/>
      <c r="T2587" s="5"/>
      <c r="U2587" s="127"/>
      <c r="V2587" s="496"/>
    </row>
    <row r="2588" spans="1:22" x14ac:dyDescent="0.2">
      <c r="A2588" s="5"/>
      <c r="B2588" s="31"/>
      <c r="C2588" s="30"/>
      <c r="D2588" s="5"/>
      <c r="E2588" s="5"/>
      <c r="F2588" s="5"/>
      <c r="G2588" s="5"/>
      <c r="H2588" s="5"/>
      <c r="I2588" s="5"/>
      <c r="J2588" s="5"/>
      <c r="K2588" s="5"/>
      <c r="L2588" s="5"/>
      <c r="M2588" s="5"/>
      <c r="N2588" s="5"/>
      <c r="O2588" s="5"/>
      <c r="P2588" s="5"/>
      <c r="Q2588" s="5"/>
      <c r="R2588" s="5"/>
      <c r="S2588" s="5"/>
      <c r="T2588" s="5"/>
      <c r="U2588" s="127"/>
      <c r="V2588" s="496"/>
    </row>
    <row r="2589" spans="1:22" x14ac:dyDescent="0.2">
      <c r="A2589" s="5"/>
      <c r="B2589" s="31"/>
      <c r="C2589" s="30"/>
      <c r="D2589" s="5"/>
      <c r="E2589" s="5"/>
      <c r="F2589" s="5"/>
      <c r="G2589" s="5"/>
      <c r="H2589" s="5"/>
      <c r="I2589" s="5"/>
      <c r="J2589" s="5"/>
      <c r="K2589" s="5"/>
      <c r="L2589" s="5"/>
      <c r="M2589" s="5"/>
      <c r="N2589" s="5"/>
      <c r="O2589" s="5"/>
      <c r="P2589" s="5"/>
      <c r="Q2589" s="5"/>
      <c r="R2589" s="5"/>
      <c r="S2589" s="5"/>
      <c r="T2589" s="5"/>
      <c r="U2589" s="127"/>
      <c r="V2589" s="496"/>
    </row>
    <row r="2590" spans="1:22" x14ac:dyDescent="0.2">
      <c r="A2590" s="5"/>
      <c r="B2590" s="31"/>
      <c r="C2590" s="30"/>
      <c r="D2590" s="5"/>
      <c r="E2590" s="5"/>
      <c r="F2590" s="5"/>
      <c r="G2590" s="5"/>
      <c r="H2590" s="5"/>
      <c r="I2590" s="5"/>
      <c r="J2590" s="5"/>
      <c r="K2590" s="5"/>
      <c r="L2590" s="5"/>
      <c r="M2590" s="5"/>
      <c r="N2590" s="5"/>
      <c r="O2590" s="5"/>
      <c r="P2590" s="5"/>
      <c r="Q2590" s="5"/>
      <c r="R2590" s="5"/>
      <c r="S2590" s="5"/>
      <c r="T2590" s="5"/>
      <c r="U2590" s="127"/>
      <c r="V2590" s="496"/>
    </row>
    <row r="2591" spans="1:22" x14ac:dyDescent="0.2">
      <c r="A2591" s="5"/>
      <c r="B2591" s="31"/>
      <c r="C2591" s="30"/>
      <c r="D2591" s="5"/>
      <c r="E2591" s="5"/>
      <c r="F2591" s="5"/>
      <c r="G2591" s="5"/>
      <c r="H2591" s="5"/>
      <c r="I2591" s="5"/>
      <c r="J2591" s="5"/>
      <c r="K2591" s="5"/>
      <c r="L2591" s="5"/>
      <c r="M2591" s="5"/>
      <c r="N2591" s="5"/>
      <c r="O2591" s="5"/>
      <c r="P2591" s="5"/>
      <c r="Q2591" s="5"/>
      <c r="R2591" s="5"/>
      <c r="S2591" s="5"/>
      <c r="T2591" s="5"/>
      <c r="U2591" s="127"/>
      <c r="V2591" s="496"/>
    </row>
    <row r="2592" spans="1:22" x14ac:dyDescent="0.2">
      <c r="A2592" s="5"/>
      <c r="B2592" s="31"/>
      <c r="C2592" s="30"/>
      <c r="D2592" s="5"/>
      <c r="E2592" s="5"/>
      <c r="F2592" s="5"/>
      <c r="G2592" s="5"/>
      <c r="H2592" s="5"/>
      <c r="I2592" s="5"/>
      <c r="J2592" s="5"/>
      <c r="K2592" s="5"/>
      <c r="L2592" s="5"/>
      <c r="M2592" s="5"/>
      <c r="N2592" s="5"/>
      <c r="O2592" s="5"/>
      <c r="P2592" s="5"/>
      <c r="Q2592" s="5"/>
      <c r="R2592" s="5"/>
      <c r="S2592" s="5"/>
      <c r="T2592" s="5"/>
      <c r="U2592" s="127"/>
      <c r="V2592" s="496"/>
    </row>
    <row r="2593" spans="1:22" x14ac:dyDescent="0.2">
      <c r="A2593" s="5"/>
      <c r="B2593" s="31"/>
      <c r="C2593" s="30"/>
      <c r="D2593" s="5"/>
      <c r="E2593" s="5"/>
      <c r="F2593" s="5"/>
      <c r="G2593" s="5"/>
      <c r="H2593" s="5"/>
      <c r="I2593" s="5"/>
      <c r="J2593" s="5"/>
      <c r="K2593" s="5"/>
      <c r="L2593" s="5"/>
      <c r="M2593" s="5"/>
      <c r="N2593" s="5"/>
      <c r="O2593" s="5"/>
      <c r="P2593" s="5"/>
      <c r="Q2593" s="5"/>
      <c r="R2593" s="5"/>
      <c r="S2593" s="5"/>
      <c r="T2593" s="5"/>
      <c r="U2593" s="127"/>
      <c r="V2593" s="496"/>
    </row>
    <row r="2594" spans="1:22" x14ac:dyDescent="0.2">
      <c r="A2594" s="5"/>
      <c r="B2594" s="31"/>
      <c r="C2594" s="30"/>
      <c r="D2594" s="5"/>
      <c r="E2594" s="5"/>
      <c r="F2594" s="5"/>
      <c r="G2594" s="5"/>
      <c r="H2594" s="5"/>
      <c r="I2594" s="5"/>
      <c r="J2594" s="5"/>
      <c r="K2594" s="5"/>
      <c r="L2594" s="5"/>
      <c r="M2594" s="5"/>
      <c r="N2594" s="5"/>
      <c r="O2594" s="5"/>
      <c r="P2594" s="5"/>
      <c r="Q2594" s="5"/>
      <c r="R2594" s="5"/>
      <c r="S2594" s="5"/>
      <c r="T2594" s="5"/>
      <c r="U2594" s="127"/>
      <c r="V2594" s="496"/>
    </row>
    <row r="2595" spans="1:22" x14ac:dyDescent="0.2">
      <c r="A2595" s="5"/>
      <c r="B2595" s="31"/>
      <c r="C2595" s="30"/>
      <c r="D2595" s="5"/>
      <c r="E2595" s="5"/>
      <c r="F2595" s="5"/>
      <c r="G2595" s="5"/>
      <c r="H2595" s="5"/>
      <c r="I2595" s="5"/>
      <c r="J2595" s="5"/>
      <c r="K2595" s="5"/>
      <c r="L2595" s="5"/>
      <c r="M2595" s="5"/>
      <c r="N2595" s="5"/>
      <c r="O2595" s="5"/>
      <c r="P2595" s="5"/>
      <c r="Q2595" s="5"/>
      <c r="R2595" s="5"/>
      <c r="S2595" s="5"/>
      <c r="T2595" s="5"/>
      <c r="U2595" s="127"/>
      <c r="V2595" s="496"/>
    </row>
    <row r="2596" spans="1:22" x14ac:dyDescent="0.2">
      <c r="A2596" s="5"/>
      <c r="B2596" s="31"/>
      <c r="C2596" s="30"/>
      <c r="D2596" s="5"/>
      <c r="E2596" s="5"/>
      <c r="F2596" s="5"/>
      <c r="G2596" s="5"/>
      <c r="H2596" s="5"/>
      <c r="I2596" s="5"/>
      <c r="J2596" s="5"/>
      <c r="K2596" s="5"/>
      <c r="L2596" s="5"/>
      <c r="M2596" s="5"/>
      <c r="N2596" s="5"/>
      <c r="O2596" s="5"/>
      <c r="P2596" s="5"/>
      <c r="Q2596" s="5"/>
      <c r="R2596" s="5"/>
      <c r="S2596" s="5"/>
      <c r="T2596" s="5"/>
      <c r="U2596" s="127"/>
      <c r="V2596" s="496"/>
    </row>
    <row r="2597" spans="1:22" x14ac:dyDescent="0.2">
      <c r="A2597" s="5"/>
      <c r="B2597" s="31"/>
      <c r="C2597" s="30"/>
      <c r="D2597" s="5"/>
      <c r="E2597" s="5"/>
      <c r="F2597" s="5"/>
      <c r="G2597" s="5"/>
      <c r="H2597" s="5"/>
      <c r="I2597" s="5"/>
      <c r="J2597" s="5"/>
      <c r="K2597" s="5"/>
      <c r="L2597" s="5"/>
      <c r="M2597" s="5"/>
      <c r="N2597" s="5"/>
      <c r="O2597" s="5"/>
      <c r="P2597" s="5"/>
      <c r="Q2597" s="5"/>
      <c r="R2597" s="5"/>
      <c r="S2597" s="5"/>
      <c r="T2597" s="5"/>
      <c r="U2597" s="127"/>
      <c r="V2597" s="496"/>
    </row>
    <row r="2598" spans="1:22" x14ac:dyDescent="0.2">
      <c r="A2598" s="5"/>
      <c r="B2598" s="31"/>
      <c r="C2598" s="30"/>
      <c r="D2598" s="5"/>
      <c r="E2598" s="5"/>
      <c r="F2598" s="5"/>
      <c r="G2598" s="5"/>
      <c r="H2598" s="5"/>
      <c r="I2598" s="5"/>
      <c r="J2598" s="5"/>
      <c r="K2598" s="5"/>
      <c r="L2598" s="5"/>
      <c r="M2598" s="5"/>
      <c r="N2598" s="5"/>
      <c r="O2598" s="5"/>
      <c r="P2598" s="5"/>
      <c r="Q2598" s="5"/>
      <c r="R2598" s="5"/>
      <c r="S2598" s="5"/>
      <c r="T2598" s="5"/>
      <c r="U2598" s="127"/>
      <c r="V2598" s="496"/>
    </row>
    <row r="2599" spans="1:22" x14ac:dyDescent="0.2">
      <c r="A2599" s="5"/>
      <c r="B2599" s="31"/>
      <c r="C2599" s="30"/>
      <c r="D2599" s="5"/>
      <c r="E2599" s="5"/>
      <c r="F2599" s="5"/>
      <c r="G2599" s="5"/>
      <c r="H2599" s="5"/>
      <c r="I2599" s="5"/>
      <c r="J2599" s="5"/>
      <c r="K2599" s="5"/>
      <c r="L2599" s="5"/>
      <c r="M2599" s="5"/>
      <c r="N2599" s="5"/>
      <c r="O2599" s="5"/>
      <c r="P2599" s="5"/>
      <c r="Q2599" s="5"/>
      <c r="R2599" s="5"/>
      <c r="S2599" s="5"/>
      <c r="T2599" s="5"/>
      <c r="U2599" s="127"/>
      <c r="V2599" s="496"/>
    </row>
    <row r="2600" spans="1:22" x14ac:dyDescent="0.2">
      <c r="A2600" s="5"/>
      <c r="B2600" s="31"/>
      <c r="C2600" s="30"/>
      <c r="D2600" s="5"/>
      <c r="E2600" s="5"/>
      <c r="F2600" s="5"/>
      <c r="G2600" s="5"/>
      <c r="H2600" s="5"/>
      <c r="I2600" s="5"/>
      <c r="J2600" s="5"/>
      <c r="K2600" s="5"/>
      <c r="L2600" s="5"/>
      <c r="M2600" s="5"/>
      <c r="N2600" s="5"/>
      <c r="O2600" s="5"/>
      <c r="P2600" s="5"/>
      <c r="Q2600" s="5"/>
      <c r="R2600" s="5"/>
      <c r="S2600" s="5"/>
      <c r="T2600" s="5"/>
      <c r="U2600" s="127"/>
      <c r="V2600" s="496"/>
    </row>
    <row r="2601" spans="1:22" x14ac:dyDescent="0.2">
      <c r="A2601" s="5"/>
      <c r="B2601" s="31"/>
      <c r="C2601" s="30"/>
      <c r="D2601" s="5"/>
      <c r="E2601" s="5"/>
      <c r="F2601" s="5"/>
      <c r="G2601" s="5"/>
      <c r="H2601" s="5"/>
      <c r="I2601" s="5"/>
      <c r="J2601" s="5"/>
      <c r="K2601" s="5"/>
      <c r="L2601" s="5"/>
      <c r="M2601" s="5"/>
      <c r="N2601" s="5"/>
      <c r="O2601" s="5"/>
      <c r="P2601" s="5"/>
      <c r="Q2601" s="5"/>
      <c r="R2601" s="5"/>
      <c r="S2601" s="5"/>
      <c r="T2601" s="5"/>
      <c r="U2601" s="127"/>
      <c r="V2601" s="496"/>
    </row>
    <row r="2602" spans="1:22" x14ac:dyDescent="0.2">
      <c r="A2602" s="5"/>
      <c r="B2602" s="31"/>
      <c r="C2602" s="30"/>
      <c r="D2602" s="5"/>
      <c r="E2602" s="5"/>
      <c r="F2602" s="5"/>
      <c r="G2602" s="5"/>
      <c r="H2602" s="5"/>
      <c r="I2602" s="5"/>
      <c r="J2602" s="5"/>
      <c r="K2602" s="5"/>
      <c r="L2602" s="5"/>
      <c r="M2602" s="5"/>
      <c r="N2602" s="5"/>
      <c r="O2602" s="5"/>
      <c r="P2602" s="5"/>
      <c r="Q2602" s="5"/>
      <c r="R2602" s="5"/>
      <c r="S2602" s="5"/>
      <c r="T2602" s="5"/>
      <c r="U2602" s="127"/>
      <c r="V2602" s="496"/>
    </row>
    <row r="2603" spans="1:22" x14ac:dyDescent="0.2">
      <c r="A2603" s="5"/>
      <c r="B2603" s="31"/>
      <c r="C2603" s="30"/>
      <c r="D2603" s="5"/>
      <c r="E2603" s="5"/>
      <c r="F2603" s="5"/>
      <c r="G2603" s="5"/>
      <c r="H2603" s="5"/>
      <c r="I2603" s="5"/>
      <c r="J2603" s="5"/>
      <c r="K2603" s="5"/>
      <c r="L2603" s="5"/>
      <c r="M2603" s="5"/>
      <c r="N2603" s="5"/>
      <c r="O2603" s="5"/>
      <c r="P2603" s="5"/>
      <c r="Q2603" s="5"/>
      <c r="R2603" s="5"/>
      <c r="S2603" s="5"/>
      <c r="T2603" s="5"/>
      <c r="U2603" s="127"/>
      <c r="V2603" s="496"/>
    </row>
    <row r="2604" spans="1:22" x14ac:dyDescent="0.2">
      <c r="A2604" s="5"/>
      <c r="B2604" s="31"/>
      <c r="C2604" s="30"/>
      <c r="D2604" s="5"/>
      <c r="E2604" s="5"/>
      <c r="F2604" s="5"/>
      <c r="G2604" s="5"/>
      <c r="H2604" s="5"/>
      <c r="I2604" s="5"/>
      <c r="J2604" s="5"/>
      <c r="K2604" s="5"/>
      <c r="L2604" s="5"/>
      <c r="M2604" s="5"/>
      <c r="N2604" s="5"/>
      <c r="O2604" s="5"/>
      <c r="P2604" s="5"/>
      <c r="Q2604" s="5"/>
      <c r="R2604" s="5"/>
      <c r="S2604" s="5"/>
      <c r="T2604" s="5"/>
      <c r="U2604" s="127"/>
      <c r="V2604" s="496"/>
    </row>
    <row r="2605" spans="1:22" x14ac:dyDescent="0.2">
      <c r="A2605" s="5"/>
      <c r="B2605" s="31"/>
      <c r="C2605" s="30"/>
      <c r="D2605" s="5"/>
      <c r="E2605" s="5"/>
      <c r="F2605" s="5"/>
      <c r="G2605" s="5"/>
      <c r="H2605" s="5"/>
      <c r="I2605" s="5"/>
      <c r="J2605" s="5"/>
      <c r="K2605" s="5"/>
      <c r="L2605" s="5"/>
      <c r="M2605" s="5"/>
      <c r="N2605" s="5"/>
      <c r="O2605" s="5"/>
      <c r="P2605" s="5"/>
      <c r="Q2605" s="5"/>
      <c r="R2605" s="5"/>
      <c r="S2605" s="5"/>
      <c r="T2605" s="5"/>
      <c r="U2605" s="127"/>
      <c r="V2605" s="496"/>
    </row>
    <row r="2606" spans="1:22" x14ac:dyDescent="0.2">
      <c r="A2606" s="5"/>
      <c r="B2606" s="31"/>
      <c r="C2606" s="30"/>
      <c r="D2606" s="5"/>
      <c r="E2606" s="5"/>
      <c r="F2606" s="5"/>
      <c r="G2606" s="5"/>
      <c r="H2606" s="5"/>
      <c r="I2606" s="5"/>
      <c r="J2606" s="5"/>
      <c r="K2606" s="5"/>
      <c r="L2606" s="5"/>
      <c r="M2606" s="5"/>
      <c r="N2606" s="5"/>
      <c r="O2606" s="5"/>
      <c r="P2606" s="5"/>
      <c r="Q2606" s="5"/>
      <c r="R2606" s="5"/>
      <c r="S2606" s="5"/>
      <c r="T2606" s="5"/>
      <c r="U2606" s="127"/>
      <c r="V2606" s="496"/>
    </row>
    <row r="2607" spans="1:22" x14ac:dyDescent="0.2">
      <c r="A2607" s="5"/>
      <c r="B2607" s="31"/>
      <c r="C2607" s="30"/>
      <c r="D2607" s="5"/>
      <c r="E2607" s="5"/>
      <c r="F2607" s="5"/>
      <c r="G2607" s="5"/>
      <c r="H2607" s="5"/>
      <c r="I2607" s="5"/>
      <c r="J2607" s="5"/>
      <c r="K2607" s="5"/>
      <c r="L2607" s="5"/>
      <c r="M2607" s="5"/>
      <c r="N2607" s="5"/>
      <c r="O2607" s="5"/>
      <c r="P2607" s="5"/>
      <c r="Q2607" s="5"/>
      <c r="R2607" s="5"/>
      <c r="S2607" s="5"/>
      <c r="T2607" s="5"/>
      <c r="U2607" s="127"/>
      <c r="V2607" s="496"/>
    </row>
    <row r="2608" spans="1:22" x14ac:dyDescent="0.2">
      <c r="A2608" s="5"/>
      <c r="B2608" s="31"/>
      <c r="C2608" s="30"/>
      <c r="D2608" s="5"/>
      <c r="E2608" s="5"/>
      <c r="F2608" s="5"/>
      <c r="G2608" s="5"/>
      <c r="H2608" s="5"/>
      <c r="I2608" s="5"/>
      <c r="J2608" s="5"/>
      <c r="K2608" s="5"/>
      <c r="L2608" s="5"/>
      <c r="M2608" s="5"/>
      <c r="N2608" s="5"/>
      <c r="O2608" s="5"/>
      <c r="P2608" s="5"/>
      <c r="Q2608" s="5"/>
      <c r="R2608" s="5"/>
      <c r="S2608" s="5"/>
      <c r="T2608" s="5"/>
      <c r="U2608" s="127"/>
      <c r="V2608" s="496"/>
    </row>
    <row r="2609" spans="1:22" x14ac:dyDescent="0.2">
      <c r="A2609" s="5"/>
      <c r="B2609" s="31"/>
      <c r="C2609" s="30"/>
      <c r="D2609" s="5"/>
      <c r="E2609" s="5"/>
      <c r="F2609" s="5"/>
      <c r="G2609" s="5"/>
      <c r="H2609" s="5"/>
      <c r="I2609" s="5"/>
      <c r="J2609" s="5"/>
      <c r="K2609" s="5"/>
      <c r="L2609" s="5"/>
      <c r="M2609" s="5"/>
      <c r="N2609" s="5"/>
      <c r="O2609" s="5"/>
      <c r="P2609" s="5"/>
      <c r="Q2609" s="5"/>
      <c r="R2609" s="5"/>
      <c r="S2609" s="5"/>
      <c r="T2609" s="5"/>
      <c r="U2609" s="127"/>
      <c r="V2609" s="496"/>
    </row>
    <row r="2610" spans="1:22" x14ac:dyDescent="0.2">
      <c r="A2610" s="5"/>
      <c r="B2610" s="31"/>
      <c r="C2610" s="30"/>
      <c r="D2610" s="5"/>
      <c r="E2610" s="5"/>
      <c r="F2610" s="5"/>
      <c r="G2610" s="5"/>
      <c r="H2610" s="5"/>
      <c r="I2610" s="5"/>
      <c r="J2610" s="5"/>
      <c r="K2610" s="5"/>
      <c r="L2610" s="5"/>
      <c r="M2610" s="5"/>
      <c r="N2610" s="5"/>
      <c r="O2610" s="5"/>
      <c r="P2610" s="5"/>
      <c r="Q2610" s="5"/>
      <c r="R2610" s="5"/>
      <c r="S2610" s="5"/>
      <c r="T2610" s="5"/>
      <c r="U2610" s="127"/>
      <c r="V2610" s="496"/>
    </row>
    <row r="2611" spans="1:22" x14ac:dyDescent="0.2">
      <c r="A2611" s="5"/>
      <c r="B2611" s="31"/>
      <c r="C2611" s="30"/>
      <c r="D2611" s="5"/>
      <c r="E2611" s="5"/>
      <c r="F2611" s="5"/>
      <c r="G2611" s="5"/>
      <c r="H2611" s="5"/>
      <c r="I2611" s="5"/>
      <c r="J2611" s="5"/>
      <c r="K2611" s="5"/>
      <c r="L2611" s="5"/>
      <c r="M2611" s="5"/>
      <c r="N2611" s="5"/>
      <c r="O2611" s="5"/>
      <c r="P2611" s="5"/>
      <c r="Q2611" s="5"/>
      <c r="R2611" s="5"/>
      <c r="S2611" s="5"/>
      <c r="T2611" s="5"/>
      <c r="U2611" s="127"/>
      <c r="V2611" s="496"/>
    </row>
    <row r="2612" spans="1:22" x14ac:dyDescent="0.2">
      <c r="A2612" s="5"/>
      <c r="B2612" s="31"/>
      <c r="C2612" s="30"/>
      <c r="D2612" s="5"/>
      <c r="E2612" s="5"/>
      <c r="F2612" s="5"/>
      <c r="G2612" s="5"/>
      <c r="H2612" s="5"/>
      <c r="I2612" s="5"/>
      <c r="J2612" s="5"/>
      <c r="K2612" s="5"/>
      <c r="L2612" s="5"/>
      <c r="M2612" s="5"/>
      <c r="N2612" s="5"/>
      <c r="O2612" s="5"/>
      <c r="P2612" s="5"/>
      <c r="Q2612" s="5"/>
      <c r="R2612" s="5"/>
      <c r="S2612" s="5"/>
      <c r="T2612" s="5"/>
      <c r="U2612" s="127"/>
      <c r="V2612" s="496"/>
    </row>
    <row r="2613" spans="1:22" x14ac:dyDescent="0.2">
      <c r="A2613" s="5"/>
      <c r="B2613" s="31"/>
      <c r="C2613" s="30"/>
      <c r="D2613" s="5"/>
      <c r="E2613" s="5"/>
      <c r="F2613" s="5"/>
      <c r="G2613" s="5"/>
      <c r="H2613" s="5"/>
      <c r="I2613" s="5"/>
      <c r="J2613" s="5"/>
      <c r="K2613" s="5"/>
      <c r="L2613" s="5"/>
      <c r="M2613" s="5"/>
      <c r="N2613" s="5"/>
      <c r="O2613" s="5"/>
      <c r="P2613" s="5"/>
      <c r="Q2613" s="5"/>
      <c r="R2613" s="5"/>
      <c r="S2613" s="5"/>
      <c r="T2613" s="5"/>
      <c r="U2613" s="127"/>
      <c r="V2613" s="496"/>
    </row>
    <row r="2614" spans="1:22" x14ac:dyDescent="0.2">
      <c r="A2614" s="5"/>
      <c r="B2614" s="31"/>
      <c r="C2614" s="30"/>
      <c r="D2614" s="5"/>
      <c r="E2614" s="5"/>
      <c r="F2614" s="5"/>
      <c r="G2614" s="5"/>
      <c r="H2614" s="5"/>
      <c r="I2614" s="5"/>
      <c r="J2614" s="5"/>
      <c r="K2614" s="5"/>
      <c r="L2614" s="5"/>
      <c r="M2614" s="5"/>
      <c r="N2614" s="5"/>
      <c r="O2614" s="5"/>
      <c r="P2614" s="5"/>
      <c r="Q2614" s="5"/>
      <c r="R2614" s="5"/>
      <c r="S2614" s="5"/>
      <c r="T2614" s="5"/>
      <c r="U2614" s="127"/>
      <c r="V2614" s="496"/>
    </row>
    <row r="2615" spans="1:22" x14ac:dyDescent="0.2">
      <c r="A2615" s="5"/>
      <c r="B2615" s="31"/>
      <c r="C2615" s="30"/>
      <c r="D2615" s="5"/>
      <c r="E2615" s="5"/>
      <c r="F2615" s="5"/>
      <c r="G2615" s="5"/>
      <c r="H2615" s="5"/>
      <c r="I2615" s="5"/>
      <c r="J2615" s="5"/>
      <c r="K2615" s="5"/>
      <c r="L2615" s="5"/>
      <c r="M2615" s="5"/>
      <c r="N2615" s="5"/>
      <c r="O2615" s="5"/>
      <c r="P2615" s="5"/>
      <c r="Q2615" s="5"/>
      <c r="R2615" s="5"/>
      <c r="S2615" s="5"/>
      <c r="T2615" s="5"/>
      <c r="U2615" s="127"/>
      <c r="V2615" s="496"/>
    </row>
    <row r="2616" spans="1:22" x14ac:dyDescent="0.2">
      <c r="A2616" s="5"/>
      <c r="B2616" s="31"/>
      <c r="C2616" s="30"/>
      <c r="D2616" s="5"/>
      <c r="E2616" s="5"/>
      <c r="F2616" s="5"/>
      <c r="G2616" s="5"/>
      <c r="H2616" s="5"/>
      <c r="I2616" s="5"/>
      <c r="J2616" s="5"/>
      <c r="K2616" s="5"/>
      <c r="L2616" s="5"/>
      <c r="M2616" s="5"/>
      <c r="N2616" s="5"/>
      <c r="O2616" s="5"/>
      <c r="P2616" s="5"/>
      <c r="Q2616" s="5"/>
      <c r="R2616" s="5"/>
      <c r="S2616" s="5"/>
      <c r="T2616" s="5"/>
      <c r="U2616" s="127"/>
      <c r="V2616" s="496"/>
    </row>
    <row r="2617" spans="1:22" x14ac:dyDescent="0.2">
      <c r="A2617" s="5"/>
      <c r="B2617" s="31"/>
      <c r="C2617" s="30"/>
      <c r="D2617" s="5"/>
      <c r="E2617" s="5"/>
      <c r="F2617" s="5"/>
      <c r="G2617" s="5"/>
      <c r="H2617" s="5"/>
      <c r="I2617" s="5"/>
      <c r="J2617" s="5"/>
      <c r="K2617" s="5"/>
      <c r="L2617" s="5"/>
      <c r="M2617" s="5"/>
      <c r="N2617" s="5"/>
      <c r="O2617" s="5"/>
      <c r="P2617" s="5"/>
      <c r="Q2617" s="5"/>
      <c r="R2617" s="5"/>
      <c r="S2617" s="5"/>
      <c r="T2617" s="5"/>
      <c r="U2617" s="127"/>
      <c r="V2617" s="496"/>
    </row>
    <row r="2618" spans="1:22" x14ac:dyDescent="0.2">
      <c r="A2618" s="5"/>
      <c r="B2618" s="31"/>
      <c r="C2618" s="30"/>
      <c r="D2618" s="5"/>
      <c r="E2618" s="5"/>
      <c r="F2618" s="5"/>
      <c r="G2618" s="5"/>
      <c r="H2618" s="5"/>
      <c r="I2618" s="5"/>
      <c r="J2618" s="5"/>
      <c r="K2618" s="5"/>
      <c r="L2618" s="5"/>
      <c r="M2618" s="5"/>
      <c r="N2618" s="5"/>
      <c r="O2618" s="5"/>
      <c r="P2618" s="5"/>
      <c r="Q2618" s="5"/>
      <c r="R2618" s="5"/>
      <c r="S2618" s="5"/>
      <c r="T2618" s="5"/>
      <c r="U2618" s="127"/>
      <c r="V2618" s="496"/>
    </row>
    <row r="2619" spans="1:22" x14ac:dyDescent="0.2">
      <c r="A2619" s="5"/>
      <c r="B2619" s="31"/>
      <c r="C2619" s="30"/>
      <c r="D2619" s="5"/>
      <c r="E2619" s="5"/>
      <c r="F2619" s="5"/>
      <c r="G2619" s="5"/>
      <c r="H2619" s="5"/>
      <c r="I2619" s="5"/>
      <c r="J2619" s="5"/>
      <c r="K2619" s="5"/>
      <c r="L2619" s="5"/>
      <c r="M2619" s="5"/>
      <c r="N2619" s="5"/>
      <c r="O2619" s="5"/>
      <c r="P2619" s="5"/>
      <c r="Q2619" s="5"/>
      <c r="R2619" s="5"/>
      <c r="S2619" s="5"/>
      <c r="T2619" s="5"/>
      <c r="U2619" s="127"/>
      <c r="V2619" s="496"/>
    </row>
    <row r="2620" spans="1:22" x14ac:dyDescent="0.2">
      <c r="A2620" s="5"/>
      <c r="B2620" s="31"/>
      <c r="C2620" s="30"/>
      <c r="D2620" s="5"/>
      <c r="E2620" s="5"/>
      <c r="F2620" s="5"/>
      <c r="G2620" s="5"/>
      <c r="H2620" s="5"/>
      <c r="I2620" s="5"/>
      <c r="J2620" s="5"/>
      <c r="K2620" s="5"/>
      <c r="L2620" s="5"/>
      <c r="M2620" s="5"/>
      <c r="N2620" s="5"/>
      <c r="O2620" s="5"/>
      <c r="P2620" s="5"/>
      <c r="Q2620" s="5"/>
      <c r="R2620" s="5"/>
      <c r="S2620" s="5"/>
      <c r="T2620" s="5"/>
      <c r="U2620" s="127"/>
      <c r="V2620" s="496"/>
    </row>
    <row r="2621" spans="1:22" x14ac:dyDescent="0.2">
      <c r="A2621" s="5"/>
      <c r="B2621" s="31"/>
      <c r="C2621" s="30"/>
      <c r="D2621" s="5"/>
      <c r="E2621" s="5"/>
      <c r="F2621" s="5"/>
      <c r="G2621" s="5"/>
      <c r="H2621" s="5"/>
      <c r="I2621" s="5"/>
      <c r="J2621" s="5"/>
      <c r="K2621" s="5"/>
      <c r="L2621" s="5"/>
      <c r="M2621" s="5"/>
      <c r="N2621" s="5"/>
      <c r="O2621" s="5"/>
      <c r="P2621" s="5"/>
      <c r="Q2621" s="5"/>
      <c r="R2621" s="5"/>
      <c r="S2621" s="5"/>
      <c r="T2621" s="5"/>
      <c r="U2621" s="127"/>
      <c r="V2621" s="496"/>
    </row>
    <row r="2622" spans="1:22" x14ac:dyDescent="0.2">
      <c r="A2622" s="5"/>
      <c r="B2622" s="31"/>
      <c r="C2622" s="30"/>
      <c r="D2622" s="5"/>
      <c r="E2622" s="5"/>
      <c r="F2622" s="5"/>
      <c r="G2622" s="5"/>
      <c r="H2622" s="5"/>
      <c r="I2622" s="5"/>
      <c r="J2622" s="5"/>
      <c r="K2622" s="5"/>
      <c r="L2622" s="5"/>
      <c r="M2622" s="5"/>
      <c r="N2622" s="5"/>
      <c r="O2622" s="5"/>
      <c r="P2622" s="5"/>
      <c r="Q2622" s="5"/>
      <c r="R2622" s="5"/>
      <c r="S2622" s="5"/>
      <c r="T2622" s="5"/>
      <c r="U2622" s="127"/>
      <c r="V2622" s="496"/>
    </row>
    <row r="2623" spans="1:22" x14ac:dyDescent="0.2">
      <c r="A2623" s="5"/>
      <c r="B2623" s="31"/>
      <c r="C2623" s="30"/>
      <c r="D2623" s="5"/>
      <c r="E2623" s="5"/>
      <c r="F2623" s="5"/>
      <c r="G2623" s="5"/>
      <c r="H2623" s="5"/>
      <c r="I2623" s="5"/>
      <c r="J2623" s="5"/>
      <c r="K2623" s="5"/>
      <c r="L2623" s="5"/>
      <c r="M2623" s="5"/>
      <c r="N2623" s="5"/>
      <c r="O2623" s="5"/>
      <c r="P2623" s="5"/>
      <c r="Q2623" s="5"/>
      <c r="R2623" s="5"/>
      <c r="S2623" s="5"/>
      <c r="T2623" s="5"/>
      <c r="U2623" s="127"/>
      <c r="V2623" s="496"/>
    </row>
    <row r="2624" spans="1:22" x14ac:dyDescent="0.2">
      <c r="A2624" s="5"/>
      <c r="B2624" s="31"/>
      <c r="C2624" s="30"/>
      <c r="D2624" s="5"/>
      <c r="E2624" s="5"/>
      <c r="F2624" s="5"/>
      <c r="G2624" s="5"/>
      <c r="H2624" s="5"/>
      <c r="I2624" s="5"/>
      <c r="J2624" s="5"/>
      <c r="K2624" s="5"/>
      <c r="L2624" s="5"/>
      <c r="M2624" s="5"/>
      <c r="N2624" s="5"/>
      <c r="O2624" s="5"/>
      <c r="P2624" s="5"/>
      <c r="Q2624" s="5"/>
      <c r="R2624" s="5"/>
      <c r="S2624" s="5"/>
      <c r="T2624" s="5"/>
      <c r="U2624" s="127"/>
      <c r="V2624" s="496"/>
    </row>
    <row r="2625" spans="1:22" x14ac:dyDescent="0.2">
      <c r="A2625" s="5"/>
      <c r="B2625" s="31"/>
      <c r="C2625" s="30"/>
      <c r="D2625" s="5"/>
      <c r="E2625" s="5"/>
      <c r="F2625" s="5"/>
      <c r="G2625" s="5"/>
      <c r="H2625" s="5"/>
      <c r="I2625" s="5"/>
      <c r="J2625" s="5"/>
      <c r="K2625" s="5"/>
      <c r="L2625" s="5"/>
      <c r="M2625" s="5"/>
      <c r="N2625" s="5"/>
      <c r="O2625" s="5"/>
      <c r="P2625" s="5"/>
      <c r="Q2625" s="5"/>
      <c r="R2625" s="5"/>
      <c r="S2625" s="5"/>
      <c r="T2625" s="5"/>
      <c r="U2625" s="127"/>
      <c r="V2625" s="496"/>
    </row>
    <row r="2626" spans="1:22" x14ac:dyDescent="0.2">
      <c r="A2626" s="5"/>
      <c r="B2626" s="31"/>
      <c r="C2626" s="30"/>
      <c r="D2626" s="5"/>
      <c r="E2626" s="5"/>
      <c r="F2626" s="5"/>
      <c r="G2626" s="5"/>
      <c r="H2626" s="5"/>
      <c r="I2626" s="5"/>
      <c r="J2626" s="5"/>
      <c r="K2626" s="5"/>
      <c r="L2626" s="5"/>
      <c r="M2626" s="5"/>
      <c r="N2626" s="5"/>
      <c r="O2626" s="5"/>
      <c r="P2626" s="5"/>
      <c r="Q2626" s="5"/>
      <c r="R2626" s="5"/>
      <c r="S2626" s="5"/>
      <c r="T2626" s="5"/>
      <c r="U2626" s="127"/>
      <c r="V2626" s="496"/>
    </row>
    <row r="2627" spans="1:22" x14ac:dyDescent="0.2">
      <c r="A2627" s="5"/>
      <c r="B2627" s="31"/>
      <c r="C2627" s="30"/>
      <c r="D2627" s="5"/>
      <c r="E2627" s="5"/>
      <c r="F2627" s="5"/>
      <c r="G2627" s="5"/>
      <c r="H2627" s="5"/>
      <c r="I2627" s="5"/>
      <c r="J2627" s="5"/>
      <c r="K2627" s="5"/>
      <c r="L2627" s="5"/>
      <c r="M2627" s="5"/>
      <c r="N2627" s="5"/>
      <c r="O2627" s="5"/>
      <c r="P2627" s="5"/>
      <c r="Q2627" s="5"/>
      <c r="R2627" s="5"/>
      <c r="S2627" s="5"/>
      <c r="T2627" s="5"/>
      <c r="U2627" s="127"/>
      <c r="V2627" s="496"/>
    </row>
    <row r="2628" spans="1:22" x14ac:dyDescent="0.2">
      <c r="A2628" s="5"/>
      <c r="B2628" s="31"/>
      <c r="C2628" s="30"/>
      <c r="D2628" s="5"/>
      <c r="E2628" s="5"/>
      <c r="F2628" s="5"/>
      <c r="G2628" s="5"/>
      <c r="H2628" s="5"/>
      <c r="I2628" s="5"/>
      <c r="J2628" s="5"/>
      <c r="K2628" s="5"/>
      <c r="L2628" s="5"/>
      <c r="M2628" s="5"/>
      <c r="N2628" s="5"/>
      <c r="O2628" s="5"/>
      <c r="P2628" s="5"/>
      <c r="Q2628" s="5"/>
      <c r="R2628" s="5"/>
      <c r="S2628" s="5"/>
      <c r="T2628" s="5"/>
      <c r="U2628" s="127"/>
      <c r="V2628" s="496"/>
    </row>
    <row r="2629" spans="1:22" x14ac:dyDescent="0.2">
      <c r="A2629" s="5"/>
      <c r="B2629" s="31"/>
      <c r="C2629" s="30"/>
      <c r="D2629" s="5"/>
      <c r="E2629" s="5"/>
      <c r="F2629" s="5"/>
      <c r="G2629" s="5"/>
      <c r="H2629" s="5"/>
      <c r="I2629" s="5"/>
      <c r="J2629" s="5"/>
      <c r="K2629" s="5"/>
      <c r="L2629" s="5"/>
      <c r="M2629" s="5"/>
      <c r="N2629" s="5"/>
      <c r="O2629" s="5"/>
      <c r="P2629" s="5"/>
      <c r="Q2629" s="5"/>
      <c r="R2629" s="5"/>
      <c r="S2629" s="5"/>
      <c r="T2629" s="5"/>
      <c r="U2629" s="127"/>
      <c r="V2629" s="496"/>
    </row>
    <row r="2630" spans="1:22" x14ac:dyDescent="0.2">
      <c r="A2630" s="5"/>
      <c r="B2630" s="31"/>
      <c r="C2630" s="30"/>
      <c r="D2630" s="5"/>
      <c r="E2630" s="5"/>
      <c r="F2630" s="5"/>
      <c r="G2630" s="5"/>
      <c r="H2630" s="5"/>
      <c r="I2630" s="5"/>
      <c r="J2630" s="5"/>
      <c r="K2630" s="5"/>
      <c r="L2630" s="5"/>
      <c r="M2630" s="5"/>
      <c r="N2630" s="5"/>
      <c r="O2630" s="5"/>
      <c r="P2630" s="5"/>
      <c r="Q2630" s="5"/>
      <c r="R2630" s="5"/>
      <c r="S2630" s="5"/>
      <c r="T2630" s="5"/>
      <c r="U2630" s="127"/>
      <c r="V2630" s="496"/>
    </row>
    <row r="2631" spans="1:22" x14ac:dyDescent="0.2">
      <c r="A2631" s="5"/>
      <c r="B2631" s="31"/>
      <c r="C2631" s="30"/>
      <c r="D2631" s="5"/>
      <c r="E2631" s="5"/>
      <c r="F2631" s="5"/>
      <c r="G2631" s="5"/>
      <c r="H2631" s="5"/>
      <c r="I2631" s="5"/>
      <c r="J2631" s="5"/>
      <c r="K2631" s="5"/>
      <c r="L2631" s="5"/>
      <c r="M2631" s="5"/>
      <c r="N2631" s="5"/>
      <c r="O2631" s="5"/>
      <c r="P2631" s="5"/>
      <c r="Q2631" s="5"/>
      <c r="R2631" s="5"/>
      <c r="S2631" s="5"/>
      <c r="T2631" s="5"/>
      <c r="U2631" s="127"/>
      <c r="V2631" s="496"/>
    </row>
    <row r="2632" spans="1:22" x14ac:dyDescent="0.2">
      <c r="A2632" s="5"/>
      <c r="B2632" s="31"/>
      <c r="C2632" s="30"/>
      <c r="D2632" s="5"/>
      <c r="E2632" s="5"/>
      <c r="F2632" s="5"/>
      <c r="G2632" s="5"/>
      <c r="H2632" s="5"/>
      <c r="I2632" s="5"/>
      <c r="J2632" s="5"/>
      <c r="K2632" s="5"/>
      <c r="L2632" s="5"/>
      <c r="M2632" s="5"/>
      <c r="N2632" s="5"/>
      <c r="O2632" s="5"/>
      <c r="P2632" s="5"/>
      <c r="Q2632" s="5"/>
      <c r="R2632" s="5"/>
      <c r="S2632" s="5"/>
      <c r="T2632" s="5"/>
      <c r="U2632" s="127"/>
      <c r="V2632" s="496"/>
    </row>
    <row r="2633" spans="1:22" x14ac:dyDescent="0.2">
      <c r="A2633" s="5"/>
      <c r="B2633" s="31"/>
      <c r="C2633" s="30"/>
      <c r="D2633" s="5"/>
      <c r="E2633" s="5"/>
      <c r="F2633" s="5"/>
      <c r="G2633" s="5"/>
      <c r="H2633" s="5"/>
      <c r="I2633" s="5"/>
      <c r="J2633" s="5"/>
      <c r="K2633" s="5"/>
      <c r="L2633" s="5"/>
      <c r="M2633" s="5"/>
      <c r="N2633" s="5"/>
      <c r="O2633" s="5"/>
      <c r="P2633" s="5"/>
      <c r="Q2633" s="5"/>
      <c r="R2633" s="5"/>
      <c r="S2633" s="5"/>
      <c r="T2633" s="5"/>
      <c r="U2633" s="127"/>
      <c r="V2633" s="496"/>
    </row>
    <row r="2634" spans="1:22" x14ac:dyDescent="0.2">
      <c r="A2634" s="5"/>
      <c r="B2634" s="31"/>
      <c r="C2634" s="30"/>
      <c r="D2634" s="5"/>
      <c r="E2634" s="5"/>
      <c r="F2634" s="5"/>
      <c r="G2634" s="5"/>
      <c r="H2634" s="5"/>
      <c r="I2634" s="5"/>
      <c r="J2634" s="5"/>
      <c r="K2634" s="5"/>
      <c r="L2634" s="5"/>
      <c r="M2634" s="5"/>
      <c r="N2634" s="5"/>
      <c r="O2634" s="5"/>
      <c r="P2634" s="5"/>
      <c r="Q2634" s="5"/>
      <c r="R2634" s="5"/>
      <c r="S2634" s="5"/>
      <c r="T2634" s="5"/>
      <c r="U2634" s="127"/>
      <c r="V2634" s="496"/>
    </row>
    <row r="2635" spans="1:22" x14ac:dyDescent="0.2">
      <c r="A2635" s="5"/>
      <c r="B2635" s="31"/>
      <c r="C2635" s="30"/>
      <c r="D2635" s="5"/>
      <c r="E2635" s="5"/>
      <c r="F2635" s="5"/>
      <c r="G2635" s="5"/>
      <c r="H2635" s="5"/>
      <c r="I2635" s="5"/>
      <c r="J2635" s="5"/>
      <c r="K2635" s="5"/>
      <c r="L2635" s="5"/>
      <c r="M2635" s="5"/>
      <c r="N2635" s="5"/>
      <c r="O2635" s="5"/>
      <c r="P2635" s="5"/>
      <c r="Q2635" s="5"/>
      <c r="R2635" s="5"/>
      <c r="S2635" s="5"/>
      <c r="T2635" s="5"/>
      <c r="U2635" s="127"/>
      <c r="V2635" s="496"/>
    </row>
    <row r="2636" spans="1:22" x14ac:dyDescent="0.2">
      <c r="A2636" s="5"/>
      <c r="B2636" s="31"/>
      <c r="C2636" s="30"/>
      <c r="D2636" s="5"/>
      <c r="E2636" s="5"/>
      <c r="F2636" s="5"/>
      <c r="G2636" s="5"/>
      <c r="H2636" s="5"/>
      <c r="I2636" s="5"/>
      <c r="J2636" s="5"/>
      <c r="K2636" s="5"/>
      <c r="L2636" s="5"/>
      <c r="M2636" s="5"/>
      <c r="N2636" s="5"/>
      <c r="O2636" s="5"/>
      <c r="P2636" s="5"/>
      <c r="Q2636" s="5"/>
      <c r="R2636" s="5"/>
      <c r="S2636" s="5"/>
      <c r="T2636" s="5"/>
      <c r="U2636" s="127"/>
      <c r="V2636" s="496"/>
    </row>
    <row r="2637" spans="1:22" x14ac:dyDescent="0.2">
      <c r="A2637" s="5"/>
      <c r="B2637" s="31"/>
      <c r="C2637" s="30"/>
      <c r="D2637" s="5"/>
      <c r="E2637" s="5"/>
      <c r="F2637" s="5"/>
      <c r="G2637" s="5"/>
      <c r="H2637" s="5"/>
      <c r="I2637" s="5"/>
      <c r="J2637" s="5"/>
      <c r="K2637" s="5"/>
      <c r="L2637" s="5"/>
      <c r="M2637" s="5"/>
      <c r="N2637" s="5"/>
      <c r="O2637" s="5"/>
      <c r="P2637" s="5"/>
      <c r="Q2637" s="5"/>
      <c r="R2637" s="5"/>
      <c r="S2637" s="5"/>
      <c r="T2637" s="5"/>
      <c r="U2637" s="127"/>
      <c r="V2637" s="496"/>
    </row>
    <row r="2638" spans="1:22" x14ac:dyDescent="0.2">
      <c r="A2638" s="5"/>
      <c r="B2638" s="31"/>
      <c r="C2638" s="30"/>
      <c r="D2638" s="5"/>
      <c r="E2638" s="5"/>
      <c r="F2638" s="5"/>
      <c r="G2638" s="5"/>
      <c r="H2638" s="5"/>
      <c r="I2638" s="5"/>
      <c r="J2638" s="5"/>
      <c r="K2638" s="5"/>
      <c r="L2638" s="5"/>
      <c r="M2638" s="5"/>
      <c r="N2638" s="5"/>
      <c r="O2638" s="5"/>
      <c r="P2638" s="5"/>
      <c r="Q2638" s="5"/>
      <c r="R2638" s="5"/>
      <c r="S2638" s="5"/>
      <c r="T2638" s="5"/>
      <c r="U2638" s="127"/>
      <c r="V2638" s="496"/>
    </row>
    <row r="2639" spans="1:22" x14ac:dyDescent="0.2">
      <c r="A2639" s="5"/>
      <c r="B2639" s="31"/>
      <c r="C2639" s="30"/>
      <c r="D2639" s="5"/>
      <c r="E2639" s="5"/>
      <c r="F2639" s="5"/>
      <c r="G2639" s="5"/>
      <c r="H2639" s="5"/>
      <c r="I2639" s="5"/>
      <c r="J2639" s="5"/>
      <c r="K2639" s="5"/>
      <c r="L2639" s="5"/>
      <c r="M2639" s="5"/>
      <c r="N2639" s="5"/>
      <c r="O2639" s="5"/>
      <c r="P2639" s="5"/>
      <c r="Q2639" s="5"/>
      <c r="R2639" s="5"/>
      <c r="S2639" s="5"/>
      <c r="T2639" s="5"/>
      <c r="U2639" s="127"/>
      <c r="V2639" s="496"/>
    </row>
    <row r="2640" spans="1:22" x14ac:dyDescent="0.2">
      <c r="A2640" s="5"/>
      <c r="B2640" s="31"/>
      <c r="C2640" s="30"/>
      <c r="D2640" s="5"/>
      <c r="E2640" s="5"/>
      <c r="F2640" s="5"/>
      <c r="G2640" s="5"/>
      <c r="H2640" s="5"/>
      <c r="I2640" s="5"/>
      <c r="J2640" s="5"/>
      <c r="K2640" s="5"/>
      <c r="L2640" s="5"/>
      <c r="M2640" s="5"/>
      <c r="N2640" s="5"/>
      <c r="O2640" s="5"/>
      <c r="P2640" s="5"/>
      <c r="Q2640" s="5"/>
      <c r="R2640" s="5"/>
      <c r="S2640" s="5"/>
      <c r="T2640" s="5"/>
      <c r="U2640" s="127"/>
      <c r="V2640" s="496"/>
    </row>
    <row r="2641" spans="1:22" x14ac:dyDescent="0.2">
      <c r="A2641" s="5"/>
      <c r="B2641" s="31"/>
      <c r="C2641" s="30"/>
      <c r="D2641" s="5"/>
      <c r="E2641" s="5"/>
      <c r="F2641" s="5"/>
      <c r="G2641" s="5"/>
      <c r="H2641" s="5"/>
      <c r="I2641" s="5"/>
      <c r="J2641" s="5"/>
      <c r="K2641" s="5"/>
      <c r="L2641" s="5"/>
      <c r="M2641" s="5"/>
      <c r="N2641" s="5"/>
      <c r="O2641" s="5"/>
      <c r="P2641" s="5"/>
      <c r="Q2641" s="5"/>
      <c r="R2641" s="5"/>
      <c r="S2641" s="5"/>
      <c r="T2641" s="5"/>
      <c r="U2641" s="127"/>
      <c r="V2641" s="496"/>
    </row>
    <row r="2642" spans="1:22" x14ac:dyDescent="0.2">
      <c r="A2642" s="5"/>
      <c r="B2642" s="31"/>
      <c r="C2642" s="30"/>
      <c r="D2642" s="5"/>
      <c r="E2642" s="5"/>
      <c r="F2642" s="5"/>
      <c r="G2642" s="5"/>
      <c r="H2642" s="5"/>
      <c r="I2642" s="5"/>
      <c r="J2642" s="5"/>
      <c r="K2642" s="5"/>
      <c r="L2642" s="5"/>
      <c r="M2642" s="5"/>
      <c r="N2642" s="5"/>
      <c r="O2642" s="5"/>
      <c r="P2642" s="5"/>
      <c r="Q2642" s="5"/>
      <c r="R2642" s="5"/>
      <c r="S2642" s="5"/>
      <c r="T2642" s="5"/>
      <c r="U2642" s="127"/>
      <c r="V2642" s="496"/>
    </row>
    <row r="2643" spans="1:22" x14ac:dyDescent="0.2">
      <c r="A2643" s="5"/>
      <c r="B2643" s="31"/>
      <c r="C2643" s="30"/>
      <c r="D2643" s="5"/>
      <c r="E2643" s="5"/>
      <c r="F2643" s="5"/>
      <c r="G2643" s="5"/>
      <c r="H2643" s="5"/>
      <c r="I2643" s="5"/>
      <c r="J2643" s="5"/>
      <c r="K2643" s="5"/>
      <c r="L2643" s="5"/>
      <c r="M2643" s="5"/>
      <c r="N2643" s="5"/>
      <c r="O2643" s="5"/>
      <c r="P2643" s="5"/>
      <c r="Q2643" s="5"/>
      <c r="R2643" s="5"/>
      <c r="S2643" s="5"/>
      <c r="T2643" s="5"/>
      <c r="U2643" s="127"/>
      <c r="V2643" s="496"/>
    </row>
    <row r="2644" spans="1:22" x14ac:dyDescent="0.2">
      <c r="A2644" s="5"/>
      <c r="B2644" s="31"/>
      <c r="C2644" s="30"/>
      <c r="D2644" s="5"/>
      <c r="E2644" s="5"/>
      <c r="F2644" s="5"/>
      <c r="G2644" s="5"/>
      <c r="H2644" s="5"/>
      <c r="I2644" s="5"/>
      <c r="J2644" s="5"/>
      <c r="K2644" s="5"/>
      <c r="L2644" s="5"/>
      <c r="M2644" s="5"/>
      <c r="N2644" s="5"/>
      <c r="O2644" s="5"/>
      <c r="P2644" s="5"/>
      <c r="Q2644" s="5"/>
      <c r="R2644" s="5"/>
      <c r="S2644" s="5"/>
      <c r="T2644" s="5"/>
      <c r="U2644" s="127"/>
      <c r="V2644" s="496"/>
    </row>
    <row r="2645" spans="1:22" x14ac:dyDescent="0.2">
      <c r="A2645" s="5"/>
      <c r="B2645" s="31"/>
      <c r="C2645" s="30"/>
      <c r="D2645" s="5"/>
      <c r="E2645" s="5"/>
      <c r="F2645" s="5"/>
      <c r="G2645" s="5"/>
      <c r="H2645" s="5"/>
      <c r="I2645" s="5"/>
      <c r="J2645" s="5"/>
      <c r="K2645" s="5"/>
      <c r="L2645" s="5"/>
      <c r="M2645" s="5"/>
      <c r="N2645" s="5"/>
      <c r="O2645" s="5"/>
      <c r="P2645" s="5"/>
      <c r="Q2645" s="5"/>
      <c r="R2645" s="5"/>
      <c r="S2645" s="5"/>
      <c r="T2645" s="5"/>
      <c r="U2645" s="127"/>
      <c r="V2645" s="496"/>
    </row>
    <row r="2646" spans="1:22" x14ac:dyDescent="0.2">
      <c r="A2646" s="5"/>
      <c r="B2646" s="31"/>
      <c r="C2646" s="30"/>
      <c r="D2646" s="5"/>
      <c r="E2646" s="5"/>
      <c r="F2646" s="5"/>
      <c r="G2646" s="5"/>
      <c r="H2646" s="5"/>
      <c r="I2646" s="5"/>
      <c r="J2646" s="5"/>
      <c r="K2646" s="5"/>
      <c r="L2646" s="5"/>
      <c r="M2646" s="5"/>
      <c r="N2646" s="5"/>
      <c r="O2646" s="5"/>
      <c r="P2646" s="5"/>
      <c r="Q2646" s="5"/>
      <c r="R2646" s="5"/>
      <c r="S2646" s="5"/>
      <c r="T2646" s="5"/>
      <c r="U2646" s="127"/>
      <c r="V2646" s="496"/>
    </row>
    <row r="2647" spans="1:22" x14ac:dyDescent="0.2">
      <c r="A2647" s="5"/>
      <c r="B2647" s="31"/>
      <c r="C2647" s="30"/>
      <c r="D2647" s="5"/>
      <c r="E2647" s="5"/>
      <c r="F2647" s="5"/>
      <c r="G2647" s="5"/>
      <c r="H2647" s="5"/>
      <c r="I2647" s="5"/>
      <c r="J2647" s="5"/>
      <c r="K2647" s="5"/>
      <c r="L2647" s="5"/>
      <c r="M2647" s="5"/>
      <c r="N2647" s="5"/>
      <c r="O2647" s="5"/>
      <c r="P2647" s="5"/>
      <c r="Q2647" s="5"/>
      <c r="R2647" s="5"/>
      <c r="S2647" s="5"/>
      <c r="T2647" s="5"/>
      <c r="U2647" s="127"/>
      <c r="V2647" s="496"/>
    </row>
    <row r="2648" spans="1:22" x14ac:dyDescent="0.2">
      <c r="A2648" s="5"/>
      <c r="B2648" s="31"/>
      <c r="C2648" s="30"/>
      <c r="D2648" s="5"/>
      <c r="E2648" s="5"/>
      <c r="F2648" s="5"/>
      <c r="G2648" s="5"/>
      <c r="H2648" s="5"/>
      <c r="I2648" s="5"/>
      <c r="J2648" s="5"/>
      <c r="K2648" s="5"/>
      <c r="L2648" s="5"/>
      <c r="M2648" s="5"/>
      <c r="N2648" s="5"/>
      <c r="O2648" s="5"/>
      <c r="P2648" s="5"/>
      <c r="Q2648" s="5"/>
      <c r="R2648" s="5"/>
      <c r="S2648" s="5"/>
      <c r="T2648" s="5"/>
      <c r="U2648" s="127"/>
      <c r="V2648" s="496"/>
    </row>
    <row r="2649" spans="1:22" x14ac:dyDescent="0.2">
      <c r="A2649" s="5"/>
      <c r="B2649" s="31"/>
      <c r="C2649" s="30"/>
      <c r="D2649" s="5"/>
      <c r="E2649" s="5"/>
      <c r="F2649" s="5"/>
      <c r="G2649" s="5"/>
      <c r="H2649" s="5"/>
      <c r="I2649" s="5"/>
      <c r="J2649" s="5"/>
      <c r="K2649" s="5"/>
      <c r="L2649" s="5"/>
      <c r="M2649" s="5"/>
      <c r="N2649" s="5"/>
      <c r="O2649" s="5"/>
      <c r="P2649" s="5"/>
      <c r="Q2649" s="5"/>
      <c r="R2649" s="5"/>
      <c r="S2649" s="5"/>
      <c r="T2649" s="5"/>
      <c r="U2649" s="127"/>
      <c r="V2649" s="496"/>
    </row>
    <row r="2650" spans="1:22" x14ac:dyDescent="0.2">
      <c r="A2650" s="5"/>
      <c r="B2650" s="31"/>
      <c r="C2650" s="30"/>
      <c r="D2650" s="5"/>
      <c r="E2650" s="5"/>
      <c r="F2650" s="5"/>
      <c r="G2650" s="5"/>
      <c r="H2650" s="5"/>
      <c r="I2650" s="5"/>
      <c r="J2650" s="5"/>
      <c r="K2650" s="5"/>
      <c r="L2650" s="5"/>
      <c r="M2650" s="5"/>
      <c r="N2650" s="5"/>
      <c r="O2650" s="5"/>
      <c r="P2650" s="5"/>
      <c r="Q2650" s="5"/>
      <c r="R2650" s="5"/>
      <c r="S2650" s="5"/>
      <c r="T2650" s="5"/>
      <c r="U2650" s="127"/>
      <c r="V2650" s="496"/>
    </row>
    <row r="2651" spans="1:22" x14ac:dyDescent="0.2">
      <c r="A2651" s="5"/>
      <c r="B2651" s="31"/>
      <c r="C2651" s="30"/>
      <c r="D2651" s="5"/>
      <c r="E2651" s="5"/>
      <c r="F2651" s="5"/>
      <c r="G2651" s="5"/>
      <c r="H2651" s="5"/>
      <c r="I2651" s="5"/>
      <c r="J2651" s="5"/>
      <c r="K2651" s="5"/>
      <c r="L2651" s="5"/>
      <c r="M2651" s="5"/>
      <c r="N2651" s="5"/>
      <c r="O2651" s="5"/>
      <c r="P2651" s="5"/>
      <c r="Q2651" s="5"/>
      <c r="R2651" s="5"/>
      <c r="S2651" s="5"/>
      <c r="T2651" s="5"/>
      <c r="U2651" s="127"/>
      <c r="V2651" s="496"/>
    </row>
    <row r="2652" spans="1:22" x14ac:dyDescent="0.2">
      <c r="A2652" s="5"/>
      <c r="B2652" s="31"/>
      <c r="C2652" s="30"/>
      <c r="D2652" s="5"/>
      <c r="E2652" s="5"/>
      <c r="F2652" s="5"/>
      <c r="G2652" s="5"/>
      <c r="H2652" s="5"/>
      <c r="I2652" s="5"/>
      <c r="J2652" s="5"/>
      <c r="K2652" s="5"/>
      <c r="L2652" s="5"/>
      <c r="M2652" s="5"/>
      <c r="N2652" s="5"/>
      <c r="O2652" s="5"/>
      <c r="P2652" s="5"/>
      <c r="Q2652" s="5"/>
      <c r="R2652" s="5"/>
      <c r="S2652" s="5"/>
      <c r="T2652" s="5"/>
      <c r="U2652" s="127"/>
      <c r="V2652" s="496"/>
    </row>
    <row r="2653" spans="1:22" x14ac:dyDescent="0.2">
      <c r="A2653" s="5"/>
      <c r="B2653" s="31"/>
      <c r="C2653" s="30"/>
      <c r="D2653" s="5"/>
      <c r="E2653" s="5"/>
      <c r="F2653" s="5"/>
      <c r="G2653" s="5"/>
      <c r="H2653" s="5"/>
      <c r="I2653" s="5"/>
      <c r="J2653" s="5"/>
      <c r="K2653" s="5"/>
      <c r="L2653" s="5"/>
      <c r="M2653" s="5"/>
      <c r="N2653" s="5"/>
      <c r="O2653" s="5"/>
      <c r="P2653" s="5"/>
      <c r="Q2653" s="5"/>
      <c r="R2653" s="5"/>
      <c r="S2653" s="5"/>
      <c r="T2653" s="5"/>
      <c r="U2653" s="127"/>
      <c r="V2653" s="496"/>
    </row>
    <row r="2654" spans="1:22" x14ac:dyDescent="0.2">
      <c r="A2654" s="5"/>
      <c r="B2654" s="31"/>
      <c r="C2654" s="30"/>
      <c r="D2654" s="5"/>
      <c r="E2654" s="5"/>
      <c r="F2654" s="5"/>
      <c r="G2654" s="5"/>
      <c r="H2654" s="5"/>
      <c r="I2654" s="5"/>
      <c r="J2654" s="5"/>
      <c r="K2654" s="5"/>
      <c r="L2654" s="5"/>
      <c r="M2654" s="5"/>
      <c r="N2654" s="5"/>
      <c r="O2654" s="5"/>
      <c r="P2654" s="5"/>
      <c r="Q2654" s="5"/>
      <c r="R2654" s="5"/>
      <c r="S2654" s="5"/>
      <c r="T2654" s="5"/>
      <c r="U2654" s="127"/>
      <c r="V2654" s="496"/>
    </row>
    <row r="2655" spans="1:22" x14ac:dyDescent="0.2">
      <c r="A2655" s="5"/>
      <c r="B2655" s="31"/>
      <c r="C2655" s="30"/>
      <c r="D2655" s="5"/>
      <c r="E2655" s="5"/>
      <c r="F2655" s="5"/>
      <c r="G2655" s="5"/>
      <c r="H2655" s="5"/>
      <c r="I2655" s="5"/>
      <c r="J2655" s="5"/>
      <c r="K2655" s="5"/>
      <c r="L2655" s="5"/>
      <c r="M2655" s="5"/>
      <c r="N2655" s="5"/>
      <c r="O2655" s="5"/>
      <c r="P2655" s="5"/>
      <c r="Q2655" s="5"/>
      <c r="R2655" s="5"/>
      <c r="S2655" s="5"/>
      <c r="T2655" s="5"/>
      <c r="U2655" s="127"/>
      <c r="V2655" s="496"/>
    </row>
    <row r="2656" spans="1:22" x14ac:dyDescent="0.2">
      <c r="A2656" s="5"/>
      <c r="B2656" s="31"/>
      <c r="C2656" s="30"/>
      <c r="D2656" s="5"/>
      <c r="E2656" s="5"/>
      <c r="F2656" s="5"/>
      <c r="G2656" s="5"/>
      <c r="H2656" s="5"/>
      <c r="I2656" s="5"/>
      <c r="J2656" s="5"/>
      <c r="K2656" s="5"/>
      <c r="L2656" s="5"/>
      <c r="M2656" s="5"/>
      <c r="N2656" s="5"/>
      <c r="O2656" s="5"/>
      <c r="P2656" s="5"/>
      <c r="Q2656" s="5"/>
      <c r="R2656" s="5"/>
      <c r="S2656" s="5"/>
      <c r="T2656" s="5"/>
      <c r="U2656" s="127"/>
      <c r="V2656" s="496"/>
    </row>
    <row r="2657" spans="1:22" x14ac:dyDescent="0.2">
      <c r="A2657" s="5"/>
      <c r="B2657" s="31"/>
      <c r="C2657" s="30"/>
      <c r="D2657" s="5"/>
      <c r="E2657" s="5"/>
      <c r="F2657" s="5"/>
      <c r="G2657" s="5"/>
      <c r="H2657" s="5"/>
      <c r="I2657" s="5"/>
      <c r="J2657" s="5"/>
      <c r="K2657" s="5"/>
      <c r="L2657" s="5"/>
      <c r="M2657" s="5"/>
      <c r="N2657" s="5"/>
      <c r="O2657" s="5"/>
      <c r="P2657" s="5"/>
      <c r="Q2657" s="5"/>
      <c r="R2657" s="5"/>
      <c r="S2657" s="5"/>
      <c r="T2657" s="5"/>
      <c r="U2657" s="127"/>
      <c r="V2657" s="496"/>
    </row>
    <row r="2658" spans="1:22" x14ac:dyDescent="0.2">
      <c r="A2658" s="5"/>
      <c r="B2658" s="31"/>
      <c r="C2658" s="30"/>
      <c r="D2658" s="5"/>
      <c r="E2658" s="5"/>
      <c r="F2658" s="5"/>
      <c r="G2658" s="5"/>
      <c r="H2658" s="5"/>
      <c r="I2658" s="5"/>
      <c r="J2658" s="5"/>
      <c r="K2658" s="5"/>
      <c r="L2658" s="5"/>
      <c r="M2658" s="5"/>
      <c r="N2658" s="5"/>
      <c r="O2658" s="5"/>
      <c r="P2658" s="5"/>
      <c r="Q2658" s="5"/>
      <c r="R2658" s="5"/>
      <c r="S2658" s="5"/>
      <c r="T2658" s="5"/>
      <c r="U2658" s="127"/>
      <c r="V2658" s="496"/>
    </row>
    <row r="2659" spans="1:22" x14ac:dyDescent="0.2">
      <c r="A2659" s="5"/>
      <c r="B2659" s="31"/>
      <c r="C2659" s="30"/>
      <c r="D2659" s="5"/>
      <c r="E2659" s="5"/>
      <c r="F2659" s="5"/>
      <c r="G2659" s="5"/>
      <c r="H2659" s="5"/>
      <c r="I2659" s="5"/>
      <c r="J2659" s="5"/>
      <c r="K2659" s="5"/>
      <c r="L2659" s="5"/>
      <c r="M2659" s="5"/>
      <c r="N2659" s="5"/>
      <c r="O2659" s="5"/>
      <c r="P2659" s="5"/>
      <c r="Q2659" s="5"/>
      <c r="R2659" s="5"/>
      <c r="S2659" s="5"/>
      <c r="T2659" s="5"/>
      <c r="U2659" s="127"/>
      <c r="V2659" s="496"/>
    </row>
    <row r="2660" spans="1:22" x14ac:dyDescent="0.2">
      <c r="A2660" s="5"/>
      <c r="B2660" s="31"/>
      <c r="C2660" s="30"/>
      <c r="D2660" s="5"/>
      <c r="E2660" s="5"/>
      <c r="F2660" s="5"/>
      <c r="G2660" s="5"/>
      <c r="H2660" s="5"/>
      <c r="I2660" s="5"/>
      <c r="J2660" s="5"/>
      <c r="K2660" s="5"/>
      <c r="L2660" s="5"/>
      <c r="M2660" s="5"/>
      <c r="N2660" s="5"/>
      <c r="O2660" s="5"/>
      <c r="P2660" s="5"/>
      <c r="Q2660" s="5"/>
      <c r="R2660" s="5"/>
      <c r="S2660" s="5"/>
      <c r="T2660" s="5"/>
      <c r="U2660" s="127"/>
      <c r="V2660" s="496"/>
    </row>
    <row r="2661" spans="1:22" x14ac:dyDescent="0.2">
      <c r="A2661" s="5"/>
      <c r="B2661" s="31"/>
      <c r="C2661" s="30"/>
      <c r="D2661" s="5"/>
      <c r="E2661" s="5"/>
      <c r="F2661" s="5"/>
      <c r="G2661" s="5"/>
      <c r="H2661" s="5"/>
      <c r="I2661" s="5"/>
      <c r="J2661" s="5"/>
      <c r="K2661" s="5"/>
      <c r="L2661" s="5"/>
      <c r="M2661" s="5"/>
      <c r="N2661" s="5"/>
      <c r="O2661" s="5"/>
      <c r="P2661" s="5"/>
      <c r="Q2661" s="5"/>
      <c r="R2661" s="5"/>
      <c r="S2661" s="5"/>
      <c r="T2661" s="5"/>
      <c r="U2661" s="127"/>
      <c r="V2661" s="496"/>
    </row>
    <row r="2662" spans="1:22" x14ac:dyDescent="0.2">
      <c r="A2662" s="5"/>
      <c r="B2662" s="31"/>
      <c r="C2662" s="30"/>
      <c r="D2662" s="5"/>
      <c r="E2662" s="5"/>
      <c r="F2662" s="5"/>
      <c r="G2662" s="5"/>
      <c r="H2662" s="5"/>
      <c r="I2662" s="5"/>
      <c r="J2662" s="5"/>
      <c r="K2662" s="5"/>
      <c r="L2662" s="5"/>
      <c r="M2662" s="5"/>
      <c r="N2662" s="5"/>
      <c r="O2662" s="5"/>
      <c r="P2662" s="5"/>
      <c r="Q2662" s="5"/>
      <c r="R2662" s="5"/>
      <c r="S2662" s="5"/>
      <c r="T2662" s="5"/>
      <c r="U2662" s="127"/>
      <c r="V2662" s="496"/>
    </row>
    <row r="2663" spans="1:22" x14ac:dyDescent="0.2">
      <c r="A2663" s="5"/>
      <c r="B2663" s="31"/>
      <c r="C2663" s="30"/>
      <c r="D2663" s="5"/>
      <c r="E2663" s="5"/>
      <c r="F2663" s="5"/>
      <c r="G2663" s="5"/>
      <c r="H2663" s="5"/>
      <c r="I2663" s="5"/>
      <c r="J2663" s="5"/>
      <c r="K2663" s="5"/>
      <c r="L2663" s="5"/>
      <c r="M2663" s="5"/>
      <c r="N2663" s="5"/>
      <c r="O2663" s="5"/>
      <c r="P2663" s="5"/>
      <c r="Q2663" s="5"/>
      <c r="R2663" s="5"/>
      <c r="S2663" s="5"/>
      <c r="T2663" s="5"/>
      <c r="U2663" s="127"/>
      <c r="V2663" s="496"/>
    </row>
    <row r="2664" spans="1:22" x14ac:dyDescent="0.2">
      <c r="A2664" s="5"/>
      <c r="B2664" s="31"/>
      <c r="C2664" s="30"/>
      <c r="D2664" s="5"/>
      <c r="E2664" s="5"/>
      <c r="F2664" s="5"/>
      <c r="G2664" s="5"/>
      <c r="H2664" s="5"/>
      <c r="I2664" s="5"/>
      <c r="J2664" s="5"/>
      <c r="K2664" s="5"/>
      <c r="L2664" s="5"/>
      <c r="M2664" s="5"/>
      <c r="N2664" s="5"/>
      <c r="O2664" s="5"/>
      <c r="P2664" s="5"/>
      <c r="Q2664" s="5"/>
      <c r="R2664" s="5"/>
      <c r="S2664" s="5"/>
      <c r="T2664" s="5"/>
      <c r="U2664" s="127"/>
      <c r="V2664" s="496"/>
    </row>
    <row r="2665" spans="1:22" x14ac:dyDescent="0.2">
      <c r="A2665" s="5"/>
      <c r="B2665" s="31"/>
      <c r="C2665" s="30"/>
      <c r="D2665" s="5"/>
      <c r="E2665" s="5"/>
      <c r="F2665" s="5"/>
      <c r="G2665" s="5"/>
      <c r="H2665" s="5"/>
      <c r="I2665" s="5"/>
      <c r="J2665" s="5"/>
      <c r="K2665" s="5"/>
      <c r="L2665" s="5"/>
      <c r="M2665" s="5"/>
      <c r="N2665" s="5"/>
      <c r="O2665" s="5"/>
      <c r="P2665" s="5"/>
      <c r="Q2665" s="5"/>
      <c r="R2665" s="5"/>
      <c r="S2665" s="5"/>
      <c r="T2665" s="5"/>
      <c r="U2665" s="127"/>
      <c r="V2665" s="496"/>
    </row>
    <row r="2666" spans="1:22" x14ac:dyDescent="0.2">
      <c r="A2666" s="5"/>
      <c r="B2666" s="31"/>
      <c r="C2666" s="30"/>
      <c r="D2666" s="5"/>
      <c r="E2666" s="5"/>
      <c r="F2666" s="5"/>
      <c r="G2666" s="5"/>
      <c r="H2666" s="5"/>
      <c r="I2666" s="5"/>
      <c r="J2666" s="5"/>
      <c r="K2666" s="5"/>
      <c r="L2666" s="5"/>
      <c r="M2666" s="5"/>
      <c r="N2666" s="5"/>
      <c r="O2666" s="5"/>
      <c r="P2666" s="5"/>
      <c r="Q2666" s="5"/>
      <c r="R2666" s="5"/>
      <c r="S2666" s="5"/>
      <c r="T2666" s="5"/>
      <c r="U2666" s="127"/>
      <c r="V2666" s="496"/>
    </row>
    <row r="2667" spans="1:22" x14ac:dyDescent="0.2">
      <c r="A2667" s="5"/>
      <c r="B2667" s="31"/>
      <c r="C2667" s="30"/>
      <c r="D2667" s="5"/>
      <c r="E2667" s="5"/>
      <c r="F2667" s="5"/>
      <c r="G2667" s="5"/>
      <c r="H2667" s="5"/>
      <c r="I2667" s="5"/>
      <c r="J2667" s="5"/>
      <c r="K2667" s="5"/>
      <c r="L2667" s="5"/>
      <c r="M2667" s="5"/>
      <c r="N2667" s="5"/>
      <c r="O2667" s="5"/>
      <c r="P2667" s="5"/>
      <c r="Q2667" s="5"/>
      <c r="R2667" s="5"/>
      <c r="S2667" s="5"/>
      <c r="T2667" s="5"/>
      <c r="U2667" s="127"/>
      <c r="V2667" s="496"/>
    </row>
    <row r="2668" spans="1:22" x14ac:dyDescent="0.2">
      <c r="A2668" s="5"/>
      <c r="B2668" s="31"/>
      <c r="C2668" s="30"/>
      <c r="D2668" s="5"/>
      <c r="E2668" s="5"/>
      <c r="F2668" s="5"/>
      <c r="G2668" s="5"/>
      <c r="H2668" s="5"/>
      <c r="I2668" s="5"/>
      <c r="J2668" s="5"/>
      <c r="K2668" s="5"/>
      <c r="L2668" s="5"/>
      <c r="M2668" s="5"/>
      <c r="N2668" s="5"/>
      <c r="O2668" s="5"/>
      <c r="P2668" s="5"/>
      <c r="Q2668" s="5"/>
      <c r="R2668" s="5"/>
      <c r="S2668" s="5"/>
      <c r="T2668" s="5"/>
      <c r="U2668" s="127"/>
      <c r="V2668" s="496"/>
    </row>
    <row r="2669" spans="1:22" x14ac:dyDescent="0.2">
      <c r="A2669" s="5"/>
      <c r="B2669" s="31"/>
      <c r="C2669" s="30"/>
      <c r="D2669" s="5"/>
      <c r="E2669" s="5"/>
      <c r="F2669" s="5"/>
      <c r="G2669" s="5"/>
      <c r="H2669" s="5"/>
      <c r="I2669" s="5"/>
      <c r="J2669" s="5"/>
      <c r="K2669" s="5"/>
      <c r="L2669" s="5"/>
      <c r="M2669" s="5"/>
      <c r="N2669" s="5"/>
      <c r="O2669" s="5"/>
      <c r="P2669" s="5"/>
      <c r="Q2669" s="5"/>
      <c r="R2669" s="5"/>
      <c r="S2669" s="5"/>
      <c r="T2669" s="5"/>
      <c r="U2669" s="127"/>
      <c r="V2669" s="496"/>
    </row>
    <row r="2670" spans="1:22" x14ac:dyDescent="0.2">
      <c r="A2670" s="5"/>
      <c r="B2670" s="31"/>
      <c r="C2670" s="30"/>
      <c r="D2670" s="5"/>
      <c r="E2670" s="5"/>
      <c r="F2670" s="5"/>
      <c r="G2670" s="5"/>
      <c r="H2670" s="5"/>
      <c r="I2670" s="5"/>
      <c r="J2670" s="5"/>
      <c r="K2670" s="5"/>
      <c r="L2670" s="5"/>
      <c r="M2670" s="5"/>
      <c r="N2670" s="5"/>
      <c r="O2670" s="5"/>
      <c r="P2670" s="5"/>
      <c r="Q2670" s="5"/>
      <c r="R2670" s="5"/>
      <c r="S2670" s="5"/>
      <c r="T2670" s="5"/>
      <c r="U2670" s="127"/>
      <c r="V2670" s="496"/>
    </row>
    <row r="2671" spans="1:22" x14ac:dyDescent="0.2">
      <c r="A2671" s="5"/>
      <c r="B2671" s="31"/>
      <c r="C2671" s="30"/>
      <c r="D2671" s="5"/>
      <c r="E2671" s="5"/>
      <c r="F2671" s="5"/>
      <c r="G2671" s="5"/>
      <c r="H2671" s="5"/>
      <c r="I2671" s="5"/>
      <c r="J2671" s="5"/>
      <c r="K2671" s="5"/>
      <c r="L2671" s="5"/>
      <c r="M2671" s="5"/>
      <c r="N2671" s="5"/>
      <c r="O2671" s="5"/>
      <c r="P2671" s="5"/>
      <c r="Q2671" s="5"/>
      <c r="R2671" s="5"/>
      <c r="S2671" s="5"/>
      <c r="T2671" s="5"/>
      <c r="U2671" s="127"/>
      <c r="V2671" s="496"/>
    </row>
    <row r="2672" spans="1:22" x14ac:dyDescent="0.2">
      <c r="A2672" s="5"/>
      <c r="B2672" s="31"/>
      <c r="C2672" s="30"/>
      <c r="D2672" s="5"/>
      <c r="E2672" s="5"/>
      <c r="F2672" s="5"/>
      <c r="G2672" s="5"/>
      <c r="H2672" s="5"/>
      <c r="I2672" s="5"/>
      <c r="J2672" s="5"/>
      <c r="K2672" s="5"/>
      <c r="L2672" s="5"/>
      <c r="M2672" s="5"/>
      <c r="N2672" s="5"/>
      <c r="O2672" s="5"/>
      <c r="P2672" s="5"/>
      <c r="Q2672" s="5"/>
      <c r="R2672" s="5"/>
      <c r="S2672" s="5"/>
      <c r="T2672" s="5"/>
      <c r="U2672" s="127"/>
      <c r="V2672" s="496"/>
    </row>
    <row r="2673" spans="1:22" x14ac:dyDescent="0.2">
      <c r="A2673" s="5"/>
      <c r="B2673" s="31"/>
      <c r="C2673" s="30"/>
      <c r="D2673" s="5"/>
      <c r="E2673" s="5"/>
      <c r="F2673" s="5"/>
      <c r="G2673" s="5"/>
      <c r="H2673" s="5"/>
      <c r="I2673" s="5"/>
      <c r="J2673" s="5"/>
      <c r="K2673" s="5"/>
      <c r="L2673" s="5"/>
      <c r="M2673" s="5"/>
      <c r="N2673" s="5"/>
      <c r="O2673" s="5"/>
      <c r="P2673" s="5"/>
      <c r="Q2673" s="5"/>
      <c r="R2673" s="5"/>
      <c r="S2673" s="5"/>
      <c r="T2673" s="5"/>
      <c r="U2673" s="127"/>
      <c r="V2673" s="496"/>
    </row>
    <row r="2674" spans="1:22" x14ac:dyDescent="0.2">
      <c r="A2674" s="5"/>
      <c r="B2674" s="31"/>
      <c r="C2674" s="30"/>
      <c r="D2674" s="5"/>
      <c r="E2674" s="5"/>
      <c r="F2674" s="5"/>
      <c r="G2674" s="5"/>
      <c r="H2674" s="5"/>
      <c r="I2674" s="5"/>
      <c r="J2674" s="5"/>
      <c r="K2674" s="5"/>
      <c r="L2674" s="5"/>
      <c r="M2674" s="5"/>
      <c r="N2674" s="5"/>
      <c r="O2674" s="5"/>
      <c r="P2674" s="5"/>
      <c r="Q2674" s="5"/>
      <c r="R2674" s="5"/>
      <c r="S2674" s="5"/>
      <c r="T2674" s="5"/>
      <c r="U2674" s="127"/>
      <c r="V2674" s="496"/>
    </row>
    <row r="2675" spans="1:22" x14ac:dyDescent="0.2">
      <c r="A2675" s="5"/>
      <c r="B2675" s="31"/>
      <c r="C2675" s="30"/>
      <c r="D2675" s="5"/>
      <c r="E2675" s="5"/>
      <c r="F2675" s="5"/>
      <c r="G2675" s="5"/>
      <c r="H2675" s="5"/>
      <c r="I2675" s="5"/>
      <c r="J2675" s="5"/>
      <c r="K2675" s="5"/>
      <c r="L2675" s="5"/>
      <c r="M2675" s="5"/>
      <c r="N2675" s="5"/>
      <c r="O2675" s="5"/>
      <c r="P2675" s="5"/>
      <c r="Q2675" s="5"/>
      <c r="R2675" s="5"/>
      <c r="S2675" s="5"/>
      <c r="T2675" s="5"/>
      <c r="U2675" s="127"/>
      <c r="V2675" s="496"/>
    </row>
    <row r="2676" spans="1:22" x14ac:dyDescent="0.2">
      <c r="A2676" s="5"/>
      <c r="B2676" s="31"/>
      <c r="C2676" s="30"/>
      <c r="D2676" s="5"/>
      <c r="E2676" s="5"/>
      <c r="F2676" s="5"/>
      <c r="G2676" s="5"/>
      <c r="H2676" s="5"/>
      <c r="I2676" s="5"/>
      <c r="J2676" s="5"/>
      <c r="K2676" s="5"/>
      <c r="L2676" s="5"/>
      <c r="M2676" s="5"/>
      <c r="N2676" s="5"/>
      <c r="O2676" s="5"/>
      <c r="P2676" s="5"/>
      <c r="Q2676" s="5"/>
      <c r="R2676" s="5"/>
      <c r="S2676" s="5"/>
      <c r="T2676" s="5"/>
      <c r="U2676" s="127"/>
      <c r="V2676" s="496"/>
    </row>
    <row r="2677" spans="1:22" x14ac:dyDescent="0.2">
      <c r="A2677" s="5"/>
      <c r="B2677" s="31"/>
      <c r="C2677" s="30"/>
      <c r="D2677" s="5"/>
      <c r="E2677" s="5"/>
      <c r="F2677" s="5"/>
      <c r="G2677" s="5"/>
      <c r="H2677" s="5"/>
      <c r="I2677" s="5"/>
      <c r="J2677" s="5"/>
      <c r="K2677" s="5"/>
      <c r="L2677" s="5"/>
      <c r="M2677" s="5"/>
      <c r="N2677" s="5"/>
      <c r="O2677" s="5"/>
      <c r="P2677" s="5"/>
      <c r="Q2677" s="5"/>
      <c r="R2677" s="5"/>
      <c r="S2677" s="5"/>
      <c r="T2677" s="5"/>
      <c r="U2677" s="127"/>
      <c r="V2677" s="496"/>
    </row>
    <row r="2678" spans="1:22" x14ac:dyDescent="0.2">
      <c r="A2678" s="5"/>
      <c r="B2678" s="31"/>
      <c r="C2678" s="30"/>
      <c r="D2678" s="5"/>
      <c r="E2678" s="5"/>
      <c r="F2678" s="5"/>
      <c r="G2678" s="5"/>
      <c r="H2678" s="5"/>
      <c r="I2678" s="5"/>
      <c r="J2678" s="5"/>
      <c r="K2678" s="5"/>
      <c r="L2678" s="5"/>
      <c r="M2678" s="5"/>
      <c r="N2678" s="5"/>
      <c r="O2678" s="5"/>
      <c r="P2678" s="5"/>
      <c r="Q2678" s="5"/>
      <c r="R2678" s="5"/>
      <c r="S2678" s="5"/>
      <c r="T2678" s="5"/>
      <c r="U2678" s="127"/>
      <c r="V2678" s="496"/>
    </row>
    <row r="2679" spans="1:22" x14ac:dyDescent="0.2">
      <c r="A2679" s="5"/>
      <c r="B2679" s="31"/>
      <c r="C2679" s="30"/>
      <c r="D2679" s="5"/>
      <c r="E2679" s="5"/>
      <c r="F2679" s="5"/>
      <c r="G2679" s="5"/>
      <c r="H2679" s="5"/>
      <c r="I2679" s="5"/>
      <c r="J2679" s="5"/>
      <c r="K2679" s="5"/>
      <c r="L2679" s="5"/>
      <c r="M2679" s="5"/>
      <c r="N2679" s="5"/>
      <c r="O2679" s="5"/>
      <c r="P2679" s="5"/>
      <c r="Q2679" s="5"/>
      <c r="R2679" s="5"/>
      <c r="S2679" s="5"/>
      <c r="T2679" s="5"/>
      <c r="U2679" s="127"/>
      <c r="V2679" s="496"/>
    </row>
    <row r="2680" spans="1:22" x14ac:dyDescent="0.2">
      <c r="A2680" s="5"/>
      <c r="B2680" s="31"/>
      <c r="C2680" s="30"/>
      <c r="D2680" s="5"/>
      <c r="E2680" s="5"/>
      <c r="F2680" s="5"/>
      <c r="G2680" s="5"/>
      <c r="H2680" s="5"/>
      <c r="I2680" s="5"/>
      <c r="J2680" s="5"/>
      <c r="K2680" s="5"/>
      <c r="L2680" s="5"/>
      <c r="M2680" s="5"/>
      <c r="N2680" s="5"/>
      <c r="O2680" s="5"/>
      <c r="P2680" s="5"/>
      <c r="Q2680" s="5"/>
      <c r="R2680" s="5"/>
      <c r="S2680" s="5"/>
      <c r="T2680" s="5"/>
      <c r="U2680" s="127"/>
      <c r="V2680" s="496"/>
    </row>
    <row r="2681" spans="1:22" x14ac:dyDescent="0.2">
      <c r="A2681" s="5"/>
      <c r="B2681" s="31"/>
      <c r="C2681" s="30"/>
      <c r="D2681" s="5"/>
      <c r="E2681" s="5"/>
      <c r="F2681" s="5"/>
      <c r="G2681" s="5"/>
      <c r="H2681" s="5"/>
      <c r="I2681" s="5"/>
      <c r="J2681" s="5"/>
      <c r="K2681" s="5"/>
      <c r="L2681" s="5"/>
      <c r="M2681" s="5"/>
      <c r="N2681" s="5"/>
      <c r="O2681" s="5"/>
      <c r="P2681" s="5"/>
      <c r="Q2681" s="5"/>
      <c r="R2681" s="5"/>
      <c r="S2681" s="5"/>
      <c r="T2681" s="5"/>
      <c r="U2681" s="127"/>
      <c r="V2681" s="496"/>
    </row>
    <row r="2682" spans="1:22" x14ac:dyDescent="0.2">
      <c r="A2682" s="5"/>
      <c r="B2682" s="31"/>
      <c r="C2682" s="30"/>
      <c r="D2682" s="5"/>
      <c r="E2682" s="5"/>
      <c r="F2682" s="5"/>
      <c r="G2682" s="5"/>
      <c r="H2682" s="5"/>
      <c r="I2682" s="5"/>
      <c r="J2682" s="5"/>
      <c r="K2682" s="5"/>
      <c r="L2682" s="5"/>
      <c r="M2682" s="5"/>
      <c r="N2682" s="5"/>
      <c r="O2682" s="5"/>
      <c r="P2682" s="5"/>
      <c r="Q2682" s="5"/>
      <c r="R2682" s="5"/>
      <c r="S2682" s="5"/>
      <c r="T2682" s="5"/>
      <c r="U2682" s="127"/>
      <c r="V2682" s="496"/>
    </row>
    <row r="2683" spans="1:22" x14ac:dyDescent="0.2">
      <c r="A2683" s="5"/>
      <c r="B2683" s="31"/>
      <c r="C2683" s="30"/>
      <c r="D2683" s="5"/>
      <c r="E2683" s="5"/>
      <c r="F2683" s="5"/>
      <c r="G2683" s="5"/>
      <c r="H2683" s="5"/>
      <c r="I2683" s="5"/>
      <c r="J2683" s="5"/>
      <c r="K2683" s="5"/>
      <c r="L2683" s="5"/>
      <c r="M2683" s="5"/>
      <c r="N2683" s="5"/>
      <c r="O2683" s="5"/>
      <c r="P2683" s="5"/>
      <c r="Q2683" s="5"/>
      <c r="R2683" s="5"/>
      <c r="S2683" s="5"/>
      <c r="T2683" s="5"/>
      <c r="U2683" s="127"/>
      <c r="V2683" s="496"/>
    </row>
    <row r="2684" spans="1:22" x14ac:dyDescent="0.2">
      <c r="A2684" s="5"/>
      <c r="B2684" s="31"/>
      <c r="C2684" s="30"/>
      <c r="D2684" s="5"/>
      <c r="E2684" s="5"/>
      <c r="F2684" s="5"/>
      <c r="G2684" s="5"/>
      <c r="H2684" s="5"/>
      <c r="I2684" s="5"/>
      <c r="J2684" s="5"/>
      <c r="K2684" s="5"/>
      <c r="L2684" s="5"/>
      <c r="M2684" s="5"/>
      <c r="N2684" s="5"/>
      <c r="O2684" s="5"/>
      <c r="P2684" s="5"/>
      <c r="Q2684" s="5"/>
      <c r="R2684" s="5"/>
      <c r="S2684" s="5"/>
      <c r="T2684" s="5"/>
      <c r="U2684" s="127"/>
      <c r="V2684" s="496"/>
    </row>
    <row r="2685" spans="1:22" x14ac:dyDescent="0.2">
      <c r="A2685" s="5"/>
      <c r="B2685" s="31"/>
      <c r="C2685" s="30"/>
      <c r="D2685" s="5"/>
      <c r="E2685" s="5"/>
      <c r="F2685" s="5"/>
      <c r="G2685" s="5"/>
      <c r="H2685" s="5"/>
      <c r="I2685" s="5"/>
      <c r="J2685" s="5"/>
      <c r="K2685" s="5"/>
      <c r="L2685" s="5"/>
      <c r="M2685" s="5"/>
      <c r="N2685" s="5"/>
      <c r="O2685" s="5"/>
      <c r="P2685" s="5"/>
      <c r="Q2685" s="5"/>
      <c r="R2685" s="5"/>
      <c r="S2685" s="5"/>
      <c r="T2685" s="5"/>
      <c r="U2685" s="127"/>
      <c r="V2685" s="496"/>
    </row>
    <row r="2686" spans="1:22" x14ac:dyDescent="0.2">
      <c r="A2686" s="5"/>
      <c r="B2686" s="31"/>
      <c r="C2686" s="30"/>
      <c r="D2686" s="5"/>
      <c r="E2686" s="5"/>
      <c r="F2686" s="5"/>
      <c r="G2686" s="5"/>
      <c r="H2686" s="5"/>
      <c r="I2686" s="5"/>
      <c r="J2686" s="5"/>
      <c r="K2686" s="5"/>
      <c r="L2686" s="5"/>
      <c r="M2686" s="5"/>
      <c r="N2686" s="5"/>
      <c r="O2686" s="5"/>
      <c r="P2686" s="5"/>
      <c r="Q2686" s="5"/>
      <c r="R2686" s="5"/>
      <c r="S2686" s="5"/>
      <c r="T2686" s="5"/>
      <c r="U2686" s="127"/>
      <c r="V2686" s="496"/>
    </row>
    <row r="2687" spans="1:22" x14ac:dyDescent="0.2">
      <c r="A2687" s="5"/>
      <c r="B2687" s="31"/>
      <c r="C2687" s="30"/>
      <c r="D2687" s="5"/>
      <c r="E2687" s="5"/>
      <c r="F2687" s="5"/>
      <c r="G2687" s="5"/>
      <c r="H2687" s="5"/>
      <c r="I2687" s="5"/>
      <c r="J2687" s="5"/>
      <c r="K2687" s="5"/>
      <c r="L2687" s="5"/>
      <c r="M2687" s="5"/>
      <c r="N2687" s="5"/>
      <c r="O2687" s="5"/>
      <c r="P2687" s="5"/>
      <c r="Q2687" s="5"/>
      <c r="R2687" s="5"/>
      <c r="S2687" s="5"/>
      <c r="T2687" s="5"/>
      <c r="U2687" s="127"/>
      <c r="V2687" s="496"/>
    </row>
    <row r="2688" spans="1:22" x14ac:dyDescent="0.2">
      <c r="A2688" s="5"/>
      <c r="B2688" s="31"/>
      <c r="C2688" s="30"/>
      <c r="D2688" s="5"/>
      <c r="E2688" s="5"/>
      <c r="F2688" s="5"/>
      <c r="G2688" s="5"/>
      <c r="H2688" s="5"/>
      <c r="I2688" s="5"/>
      <c r="J2688" s="5"/>
      <c r="K2688" s="5"/>
      <c r="L2688" s="5"/>
      <c r="M2688" s="5"/>
      <c r="N2688" s="5"/>
      <c r="O2688" s="5"/>
      <c r="P2688" s="5"/>
      <c r="Q2688" s="5"/>
      <c r="R2688" s="5"/>
      <c r="S2688" s="5"/>
      <c r="T2688" s="5"/>
      <c r="U2688" s="127"/>
      <c r="V2688" s="496"/>
    </row>
    <row r="2689" spans="1:22" x14ac:dyDescent="0.2">
      <c r="A2689" s="5"/>
      <c r="B2689" s="31"/>
      <c r="C2689" s="30"/>
      <c r="D2689" s="5"/>
      <c r="E2689" s="5"/>
      <c r="F2689" s="5"/>
      <c r="G2689" s="5"/>
      <c r="H2689" s="5"/>
      <c r="I2689" s="5"/>
      <c r="J2689" s="5"/>
      <c r="K2689" s="5"/>
      <c r="L2689" s="5"/>
      <c r="M2689" s="5"/>
      <c r="N2689" s="5"/>
      <c r="O2689" s="5"/>
      <c r="P2689" s="5"/>
      <c r="Q2689" s="5"/>
      <c r="R2689" s="5"/>
      <c r="S2689" s="5"/>
      <c r="T2689" s="5"/>
      <c r="U2689" s="127"/>
      <c r="V2689" s="496"/>
    </row>
    <row r="2690" spans="1:22" x14ac:dyDescent="0.2">
      <c r="A2690" s="5"/>
      <c r="B2690" s="31"/>
      <c r="C2690" s="30"/>
      <c r="D2690" s="5"/>
      <c r="E2690" s="5"/>
      <c r="F2690" s="5"/>
      <c r="G2690" s="5"/>
      <c r="H2690" s="5"/>
      <c r="I2690" s="5"/>
      <c r="J2690" s="5"/>
      <c r="K2690" s="5"/>
      <c r="L2690" s="5"/>
      <c r="M2690" s="5"/>
      <c r="N2690" s="5"/>
      <c r="O2690" s="5"/>
      <c r="P2690" s="5"/>
      <c r="Q2690" s="5"/>
      <c r="R2690" s="5"/>
      <c r="S2690" s="5"/>
      <c r="T2690" s="5"/>
      <c r="U2690" s="127"/>
      <c r="V2690" s="496"/>
    </row>
    <row r="2691" spans="1:22" x14ac:dyDescent="0.2">
      <c r="A2691" s="5"/>
      <c r="B2691" s="31"/>
      <c r="C2691" s="30"/>
      <c r="D2691" s="5"/>
      <c r="E2691" s="5"/>
      <c r="F2691" s="5"/>
      <c r="G2691" s="5"/>
      <c r="H2691" s="5"/>
      <c r="I2691" s="5"/>
      <c r="J2691" s="5"/>
      <c r="K2691" s="5"/>
      <c r="L2691" s="5"/>
      <c r="M2691" s="5"/>
      <c r="N2691" s="5"/>
      <c r="O2691" s="5"/>
      <c r="P2691" s="5"/>
      <c r="Q2691" s="5"/>
      <c r="R2691" s="5"/>
      <c r="S2691" s="5"/>
      <c r="T2691" s="5"/>
      <c r="U2691" s="127"/>
      <c r="V2691" s="496"/>
    </row>
    <row r="2692" spans="1:22" x14ac:dyDescent="0.2">
      <c r="A2692" s="5"/>
      <c r="B2692" s="31"/>
      <c r="C2692" s="30"/>
      <c r="D2692" s="5"/>
      <c r="E2692" s="5"/>
      <c r="F2692" s="5"/>
      <c r="G2692" s="5"/>
      <c r="H2692" s="5"/>
      <c r="I2692" s="5"/>
      <c r="J2692" s="5"/>
      <c r="K2692" s="5"/>
      <c r="L2692" s="5"/>
      <c r="M2692" s="5"/>
      <c r="N2692" s="5"/>
      <c r="O2692" s="5"/>
      <c r="P2692" s="5"/>
      <c r="Q2692" s="5"/>
      <c r="R2692" s="5"/>
      <c r="S2692" s="5"/>
      <c r="T2692" s="5"/>
      <c r="U2692" s="127"/>
      <c r="V2692" s="496"/>
    </row>
    <row r="2693" spans="1:22" x14ac:dyDescent="0.2">
      <c r="A2693" s="5"/>
      <c r="B2693" s="31"/>
      <c r="C2693" s="30"/>
      <c r="D2693" s="5"/>
      <c r="E2693" s="5"/>
      <c r="F2693" s="5"/>
      <c r="G2693" s="5"/>
      <c r="H2693" s="5"/>
      <c r="I2693" s="5"/>
      <c r="J2693" s="5"/>
      <c r="K2693" s="5"/>
      <c r="L2693" s="5"/>
      <c r="M2693" s="5"/>
      <c r="N2693" s="5"/>
      <c r="O2693" s="5"/>
      <c r="P2693" s="5"/>
      <c r="Q2693" s="5"/>
      <c r="R2693" s="5"/>
      <c r="S2693" s="5"/>
      <c r="T2693" s="5"/>
      <c r="U2693" s="127"/>
      <c r="V2693" s="496"/>
    </row>
    <row r="2694" spans="1:22" x14ac:dyDescent="0.2">
      <c r="A2694" s="5"/>
      <c r="B2694" s="31"/>
      <c r="C2694" s="30"/>
      <c r="D2694" s="5"/>
      <c r="E2694" s="5"/>
      <c r="F2694" s="5"/>
      <c r="G2694" s="5"/>
      <c r="H2694" s="5"/>
      <c r="I2694" s="5"/>
      <c r="J2694" s="5"/>
      <c r="K2694" s="5"/>
      <c r="L2694" s="5"/>
      <c r="M2694" s="5"/>
      <c r="N2694" s="5"/>
      <c r="O2694" s="5"/>
      <c r="P2694" s="5"/>
      <c r="Q2694" s="5"/>
      <c r="R2694" s="5"/>
      <c r="S2694" s="5"/>
      <c r="T2694" s="5"/>
      <c r="U2694" s="127"/>
      <c r="V2694" s="496"/>
    </row>
    <row r="2695" spans="1:22" x14ac:dyDescent="0.2">
      <c r="A2695" s="5"/>
      <c r="B2695" s="31"/>
      <c r="C2695" s="30"/>
      <c r="D2695" s="5"/>
      <c r="E2695" s="5"/>
      <c r="F2695" s="5"/>
      <c r="G2695" s="5"/>
      <c r="H2695" s="5"/>
      <c r="I2695" s="5"/>
      <c r="J2695" s="5"/>
      <c r="K2695" s="5"/>
      <c r="L2695" s="5"/>
      <c r="M2695" s="5"/>
      <c r="N2695" s="5"/>
      <c r="O2695" s="5"/>
      <c r="P2695" s="5"/>
      <c r="Q2695" s="5"/>
      <c r="R2695" s="5"/>
      <c r="S2695" s="5"/>
      <c r="T2695" s="5"/>
      <c r="U2695" s="127"/>
      <c r="V2695" s="496"/>
    </row>
    <row r="2696" spans="1:22" x14ac:dyDescent="0.2">
      <c r="A2696" s="5"/>
      <c r="B2696" s="31"/>
      <c r="C2696" s="30"/>
      <c r="D2696" s="5"/>
      <c r="E2696" s="5"/>
      <c r="F2696" s="5"/>
      <c r="G2696" s="5"/>
      <c r="H2696" s="5"/>
      <c r="I2696" s="5"/>
      <c r="J2696" s="5"/>
      <c r="K2696" s="5"/>
      <c r="L2696" s="5"/>
      <c r="M2696" s="5"/>
      <c r="N2696" s="5"/>
      <c r="O2696" s="5"/>
      <c r="P2696" s="5"/>
      <c r="Q2696" s="5"/>
      <c r="R2696" s="5"/>
      <c r="S2696" s="5"/>
      <c r="T2696" s="5"/>
      <c r="U2696" s="127"/>
      <c r="V2696" s="496"/>
    </row>
    <row r="2697" spans="1:22" x14ac:dyDescent="0.2">
      <c r="A2697" s="5"/>
      <c r="B2697" s="31"/>
      <c r="C2697" s="30"/>
      <c r="D2697" s="5"/>
      <c r="E2697" s="5"/>
      <c r="F2697" s="5"/>
      <c r="G2697" s="5"/>
      <c r="H2697" s="5"/>
      <c r="I2697" s="5"/>
      <c r="J2697" s="5"/>
      <c r="K2697" s="5"/>
      <c r="L2697" s="5"/>
      <c r="M2697" s="5"/>
      <c r="N2697" s="5"/>
      <c r="O2697" s="5"/>
      <c r="P2697" s="5"/>
      <c r="Q2697" s="5"/>
      <c r="R2697" s="5"/>
      <c r="S2697" s="5"/>
      <c r="T2697" s="5"/>
      <c r="U2697" s="127"/>
      <c r="V2697" s="496"/>
    </row>
    <row r="2698" spans="1:22" x14ac:dyDescent="0.2">
      <c r="A2698" s="5"/>
      <c r="B2698" s="31"/>
      <c r="C2698" s="30"/>
      <c r="D2698" s="5"/>
      <c r="E2698" s="5"/>
      <c r="F2698" s="5"/>
      <c r="G2698" s="5"/>
      <c r="H2698" s="5"/>
      <c r="I2698" s="5"/>
      <c r="J2698" s="5"/>
      <c r="K2698" s="5"/>
      <c r="L2698" s="5"/>
      <c r="M2698" s="5"/>
      <c r="N2698" s="5"/>
      <c r="O2698" s="5"/>
      <c r="P2698" s="5"/>
      <c r="Q2698" s="5"/>
      <c r="R2698" s="5"/>
      <c r="S2698" s="5"/>
      <c r="T2698" s="5"/>
      <c r="U2698" s="127"/>
      <c r="V2698" s="496"/>
    </row>
    <row r="2699" spans="1:22" x14ac:dyDescent="0.2">
      <c r="A2699" s="5"/>
      <c r="B2699" s="31"/>
      <c r="C2699" s="30"/>
      <c r="D2699" s="5"/>
      <c r="E2699" s="5"/>
      <c r="F2699" s="5"/>
      <c r="G2699" s="5"/>
      <c r="H2699" s="5"/>
      <c r="I2699" s="5"/>
      <c r="J2699" s="5"/>
      <c r="K2699" s="5"/>
      <c r="L2699" s="5"/>
      <c r="M2699" s="5"/>
      <c r="N2699" s="5"/>
      <c r="O2699" s="5"/>
      <c r="P2699" s="5"/>
      <c r="Q2699" s="5"/>
      <c r="R2699" s="5"/>
      <c r="S2699" s="5"/>
      <c r="T2699" s="5"/>
      <c r="U2699" s="127"/>
      <c r="V2699" s="496"/>
    </row>
    <row r="2700" spans="1:22" x14ac:dyDescent="0.2">
      <c r="A2700" s="5"/>
      <c r="B2700" s="31"/>
      <c r="C2700" s="30"/>
      <c r="D2700" s="5"/>
      <c r="E2700" s="5"/>
      <c r="F2700" s="5"/>
      <c r="G2700" s="5"/>
      <c r="H2700" s="5"/>
      <c r="I2700" s="5"/>
      <c r="J2700" s="5"/>
      <c r="K2700" s="5"/>
      <c r="L2700" s="5"/>
      <c r="M2700" s="5"/>
      <c r="N2700" s="5"/>
      <c r="O2700" s="5"/>
      <c r="P2700" s="5"/>
      <c r="Q2700" s="5"/>
      <c r="R2700" s="5"/>
      <c r="S2700" s="5"/>
      <c r="T2700" s="5"/>
      <c r="U2700" s="127"/>
      <c r="V2700" s="496"/>
    </row>
    <row r="2701" spans="1:22" x14ac:dyDescent="0.2">
      <c r="A2701" s="5"/>
      <c r="B2701" s="31"/>
      <c r="C2701" s="30"/>
      <c r="D2701" s="5"/>
      <c r="E2701" s="5"/>
      <c r="F2701" s="5"/>
      <c r="G2701" s="5"/>
      <c r="H2701" s="5"/>
      <c r="I2701" s="5"/>
      <c r="J2701" s="5"/>
      <c r="K2701" s="5"/>
      <c r="L2701" s="5"/>
      <c r="M2701" s="5"/>
      <c r="N2701" s="5"/>
      <c r="O2701" s="5"/>
      <c r="P2701" s="5"/>
      <c r="Q2701" s="5"/>
      <c r="R2701" s="5"/>
      <c r="S2701" s="5"/>
      <c r="T2701" s="5"/>
      <c r="U2701" s="127"/>
      <c r="V2701" s="496"/>
    </row>
    <row r="2702" spans="1:22" x14ac:dyDescent="0.2">
      <c r="A2702" s="5"/>
      <c r="B2702" s="31"/>
      <c r="C2702" s="30"/>
      <c r="D2702" s="5"/>
      <c r="E2702" s="5"/>
      <c r="F2702" s="5"/>
      <c r="G2702" s="5"/>
      <c r="H2702" s="5"/>
      <c r="I2702" s="5"/>
      <c r="J2702" s="5"/>
      <c r="K2702" s="5"/>
      <c r="L2702" s="5"/>
      <c r="M2702" s="5"/>
      <c r="N2702" s="5"/>
      <c r="O2702" s="5"/>
      <c r="P2702" s="5"/>
      <c r="Q2702" s="5"/>
      <c r="R2702" s="5"/>
      <c r="S2702" s="5"/>
      <c r="T2702" s="5"/>
      <c r="U2702" s="127"/>
      <c r="V2702" s="496"/>
    </row>
    <row r="2703" spans="1:22" x14ac:dyDescent="0.2">
      <c r="A2703" s="5"/>
      <c r="B2703" s="31"/>
      <c r="C2703" s="30"/>
      <c r="D2703" s="5"/>
      <c r="E2703" s="5"/>
      <c r="F2703" s="5"/>
      <c r="G2703" s="5"/>
      <c r="H2703" s="5"/>
      <c r="I2703" s="5"/>
      <c r="J2703" s="5"/>
      <c r="K2703" s="5"/>
      <c r="L2703" s="5"/>
      <c r="M2703" s="5"/>
      <c r="N2703" s="5"/>
      <c r="O2703" s="5"/>
      <c r="P2703" s="5"/>
      <c r="Q2703" s="5"/>
      <c r="R2703" s="5"/>
      <c r="S2703" s="5"/>
      <c r="T2703" s="5"/>
      <c r="U2703" s="127"/>
      <c r="V2703" s="496"/>
    </row>
    <row r="2704" spans="1:22" x14ac:dyDescent="0.2">
      <c r="A2704" s="5"/>
      <c r="B2704" s="31"/>
      <c r="C2704" s="30"/>
      <c r="D2704" s="5"/>
      <c r="E2704" s="5"/>
      <c r="F2704" s="5"/>
      <c r="G2704" s="5"/>
      <c r="H2704" s="5"/>
      <c r="I2704" s="5"/>
      <c r="J2704" s="5"/>
      <c r="K2704" s="5"/>
      <c r="L2704" s="5"/>
      <c r="M2704" s="5"/>
      <c r="N2704" s="5"/>
      <c r="O2704" s="5"/>
      <c r="P2704" s="5"/>
      <c r="Q2704" s="5"/>
      <c r="R2704" s="5"/>
      <c r="S2704" s="5"/>
      <c r="T2704" s="5"/>
      <c r="U2704" s="127"/>
      <c r="V2704" s="496"/>
    </row>
    <row r="2705" spans="1:22" x14ac:dyDescent="0.2">
      <c r="A2705" s="5"/>
      <c r="B2705" s="31"/>
      <c r="C2705" s="30"/>
      <c r="D2705" s="5"/>
      <c r="E2705" s="5"/>
      <c r="F2705" s="5"/>
      <c r="G2705" s="5"/>
      <c r="H2705" s="5"/>
      <c r="I2705" s="5"/>
      <c r="J2705" s="5"/>
      <c r="K2705" s="5"/>
      <c r="L2705" s="5"/>
      <c r="M2705" s="5"/>
      <c r="N2705" s="5"/>
      <c r="O2705" s="5"/>
      <c r="P2705" s="5"/>
      <c r="Q2705" s="5"/>
      <c r="R2705" s="5"/>
      <c r="S2705" s="5"/>
      <c r="T2705" s="5"/>
      <c r="U2705" s="127"/>
      <c r="V2705" s="496"/>
    </row>
    <row r="2706" spans="1:22" x14ac:dyDescent="0.2">
      <c r="A2706" s="5"/>
      <c r="B2706" s="31"/>
      <c r="C2706" s="30"/>
      <c r="D2706" s="5"/>
      <c r="E2706" s="5"/>
      <c r="F2706" s="5"/>
      <c r="G2706" s="5"/>
      <c r="H2706" s="5"/>
      <c r="I2706" s="5"/>
      <c r="J2706" s="5"/>
      <c r="K2706" s="5"/>
      <c r="L2706" s="5"/>
      <c r="M2706" s="5"/>
      <c r="N2706" s="5"/>
      <c r="O2706" s="5"/>
      <c r="P2706" s="5"/>
      <c r="Q2706" s="5"/>
      <c r="R2706" s="5"/>
      <c r="S2706" s="5"/>
      <c r="T2706" s="5"/>
      <c r="U2706" s="127"/>
      <c r="V2706" s="496"/>
    </row>
    <row r="2707" spans="1:22" x14ac:dyDescent="0.2">
      <c r="A2707" s="5"/>
      <c r="B2707" s="31"/>
      <c r="C2707" s="30"/>
      <c r="D2707" s="5"/>
      <c r="E2707" s="5"/>
      <c r="F2707" s="5"/>
      <c r="G2707" s="5"/>
      <c r="H2707" s="5"/>
      <c r="I2707" s="5"/>
      <c r="J2707" s="5"/>
      <c r="K2707" s="5"/>
      <c r="L2707" s="5"/>
      <c r="M2707" s="5"/>
      <c r="N2707" s="5"/>
      <c r="O2707" s="5"/>
      <c r="P2707" s="5"/>
      <c r="Q2707" s="5"/>
      <c r="R2707" s="5"/>
      <c r="S2707" s="5"/>
      <c r="T2707" s="5"/>
      <c r="U2707" s="127"/>
      <c r="V2707" s="496"/>
    </row>
    <row r="2708" spans="1:22" x14ac:dyDescent="0.2">
      <c r="A2708" s="5"/>
      <c r="B2708" s="31"/>
      <c r="C2708" s="30"/>
      <c r="D2708" s="5"/>
      <c r="E2708" s="5"/>
      <c r="F2708" s="5"/>
      <c r="G2708" s="5"/>
      <c r="H2708" s="5"/>
      <c r="I2708" s="5"/>
      <c r="J2708" s="5"/>
      <c r="K2708" s="5"/>
      <c r="L2708" s="5"/>
      <c r="M2708" s="5"/>
      <c r="N2708" s="5"/>
      <c r="O2708" s="5"/>
      <c r="P2708" s="5"/>
      <c r="Q2708" s="5"/>
      <c r="R2708" s="5"/>
      <c r="S2708" s="5"/>
      <c r="T2708" s="5"/>
      <c r="U2708" s="127"/>
      <c r="V2708" s="496"/>
    </row>
    <row r="2709" spans="1:22" x14ac:dyDescent="0.2">
      <c r="A2709" s="5"/>
      <c r="B2709" s="31"/>
      <c r="C2709" s="30"/>
      <c r="D2709" s="5"/>
      <c r="E2709" s="5"/>
      <c r="F2709" s="5"/>
      <c r="G2709" s="5"/>
      <c r="H2709" s="5"/>
      <c r="I2709" s="5"/>
      <c r="J2709" s="5"/>
      <c r="K2709" s="5"/>
      <c r="L2709" s="5"/>
      <c r="M2709" s="5"/>
      <c r="N2709" s="5"/>
      <c r="O2709" s="5"/>
      <c r="P2709" s="5"/>
      <c r="Q2709" s="5"/>
      <c r="R2709" s="5"/>
      <c r="S2709" s="5"/>
      <c r="T2709" s="5"/>
      <c r="U2709" s="127"/>
      <c r="V2709" s="496"/>
    </row>
    <row r="2710" spans="1:22" x14ac:dyDescent="0.2">
      <c r="A2710" s="5"/>
      <c r="B2710" s="31"/>
      <c r="C2710" s="30"/>
      <c r="D2710" s="5"/>
      <c r="E2710" s="5"/>
      <c r="F2710" s="5"/>
      <c r="G2710" s="5"/>
      <c r="H2710" s="5"/>
      <c r="I2710" s="5"/>
      <c r="J2710" s="5"/>
      <c r="K2710" s="5"/>
      <c r="L2710" s="5"/>
      <c r="M2710" s="5"/>
      <c r="N2710" s="5"/>
      <c r="O2710" s="5"/>
      <c r="P2710" s="5"/>
      <c r="Q2710" s="5"/>
      <c r="R2710" s="5"/>
      <c r="S2710" s="5"/>
      <c r="T2710" s="5"/>
      <c r="U2710" s="127"/>
      <c r="V2710" s="496"/>
    </row>
    <row r="2711" spans="1:22" x14ac:dyDescent="0.2">
      <c r="A2711" s="5"/>
      <c r="B2711" s="31"/>
      <c r="C2711" s="30"/>
      <c r="D2711" s="5"/>
      <c r="E2711" s="5"/>
      <c r="F2711" s="5"/>
      <c r="G2711" s="5"/>
      <c r="H2711" s="5"/>
      <c r="I2711" s="5"/>
      <c r="J2711" s="5"/>
      <c r="K2711" s="5"/>
      <c r="L2711" s="5"/>
      <c r="M2711" s="5"/>
      <c r="N2711" s="5"/>
      <c r="O2711" s="5"/>
      <c r="P2711" s="5"/>
      <c r="Q2711" s="5"/>
      <c r="R2711" s="5"/>
      <c r="S2711" s="5"/>
      <c r="T2711" s="5"/>
      <c r="U2711" s="127"/>
      <c r="V2711" s="496"/>
    </row>
    <row r="2712" spans="1:22" x14ac:dyDescent="0.2">
      <c r="A2712" s="5"/>
      <c r="B2712" s="31"/>
      <c r="C2712" s="30"/>
      <c r="D2712" s="5"/>
      <c r="E2712" s="5"/>
      <c r="F2712" s="5"/>
      <c r="G2712" s="5"/>
      <c r="H2712" s="5"/>
      <c r="I2712" s="5"/>
      <c r="J2712" s="5"/>
      <c r="K2712" s="5"/>
      <c r="L2712" s="5"/>
      <c r="M2712" s="5"/>
      <c r="N2712" s="5"/>
      <c r="O2712" s="5"/>
      <c r="P2712" s="5"/>
      <c r="Q2712" s="5"/>
      <c r="R2712" s="5"/>
      <c r="S2712" s="5"/>
      <c r="T2712" s="5"/>
      <c r="U2712" s="127"/>
      <c r="V2712" s="496"/>
    </row>
    <row r="2713" spans="1:22" x14ac:dyDescent="0.2">
      <c r="A2713" s="5"/>
      <c r="B2713" s="31"/>
      <c r="C2713" s="30"/>
      <c r="D2713" s="5"/>
      <c r="E2713" s="5"/>
      <c r="F2713" s="5"/>
      <c r="G2713" s="5"/>
      <c r="H2713" s="5"/>
      <c r="I2713" s="5"/>
      <c r="J2713" s="5"/>
      <c r="K2713" s="5"/>
      <c r="L2713" s="5"/>
      <c r="M2713" s="5"/>
      <c r="N2713" s="5"/>
      <c r="O2713" s="5"/>
      <c r="P2713" s="5"/>
      <c r="Q2713" s="5"/>
      <c r="R2713" s="5"/>
      <c r="S2713" s="5"/>
      <c r="T2713" s="5"/>
      <c r="U2713" s="127"/>
      <c r="V2713" s="496"/>
    </row>
    <row r="2714" spans="1:22" x14ac:dyDescent="0.2">
      <c r="A2714" s="5"/>
      <c r="B2714" s="31"/>
      <c r="C2714" s="30"/>
      <c r="D2714" s="5"/>
      <c r="E2714" s="5"/>
      <c r="F2714" s="5"/>
      <c r="G2714" s="5"/>
      <c r="H2714" s="5"/>
      <c r="I2714" s="5"/>
      <c r="J2714" s="5"/>
      <c r="K2714" s="5"/>
      <c r="L2714" s="5"/>
      <c r="M2714" s="5"/>
      <c r="N2714" s="5"/>
      <c r="O2714" s="5"/>
      <c r="P2714" s="5"/>
      <c r="Q2714" s="5"/>
      <c r="R2714" s="5"/>
      <c r="S2714" s="5"/>
      <c r="T2714" s="5"/>
      <c r="U2714" s="127"/>
      <c r="V2714" s="496"/>
    </row>
    <row r="2715" spans="1:22" x14ac:dyDescent="0.2">
      <c r="A2715" s="5"/>
      <c r="B2715" s="31"/>
      <c r="C2715" s="30"/>
      <c r="D2715" s="5"/>
      <c r="E2715" s="5"/>
      <c r="F2715" s="5"/>
      <c r="G2715" s="5"/>
      <c r="H2715" s="5"/>
      <c r="I2715" s="5"/>
      <c r="J2715" s="5"/>
      <c r="K2715" s="5"/>
      <c r="L2715" s="5"/>
      <c r="M2715" s="5"/>
      <c r="N2715" s="5"/>
      <c r="O2715" s="5"/>
      <c r="P2715" s="5"/>
      <c r="Q2715" s="5"/>
      <c r="R2715" s="5"/>
      <c r="S2715" s="5"/>
      <c r="T2715" s="5"/>
      <c r="U2715" s="127"/>
      <c r="V2715" s="496"/>
    </row>
    <row r="2716" spans="1:22" x14ac:dyDescent="0.2">
      <c r="A2716" s="5"/>
      <c r="B2716" s="31"/>
      <c r="C2716" s="30"/>
      <c r="D2716" s="5"/>
      <c r="E2716" s="5"/>
      <c r="F2716" s="5"/>
      <c r="G2716" s="5"/>
      <c r="H2716" s="5"/>
      <c r="I2716" s="5"/>
      <c r="J2716" s="5"/>
      <c r="K2716" s="5"/>
      <c r="L2716" s="5"/>
      <c r="M2716" s="5"/>
      <c r="N2716" s="5"/>
      <c r="O2716" s="5"/>
      <c r="P2716" s="5"/>
      <c r="Q2716" s="5"/>
      <c r="R2716" s="5"/>
      <c r="S2716" s="5"/>
      <c r="T2716" s="5"/>
      <c r="U2716" s="127"/>
      <c r="V2716" s="496"/>
    </row>
    <row r="2717" spans="1:22" x14ac:dyDescent="0.2">
      <c r="A2717" s="5"/>
      <c r="B2717" s="31"/>
      <c r="C2717" s="30"/>
      <c r="D2717" s="5"/>
      <c r="E2717" s="5"/>
      <c r="F2717" s="5"/>
      <c r="G2717" s="5"/>
      <c r="H2717" s="5"/>
      <c r="I2717" s="5"/>
      <c r="J2717" s="5"/>
      <c r="K2717" s="5"/>
      <c r="L2717" s="5"/>
      <c r="M2717" s="5"/>
      <c r="N2717" s="5"/>
      <c r="O2717" s="5"/>
      <c r="P2717" s="5"/>
      <c r="Q2717" s="5"/>
      <c r="R2717" s="5"/>
      <c r="S2717" s="5"/>
      <c r="T2717" s="5"/>
      <c r="U2717" s="127"/>
      <c r="V2717" s="496"/>
    </row>
    <row r="2718" spans="1:22" x14ac:dyDescent="0.2">
      <c r="A2718" s="5"/>
      <c r="B2718" s="31"/>
      <c r="C2718" s="30"/>
      <c r="D2718" s="5"/>
      <c r="E2718" s="5"/>
      <c r="F2718" s="5"/>
      <c r="G2718" s="5"/>
      <c r="H2718" s="5"/>
      <c r="I2718" s="5"/>
      <c r="J2718" s="5"/>
      <c r="K2718" s="5"/>
      <c r="L2718" s="5"/>
      <c r="M2718" s="5"/>
      <c r="N2718" s="5"/>
      <c r="O2718" s="5"/>
      <c r="P2718" s="5"/>
      <c r="Q2718" s="5"/>
      <c r="R2718" s="5"/>
      <c r="S2718" s="5"/>
      <c r="T2718" s="5"/>
      <c r="U2718" s="127"/>
      <c r="V2718" s="496"/>
    </row>
    <row r="2719" spans="1:22" x14ac:dyDescent="0.2">
      <c r="A2719" s="5"/>
      <c r="B2719" s="31"/>
      <c r="C2719" s="30"/>
      <c r="D2719" s="5"/>
      <c r="E2719" s="5"/>
      <c r="F2719" s="5"/>
      <c r="G2719" s="5"/>
      <c r="H2719" s="5"/>
      <c r="I2719" s="5"/>
      <c r="J2719" s="5"/>
      <c r="K2719" s="5"/>
      <c r="L2719" s="5"/>
      <c r="M2719" s="5"/>
      <c r="N2719" s="5"/>
      <c r="O2719" s="5"/>
      <c r="P2719" s="5"/>
      <c r="Q2719" s="5"/>
      <c r="R2719" s="5"/>
      <c r="S2719" s="5"/>
      <c r="T2719" s="5"/>
      <c r="U2719" s="127"/>
      <c r="V2719" s="496"/>
    </row>
    <row r="2720" spans="1:22" x14ac:dyDescent="0.2">
      <c r="A2720" s="5"/>
      <c r="B2720" s="31"/>
      <c r="C2720" s="30"/>
      <c r="D2720" s="5"/>
      <c r="E2720" s="5"/>
      <c r="F2720" s="5"/>
      <c r="G2720" s="5"/>
      <c r="H2720" s="5"/>
      <c r="I2720" s="5"/>
      <c r="J2720" s="5"/>
      <c r="K2720" s="5"/>
      <c r="L2720" s="5"/>
      <c r="M2720" s="5"/>
      <c r="N2720" s="5"/>
      <c r="O2720" s="5"/>
      <c r="P2720" s="5"/>
      <c r="Q2720" s="5"/>
      <c r="R2720" s="5"/>
      <c r="S2720" s="5"/>
      <c r="T2720" s="5"/>
      <c r="U2720" s="127"/>
      <c r="V2720" s="496"/>
    </row>
    <row r="2721" spans="1:22" x14ac:dyDescent="0.2">
      <c r="A2721" s="5"/>
      <c r="B2721" s="31"/>
      <c r="C2721" s="30"/>
      <c r="D2721" s="5"/>
      <c r="E2721" s="5"/>
      <c r="F2721" s="5"/>
      <c r="G2721" s="5"/>
      <c r="H2721" s="5"/>
      <c r="I2721" s="5"/>
      <c r="J2721" s="5"/>
      <c r="K2721" s="5"/>
      <c r="L2721" s="5"/>
      <c r="M2721" s="5"/>
      <c r="N2721" s="5"/>
      <c r="O2721" s="5"/>
      <c r="P2721" s="5"/>
      <c r="Q2721" s="5"/>
      <c r="R2721" s="5"/>
      <c r="S2721" s="5"/>
      <c r="T2721" s="5"/>
      <c r="U2721" s="127"/>
      <c r="V2721" s="496"/>
    </row>
    <row r="2722" spans="1:22" x14ac:dyDescent="0.2">
      <c r="A2722" s="5"/>
      <c r="B2722" s="31"/>
      <c r="C2722" s="30"/>
      <c r="D2722" s="5"/>
      <c r="E2722" s="5"/>
      <c r="F2722" s="5"/>
      <c r="G2722" s="5"/>
      <c r="H2722" s="5"/>
      <c r="I2722" s="5"/>
      <c r="J2722" s="5"/>
      <c r="K2722" s="5"/>
      <c r="L2722" s="5"/>
      <c r="M2722" s="5"/>
      <c r="N2722" s="5"/>
      <c r="O2722" s="5"/>
      <c r="P2722" s="5"/>
      <c r="Q2722" s="5"/>
      <c r="R2722" s="5"/>
      <c r="S2722" s="5"/>
      <c r="T2722" s="5"/>
      <c r="U2722" s="127"/>
      <c r="V2722" s="496"/>
    </row>
    <row r="2723" spans="1:22" x14ac:dyDescent="0.2">
      <c r="A2723" s="5"/>
      <c r="B2723" s="31"/>
      <c r="C2723" s="30"/>
      <c r="D2723" s="5"/>
      <c r="E2723" s="5"/>
      <c r="F2723" s="5"/>
      <c r="G2723" s="5"/>
      <c r="H2723" s="5"/>
      <c r="I2723" s="5"/>
      <c r="J2723" s="5"/>
      <c r="K2723" s="5"/>
      <c r="L2723" s="5"/>
      <c r="M2723" s="5"/>
      <c r="N2723" s="5"/>
      <c r="O2723" s="5"/>
      <c r="P2723" s="5"/>
      <c r="Q2723" s="5"/>
      <c r="R2723" s="5"/>
      <c r="S2723" s="5"/>
      <c r="T2723" s="5"/>
      <c r="U2723" s="127"/>
      <c r="V2723" s="496"/>
    </row>
    <row r="2724" spans="1:22" x14ac:dyDescent="0.2">
      <c r="A2724" s="5"/>
      <c r="B2724" s="31"/>
      <c r="C2724" s="30"/>
      <c r="D2724" s="5"/>
      <c r="E2724" s="5"/>
      <c r="F2724" s="5"/>
      <c r="G2724" s="5"/>
      <c r="H2724" s="5"/>
      <c r="I2724" s="5"/>
      <c r="J2724" s="5"/>
      <c r="K2724" s="5"/>
      <c r="L2724" s="5"/>
      <c r="M2724" s="5"/>
      <c r="N2724" s="5"/>
      <c r="O2724" s="5"/>
      <c r="P2724" s="5"/>
      <c r="Q2724" s="5"/>
      <c r="R2724" s="5"/>
      <c r="S2724" s="5"/>
      <c r="T2724" s="5"/>
      <c r="U2724" s="127"/>
      <c r="V2724" s="496"/>
    </row>
    <row r="2725" spans="1:22" x14ac:dyDescent="0.2">
      <c r="A2725" s="5"/>
      <c r="B2725" s="31"/>
      <c r="C2725" s="30"/>
      <c r="D2725" s="5"/>
      <c r="E2725" s="5"/>
      <c r="F2725" s="5"/>
      <c r="G2725" s="5"/>
      <c r="H2725" s="5"/>
      <c r="I2725" s="5"/>
      <c r="J2725" s="5"/>
      <c r="K2725" s="5"/>
      <c r="L2725" s="5"/>
      <c r="M2725" s="5"/>
      <c r="N2725" s="5"/>
      <c r="O2725" s="5"/>
      <c r="P2725" s="5"/>
      <c r="Q2725" s="5"/>
      <c r="R2725" s="5"/>
      <c r="S2725" s="5"/>
      <c r="T2725" s="5"/>
      <c r="U2725" s="127"/>
      <c r="V2725" s="496"/>
    </row>
    <row r="2726" spans="1:22" x14ac:dyDescent="0.2">
      <c r="A2726" s="5"/>
      <c r="B2726" s="31"/>
      <c r="C2726" s="30"/>
      <c r="D2726" s="5"/>
      <c r="E2726" s="5"/>
      <c r="F2726" s="5"/>
      <c r="G2726" s="5"/>
      <c r="H2726" s="5"/>
      <c r="I2726" s="5"/>
      <c r="J2726" s="5"/>
      <c r="K2726" s="5"/>
      <c r="L2726" s="5"/>
      <c r="M2726" s="5"/>
      <c r="N2726" s="5"/>
      <c r="O2726" s="5"/>
      <c r="P2726" s="5"/>
      <c r="Q2726" s="5"/>
      <c r="R2726" s="5"/>
      <c r="S2726" s="5"/>
      <c r="T2726" s="5"/>
      <c r="U2726" s="127"/>
      <c r="V2726" s="496"/>
    </row>
    <row r="2727" spans="1:22" x14ac:dyDescent="0.2">
      <c r="A2727" s="5"/>
      <c r="B2727" s="31"/>
      <c r="C2727" s="30"/>
      <c r="D2727" s="5"/>
      <c r="E2727" s="5"/>
      <c r="F2727" s="5"/>
      <c r="G2727" s="5"/>
      <c r="H2727" s="5"/>
      <c r="I2727" s="5"/>
      <c r="J2727" s="5"/>
      <c r="K2727" s="5"/>
      <c r="L2727" s="5"/>
      <c r="M2727" s="5"/>
      <c r="N2727" s="5"/>
      <c r="O2727" s="5"/>
      <c r="P2727" s="5"/>
      <c r="Q2727" s="5"/>
      <c r="R2727" s="5"/>
      <c r="S2727" s="5"/>
      <c r="T2727" s="5"/>
      <c r="U2727" s="127"/>
      <c r="V2727" s="496"/>
    </row>
    <row r="2728" spans="1:22" x14ac:dyDescent="0.2">
      <c r="A2728" s="5"/>
      <c r="B2728" s="31"/>
      <c r="C2728" s="30"/>
      <c r="D2728" s="5"/>
      <c r="E2728" s="5"/>
      <c r="F2728" s="5"/>
      <c r="G2728" s="5"/>
      <c r="H2728" s="5"/>
      <c r="I2728" s="5"/>
      <c r="J2728" s="5"/>
      <c r="K2728" s="5"/>
      <c r="L2728" s="5"/>
      <c r="M2728" s="5"/>
      <c r="N2728" s="5"/>
      <c r="O2728" s="5"/>
      <c r="P2728" s="5"/>
      <c r="Q2728" s="5"/>
      <c r="R2728" s="5"/>
      <c r="S2728" s="5"/>
      <c r="T2728" s="5"/>
      <c r="U2728" s="127"/>
      <c r="V2728" s="496"/>
    </row>
    <row r="2729" spans="1:22" x14ac:dyDescent="0.2">
      <c r="A2729" s="5"/>
      <c r="B2729" s="31"/>
      <c r="C2729" s="30"/>
      <c r="D2729" s="5"/>
      <c r="E2729" s="5"/>
      <c r="F2729" s="5"/>
      <c r="G2729" s="5"/>
      <c r="H2729" s="5"/>
      <c r="I2729" s="5"/>
      <c r="J2729" s="5"/>
      <c r="K2729" s="5"/>
      <c r="L2729" s="5"/>
      <c r="M2729" s="5"/>
      <c r="N2729" s="5"/>
      <c r="O2729" s="5"/>
      <c r="P2729" s="5"/>
      <c r="Q2729" s="5"/>
      <c r="R2729" s="5"/>
      <c r="S2729" s="5"/>
      <c r="T2729" s="5"/>
      <c r="U2729" s="127"/>
      <c r="V2729" s="496"/>
    </row>
    <row r="2730" spans="1:22" x14ac:dyDescent="0.2">
      <c r="A2730" s="5"/>
      <c r="B2730" s="31"/>
      <c r="C2730" s="30"/>
      <c r="D2730" s="5"/>
      <c r="E2730" s="5"/>
      <c r="F2730" s="5"/>
      <c r="G2730" s="5"/>
      <c r="H2730" s="5"/>
      <c r="I2730" s="5"/>
      <c r="J2730" s="5"/>
      <c r="K2730" s="5"/>
      <c r="L2730" s="5"/>
      <c r="M2730" s="5"/>
      <c r="N2730" s="5"/>
      <c r="O2730" s="5"/>
      <c r="P2730" s="5"/>
      <c r="Q2730" s="5"/>
      <c r="R2730" s="5"/>
      <c r="S2730" s="5"/>
      <c r="T2730" s="5"/>
      <c r="U2730" s="127"/>
      <c r="V2730" s="496"/>
    </row>
    <row r="2731" spans="1:22" x14ac:dyDescent="0.2">
      <c r="A2731" s="5"/>
      <c r="B2731" s="31"/>
      <c r="C2731" s="30"/>
      <c r="D2731" s="5"/>
      <c r="E2731" s="5"/>
      <c r="F2731" s="5"/>
      <c r="G2731" s="5"/>
      <c r="H2731" s="5"/>
      <c r="I2731" s="5"/>
      <c r="J2731" s="5"/>
      <c r="K2731" s="5"/>
      <c r="L2731" s="5"/>
      <c r="M2731" s="5"/>
      <c r="N2731" s="5"/>
      <c r="O2731" s="5"/>
      <c r="P2731" s="5"/>
      <c r="Q2731" s="5"/>
      <c r="R2731" s="5"/>
      <c r="S2731" s="5"/>
      <c r="T2731" s="5"/>
      <c r="U2731" s="127"/>
      <c r="V2731" s="496"/>
    </row>
    <row r="2732" spans="1:22" x14ac:dyDescent="0.2">
      <c r="A2732" s="5"/>
      <c r="B2732" s="31"/>
      <c r="C2732" s="30"/>
      <c r="D2732" s="5"/>
      <c r="E2732" s="5"/>
      <c r="F2732" s="5"/>
      <c r="G2732" s="5"/>
      <c r="H2732" s="5"/>
      <c r="I2732" s="5"/>
      <c r="J2732" s="5"/>
      <c r="K2732" s="5"/>
      <c r="L2732" s="5"/>
      <c r="M2732" s="5"/>
      <c r="N2732" s="5"/>
      <c r="O2732" s="5"/>
      <c r="P2732" s="5"/>
      <c r="Q2732" s="5"/>
      <c r="R2732" s="5"/>
      <c r="S2732" s="5"/>
      <c r="T2732" s="5"/>
      <c r="U2732" s="127"/>
      <c r="V2732" s="496"/>
    </row>
    <row r="2733" spans="1:22" x14ac:dyDescent="0.2">
      <c r="A2733" s="5"/>
      <c r="B2733" s="31"/>
      <c r="C2733" s="30"/>
      <c r="D2733" s="5"/>
      <c r="E2733" s="5"/>
      <c r="F2733" s="5"/>
      <c r="G2733" s="5"/>
      <c r="H2733" s="5"/>
      <c r="I2733" s="5"/>
      <c r="J2733" s="5"/>
      <c r="K2733" s="5"/>
      <c r="L2733" s="5"/>
      <c r="M2733" s="5"/>
      <c r="N2733" s="5"/>
      <c r="O2733" s="5"/>
      <c r="P2733" s="5"/>
      <c r="Q2733" s="5"/>
      <c r="R2733" s="5"/>
      <c r="S2733" s="5"/>
      <c r="T2733" s="5"/>
      <c r="U2733" s="127"/>
      <c r="V2733" s="496"/>
    </row>
    <row r="2734" spans="1:22" x14ac:dyDescent="0.2">
      <c r="A2734" s="5"/>
      <c r="B2734" s="31"/>
      <c r="C2734" s="30"/>
      <c r="D2734" s="5"/>
      <c r="E2734" s="5"/>
      <c r="F2734" s="5"/>
      <c r="G2734" s="5"/>
      <c r="H2734" s="5"/>
      <c r="I2734" s="5"/>
      <c r="J2734" s="5"/>
      <c r="K2734" s="5"/>
      <c r="L2734" s="5"/>
      <c r="M2734" s="5"/>
      <c r="N2734" s="5"/>
      <c r="O2734" s="5"/>
      <c r="P2734" s="5"/>
      <c r="Q2734" s="5"/>
      <c r="R2734" s="5"/>
      <c r="S2734" s="5"/>
      <c r="T2734" s="5"/>
      <c r="U2734" s="127"/>
      <c r="V2734" s="496"/>
    </row>
    <row r="2735" spans="1:22" x14ac:dyDescent="0.2">
      <c r="A2735" s="5"/>
      <c r="B2735" s="31"/>
      <c r="C2735" s="30"/>
      <c r="D2735" s="5"/>
      <c r="E2735" s="5"/>
      <c r="F2735" s="5"/>
      <c r="G2735" s="5"/>
      <c r="H2735" s="5"/>
      <c r="I2735" s="5"/>
      <c r="J2735" s="5"/>
      <c r="K2735" s="5"/>
      <c r="L2735" s="5"/>
      <c r="M2735" s="5"/>
      <c r="N2735" s="5"/>
      <c r="O2735" s="5"/>
      <c r="P2735" s="5"/>
      <c r="Q2735" s="5"/>
      <c r="R2735" s="5"/>
      <c r="S2735" s="5"/>
      <c r="T2735" s="5"/>
      <c r="U2735" s="127"/>
      <c r="V2735" s="496"/>
    </row>
    <row r="2736" spans="1:22" x14ac:dyDescent="0.2">
      <c r="A2736" s="5"/>
      <c r="B2736" s="31"/>
      <c r="C2736" s="30"/>
      <c r="D2736" s="5"/>
      <c r="E2736" s="5"/>
      <c r="F2736" s="5"/>
      <c r="G2736" s="5"/>
      <c r="H2736" s="5"/>
      <c r="I2736" s="5"/>
      <c r="J2736" s="5"/>
      <c r="K2736" s="5"/>
      <c r="L2736" s="5"/>
      <c r="M2736" s="5"/>
      <c r="N2736" s="5"/>
      <c r="O2736" s="5"/>
      <c r="P2736" s="5"/>
      <c r="Q2736" s="5"/>
      <c r="R2736" s="5"/>
      <c r="S2736" s="5"/>
      <c r="T2736" s="5"/>
      <c r="U2736" s="127"/>
      <c r="V2736" s="496"/>
    </row>
    <row r="2737" spans="1:22" x14ac:dyDescent="0.2">
      <c r="A2737" s="5"/>
      <c r="B2737" s="31"/>
      <c r="C2737" s="30"/>
      <c r="D2737" s="5"/>
      <c r="E2737" s="5"/>
      <c r="F2737" s="5"/>
      <c r="G2737" s="5"/>
      <c r="H2737" s="5"/>
      <c r="I2737" s="5"/>
      <c r="J2737" s="5"/>
      <c r="K2737" s="5"/>
      <c r="L2737" s="5"/>
      <c r="M2737" s="5"/>
      <c r="N2737" s="5"/>
      <c r="O2737" s="5"/>
      <c r="P2737" s="5"/>
      <c r="Q2737" s="5"/>
      <c r="R2737" s="5"/>
      <c r="S2737" s="5"/>
      <c r="T2737" s="5"/>
      <c r="U2737" s="127"/>
      <c r="V2737" s="496"/>
    </row>
    <row r="2738" spans="1:22" x14ac:dyDescent="0.2">
      <c r="A2738" s="5"/>
      <c r="B2738" s="31"/>
      <c r="C2738" s="30"/>
      <c r="D2738" s="5"/>
      <c r="E2738" s="5"/>
      <c r="F2738" s="5"/>
      <c r="G2738" s="5"/>
      <c r="H2738" s="5"/>
      <c r="I2738" s="5"/>
      <c r="J2738" s="5"/>
      <c r="K2738" s="5"/>
      <c r="L2738" s="5"/>
      <c r="M2738" s="5"/>
      <c r="N2738" s="5"/>
      <c r="O2738" s="5"/>
      <c r="P2738" s="5"/>
      <c r="Q2738" s="5"/>
      <c r="R2738" s="5"/>
      <c r="S2738" s="5"/>
      <c r="T2738" s="5"/>
      <c r="U2738" s="127"/>
      <c r="V2738" s="496"/>
    </row>
    <row r="2739" spans="1:22" x14ac:dyDescent="0.2">
      <c r="A2739" s="5"/>
      <c r="B2739" s="31"/>
      <c r="C2739" s="30"/>
      <c r="D2739" s="5"/>
      <c r="E2739" s="5"/>
      <c r="F2739" s="5"/>
      <c r="G2739" s="5"/>
      <c r="H2739" s="5"/>
      <c r="I2739" s="5"/>
      <c r="J2739" s="5"/>
      <c r="K2739" s="5"/>
      <c r="L2739" s="5"/>
      <c r="M2739" s="5"/>
      <c r="N2739" s="5"/>
      <c r="O2739" s="5"/>
      <c r="P2739" s="5"/>
      <c r="Q2739" s="5"/>
      <c r="R2739" s="5"/>
      <c r="S2739" s="5"/>
      <c r="T2739" s="5"/>
      <c r="U2739" s="127"/>
      <c r="V2739" s="496"/>
    </row>
    <row r="2740" spans="1:22" x14ac:dyDescent="0.2">
      <c r="A2740" s="5"/>
      <c r="B2740" s="31"/>
      <c r="C2740" s="30"/>
      <c r="D2740" s="5"/>
      <c r="E2740" s="5"/>
      <c r="F2740" s="5"/>
      <c r="G2740" s="5"/>
      <c r="H2740" s="5"/>
      <c r="I2740" s="5"/>
      <c r="J2740" s="5"/>
      <c r="K2740" s="5"/>
      <c r="L2740" s="5"/>
      <c r="M2740" s="5"/>
      <c r="N2740" s="5"/>
      <c r="O2740" s="5"/>
      <c r="P2740" s="5"/>
      <c r="Q2740" s="5"/>
      <c r="R2740" s="5"/>
      <c r="S2740" s="5"/>
      <c r="T2740" s="5"/>
      <c r="U2740" s="127"/>
      <c r="V2740" s="496"/>
    </row>
    <row r="2741" spans="1:22" x14ac:dyDescent="0.2">
      <c r="A2741" s="5"/>
      <c r="B2741" s="31"/>
      <c r="C2741" s="30"/>
      <c r="D2741" s="5"/>
      <c r="E2741" s="5"/>
      <c r="F2741" s="5"/>
      <c r="G2741" s="5"/>
      <c r="H2741" s="5"/>
      <c r="I2741" s="5"/>
      <c r="J2741" s="5"/>
      <c r="K2741" s="5"/>
      <c r="L2741" s="5"/>
      <c r="M2741" s="5"/>
      <c r="N2741" s="5"/>
      <c r="O2741" s="5"/>
      <c r="P2741" s="5"/>
      <c r="Q2741" s="5"/>
      <c r="R2741" s="5"/>
      <c r="S2741" s="5"/>
      <c r="T2741" s="5"/>
      <c r="U2741" s="127"/>
      <c r="V2741" s="496"/>
    </row>
    <row r="2742" spans="1:22" x14ac:dyDescent="0.2">
      <c r="A2742" s="5"/>
      <c r="B2742" s="31"/>
      <c r="C2742" s="30"/>
      <c r="D2742" s="5"/>
      <c r="E2742" s="5"/>
      <c r="F2742" s="5"/>
      <c r="G2742" s="5"/>
      <c r="H2742" s="5"/>
      <c r="I2742" s="5"/>
      <c r="J2742" s="5"/>
      <c r="K2742" s="5"/>
      <c r="L2742" s="5"/>
      <c r="M2742" s="5"/>
      <c r="N2742" s="5"/>
      <c r="O2742" s="5"/>
      <c r="P2742" s="5"/>
      <c r="Q2742" s="5"/>
      <c r="R2742" s="5"/>
      <c r="S2742" s="5"/>
      <c r="T2742" s="5"/>
      <c r="U2742" s="127"/>
      <c r="V2742" s="496"/>
    </row>
    <row r="2743" spans="1:22" x14ac:dyDescent="0.2">
      <c r="A2743" s="5"/>
      <c r="B2743" s="31"/>
      <c r="C2743" s="30"/>
      <c r="D2743" s="5"/>
      <c r="E2743" s="5"/>
      <c r="F2743" s="5"/>
      <c r="G2743" s="5"/>
      <c r="H2743" s="5"/>
      <c r="I2743" s="5"/>
      <c r="J2743" s="5"/>
      <c r="K2743" s="5"/>
      <c r="L2743" s="5"/>
      <c r="M2743" s="5"/>
      <c r="N2743" s="5"/>
      <c r="O2743" s="5"/>
      <c r="P2743" s="5"/>
      <c r="Q2743" s="5"/>
      <c r="R2743" s="5"/>
      <c r="S2743" s="5"/>
      <c r="T2743" s="5"/>
      <c r="U2743" s="127"/>
      <c r="V2743" s="496"/>
    </row>
    <row r="2744" spans="1:22" x14ac:dyDescent="0.2">
      <c r="A2744" s="5"/>
      <c r="B2744" s="31"/>
      <c r="C2744" s="30"/>
      <c r="D2744" s="5"/>
      <c r="E2744" s="5"/>
      <c r="F2744" s="5"/>
      <c r="G2744" s="5"/>
      <c r="H2744" s="5"/>
      <c r="I2744" s="5"/>
      <c r="J2744" s="5"/>
      <c r="K2744" s="5"/>
      <c r="L2744" s="5"/>
      <c r="M2744" s="5"/>
      <c r="N2744" s="5"/>
      <c r="O2744" s="5"/>
      <c r="P2744" s="5"/>
      <c r="Q2744" s="5"/>
      <c r="R2744" s="5"/>
      <c r="S2744" s="5"/>
      <c r="T2744" s="5"/>
      <c r="U2744" s="127"/>
      <c r="V2744" s="496"/>
    </row>
    <row r="2745" spans="1:22" x14ac:dyDescent="0.2">
      <c r="A2745" s="5"/>
      <c r="B2745" s="31"/>
      <c r="C2745" s="30"/>
      <c r="D2745" s="5"/>
      <c r="E2745" s="5"/>
      <c r="F2745" s="5"/>
      <c r="G2745" s="5"/>
      <c r="H2745" s="5"/>
      <c r="I2745" s="5"/>
      <c r="J2745" s="5"/>
      <c r="K2745" s="5"/>
      <c r="L2745" s="5"/>
      <c r="M2745" s="5"/>
      <c r="N2745" s="5"/>
      <c r="O2745" s="5"/>
      <c r="P2745" s="5"/>
      <c r="Q2745" s="5"/>
      <c r="R2745" s="5"/>
      <c r="S2745" s="5"/>
      <c r="T2745" s="5"/>
      <c r="U2745" s="127"/>
      <c r="V2745" s="496"/>
    </row>
    <row r="2746" spans="1:22" x14ac:dyDescent="0.2">
      <c r="A2746" s="5"/>
      <c r="B2746" s="31"/>
      <c r="C2746" s="30"/>
      <c r="D2746" s="5"/>
      <c r="E2746" s="5"/>
      <c r="F2746" s="5"/>
      <c r="G2746" s="5"/>
      <c r="H2746" s="5"/>
      <c r="I2746" s="5"/>
      <c r="J2746" s="5"/>
      <c r="K2746" s="5"/>
      <c r="L2746" s="5"/>
      <c r="M2746" s="5"/>
      <c r="N2746" s="5"/>
      <c r="O2746" s="5"/>
      <c r="P2746" s="5"/>
      <c r="Q2746" s="5"/>
      <c r="R2746" s="5"/>
      <c r="S2746" s="5"/>
      <c r="T2746" s="5"/>
      <c r="U2746" s="127"/>
      <c r="V2746" s="496"/>
    </row>
    <row r="2747" spans="1:22" x14ac:dyDescent="0.2">
      <c r="A2747" s="5"/>
      <c r="B2747" s="31"/>
      <c r="C2747" s="30"/>
      <c r="D2747" s="5"/>
      <c r="E2747" s="5"/>
      <c r="F2747" s="5"/>
      <c r="G2747" s="5"/>
      <c r="H2747" s="5"/>
      <c r="I2747" s="5"/>
      <c r="J2747" s="5"/>
      <c r="K2747" s="5"/>
      <c r="L2747" s="5"/>
      <c r="M2747" s="5"/>
      <c r="N2747" s="5"/>
      <c r="O2747" s="5"/>
      <c r="P2747" s="5"/>
      <c r="Q2747" s="5"/>
      <c r="R2747" s="5"/>
      <c r="S2747" s="5"/>
      <c r="T2747" s="5"/>
      <c r="U2747" s="127"/>
      <c r="V2747" s="496"/>
    </row>
    <row r="2748" spans="1:22" x14ac:dyDescent="0.2">
      <c r="A2748" s="5"/>
      <c r="B2748" s="31"/>
      <c r="C2748" s="30"/>
      <c r="D2748" s="5"/>
      <c r="E2748" s="5"/>
      <c r="F2748" s="5"/>
      <c r="G2748" s="5"/>
      <c r="H2748" s="5"/>
      <c r="I2748" s="5"/>
      <c r="J2748" s="5"/>
      <c r="K2748" s="5"/>
      <c r="L2748" s="5"/>
      <c r="M2748" s="5"/>
      <c r="N2748" s="5"/>
      <c r="O2748" s="5"/>
      <c r="P2748" s="5"/>
      <c r="Q2748" s="5"/>
      <c r="R2748" s="5"/>
      <c r="S2748" s="5"/>
      <c r="T2748" s="5"/>
      <c r="U2748" s="127"/>
      <c r="V2748" s="496"/>
    </row>
    <row r="2749" spans="1:22" x14ac:dyDescent="0.2">
      <c r="A2749" s="5"/>
      <c r="B2749" s="31"/>
      <c r="C2749" s="30"/>
      <c r="D2749" s="5"/>
      <c r="E2749" s="5"/>
      <c r="F2749" s="5"/>
      <c r="G2749" s="5"/>
      <c r="H2749" s="5"/>
      <c r="I2749" s="5"/>
      <c r="J2749" s="5"/>
      <c r="K2749" s="5"/>
      <c r="L2749" s="5"/>
      <c r="M2749" s="5"/>
      <c r="N2749" s="5"/>
      <c r="O2749" s="5"/>
      <c r="P2749" s="5"/>
      <c r="Q2749" s="5"/>
      <c r="R2749" s="5"/>
      <c r="S2749" s="5"/>
      <c r="T2749" s="5"/>
      <c r="U2749" s="127"/>
      <c r="V2749" s="496"/>
    </row>
    <row r="2750" spans="1:22" x14ac:dyDescent="0.2">
      <c r="A2750" s="5"/>
      <c r="B2750" s="31"/>
      <c r="C2750" s="30"/>
      <c r="D2750" s="5"/>
      <c r="E2750" s="5"/>
      <c r="F2750" s="5"/>
      <c r="G2750" s="5"/>
      <c r="H2750" s="5"/>
      <c r="I2750" s="5"/>
      <c r="J2750" s="5"/>
      <c r="K2750" s="5"/>
      <c r="L2750" s="5"/>
      <c r="M2750" s="5"/>
      <c r="N2750" s="5"/>
      <c r="O2750" s="5"/>
      <c r="P2750" s="5"/>
      <c r="Q2750" s="5"/>
      <c r="R2750" s="5"/>
      <c r="S2750" s="5"/>
      <c r="T2750" s="5"/>
      <c r="U2750" s="127"/>
      <c r="V2750" s="496"/>
    </row>
    <row r="2751" spans="1:22" x14ac:dyDescent="0.2">
      <c r="A2751" s="5"/>
      <c r="B2751" s="31"/>
      <c r="C2751" s="30"/>
      <c r="D2751" s="5"/>
      <c r="E2751" s="5"/>
      <c r="F2751" s="5"/>
      <c r="G2751" s="5"/>
      <c r="H2751" s="5"/>
      <c r="I2751" s="5"/>
      <c r="J2751" s="5"/>
      <c r="K2751" s="5"/>
      <c r="L2751" s="5"/>
      <c r="M2751" s="5"/>
      <c r="N2751" s="5"/>
      <c r="O2751" s="5"/>
      <c r="P2751" s="5"/>
      <c r="Q2751" s="5"/>
      <c r="R2751" s="5"/>
      <c r="S2751" s="5"/>
      <c r="T2751" s="5"/>
      <c r="U2751" s="127"/>
      <c r="V2751" s="496"/>
    </row>
    <row r="2752" spans="1:22" x14ac:dyDescent="0.2">
      <c r="A2752" s="5"/>
      <c r="B2752" s="31"/>
      <c r="C2752" s="30"/>
      <c r="D2752" s="5"/>
      <c r="E2752" s="5"/>
      <c r="F2752" s="5"/>
      <c r="G2752" s="5"/>
      <c r="H2752" s="5"/>
      <c r="I2752" s="5"/>
      <c r="J2752" s="5"/>
      <c r="K2752" s="5"/>
      <c r="L2752" s="5"/>
      <c r="M2752" s="5"/>
      <c r="N2752" s="5"/>
      <c r="O2752" s="5"/>
      <c r="P2752" s="5"/>
      <c r="Q2752" s="5"/>
      <c r="R2752" s="5"/>
      <c r="S2752" s="5"/>
      <c r="T2752" s="5"/>
      <c r="U2752" s="127"/>
      <c r="V2752" s="496"/>
    </row>
    <row r="2753" spans="1:22" x14ac:dyDescent="0.2">
      <c r="A2753" s="5"/>
      <c r="B2753" s="31"/>
      <c r="C2753" s="30"/>
      <c r="D2753" s="5"/>
      <c r="E2753" s="5"/>
      <c r="F2753" s="5"/>
      <c r="G2753" s="5"/>
      <c r="H2753" s="5"/>
      <c r="I2753" s="5"/>
      <c r="J2753" s="5"/>
      <c r="K2753" s="5"/>
      <c r="L2753" s="5"/>
      <c r="M2753" s="5"/>
      <c r="N2753" s="5"/>
      <c r="O2753" s="5"/>
      <c r="P2753" s="5"/>
      <c r="Q2753" s="5"/>
      <c r="R2753" s="5"/>
      <c r="S2753" s="5"/>
      <c r="T2753" s="5"/>
      <c r="U2753" s="127"/>
      <c r="V2753" s="496"/>
    </row>
    <row r="2754" spans="1:22" x14ac:dyDescent="0.2">
      <c r="A2754" s="5"/>
      <c r="B2754" s="31"/>
      <c r="C2754" s="30"/>
      <c r="D2754" s="5"/>
      <c r="E2754" s="5"/>
      <c r="F2754" s="5"/>
      <c r="G2754" s="5"/>
      <c r="H2754" s="5"/>
      <c r="I2754" s="5"/>
      <c r="J2754" s="5"/>
      <c r="K2754" s="5"/>
      <c r="L2754" s="5"/>
      <c r="M2754" s="5"/>
      <c r="N2754" s="5"/>
      <c r="O2754" s="5"/>
      <c r="P2754" s="5"/>
      <c r="Q2754" s="5"/>
      <c r="R2754" s="5"/>
      <c r="S2754" s="5"/>
      <c r="T2754" s="5"/>
      <c r="U2754" s="127"/>
      <c r="V2754" s="496"/>
    </row>
    <row r="2755" spans="1:22" x14ac:dyDescent="0.2">
      <c r="A2755" s="5"/>
      <c r="B2755" s="31"/>
      <c r="C2755" s="30"/>
      <c r="D2755" s="5"/>
      <c r="E2755" s="5"/>
      <c r="F2755" s="5"/>
      <c r="G2755" s="5"/>
      <c r="H2755" s="5"/>
      <c r="I2755" s="5"/>
      <c r="J2755" s="5"/>
      <c r="K2755" s="5"/>
      <c r="L2755" s="5"/>
      <c r="M2755" s="5"/>
      <c r="N2755" s="5"/>
      <c r="O2755" s="5"/>
      <c r="P2755" s="5"/>
      <c r="Q2755" s="5"/>
      <c r="R2755" s="5"/>
      <c r="S2755" s="5"/>
      <c r="T2755" s="5"/>
      <c r="U2755" s="127"/>
      <c r="V2755" s="496"/>
    </row>
    <row r="2756" spans="1:22" x14ac:dyDescent="0.2">
      <c r="A2756" s="5"/>
      <c r="B2756" s="31"/>
      <c r="C2756" s="30"/>
      <c r="D2756" s="5"/>
      <c r="E2756" s="5"/>
      <c r="F2756" s="5"/>
      <c r="G2756" s="5"/>
      <c r="H2756" s="5"/>
      <c r="I2756" s="5"/>
      <c r="J2756" s="5"/>
      <c r="K2756" s="5"/>
      <c r="L2756" s="5"/>
      <c r="M2756" s="5"/>
      <c r="N2756" s="5"/>
      <c r="O2756" s="5"/>
      <c r="P2756" s="5"/>
      <c r="Q2756" s="5"/>
      <c r="R2756" s="5"/>
      <c r="S2756" s="5"/>
      <c r="T2756" s="5"/>
      <c r="U2756" s="127"/>
      <c r="V2756" s="496"/>
    </row>
    <row r="2757" spans="1:22" x14ac:dyDescent="0.2">
      <c r="A2757" s="5"/>
      <c r="B2757" s="31"/>
      <c r="C2757" s="30"/>
      <c r="D2757" s="5"/>
      <c r="E2757" s="5"/>
      <c r="F2757" s="5"/>
      <c r="G2757" s="5"/>
      <c r="H2757" s="5"/>
      <c r="I2757" s="5"/>
      <c r="J2757" s="5"/>
      <c r="K2757" s="5"/>
      <c r="L2757" s="5"/>
      <c r="M2757" s="5"/>
      <c r="N2757" s="5"/>
      <c r="O2757" s="5"/>
      <c r="P2757" s="5"/>
      <c r="Q2757" s="5"/>
      <c r="R2757" s="5"/>
      <c r="S2757" s="5"/>
      <c r="T2757" s="5"/>
      <c r="U2757" s="127"/>
      <c r="V2757" s="496"/>
    </row>
    <row r="2758" spans="1:22" x14ac:dyDescent="0.2">
      <c r="A2758" s="5"/>
      <c r="B2758" s="31"/>
      <c r="C2758" s="30"/>
      <c r="D2758" s="5"/>
      <c r="E2758" s="5"/>
      <c r="F2758" s="5"/>
      <c r="G2758" s="5"/>
      <c r="H2758" s="5"/>
      <c r="I2758" s="5"/>
      <c r="J2758" s="5"/>
      <c r="K2758" s="5"/>
      <c r="L2758" s="5"/>
      <c r="M2758" s="5"/>
      <c r="N2758" s="5"/>
      <c r="O2758" s="5"/>
      <c r="P2758" s="5"/>
      <c r="Q2758" s="5"/>
      <c r="R2758" s="5"/>
      <c r="S2758" s="5"/>
      <c r="T2758" s="5"/>
      <c r="U2758" s="127"/>
      <c r="V2758" s="496"/>
    </row>
    <row r="2759" spans="1:22" x14ac:dyDescent="0.2">
      <c r="A2759" s="5"/>
      <c r="B2759" s="31"/>
      <c r="C2759" s="30"/>
      <c r="D2759" s="5"/>
      <c r="E2759" s="5"/>
      <c r="F2759" s="5"/>
      <c r="G2759" s="5"/>
      <c r="H2759" s="5"/>
      <c r="I2759" s="5"/>
      <c r="J2759" s="5"/>
      <c r="K2759" s="5"/>
      <c r="L2759" s="5"/>
      <c r="M2759" s="5"/>
      <c r="N2759" s="5"/>
      <c r="O2759" s="5"/>
      <c r="P2759" s="5"/>
      <c r="Q2759" s="5"/>
      <c r="R2759" s="5"/>
      <c r="S2759" s="5"/>
      <c r="T2759" s="5"/>
      <c r="U2759" s="127"/>
      <c r="V2759" s="496"/>
    </row>
    <row r="2760" spans="1:22" x14ac:dyDescent="0.2">
      <c r="A2760" s="5"/>
      <c r="B2760" s="31"/>
      <c r="C2760" s="30"/>
      <c r="D2760" s="5"/>
      <c r="E2760" s="5"/>
      <c r="F2760" s="5"/>
      <c r="G2760" s="5"/>
      <c r="H2760" s="5"/>
      <c r="I2760" s="5"/>
      <c r="J2760" s="5"/>
      <c r="K2760" s="5"/>
      <c r="L2760" s="5"/>
      <c r="M2760" s="5"/>
      <c r="N2760" s="5"/>
      <c r="O2760" s="5"/>
      <c r="P2760" s="5"/>
      <c r="Q2760" s="5"/>
      <c r="R2760" s="5"/>
      <c r="S2760" s="5"/>
      <c r="T2760" s="5"/>
      <c r="U2760" s="127"/>
      <c r="V2760" s="496"/>
    </row>
    <row r="2761" spans="1:22" x14ac:dyDescent="0.2">
      <c r="A2761" s="5"/>
      <c r="B2761" s="31"/>
      <c r="C2761" s="30"/>
      <c r="D2761" s="5"/>
      <c r="E2761" s="5"/>
      <c r="F2761" s="5"/>
      <c r="G2761" s="5"/>
      <c r="H2761" s="5"/>
      <c r="I2761" s="5"/>
      <c r="J2761" s="5"/>
      <c r="K2761" s="5"/>
      <c r="L2761" s="5"/>
      <c r="M2761" s="5"/>
      <c r="N2761" s="5"/>
      <c r="O2761" s="5"/>
      <c r="P2761" s="5"/>
      <c r="Q2761" s="5"/>
      <c r="R2761" s="5"/>
      <c r="S2761" s="5"/>
      <c r="T2761" s="5"/>
      <c r="U2761" s="127"/>
      <c r="V2761" s="496"/>
    </row>
    <row r="2762" spans="1:22" x14ac:dyDescent="0.2">
      <c r="A2762" s="5"/>
      <c r="B2762" s="31"/>
      <c r="C2762" s="30"/>
      <c r="D2762" s="5"/>
      <c r="E2762" s="5"/>
      <c r="F2762" s="5"/>
      <c r="G2762" s="5"/>
      <c r="H2762" s="5"/>
      <c r="I2762" s="5"/>
      <c r="J2762" s="5"/>
      <c r="K2762" s="5"/>
      <c r="L2762" s="5"/>
      <c r="M2762" s="5"/>
      <c r="N2762" s="5"/>
      <c r="O2762" s="5"/>
      <c r="P2762" s="5"/>
      <c r="Q2762" s="5"/>
      <c r="R2762" s="5"/>
      <c r="S2762" s="5"/>
      <c r="T2762" s="5"/>
      <c r="U2762" s="127"/>
      <c r="V2762" s="496"/>
    </row>
    <row r="2763" spans="1:22" x14ac:dyDescent="0.2">
      <c r="A2763" s="5"/>
      <c r="B2763" s="31"/>
      <c r="C2763" s="30"/>
      <c r="D2763" s="5"/>
      <c r="E2763" s="5"/>
      <c r="F2763" s="5"/>
      <c r="G2763" s="5"/>
      <c r="H2763" s="5"/>
      <c r="I2763" s="5"/>
      <c r="J2763" s="5"/>
      <c r="K2763" s="5"/>
      <c r="L2763" s="5"/>
      <c r="M2763" s="5"/>
      <c r="N2763" s="5"/>
      <c r="O2763" s="5"/>
      <c r="P2763" s="5"/>
      <c r="Q2763" s="5"/>
      <c r="R2763" s="5"/>
      <c r="S2763" s="5"/>
      <c r="T2763" s="5"/>
      <c r="U2763" s="127"/>
      <c r="V2763" s="496"/>
    </row>
    <row r="2764" spans="1:22" x14ac:dyDescent="0.2">
      <c r="A2764" s="5"/>
      <c r="B2764" s="31"/>
      <c r="C2764" s="30"/>
      <c r="D2764" s="5"/>
      <c r="E2764" s="5"/>
      <c r="F2764" s="5"/>
      <c r="G2764" s="5"/>
      <c r="H2764" s="5"/>
      <c r="I2764" s="5"/>
      <c r="J2764" s="5"/>
      <c r="K2764" s="5"/>
      <c r="L2764" s="5"/>
      <c r="M2764" s="5"/>
      <c r="N2764" s="5"/>
      <c r="O2764" s="5"/>
      <c r="P2764" s="5"/>
      <c r="Q2764" s="5"/>
      <c r="R2764" s="5"/>
      <c r="S2764" s="5"/>
      <c r="T2764" s="5"/>
      <c r="U2764" s="127"/>
      <c r="V2764" s="496"/>
    </row>
    <row r="2765" spans="1:22" x14ac:dyDescent="0.2">
      <c r="A2765" s="5"/>
      <c r="B2765" s="31"/>
      <c r="C2765" s="30"/>
      <c r="D2765" s="5"/>
      <c r="E2765" s="5"/>
      <c r="F2765" s="5"/>
      <c r="G2765" s="5"/>
      <c r="H2765" s="5"/>
      <c r="I2765" s="5"/>
      <c r="J2765" s="5"/>
      <c r="K2765" s="5"/>
      <c r="L2765" s="5"/>
      <c r="M2765" s="5"/>
      <c r="N2765" s="5"/>
      <c r="O2765" s="5"/>
      <c r="P2765" s="5"/>
      <c r="Q2765" s="5"/>
      <c r="R2765" s="5"/>
      <c r="S2765" s="5"/>
      <c r="T2765" s="5"/>
      <c r="U2765" s="127"/>
      <c r="V2765" s="496"/>
    </row>
    <row r="2766" spans="1:22" x14ac:dyDescent="0.2">
      <c r="A2766" s="5"/>
      <c r="B2766" s="31"/>
      <c r="C2766" s="30"/>
      <c r="D2766" s="5"/>
      <c r="E2766" s="5"/>
      <c r="F2766" s="5"/>
      <c r="G2766" s="5"/>
      <c r="H2766" s="5"/>
      <c r="I2766" s="5"/>
      <c r="J2766" s="5"/>
      <c r="K2766" s="5"/>
      <c r="L2766" s="5"/>
      <c r="M2766" s="5"/>
      <c r="N2766" s="5"/>
      <c r="O2766" s="5"/>
      <c r="P2766" s="5"/>
      <c r="Q2766" s="5"/>
      <c r="R2766" s="5"/>
      <c r="S2766" s="5"/>
      <c r="T2766" s="5"/>
      <c r="U2766" s="127"/>
      <c r="V2766" s="496"/>
    </row>
    <row r="2767" spans="1:22" x14ac:dyDescent="0.2">
      <c r="A2767" s="5"/>
      <c r="B2767" s="31"/>
      <c r="C2767" s="30"/>
      <c r="D2767" s="5"/>
      <c r="E2767" s="5"/>
      <c r="F2767" s="5"/>
      <c r="G2767" s="5"/>
      <c r="H2767" s="5"/>
      <c r="I2767" s="5"/>
      <c r="J2767" s="5"/>
      <c r="K2767" s="5"/>
      <c r="L2767" s="5"/>
      <c r="M2767" s="5"/>
      <c r="N2767" s="5"/>
      <c r="O2767" s="5"/>
      <c r="P2767" s="5"/>
      <c r="Q2767" s="5"/>
      <c r="R2767" s="5"/>
      <c r="S2767" s="5"/>
      <c r="T2767" s="5"/>
      <c r="U2767" s="127"/>
      <c r="V2767" s="496"/>
    </row>
    <row r="2768" spans="1:22" x14ac:dyDescent="0.2">
      <c r="A2768" s="5"/>
      <c r="B2768" s="31"/>
      <c r="C2768" s="30"/>
      <c r="D2768" s="5"/>
      <c r="E2768" s="5"/>
      <c r="F2768" s="5"/>
      <c r="G2768" s="5"/>
      <c r="H2768" s="5"/>
      <c r="I2768" s="5"/>
      <c r="J2768" s="5"/>
      <c r="K2768" s="5"/>
      <c r="L2768" s="5"/>
      <c r="M2768" s="5"/>
      <c r="N2768" s="5"/>
      <c r="O2768" s="5"/>
      <c r="P2768" s="5"/>
      <c r="Q2768" s="5"/>
      <c r="R2768" s="5"/>
      <c r="S2768" s="5"/>
      <c r="T2768" s="5"/>
      <c r="U2768" s="127"/>
      <c r="V2768" s="496"/>
    </row>
    <row r="2769" spans="1:22" x14ac:dyDescent="0.2">
      <c r="A2769" s="5"/>
      <c r="B2769" s="31"/>
      <c r="C2769" s="30"/>
      <c r="D2769" s="5"/>
      <c r="E2769" s="5"/>
      <c r="F2769" s="5"/>
      <c r="G2769" s="5"/>
      <c r="H2769" s="5"/>
      <c r="I2769" s="5"/>
      <c r="J2769" s="5"/>
      <c r="K2769" s="5"/>
      <c r="L2769" s="5"/>
      <c r="M2769" s="5"/>
      <c r="N2769" s="5"/>
      <c r="O2769" s="5"/>
      <c r="P2769" s="5"/>
      <c r="Q2769" s="5"/>
      <c r="R2769" s="5"/>
      <c r="S2769" s="5"/>
      <c r="T2769" s="5"/>
      <c r="U2769" s="127"/>
      <c r="V2769" s="496"/>
    </row>
    <row r="2770" spans="1:22" x14ac:dyDescent="0.2">
      <c r="A2770" s="5"/>
      <c r="B2770" s="31"/>
      <c r="C2770" s="30"/>
      <c r="D2770" s="5"/>
      <c r="E2770" s="5"/>
      <c r="F2770" s="5"/>
      <c r="G2770" s="5"/>
      <c r="H2770" s="5"/>
      <c r="I2770" s="5"/>
      <c r="J2770" s="5"/>
      <c r="K2770" s="5"/>
      <c r="L2770" s="5"/>
      <c r="M2770" s="5"/>
      <c r="N2770" s="5"/>
      <c r="O2770" s="5"/>
      <c r="P2770" s="5"/>
      <c r="Q2770" s="5"/>
      <c r="R2770" s="5"/>
      <c r="S2770" s="5"/>
      <c r="T2770" s="5"/>
      <c r="U2770" s="127"/>
      <c r="V2770" s="496"/>
    </row>
    <row r="2771" spans="1:22" x14ac:dyDescent="0.2">
      <c r="A2771" s="5"/>
      <c r="B2771" s="31"/>
      <c r="C2771" s="30"/>
      <c r="D2771" s="5"/>
      <c r="E2771" s="5"/>
      <c r="F2771" s="5"/>
      <c r="G2771" s="5"/>
      <c r="H2771" s="5"/>
      <c r="I2771" s="5"/>
      <c r="J2771" s="5"/>
      <c r="K2771" s="5"/>
      <c r="L2771" s="5"/>
      <c r="M2771" s="5"/>
      <c r="N2771" s="5"/>
      <c r="O2771" s="5"/>
      <c r="P2771" s="5"/>
      <c r="Q2771" s="5"/>
      <c r="R2771" s="5"/>
      <c r="S2771" s="5"/>
      <c r="T2771" s="5"/>
      <c r="U2771" s="127"/>
      <c r="V2771" s="496"/>
    </row>
    <row r="2772" spans="1:22" x14ac:dyDescent="0.2">
      <c r="A2772" s="5"/>
      <c r="B2772" s="31"/>
      <c r="C2772" s="30"/>
      <c r="D2772" s="5"/>
      <c r="E2772" s="5"/>
      <c r="F2772" s="5"/>
      <c r="G2772" s="5"/>
      <c r="H2772" s="5"/>
      <c r="I2772" s="5"/>
      <c r="J2772" s="5"/>
      <c r="K2772" s="5"/>
      <c r="L2772" s="5"/>
      <c r="M2772" s="5"/>
      <c r="N2772" s="5"/>
      <c r="O2772" s="5"/>
      <c r="P2772" s="5"/>
      <c r="Q2772" s="5"/>
      <c r="R2772" s="5"/>
      <c r="S2772" s="5"/>
      <c r="T2772" s="5"/>
      <c r="U2772" s="127"/>
      <c r="V2772" s="496"/>
    </row>
    <row r="2773" spans="1:22" x14ac:dyDescent="0.2">
      <c r="A2773" s="5"/>
      <c r="B2773" s="31"/>
      <c r="C2773" s="30"/>
      <c r="D2773" s="5"/>
      <c r="E2773" s="5"/>
      <c r="F2773" s="5"/>
      <c r="G2773" s="5"/>
      <c r="H2773" s="5"/>
      <c r="I2773" s="5"/>
      <c r="J2773" s="5"/>
      <c r="K2773" s="5"/>
      <c r="L2773" s="5"/>
      <c r="M2773" s="5"/>
      <c r="N2773" s="5"/>
      <c r="O2773" s="5"/>
      <c r="P2773" s="5"/>
      <c r="Q2773" s="5"/>
      <c r="R2773" s="5"/>
      <c r="S2773" s="5"/>
      <c r="T2773" s="5"/>
      <c r="U2773" s="127"/>
      <c r="V2773" s="496"/>
    </row>
    <row r="2774" spans="1:22" x14ac:dyDescent="0.2">
      <c r="A2774" s="5"/>
      <c r="B2774" s="31"/>
      <c r="C2774" s="30"/>
      <c r="D2774" s="5"/>
      <c r="E2774" s="5"/>
      <c r="F2774" s="5"/>
      <c r="G2774" s="5"/>
      <c r="H2774" s="5"/>
      <c r="I2774" s="5"/>
      <c r="J2774" s="5"/>
      <c r="K2774" s="5"/>
      <c r="L2774" s="5"/>
      <c r="M2774" s="5"/>
      <c r="N2774" s="5"/>
      <c r="O2774" s="5"/>
      <c r="P2774" s="5"/>
      <c r="Q2774" s="5"/>
      <c r="R2774" s="5"/>
      <c r="S2774" s="5"/>
      <c r="T2774" s="5"/>
      <c r="U2774" s="127"/>
      <c r="V2774" s="496"/>
    </row>
    <row r="2775" spans="1:22" x14ac:dyDescent="0.2">
      <c r="A2775" s="5"/>
      <c r="B2775" s="31"/>
      <c r="C2775" s="30"/>
      <c r="D2775" s="5"/>
      <c r="E2775" s="5"/>
      <c r="F2775" s="5"/>
      <c r="G2775" s="5"/>
      <c r="H2775" s="5"/>
      <c r="I2775" s="5"/>
      <c r="J2775" s="5"/>
      <c r="K2775" s="5"/>
      <c r="L2775" s="5"/>
      <c r="M2775" s="5"/>
      <c r="N2775" s="5"/>
      <c r="O2775" s="5"/>
      <c r="P2775" s="5"/>
      <c r="Q2775" s="5"/>
      <c r="R2775" s="5"/>
      <c r="S2775" s="5"/>
      <c r="T2775" s="5"/>
      <c r="U2775" s="127"/>
      <c r="V2775" s="496"/>
    </row>
    <row r="2776" spans="1:22" x14ac:dyDescent="0.2">
      <c r="A2776" s="5"/>
      <c r="B2776" s="31"/>
      <c r="C2776" s="30"/>
      <c r="D2776" s="5"/>
      <c r="E2776" s="5"/>
      <c r="F2776" s="5"/>
      <c r="G2776" s="5"/>
      <c r="H2776" s="5"/>
      <c r="I2776" s="5"/>
      <c r="J2776" s="5"/>
      <c r="K2776" s="5"/>
      <c r="L2776" s="5"/>
      <c r="M2776" s="5"/>
      <c r="N2776" s="5"/>
      <c r="O2776" s="5"/>
      <c r="P2776" s="5"/>
      <c r="Q2776" s="5"/>
      <c r="R2776" s="5"/>
      <c r="S2776" s="5"/>
      <c r="T2776" s="5"/>
      <c r="U2776" s="127"/>
      <c r="V2776" s="496"/>
    </row>
    <row r="2777" spans="1:22" x14ac:dyDescent="0.2">
      <c r="A2777" s="5"/>
      <c r="B2777" s="31"/>
      <c r="C2777" s="30"/>
      <c r="D2777" s="5"/>
      <c r="E2777" s="5"/>
      <c r="F2777" s="5"/>
      <c r="G2777" s="5"/>
      <c r="H2777" s="5"/>
      <c r="I2777" s="5"/>
      <c r="J2777" s="5"/>
      <c r="K2777" s="5"/>
      <c r="L2777" s="5"/>
      <c r="M2777" s="5"/>
      <c r="N2777" s="5"/>
      <c r="O2777" s="5"/>
      <c r="P2777" s="5"/>
      <c r="Q2777" s="5"/>
      <c r="R2777" s="5"/>
      <c r="S2777" s="5"/>
      <c r="T2777" s="5"/>
      <c r="U2777" s="127"/>
      <c r="V2777" s="496"/>
    </row>
    <row r="2778" spans="1:22" x14ac:dyDescent="0.2">
      <c r="A2778" s="5"/>
      <c r="B2778" s="31"/>
      <c r="C2778" s="30"/>
      <c r="D2778" s="5"/>
      <c r="E2778" s="5"/>
      <c r="F2778" s="5"/>
      <c r="G2778" s="5"/>
      <c r="H2778" s="5"/>
      <c r="I2778" s="5"/>
      <c r="J2778" s="5"/>
      <c r="K2778" s="5"/>
      <c r="L2778" s="5"/>
      <c r="M2778" s="5"/>
      <c r="N2778" s="5"/>
      <c r="O2778" s="5"/>
      <c r="P2778" s="5"/>
      <c r="Q2778" s="5"/>
      <c r="R2778" s="5"/>
      <c r="S2778" s="5"/>
      <c r="T2778" s="5"/>
      <c r="U2778" s="127"/>
      <c r="V2778" s="496"/>
    </row>
    <row r="2779" spans="1:22" x14ac:dyDescent="0.2">
      <c r="A2779" s="5"/>
      <c r="B2779" s="31"/>
      <c r="C2779" s="30"/>
      <c r="D2779" s="5"/>
      <c r="E2779" s="5"/>
      <c r="F2779" s="5"/>
      <c r="G2779" s="5"/>
      <c r="H2779" s="5"/>
      <c r="I2779" s="5"/>
      <c r="J2779" s="5"/>
      <c r="K2779" s="5"/>
      <c r="L2779" s="5"/>
      <c r="M2779" s="5"/>
      <c r="N2779" s="5"/>
      <c r="O2779" s="5"/>
      <c r="P2779" s="5"/>
      <c r="Q2779" s="5"/>
      <c r="R2779" s="5"/>
      <c r="S2779" s="5"/>
      <c r="T2779" s="5"/>
      <c r="U2779" s="127"/>
      <c r="V2779" s="496"/>
    </row>
    <row r="2780" spans="1:22" x14ac:dyDescent="0.2">
      <c r="A2780" s="5"/>
      <c r="B2780" s="31"/>
      <c r="C2780" s="30"/>
      <c r="D2780" s="5"/>
      <c r="E2780" s="5"/>
      <c r="F2780" s="5"/>
      <c r="G2780" s="5"/>
      <c r="H2780" s="5"/>
      <c r="I2780" s="5"/>
      <c r="J2780" s="5"/>
      <c r="K2780" s="5"/>
      <c r="L2780" s="5"/>
      <c r="M2780" s="5"/>
      <c r="N2780" s="5"/>
      <c r="O2780" s="5"/>
      <c r="P2780" s="5"/>
      <c r="Q2780" s="5"/>
      <c r="R2780" s="5"/>
      <c r="S2780" s="5"/>
      <c r="T2780" s="5"/>
      <c r="U2780" s="127"/>
      <c r="V2780" s="496"/>
    </row>
    <row r="2781" spans="1:22" x14ac:dyDescent="0.2">
      <c r="A2781" s="5"/>
      <c r="B2781" s="31"/>
      <c r="C2781" s="30"/>
      <c r="D2781" s="5"/>
      <c r="E2781" s="5"/>
      <c r="F2781" s="5"/>
      <c r="G2781" s="5"/>
      <c r="H2781" s="5"/>
      <c r="I2781" s="5"/>
      <c r="J2781" s="5"/>
      <c r="K2781" s="5"/>
      <c r="L2781" s="5"/>
      <c r="M2781" s="5"/>
      <c r="N2781" s="5"/>
      <c r="O2781" s="5"/>
      <c r="P2781" s="5"/>
      <c r="Q2781" s="5"/>
      <c r="R2781" s="5"/>
      <c r="S2781" s="5"/>
      <c r="T2781" s="5"/>
      <c r="U2781" s="127"/>
      <c r="V2781" s="496"/>
    </row>
    <row r="2782" spans="1:22" x14ac:dyDescent="0.2">
      <c r="A2782" s="5"/>
      <c r="B2782" s="31"/>
      <c r="C2782" s="30"/>
      <c r="D2782" s="5"/>
      <c r="E2782" s="5"/>
      <c r="F2782" s="5"/>
      <c r="G2782" s="5"/>
      <c r="H2782" s="5"/>
      <c r="I2782" s="5"/>
      <c r="J2782" s="5"/>
      <c r="K2782" s="5"/>
      <c r="L2782" s="5"/>
      <c r="M2782" s="5"/>
      <c r="N2782" s="5"/>
      <c r="O2782" s="5"/>
      <c r="P2782" s="5"/>
      <c r="Q2782" s="5"/>
      <c r="R2782" s="5"/>
      <c r="S2782" s="5"/>
      <c r="T2782" s="5"/>
      <c r="U2782" s="127"/>
      <c r="V2782" s="496"/>
    </row>
    <row r="2783" spans="1:22" x14ac:dyDescent="0.2">
      <c r="A2783" s="5"/>
      <c r="B2783" s="31"/>
      <c r="C2783" s="30"/>
      <c r="D2783" s="5"/>
      <c r="E2783" s="5"/>
      <c r="F2783" s="5"/>
      <c r="G2783" s="5"/>
      <c r="H2783" s="5"/>
      <c r="I2783" s="5"/>
      <c r="J2783" s="5"/>
      <c r="K2783" s="5"/>
      <c r="L2783" s="5"/>
      <c r="M2783" s="5"/>
      <c r="N2783" s="5"/>
      <c r="O2783" s="5"/>
      <c r="P2783" s="5"/>
      <c r="Q2783" s="5"/>
      <c r="R2783" s="5"/>
      <c r="S2783" s="5"/>
      <c r="T2783" s="5"/>
      <c r="U2783" s="127"/>
      <c r="V2783" s="496"/>
    </row>
    <row r="2784" spans="1:22" x14ac:dyDescent="0.2">
      <c r="A2784" s="5"/>
      <c r="B2784" s="31"/>
      <c r="C2784" s="30"/>
      <c r="D2784" s="5"/>
      <c r="E2784" s="5"/>
      <c r="F2784" s="5"/>
      <c r="G2784" s="5"/>
      <c r="H2784" s="5"/>
      <c r="I2784" s="5"/>
      <c r="J2784" s="5"/>
      <c r="K2784" s="5"/>
      <c r="L2784" s="5"/>
      <c r="M2784" s="5"/>
      <c r="N2784" s="5"/>
      <c r="O2784" s="5"/>
      <c r="P2784" s="5"/>
      <c r="Q2784" s="5"/>
      <c r="R2784" s="5"/>
      <c r="S2784" s="5"/>
      <c r="T2784" s="5"/>
      <c r="U2784" s="127"/>
      <c r="V2784" s="496"/>
    </row>
    <row r="2785" spans="1:22" x14ac:dyDescent="0.2">
      <c r="A2785" s="5"/>
      <c r="B2785" s="31"/>
      <c r="C2785" s="30"/>
      <c r="D2785" s="5"/>
      <c r="E2785" s="5"/>
      <c r="F2785" s="5"/>
      <c r="G2785" s="5"/>
      <c r="H2785" s="5"/>
      <c r="I2785" s="5"/>
      <c r="J2785" s="5"/>
      <c r="K2785" s="5"/>
      <c r="L2785" s="5"/>
      <c r="M2785" s="5"/>
      <c r="N2785" s="5"/>
      <c r="O2785" s="5"/>
      <c r="P2785" s="5"/>
      <c r="Q2785" s="5"/>
      <c r="R2785" s="5"/>
      <c r="S2785" s="5"/>
      <c r="T2785" s="5"/>
      <c r="U2785" s="127"/>
      <c r="V2785" s="496"/>
    </row>
    <row r="2786" spans="1:22" x14ac:dyDescent="0.2">
      <c r="A2786" s="5"/>
      <c r="B2786" s="31"/>
      <c r="C2786" s="30"/>
      <c r="D2786" s="5"/>
      <c r="E2786" s="5"/>
      <c r="F2786" s="5"/>
      <c r="G2786" s="5"/>
      <c r="H2786" s="5"/>
      <c r="I2786" s="5"/>
      <c r="J2786" s="5"/>
      <c r="K2786" s="5"/>
      <c r="L2786" s="5"/>
      <c r="M2786" s="5"/>
      <c r="N2786" s="5"/>
      <c r="O2786" s="5"/>
      <c r="P2786" s="5"/>
      <c r="Q2786" s="5"/>
      <c r="R2786" s="5"/>
      <c r="S2786" s="5"/>
      <c r="T2786" s="5"/>
      <c r="U2786" s="127"/>
      <c r="V2786" s="496"/>
    </row>
    <row r="2787" spans="1:22" x14ac:dyDescent="0.2">
      <c r="A2787" s="5"/>
      <c r="B2787" s="31"/>
      <c r="C2787" s="30"/>
      <c r="D2787" s="5"/>
      <c r="E2787" s="5"/>
      <c r="F2787" s="5"/>
      <c r="G2787" s="5"/>
      <c r="H2787" s="5"/>
      <c r="I2787" s="5"/>
      <c r="J2787" s="5"/>
      <c r="K2787" s="5"/>
      <c r="L2787" s="5"/>
      <c r="M2787" s="5"/>
      <c r="N2787" s="5"/>
      <c r="O2787" s="5"/>
      <c r="P2787" s="5"/>
      <c r="Q2787" s="5"/>
      <c r="R2787" s="5"/>
      <c r="S2787" s="5"/>
      <c r="T2787" s="5"/>
      <c r="U2787" s="127"/>
      <c r="V2787" s="496"/>
    </row>
    <row r="2788" spans="1:22" x14ac:dyDescent="0.2">
      <c r="A2788" s="5"/>
      <c r="B2788" s="31"/>
      <c r="C2788" s="30"/>
      <c r="D2788" s="5"/>
      <c r="E2788" s="5"/>
      <c r="F2788" s="5"/>
      <c r="G2788" s="5"/>
      <c r="H2788" s="5"/>
      <c r="I2788" s="5"/>
      <c r="J2788" s="5"/>
      <c r="K2788" s="5"/>
      <c r="L2788" s="5"/>
      <c r="M2788" s="5"/>
      <c r="N2788" s="5"/>
      <c r="O2788" s="5"/>
      <c r="P2788" s="5"/>
      <c r="Q2788" s="5"/>
      <c r="R2788" s="5"/>
      <c r="S2788" s="5"/>
      <c r="T2788" s="5"/>
      <c r="U2788" s="127"/>
      <c r="V2788" s="496"/>
    </row>
    <row r="2789" spans="1:22" x14ac:dyDescent="0.2">
      <c r="A2789" s="5"/>
      <c r="B2789" s="31"/>
      <c r="C2789" s="30"/>
      <c r="D2789" s="5"/>
      <c r="E2789" s="5"/>
      <c r="F2789" s="5"/>
      <c r="G2789" s="5"/>
      <c r="H2789" s="5"/>
      <c r="I2789" s="5"/>
      <c r="J2789" s="5"/>
      <c r="K2789" s="5"/>
      <c r="L2789" s="5"/>
      <c r="M2789" s="5"/>
      <c r="N2789" s="5"/>
      <c r="O2789" s="5"/>
      <c r="P2789" s="5"/>
      <c r="Q2789" s="5"/>
      <c r="R2789" s="5"/>
      <c r="S2789" s="5"/>
      <c r="T2789" s="5"/>
      <c r="U2789" s="127"/>
      <c r="V2789" s="496"/>
    </row>
    <row r="2790" spans="1:22" x14ac:dyDescent="0.2">
      <c r="A2790" s="5"/>
      <c r="B2790" s="31"/>
      <c r="C2790" s="30"/>
      <c r="D2790" s="5"/>
      <c r="E2790" s="5"/>
      <c r="F2790" s="5"/>
      <c r="G2790" s="5"/>
      <c r="H2790" s="5"/>
      <c r="I2790" s="5"/>
      <c r="J2790" s="5"/>
      <c r="K2790" s="5"/>
      <c r="L2790" s="5"/>
      <c r="M2790" s="5"/>
      <c r="N2790" s="5"/>
      <c r="O2790" s="5"/>
      <c r="P2790" s="5"/>
      <c r="Q2790" s="5"/>
      <c r="R2790" s="5"/>
      <c r="S2790" s="5"/>
      <c r="T2790" s="5"/>
      <c r="U2790" s="127"/>
      <c r="V2790" s="496"/>
    </row>
    <row r="2791" spans="1:22" x14ac:dyDescent="0.2">
      <c r="A2791" s="5"/>
      <c r="B2791" s="31"/>
      <c r="C2791" s="30"/>
      <c r="D2791" s="5"/>
      <c r="E2791" s="5"/>
      <c r="F2791" s="5"/>
      <c r="G2791" s="5"/>
      <c r="H2791" s="5"/>
      <c r="I2791" s="5"/>
      <c r="J2791" s="5"/>
      <c r="K2791" s="5"/>
      <c r="L2791" s="5"/>
      <c r="M2791" s="5"/>
      <c r="N2791" s="5"/>
      <c r="O2791" s="5"/>
      <c r="P2791" s="5"/>
      <c r="Q2791" s="5"/>
      <c r="R2791" s="5"/>
      <c r="S2791" s="5"/>
      <c r="T2791" s="5"/>
      <c r="U2791" s="127"/>
      <c r="V2791" s="496"/>
    </row>
    <row r="2792" spans="1:22" x14ac:dyDescent="0.2">
      <c r="A2792" s="5"/>
      <c r="B2792" s="31"/>
      <c r="C2792" s="30"/>
      <c r="D2792" s="5"/>
      <c r="E2792" s="5"/>
      <c r="F2792" s="5"/>
      <c r="G2792" s="5"/>
      <c r="H2792" s="5"/>
      <c r="I2792" s="5"/>
      <c r="J2792" s="5"/>
      <c r="K2792" s="5"/>
      <c r="L2792" s="5"/>
      <c r="M2792" s="5"/>
      <c r="N2792" s="5"/>
      <c r="O2792" s="5"/>
      <c r="P2792" s="5"/>
      <c r="Q2792" s="5"/>
      <c r="R2792" s="5"/>
      <c r="S2792" s="5"/>
      <c r="T2792" s="5"/>
      <c r="U2792" s="127"/>
      <c r="V2792" s="496"/>
    </row>
    <row r="2793" spans="1:22" x14ac:dyDescent="0.2">
      <c r="A2793" s="5"/>
      <c r="B2793" s="31"/>
      <c r="C2793" s="30"/>
      <c r="D2793" s="5"/>
      <c r="E2793" s="5"/>
      <c r="F2793" s="5"/>
      <c r="G2793" s="5"/>
      <c r="H2793" s="5"/>
      <c r="I2793" s="5"/>
      <c r="J2793" s="5"/>
      <c r="K2793" s="5"/>
      <c r="L2793" s="5"/>
      <c r="M2793" s="5"/>
      <c r="N2793" s="5"/>
      <c r="O2793" s="5"/>
      <c r="P2793" s="5"/>
      <c r="Q2793" s="5"/>
      <c r="R2793" s="5"/>
      <c r="S2793" s="5"/>
      <c r="T2793" s="5"/>
      <c r="U2793" s="127"/>
      <c r="V2793" s="496"/>
    </row>
    <row r="2794" spans="1:22" x14ac:dyDescent="0.2">
      <c r="A2794" s="5"/>
      <c r="B2794" s="31"/>
      <c r="C2794" s="30"/>
      <c r="D2794" s="5"/>
      <c r="E2794" s="5"/>
      <c r="F2794" s="5"/>
      <c r="G2794" s="5"/>
      <c r="H2794" s="5"/>
      <c r="I2794" s="5"/>
      <c r="J2794" s="5"/>
      <c r="K2794" s="5"/>
      <c r="L2794" s="5"/>
      <c r="M2794" s="5"/>
      <c r="N2794" s="5"/>
      <c r="O2794" s="5"/>
      <c r="P2794" s="5"/>
      <c r="Q2794" s="5"/>
      <c r="R2794" s="5"/>
      <c r="S2794" s="5"/>
      <c r="T2794" s="5"/>
      <c r="U2794" s="127"/>
      <c r="V2794" s="496"/>
    </row>
    <row r="2795" spans="1:22" x14ac:dyDescent="0.2">
      <c r="A2795" s="5"/>
      <c r="B2795" s="31"/>
      <c r="C2795" s="30"/>
      <c r="D2795" s="5"/>
      <c r="E2795" s="5"/>
      <c r="F2795" s="5"/>
      <c r="G2795" s="5"/>
      <c r="H2795" s="5"/>
      <c r="I2795" s="5"/>
      <c r="J2795" s="5"/>
      <c r="K2795" s="5"/>
      <c r="L2795" s="5"/>
      <c r="M2795" s="5"/>
      <c r="N2795" s="5"/>
      <c r="O2795" s="5"/>
      <c r="P2795" s="5"/>
      <c r="Q2795" s="5"/>
      <c r="R2795" s="5"/>
      <c r="S2795" s="5"/>
      <c r="T2795" s="5"/>
      <c r="U2795" s="127"/>
      <c r="V2795" s="496"/>
    </row>
    <row r="2796" spans="1:22" x14ac:dyDescent="0.2">
      <c r="A2796" s="5"/>
      <c r="B2796" s="31"/>
      <c r="C2796" s="30"/>
      <c r="D2796" s="5"/>
      <c r="E2796" s="5"/>
      <c r="F2796" s="5"/>
      <c r="G2796" s="5"/>
      <c r="H2796" s="5"/>
      <c r="I2796" s="5"/>
      <c r="J2796" s="5"/>
      <c r="K2796" s="5"/>
      <c r="L2796" s="5"/>
      <c r="M2796" s="5"/>
      <c r="N2796" s="5"/>
      <c r="O2796" s="5"/>
      <c r="P2796" s="5"/>
      <c r="Q2796" s="5"/>
      <c r="R2796" s="5"/>
      <c r="S2796" s="5"/>
      <c r="T2796" s="5"/>
      <c r="U2796" s="127"/>
      <c r="V2796" s="496"/>
    </row>
    <row r="2797" spans="1:22" x14ac:dyDescent="0.2">
      <c r="A2797" s="5"/>
      <c r="B2797" s="31"/>
      <c r="C2797" s="30"/>
      <c r="D2797" s="5"/>
      <c r="E2797" s="5"/>
      <c r="F2797" s="5"/>
      <c r="G2797" s="5"/>
      <c r="H2797" s="5"/>
      <c r="I2797" s="5"/>
      <c r="J2797" s="5"/>
      <c r="K2797" s="5"/>
      <c r="L2797" s="5"/>
      <c r="M2797" s="5"/>
      <c r="N2797" s="5"/>
      <c r="O2797" s="5"/>
      <c r="P2797" s="5"/>
      <c r="Q2797" s="5"/>
      <c r="R2797" s="5"/>
      <c r="S2797" s="5"/>
      <c r="T2797" s="5"/>
      <c r="U2797" s="127"/>
      <c r="V2797" s="496"/>
    </row>
    <row r="2798" spans="1:22" x14ac:dyDescent="0.2">
      <c r="A2798" s="5"/>
      <c r="B2798" s="31"/>
      <c r="C2798" s="30"/>
      <c r="D2798" s="5"/>
      <c r="E2798" s="5"/>
      <c r="F2798" s="5"/>
      <c r="G2798" s="5"/>
      <c r="H2798" s="5"/>
      <c r="I2798" s="5"/>
      <c r="J2798" s="5"/>
      <c r="K2798" s="5"/>
      <c r="L2798" s="5"/>
      <c r="M2798" s="5"/>
      <c r="N2798" s="5"/>
      <c r="O2798" s="5"/>
      <c r="P2798" s="5"/>
      <c r="Q2798" s="5"/>
      <c r="R2798" s="5"/>
      <c r="S2798" s="5"/>
      <c r="T2798" s="5"/>
      <c r="U2798" s="127"/>
      <c r="V2798" s="496"/>
    </row>
    <row r="2799" spans="1:22" x14ac:dyDescent="0.2">
      <c r="A2799" s="5"/>
      <c r="B2799" s="31"/>
      <c r="C2799" s="30"/>
      <c r="D2799" s="5"/>
      <c r="E2799" s="5"/>
      <c r="F2799" s="5"/>
      <c r="G2799" s="5"/>
      <c r="H2799" s="5"/>
      <c r="I2799" s="5"/>
      <c r="J2799" s="5"/>
      <c r="K2799" s="5"/>
      <c r="L2799" s="5"/>
      <c r="M2799" s="5"/>
      <c r="N2799" s="5"/>
      <c r="O2799" s="5"/>
      <c r="P2799" s="5"/>
      <c r="Q2799" s="5"/>
      <c r="R2799" s="5"/>
      <c r="S2799" s="5"/>
      <c r="T2799" s="5"/>
      <c r="U2799" s="127"/>
      <c r="V2799" s="496"/>
    </row>
    <row r="2800" spans="1:22" x14ac:dyDescent="0.2">
      <c r="A2800" s="5"/>
      <c r="B2800" s="31"/>
      <c r="C2800" s="30"/>
      <c r="D2800" s="5"/>
      <c r="E2800" s="5"/>
      <c r="F2800" s="5"/>
      <c r="G2800" s="5"/>
      <c r="H2800" s="5"/>
      <c r="I2800" s="5"/>
      <c r="J2800" s="5"/>
      <c r="K2800" s="5"/>
      <c r="L2800" s="5"/>
      <c r="M2800" s="5"/>
      <c r="N2800" s="5"/>
      <c r="O2800" s="5"/>
      <c r="P2800" s="5"/>
      <c r="Q2800" s="5"/>
      <c r="R2800" s="5"/>
      <c r="S2800" s="5"/>
      <c r="T2800" s="5"/>
      <c r="U2800" s="127"/>
      <c r="V2800" s="496"/>
    </row>
    <row r="2801" spans="1:22" x14ac:dyDescent="0.2">
      <c r="A2801" s="5"/>
      <c r="B2801" s="31"/>
      <c r="C2801" s="30"/>
      <c r="D2801" s="5"/>
      <c r="E2801" s="5"/>
      <c r="F2801" s="5"/>
      <c r="G2801" s="5"/>
      <c r="H2801" s="5"/>
      <c r="I2801" s="5"/>
      <c r="J2801" s="5"/>
      <c r="K2801" s="5"/>
      <c r="L2801" s="5"/>
      <c r="M2801" s="5"/>
      <c r="N2801" s="5"/>
      <c r="O2801" s="5"/>
      <c r="P2801" s="5"/>
      <c r="Q2801" s="5"/>
      <c r="R2801" s="5"/>
      <c r="S2801" s="5"/>
      <c r="T2801" s="5"/>
      <c r="U2801" s="127"/>
      <c r="V2801" s="496"/>
    </row>
    <row r="2802" spans="1:22" x14ac:dyDescent="0.2">
      <c r="A2802" s="5"/>
      <c r="B2802" s="31"/>
      <c r="C2802" s="30"/>
      <c r="D2802" s="5"/>
      <c r="E2802" s="5"/>
      <c r="F2802" s="5"/>
      <c r="G2802" s="5"/>
      <c r="H2802" s="5"/>
      <c r="I2802" s="5"/>
      <c r="J2802" s="5"/>
      <c r="K2802" s="5"/>
      <c r="L2802" s="5"/>
      <c r="M2802" s="5"/>
      <c r="N2802" s="5"/>
      <c r="O2802" s="5"/>
      <c r="P2802" s="5"/>
      <c r="Q2802" s="5"/>
      <c r="R2802" s="5"/>
      <c r="S2802" s="5"/>
      <c r="T2802" s="5"/>
      <c r="U2802" s="127"/>
      <c r="V2802" s="496"/>
    </row>
    <row r="2803" spans="1:22" x14ac:dyDescent="0.2">
      <c r="A2803" s="5"/>
      <c r="B2803" s="31"/>
      <c r="C2803" s="30"/>
      <c r="D2803" s="5"/>
      <c r="E2803" s="5"/>
      <c r="F2803" s="5"/>
      <c r="G2803" s="5"/>
      <c r="H2803" s="5"/>
      <c r="I2803" s="5"/>
      <c r="J2803" s="5"/>
      <c r="K2803" s="5"/>
      <c r="L2803" s="5"/>
      <c r="M2803" s="5"/>
      <c r="N2803" s="5"/>
      <c r="O2803" s="5"/>
      <c r="P2803" s="5"/>
      <c r="Q2803" s="5"/>
      <c r="R2803" s="5"/>
      <c r="S2803" s="5"/>
      <c r="T2803" s="5"/>
      <c r="U2803" s="127"/>
      <c r="V2803" s="496"/>
    </row>
    <row r="2804" spans="1:22" x14ac:dyDescent="0.2">
      <c r="A2804" s="5"/>
      <c r="B2804" s="31"/>
      <c r="C2804" s="30"/>
      <c r="D2804" s="5"/>
      <c r="E2804" s="5"/>
      <c r="F2804" s="5"/>
      <c r="G2804" s="5"/>
      <c r="H2804" s="5"/>
      <c r="I2804" s="5"/>
      <c r="J2804" s="5"/>
      <c r="K2804" s="5"/>
      <c r="L2804" s="5"/>
      <c r="M2804" s="5"/>
      <c r="N2804" s="5"/>
      <c r="O2804" s="5"/>
      <c r="P2804" s="5"/>
      <c r="Q2804" s="5"/>
      <c r="R2804" s="5"/>
      <c r="S2804" s="5"/>
      <c r="T2804" s="5"/>
      <c r="U2804" s="127"/>
      <c r="V2804" s="496"/>
    </row>
    <row r="2805" spans="1:22" x14ac:dyDescent="0.2">
      <c r="A2805" s="5"/>
      <c r="B2805" s="31"/>
      <c r="C2805" s="30"/>
      <c r="D2805" s="5"/>
      <c r="E2805" s="5"/>
      <c r="F2805" s="5"/>
      <c r="G2805" s="5"/>
      <c r="H2805" s="5"/>
      <c r="I2805" s="5"/>
      <c r="J2805" s="5"/>
      <c r="K2805" s="5"/>
      <c r="L2805" s="5"/>
      <c r="M2805" s="5"/>
      <c r="N2805" s="5"/>
      <c r="O2805" s="5"/>
      <c r="P2805" s="5"/>
      <c r="Q2805" s="5"/>
      <c r="R2805" s="5"/>
      <c r="S2805" s="5"/>
      <c r="T2805" s="5"/>
      <c r="U2805" s="127"/>
      <c r="V2805" s="496"/>
    </row>
    <row r="2806" spans="1:22" x14ac:dyDescent="0.2">
      <c r="A2806" s="5"/>
      <c r="B2806" s="31"/>
      <c r="C2806" s="30"/>
      <c r="D2806" s="5"/>
      <c r="E2806" s="5"/>
      <c r="F2806" s="5"/>
      <c r="G2806" s="5"/>
      <c r="H2806" s="5"/>
      <c r="I2806" s="5"/>
      <c r="J2806" s="5"/>
      <c r="K2806" s="5"/>
      <c r="L2806" s="5"/>
      <c r="M2806" s="5"/>
      <c r="N2806" s="5"/>
      <c r="O2806" s="5"/>
      <c r="P2806" s="5"/>
      <c r="Q2806" s="5"/>
      <c r="R2806" s="5"/>
      <c r="S2806" s="5"/>
      <c r="T2806" s="5"/>
      <c r="U2806" s="127"/>
      <c r="V2806" s="496"/>
    </row>
    <row r="2807" spans="1:22" x14ac:dyDescent="0.2">
      <c r="A2807" s="5"/>
      <c r="B2807" s="31"/>
      <c r="C2807" s="30"/>
      <c r="D2807" s="5"/>
      <c r="E2807" s="5"/>
      <c r="F2807" s="5"/>
      <c r="G2807" s="5"/>
      <c r="H2807" s="5"/>
      <c r="I2807" s="5"/>
      <c r="J2807" s="5"/>
      <c r="K2807" s="5"/>
      <c r="L2807" s="5"/>
      <c r="M2807" s="5"/>
      <c r="N2807" s="5"/>
      <c r="O2807" s="5"/>
      <c r="P2807" s="5"/>
      <c r="Q2807" s="5"/>
      <c r="R2807" s="5"/>
      <c r="S2807" s="5"/>
      <c r="T2807" s="5"/>
      <c r="U2807" s="127"/>
      <c r="V2807" s="496"/>
    </row>
    <row r="2808" spans="1:22" x14ac:dyDescent="0.2">
      <c r="A2808" s="5"/>
      <c r="B2808" s="31"/>
      <c r="C2808" s="30"/>
      <c r="D2808" s="5"/>
      <c r="E2808" s="5"/>
      <c r="F2808" s="5"/>
      <c r="G2808" s="5"/>
      <c r="H2808" s="5"/>
      <c r="I2808" s="5"/>
      <c r="J2808" s="5"/>
      <c r="K2808" s="5"/>
      <c r="L2808" s="5"/>
      <c r="M2808" s="5"/>
      <c r="N2808" s="5"/>
      <c r="O2808" s="5"/>
      <c r="P2808" s="5"/>
      <c r="Q2808" s="5"/>
      <c r="R2808" s="5"/>
      <c r="S2808" s="5"/>
      <c r="T2808" s="5"/>
      <c r="U2808" s="127"/>
      <c r="V2808" s="496"/>
    </row>
    <row r="2809" spans="1:22" x14ac:dyDescent="0.2">
      <c r="A2809" s="5"/>
      <c r="B2809" s="31"/>
      <c r="C2809" s="30"/>
      <c r="D2809" s="5"/>
      <c r="E2809" s="5"/>
      <c r="F2809" s="5"/>
      <c r="G2809" s="5"/>
      <c r="H2809" s="5"/>
      <c r="I2809" s="5"/>
      <c r="J2809" s="5"/>
      <c r="K2809" s="5"/>
      <c r="L2809" s="5"/>
      <c r="M2809" s="5"/>
      <c r="N2809" s="5"/>
      <c r="O2809" s="5"/>
      <c r="P2809" s="5"/>
      <c r="Q2809" s="5"/>
      <c r="R2809" s="5"/>
      <c r="S2809" s="5"/>
      <c r="T2809" s="5"/>
      <c r="U2809" s="127"/>
      <c r="V2809" s="496"/>
    </row>
    <row r="2810" spans="1:22" x14ac:dyDescent="0.2">
      <c r="A2810" s="5"/>
      <c r="B2810" s="31"/>
      <c r="C2810" s="30"/>
      <c r="D2810" s="5"/>
      <c r="E2810" s="5"/>
      <c r="F2810" s="5"/>
      <c r="G2810" s="5"/>
      <c r="H2810" s="5"/>
      <c r="I2810" s="5"/>
      <c r="J2810" s="5"/>
      <c r="K2810" s="5"/>
      <c r="L2810" s="5"/>
      <c r="M2810" s="5"/>
      <c r="N2810" s="5"/>
      <c r="O2810" s="5"/>
      <c r="P2810" s="5"/>
      <c r="Q2810" s="5"/>
      <c r="R2810" s="5"/>
      <c r="S2810" s="5"/>
      <c r="T2810" s="5"/>
      <c r="U2810" s="127"/>
      <c r="V2810" s="496"/>
    </row>
    <row r="2811" spans="1:22" x14ac:dyDescent="0.2">
      <c r="A2811" s="5"/>
      <c r="B2811" s="31"/>
      <c r="C2811" s="30"/>
      <c r="D2811" s="5"/>
      <c r="E2811" s="5"/>
      <c r="F2811" s="5"/>
      <c r="G2811" s="5"/>
      <c r="H2811" s="5"/>
      <c r="I2811" s="5"/>
      <c r="J2811" s="5"/>
      <c r="K2811" s="5"/>
      <c r="L2811" s="5"/>
      <c r="M2811" s="5"/>
      <c r="N2811" s="5"/>
      <c r="O2811" s="5"/>
      <c r="P2811" s="5"/>
      <c r="Q2811" s="5"/>
      <c r="R2811" s="5"/>
      <c r="S2811" s="5"/>
      <c r="T2811" s="5"/>
      <c r="U2811" s="127"/>
      <c r="V2811" s="496"/>
    </row>
    <row r="2812" spans="1:22" x14ac:dyDescent="0.2">
      <c r="A2812" s="5"/>
      <c r="B2812" s="31"/>
      <c r="C2812" s="30"/>
      <c r="D2812" s="5"/>
      <c r="E2812" s="5"/>
      <c r="F2812" s="5"/>
      <c r="G2812" s="5"/>
      <c r="H2812" s="5"/>
      <c r="I2812" s="5"/>
      <c r="J2812" s="5"/>
      <c r="K2812" s="5"/>
      <c r="L2812" s="5"/>
      <c r="M2812" s="5"/>
      <c r="N2812" s="5"/>
      <c r="O2812" s="5"/>
      <c r="P2812" s="5"/>
      <c r="Q2812" s="5"/>
      <c r="R2812" s="5"/>
      <c r="S2812" s="5"/>
      <c r="T2812" s="5"/>
      <c r="U2812" s="127"/>
      <c r="V2812" s="496"/>
    </row>
    <row r="2813" spans="1:22" x14ac:dyDescent="0.2">
      <c r="A2813" s="5"/>
      <c r="B2813" s="31"/>
      <c r="C2813" s="30"/>
      <c r="D2813" s="5"/>
      <c r="E2813" s="5"/>
      <c r="F2813" s="5"/>
      <c r="G2813" s="5"/>
      <c r="H2813" s="5"/>
      <c r="I2813" s="5"/>
      <c r="J2813" s="5"/>
      <c r="K2813" s="5"/>
      <c r="L2813" s="5"/>
      <c r="M2813" s="5"/>
      <c r="N2813" s="5"/>
      <c r="O2813" s="5"/>
      <c r="P2813" s="5"/>
      <c r="Q2813" s="5"/>
      <c r="R2813" s="5"/>
      <c r="S2813" s="5"/>
      <c r="T2813" s="5"/>
      <c r="U2813" s="127"/>
      <c r="V2813" s="496"/>
    </row>
    <row r="2814" spans="1:22" x14ac:dyDescent="0.2">
      <c r="A2814" s="5"/>
      <c r="B2814" s="31"/>
      <c r="C2814" s="30"/>
      <c r="D2814" s="5"/>
      <c r="E2814" s="5"/>
      <c r="F2814" s="5"/>
      <c r="G2814" s="5"/>
      <c r="H2814" s="5"/>
      <c r="I2814" s="5"/>
      <c r="J2814" s="5"/>
      <c r="K2814" s="5"/>
      <c r="L2814" s="5"/>
      <c r="M2814" s="5"/>
      <c r="N2814" s="5"/>
      <c r="O2814" s="5"/>
      <c r="P2814" s="5"/>
      <c r="Q2814" s="5"/>
      <c r="R2814" s="5"/>
      <c r="S2814" s="5"/>
      <c r="T2814" s="5"/>
      <c r="U2814" s="127"/>
      <c r="V2814" s="496"/>
    </row>
    <row r="2815" spans="1:22" x14ac:dyDescent="0.2">
      <c r="A2815" s="5"/>
      <c r="B2815" s="31"/>
      <c r="C2815" s="30"/>
      <c r="D2815" s="5"/>
      <c r="E2815" s="5"/>
      <c r="F2815" s="5"/>
      <c r="G2815" s="5"/>
      <c r="H2815" s="5"/>
      <c r="I2815" s="5"/>
      <c r="J2815" s="5"/>
      <c r="K2815" s="5"/>
      <c r="L2815" s="5"/>
      <c r="M2815" s="5"/>
      <c r="N2815" s="5"/>
      <c r="O2815" s="5"/>
      <c r="P2815" s="5"/>
      <c r="Q2815" s="5"/>
      <c r="R2815" s="5"/>
      <c r="S2815" s="5"/>
      <c r="T2815" s="5"/>
      <c r="U2815" s="127"/>
      <c r="V2815" s="496"/>
    </row>
    <row r="2816" spans="1:22" x14ac:dyDescent="0.2">
      <c r="A2816" s="5"/>
      <c r="B2816" s="31"/>
      <c r="C2816" s="30"/>
      <c r="D2816" s="5"/>
      <c r="E2816" s="5"/>
      <c r="F2816" s="5"/>
      <c r="G2816" s="5"/>
      <c r="H2816" s="5"/>
      <c r="I2816" s="5"/>
      <c r="J2816" s="5"/>
      <c r="K2816" s="5"/>
      <c r="L2816" s="5"/>
      <c r="M2816" s="5"/>
      <c r="N2816" s="5"/>
      <c r="O2816" s="5"/>
      <c r="P2816" s="5"/>
      <c r="Q2816" s="5"/>
      <c r="R2816" s="5"/>
      <c r="S2816" s="5"/>
      <c r="T2816" s="5"/>
      <c r="U2816" s="127"/>
      <c r="V2816" s="496"/>
    </row>
    <row r="2817" spans="1:22" x14ac:dyDescent="0.2">
      <c r="A2817" s="5"/>
      <c r="B2817" s="31"/>
      <c r="C2817" s="30"/>
      <c r="D2817" s="5"/>
      <c r="E2817" s="5"/>
      <c r="F2817" s="5"/>
      <c r="G2817" s="5"/>
      <c r="H2817" s="5"/>
      <c r="I2817" s="5"/>
      <c r="J2817" s="5"/>
      <c r="K2817" s="5"/>
      <c r="L2817" s="5"/>
      <c r="M2817" s="5"/>
      <c r="N2817" s="5"/>
      <c r="O2817" s="5"/>
      <c r="P2817" s="5"/>
      <c r="Q2817" s="5"/>
      <c r="R2817" s="5"/>
      <c r="S2817" s="5"/>
      <c r="T2817" s="5"/>
      <c r="U2817" s="127"/>
      <c r="V2817" s="496"/>
    </row>
    <row r="2818" spans="1:22" x14ac:dyDescent="0.2">
      <c r="A2818" s="5"/>
      <c r="B2818" s="31"/>
      <c r="C2818" s="30"/>
      <c r="D2818" s="5"/>
      <c r="E2818" s="5"/>
      <c r="F2818" s="5"/>
      <c r="G2818" s="5"/>
      <c r="H2818" s="5"/>
      <c r="I2818" s="5"/>
      <c r="J2818" s="5"/>
      <c r="K2818" s="5"/>
      <c r="L2818" s="5"/>
      <c r="M2818" s="5"/>
      <c r="N2818" s="5"/>
      <c r="O2818" s="5"/>
      <c r="P2818" s="5"/>
      <c r="Q2818" s="5"/>
      <c r="R2818" s="5"/>
      <c r="S2818" s="5"/>
      <c r="T2818" s="5"/>
      <c r="U2818" s="127"/>
      <c r="V2818" s="496"/>
    </row>
    <row r="2819" spans="1:22" x14ac:dyDescent="0.2">
      <c r="A2819" s="5"/>
      <c r="B2819" s="31"/>
      <c r="C2819" s="30"/>
      <c r="D2819" s="5"/>
      <c r="E2819" s="5"/>
      <c r="F2819" s="5"/>
      <c r="G2819" s="5"/>
      <c r="H2819" s="5"/>
      <c r="I2819" s="5"/>
      <c r="J2819" s="5"/>
      <c r="K2819" s="5"/>
      <c r="L2819" s="5"/>
      <c r="M2819" s="5"/>
      <c r="N2819" s="5"/>
      <c r="O2819" s="5"/>
      <c r="P2819" s="5"/>
      <c r="Q2819" s="5"/>
      <c r="R2819" s="5"/>
      <c r="S2819" s="5"/>
      <c r="T2819" s="5"/>
      <c r="U2819" s="127"/>
      <c r="V2819" s="496"/>
    </row>
    <row r="2820" spans="1:22" x14ac:dyDescent="0.2">
      <c r="A2820" s="5"/>
      <c r="B2820" s="31"/>
      <c r="C2820" s="30"/>
      <c r="D2820" s="5"/>
      <c r="E2820" s="5"/>
      <c r="F2820" s="5"/>
      <c r="G2820" s="5"/>
      <c r="H2820" s="5"/>
      <c r="I2820" s="5"/>
      <c r="J2820" s="5"/>
      <c r="K2820" s="5"/>
      <c r="L2820" s="5"/>
      <c r="M2820" s="5"/>
      <c r="N2820" s="5"/>
      <c r="O2820" s="5"/>
      <c r="P2820" s="5"/>
      <c r="Q2820" s="5"/>
      <c r="R2820" s="5"/>
      <c r="S2820" s="5"/>
      <c r="T2820" s="5"/>
      <c r="U2820" s="127"/>
      <c r="V2820" s="496"/>
    </row>
    <row r="2821" spans="1:22" x14ac:dyDescent="0.2">
      <c r="A2821" s="5"/>
      <c r="B2821" s="31"/>
      <c r="C2821" s="30"/>
      <c r="D2821" s="5"/>
      <c r="E2821" s="5"/>
      <c r="F2821" s="5"/>
      <c r="G2821" s="5"/>
      <c r="H2821" s="5"/>
      <c r="I2821" s="5"/>
      <c r="J2821" s="5"/>
      <c r="K2821" s="5"/>
      <c r="L2821" s="5"/>
      <c r="M2821" s="5"/>
      <c r="N2821" s="5"/>
      <c r="O2821" s="5"/>
      <c r="P2821" s="5"/>
      <c r="Q2821" s="5"/>
      <c r="R2821" s="5"/>
      <c r="S2821" s="5"/>
      <c r="T2821" s="5"/>
      <c r="U2821" s="127"/>
      <c r="V2821" s="496"/>
    </row>
    <row r="2822" spans="1:22" x14ac:dyDescent="0.2">
      <c r="A2822" s="5"/>
      <c r="B2822" s="31"/>
      <c r="C2822" s="30"/>
      <c r="D2822" s="5"/>
      <c r="E2822" s="5"/>
      <c r="F2822" s="5"/>
      <c r="G2822" s="5"/>
      <c r="H2822" s="5"/>
      <c r="I2822" s="5"/>
      <c r="J2822" s="5"/>
      <c r="K2822" s="5"/>
      <c r="L2822" s="5"/>
      <c r="M2822" s="5"/>
      <c r="N2822" s="5"/>
      <c r="O2822" s="5"/>
      <c r="P2822" s="5"/>
      <c r="Q2822" s="5"/>
      <c r="R2822" s="5"/>
      <c r="S2822" s="5"/>
      <c r="T2822" s="5"/>
      <c r="U2822" s="127"/>
      <c r="V2822" s="496"/>
    </row>
    <row r="2823" spans="1:22" x14ac:dyDescent="0.2">
      <c r="A2823" s="5"/>
      <c r="B2823" s="31"/>
      <c r="C2823" s="30"/>
      <c r="D2823" s="5"/>
      <c r="E2823" s="5"/>
      <c r="F2823" s="5"/>
      <c r="G2823" s="5"/>
      <c r="H2823" s="5"/>
      <c r="I2823" s="5"/>
      <c r="J2823" s="5"/>
      <c r="K2823" s="5"/>
      <c r="L2823" s="5"/>
      <c r="M2823" s="5"/>
      <c r="N2823" s="5"/>
      <c r="O2823" s="5"/>
      <c r="P2823" s="5"/>
      <c r="Q2823" s="5"/>
      <c r="R2823" s="5"/>
      <c r="S2823" s="5"/>
      <c r="T2823" s="5"/>
      <c r="U2823" s="127"/>
      <c r="V2823" s="496"/>
    </row>
  </sheetData>
  <sheetProtection algorithmName="SHA-512" hashValue="ZtAPneLKmOIgwBx2I7C2T429H5suvtuEryIHpfvXRO+6WMqHE7R3ig/4o+OemQVt4jUWK3IWAMbGECDvUOnYxQ==" saltValue="/OH8ovPztSqIQdDd3js86w==" spinCount="100000" sheet="1" objects="1" scenarios="1"/>
  <dataConsolidate/>
  <customSheetViews>
    <customSheetView guid="{FD0AFB41-F344-11D7-B106-0008C7076B3B}" scale="60" showPageBreaks="1" printArea="1" view="pageBreakPreview" showRuler="0" topLeftCell="D369">
      <selection activeCell="C384" sqref="C384:J384"/>
      <rowBreaks count="11" manualBreakCount="11">
        <brk id="45" max="21" man="1"/>
        <brk id="81" max="21" man="1"/>
        <brk id="110" max="21" man="1"/>
        <brk id="143" max="21" man="1"/>
        <brk id="184" max="21" man="1"/>
        <brk id="215" max="21" man="1"/>
        <brk id="251" max="21" man="1"/>
        <brk id="291" max="21" man="1"/>
        <brk id="344" max="21" man="1"/>
        <brk id="346" max="21" man="1"/>
        <brk id="381" max="21" man="1"/>
      </rowBreaks>
      <pageMargins left="0.35433070866141736" right="0.35433070866141736" top="0.46" bottom="0.45" header="0.39370078740157483" footer="0.27559055118110237"/>
      <printOptions horizontalCentered="1"/>
      <pageSetup paperSize="9" scale="40" orientation="landscape" horizontalDpi="4294967293" verticalDpi="300" r:id="rId1"/>
      <headerFooter alignWithMargins="0">
        <oddFooter>&amp;L&amp;F
01-07-2003/Rev.2/QMKS/DMDJF&amp;R&amp;"Arial,Vet"&amp;16BMC-09</oddFooter>
      </headerFooter>
    </customSheetView>
  </customSheetViews>
  <mergeCells count="3562">
    <mergeCell ref="D466:E466"/>
    <mergeCell ref="F466:G466"/>
    <mergeCell ref="H466:I466"/>
    <mergeCell ref="J466:K466"/>
    <mergeCell ref="L466:M466"/>
    <mergeCell ref="N466:O466"/>
    <mergeCell ref="P466:Q466"/>
    <mergeCell ref="R466:S466"/>
    <mergeCell ref="D463:E463"/>
    <mergeCell ref="F463:G463"/>
    <mergeCell ref="H463:I463"/>
    <mergeCell ref="J463:K463"/>
    <mergeCell ref="L463:M463"/>
    <mergeCell ref="N463:O463"/>
    <mergeCell ref="P463:Q463"/>
    <mergeCell ref="R463:S463"/>
    <mergeCell ref="D464:V464"/>
    <mergeCell ref="D465:E465"/>
    <mergeCell ref="F465:G465"/>
    <mergeCell ref="H465:I465"/>
    <mergeCell ref="J465:K465"/>
    <mergeCell ref="L465:M465"/>
    <mergeCell ref="N465:O465"/>
    <mergeCell ref="P465:Q465"/>
    <mergeCell ref="R465:S465"/>
    <mergeCell ref="D460:E460"/>
    <mergeCell ref="F460:G460"/>
    <mergeCell ref="H460:I460"/>
    <mergeCell ref="J460:K460"/>
    <mergeCell ref="L460:M460"/>
    <mergeCell ref="N460:O460"/>
    <mergeCell ref="P460:Q460"/>
    <mergeCell ref="R460:S460"/>
    <mergeCell ref="D461:E461"/>
    <mergeCell ref="F461:G461"/>
    <mergeCell ref="H461:I461"/>
    <mergeCell ref="J461:K461"/>
    <mergeCell ref="L461:M461"/>
    <mergeCell ref="N461:O461"/>
    <mergeCell ref="P461:Q461"/>
    <mergeCell ref="R461:S461"/>
    <mergeCell ref="D462:E462"/>
    <mergeCell ref="F462:G462"/>
    <mergeCell ref="H462:I462"/>
    <mergeCell ref="J462:K462"/>
    <mergeCell ref="L462:M462"/>
    <mergeCell ref="N462:O462"/>
    <mergeCell ref="P462:Q462"/>
    <mergeCell ref="R462:S462"/>
    <mergeCell ref="H457:I457"/>
    <mergeCell ref="J457:K457"/>
    <mergeCell ref="L457:M457"/>
    <mergeCell ref="N457:O457"/>
    <mergeCell ref="P457:Q457"/>
    <mergeCell ref="R457:S457"/>
    <mergeCell ref="D458:V458"/>
    <mergeCell ref="D459:E459"/>
    <mergeCell ref="F459:G459"/>
    <mergeCell ref="H459:I459"/>
    <mergeCell ref="J459:K459"/>
    <mergeCell ref="L459:M459"/>
    <mergeCell ref="N459:O459"/>
    <mergeCell ref="P459:Q459"/>
    <mergeCell ref="R459:S459"/>
    <mergeCell ref="N456:O456"/>
    <mergeCell ref="P456:Q456"/>
    <mergeCell ref="D677:E677"/>
    <mergeCell ref="F677:G677"/>
    <mergeCell ref="H677:I677"/>
    <mergeCell ref="J677:K677"/>
    <mergeCell ref="L677:M677"/>
    <mergeCell ref="N677:O677"/>
    <mergeCell ref="P677:Q677"/>
    <mergeCell ref="R677:S677"/>
    <mergeCell ref="D667:E667"/>
    <mergeCell ref="F667:G667"/>
    <mergeCell ref="H667:I667"/>
    <mergeCell ref="J667:K667"/>
    <mergeCell ref="L667:M667"/>
    <mergeCell ref="N667:O667"/>
    <mergeCell ref="P667:Q667"/>
    <mergeCell ref="R667:S667"/>
    <mergeCell ref="D675:E675"/>
    <mergeCell ref="F675:G675"/>
    <mergeCell ref="H675:I675"/>
    <mergeCell ref="J675:K675"/>
    <mergeCell ref="L675:M675"/>
    <mergeCell ref="N675:O675"/>
    <mergeCell ref="P675:Q675"/>
    <mergeCell ref="R675:S675"/>
    <mergeCell ref="D665:V665"/>
    <mergeCell ref="D666:E666"/>
    <mergeCell ref="F666:G666"/>
    <mergeCell ref="H666:I666"/>
    <mergeCell ref="J666:K666"/>
    <mergeCell ref="L666:M666"/>
    <mergeCell ref="N666:O666"/>
    <mergeCell ref="P666:Q666"/>
    <mergeCell ref="R666:S666"/>
    <mergeCell ref="D673:E673"/>
    <mergeCell ref="F673:G673"/>
    <mergeCell ref="H673:I673"/>
    <mergeCell ref="J673:K673"/>
    <mergeCell ref="L673:M673"/>
    <mergeCell ref="N673:O673"/>
    <mergeCell ref="P673:Q673"/>
    <mergeCell ref="R673:S673"/>
    <mergeCell ref="H480:I480"/>
    <mergeCell ref="J480:K480"/>
    <mergeCell ref="L480:M480"/>
    <mergeCell ref="N480:O480"/>
    <mergeCell ref="P480:Q480"/>
    <mergeCell ref="R480:S480"/>
    <mergeCell ref="D479:E479"/>
    <mergeCell ref="N473:O473"/>
    <mergeCell ref="H473:I473"/>
    <mergeCell ref="D664:E664"/>
    <mergeCell ref="F664:G664"/>
    <mergeCell ref="H664:I664"/>
    <mergeCell ref="J664:K664"/>
    <mergeCell ref="L664:M664"/>
    <mergeCell ref="N664:O664"/>
    <mergeCell ref="P664:Q664"/>
    <mergeCell ref="R664:S664"/>
    <mergeCell ref="D661:V661"/>
    <mergeCell ref="D662:E662"/>
    <mergeCell ref="F662:G662"/>
    <mergeCell ref="H662:I662"/>
    <mergeCell ref="J662:K662"/>
    <mergeCell ref="L662:M662"/>
    <mergeCell ref="N662:O662"/>
    <mergeCell ref="P662:Q662"/>
    <mergeCell ref="R662:S662"/>
    <mergeCell ref="D663:E663"/>
    <mergeCell ref="F663:G663"/>
    <mergeCell ref="H663:I663"/>
    <mergeCell ref="J663:K663"/>
    <mergeCell ref="L663:M663"/>
    <mergeCell ref="N663:O663"/>
    <mergeCell ref="P663:Q663"/>
    <mergeCell ref="R663:S663"/>
    <mergeCell ref="D480:E480"/>
    <mergeCell ref="F480:G480"/>
    <mergeCell ref="R478:S478"/>
    <mergeCell ref="D478:E478"/>
    <mergeCell ref="F478:G478"/>
    <mergeCell ref="H478:I478"/>
    <mergeCell ref="J478:K478"/>
    <mergeCell ref="L478:M478"/>
    <mergeCell ref="N478:O478"/>
    <mergeCell ref="D477:E477"/>
    <mergeCell ref="F477:G477"/>
    <mergeCell ref="H477:I477"/>
    <mergeCell ref="J477:K477"/>
    <mergeCell ref="L477:M477"/>
    <mergeCell ref="N477:O477"/>
    <mergeCell ref="D290:E290"/>
    <mergeCell ref="F290:G290"/>
    <mergeCell ref="H290:I290"/>
    <mergeCell ref="J290:K290"/>
    <mergeCell ref="L290:M290"/>
    <mergeCell ref="N290:O290"/>
    <mergeCell ref="P290:Q290"/>
    <mergeCell ref="R290:S290"/>
    <mergeCell ref="J450:K450"/>
    <mergeCell ref="P443:Q443"/>
    <mergeCell ref="P433:Q433"/>
    <mergeCell ref="D436:T436"/>
    <mergeCell ref="R434:S434"/>
    <mergeCell ref="F441:G441"/>
    <mergeCell ref="P477:Q477"/>
    <mergeCell ref="R477:S477"/>
    <mergeCell ref="J470:K470"/>
    <mergeCell ref="D467:T467"/>
    <mergeCell ref="D474:T474"/>
    <mergeCell ref="D468:E468"/>
    <mergeCell ref="J471:K471"/>
    <mergeCell ref="J456:K456"/>
    <mergeCell ref="L456:M456"/>
    <mergeCell ref="D287:E287"/>
    <mergeCell ref="F287:G287"/>
    <mergeCell ref="H287:I287"/>
    <mergeCell ref="J287:K287"/>
    <mergeCell ref="L287:M287"/>
    <mergeCell ref="N287:O287"/>
    <mergeCell ref="P287:Q287"/>
    <mergeCell ref="R287:S287"/>
    <mergeCell ref="D288:E288"/>
    <mergeCell ref="F288:G288"/>
    <mergeCell ref="H288:I288"/>
    <mergeCell ref="J288:K288"/>
    <mergeCell ref="L288:M288"/>
    <mergeCell ref="N288:O288"/>
    <mergeCell ref="P288:Q288"/>
    <mergeCell ref="R288:S288"/>
    <mergeCell ref="D289:V289"/>
    <mergeCell ref="N470:O470"/>
    <mergeCell ref="P471:Q471"/>
    <mergeCell ref="L471:M471"/>
    <mergeCell ref="L472:M472"/>
    <mergeCell ref="N471:O471"/>
    <mergeCell ref="D472:E472"/>
    <mergeCell ref="R456:S456"/>
    <mergeCell ref="D457:E457"/>
    <mergeCell ref="F457:G457"/>
    <mergeCell ref="D284:E284"/>
    <mergeCell ref="F284:G284"/>
    <mergeCell ref="H284:I284"/>
    <mergeCell ref="J284:K284"/>
    <mergeCell ref="L284:M284"/>
    <mergeCell ref="N284:O284"/>
    <mergeCell ref="P284:Q284"/>
    <mergeCell ref="R284:S284"/>
    <mergeCell ref="D285:E285"/>
    <mergeCell ref="F285:G285"/>
    <mergeCell ref="H285:I285"/>
    <mergeCell ref="J285:K285"/>
    <mergeCell ref="L285:M285"/>
    <mergeCell ref="N285:O285"/>
    <mergeCell ref="P285:Q285"/>
    <mergeCell ref="R285:S285"/>
    <mergeCell ref="D286:E286"/>
    <mergeCell ref="F286:G286"/>
    <mergeCell ref="H286:I286"/>
    <mergeCell ref="J286:K286"/>
    <mergeCell ref="L286:M286"/>
    <mergeCell ref="N286:O286"/>
    <mergeCell ref="P286:Q286"/>
    <mergeCell ref="R286:S286"/>
    <mergeCell ref="D281:E281"/>
    <mergeCell ref="F281:G281"/>
    <mergeCell ref="H281:I281"/>
    <mergeCell ref="J281:K281"/>
    <mergeCell ref="L281:M281"/>
    <mergeCell ref="N281:O281"/>
    <mergeCell ref="P281:Q281"/>
    <mergeCell ref="R281:S281"/>
    <mergeCell ref="D282:V282"/>
    <mergeCell ref="D283:E283"/>
    <mergeCell ref="F283:G283"/>
    <mergeCell ref="H283:I283"/>
    <mergeCell ref="J283:K283"/>
    <mergeCell ref="L283:M283"/>
    <mergeCell ref="N283:O283"/>
    <mergeCell ref="P283:Q283"/>
    <mergeCell ref="R283:S283"/>
    <mergeCell ref="D277:V277"/>
    <mergeCell ref="D278:E278"/>
    <mergeCell ref="F278:G278"/>
    <mergeCell ref="H278:I278"/>
    <mergeCell ref="J278:K278"/>
    <mergeCell ref="L278:M278"/>
    <mergeCell ref="N278:O278"/>
    <mergeCell ref="P278:Q278"/>
    <mergeCell ref="R278:S278"/>
    <mergeCell ref="D279:V279"/>
    <mergeCell ref="D280:E280"/>
    <mergeCell ref="F280:G280"/>
    <mergeCell ref="H280:I280"/>
    <mergeCell ref="J280:K280"/>
    <mergeCell ref="L280:M280"/>
    <mergeCell ref="N280:O280"/>
    <mergeCell ref="P280:Q280"/>
    <mergeCell ref="R280:S280"/>
    <mergeCell ref="D274:V274"/>
    <mergeCell ref="D275:E275"/>
    <mergeCell ref="F275:G275"/>
    <mergeCell ref="H275:I275"/>
    <mergeCell ref="J275:K275"/>
    <mergeCell ref="L275:M275"/>
    <mergeCell ref="N275:O275"/>
    <mergeCell ref="P275:Q275"/>
    <mergeCell ref="R275:S275"/>
    <mergeCell ref="D276:E276"/>
    <mergeCell ref="F276:G276"/>
    <mergeCell ref="H276:I276"/>
    <mergeCell ref="J276:K276"/>
    <mergeCell ref="L276:M276"/>
    <mergeCell ref="N276:O276"/>
    <mergeCell ref="P276:Q276"/>
    <mergeCell ref="R276:S276"/>
    <mergeCell ref="D271:E271"/>
    <mergeCell ref="F271:G271"/>
    <mergeCell ref="H271:I271"/>
    <mergeCell ref="J271:K271"/>
    <mergeCell ref="L271:M271"/>
    <mergeCell ref="N271:O271"/>
    <mergeCell ref="P271:Q271"/>
    <mergeCell ref="R271:S271"/>
    <mergeCell ref="D272:E272"/>
    <mergeCell ref="F272:G272"/>
    <mergeCell ref="H272:I272"/>
    <mergeCell ref="J272:K272"/>
    <mergeCell ref="L272:M272"/>
    <mergeCell ref="N272:O272"/>
    <mergeCell ref="P272:Q272"/>
    <mergeCell ref="R272:S272"/>
    <mergeCell ref="D273:E273"/>
    <mergeCell ref="F273:G273"/>
    <mergeCell ref="H273:I273"/>
    <mergeCell ref="J273:K273"/>
    <mergeCell ref="L273:M273"/>
    <mergeCell ref="N273:O273"/>
    <mergeCell ref="P273:Q273"/>
    <mergeCell ref="R273:S273"/>
    <mergeCell ref="N269:O269"/>
    <mergeCell ref="P269:Q269"/>
    <mergeCell ref="R269:S269"/>
    <mergeCell ref="H264:I264"/>
    <mergeCell ref="J264:K264"/>
    <mergeCell ref="L264:M264"/>
    <mergeCell ref="N264:O264"/>
    <mergeCell ref="P264:Q264"/>
    <mergeCell ref="R264:S264"/>
    <mergeCell ref="D265:E265"/>
    <mergeCell ref="F265:G265"/>
    <mergeCell ref="H265:I265"/>
    <mergeCell ref="D270:E270"/>
    <mergeCell ref="F270:G270"/>
    <mergeCell ref="H270:I270"/>
    <mergeCell ref="J270:K270"/>
    <mergeCell ref="L270:M270"/>
    <mergeCell ref="N270:O270"/>
    <mergeCell ref="P270:Q270"/>
    <mergeCell ref="R270:S270"/>
    <mergeCell ref="D264:E264"/>
    <mergeCell ref="F264:G264"/>
    <mergeCell ref="J265:K265"/>
    <mergeCell ref="D171:V171"/>
    <mergeCell ref="D172:E172"/>
    <mergeCell ref="F172:G172"/>
    <mergeCell ref="H172:I172"/>
    <mergeCell ref="J172:K172"/>
    <mergeCell ref="L172:M172"/>
    <mergeCell ref="N172:O172"/>
    <mergeCell ref="P172:Q172"/>
    <mergeCell ref="R172:S172"/>
    <mergeCell ref="R263:S263"/>
    <mergeCell ref="L265:M265"/>
    <mergeCell ref="N265:O265"/>
    <mergeCell ref="P265:Q265"/>
    <mergeCell ref="R265:S265"/>
    <mergeCell ref="N205:O205"/>
    <mergeCell ref="L205:M205"/>
    <mergeCell ref="D200:E200"/>
    <mergeCell ref="R203:S203"/>
    <mergeCell ref="D196:E196"/>
    <mergeCell ref="D261:V261"/>
    <mergeCell ref="D262:E262"/>
    <mergeCell ref="F262:G262"/>
    <mergeCell ref="H262:I262"/>
    <mergeCell ref="J262:K262"/>
    <mergeCell ref="R221:S221"/>
    <mergeCell ref="N227:O227"/>
    <mergeCell ref="P182:Q182"/>
    <mergeCell ref="H186:I186"/>
    <mergeCell ref="P248:Q248"/>
    <mergeCell ref="D56:E56"/>
    <mergeCell ref="F56:G56"/>
    <mergeCell ref="H56:I56"/>
    <mergeCell ref="J56:K56"/>
    <mergeCell ref="L56:M56"/>
    <mergeCell ref="N56:O56"/>
    <mergeCell ref="P56:Q56"/>
    <mergeCell ref="R56:S56"/>
    <mergeCell ref="D57:E57"/>
    <mergeCell ref="F57:G57"/>
    <mergeCell ref="H57:I57"/>
    <mergeCell ref="J57:K57"/>
    <mergeCell ref="L57:M57"/>
    <mergeCell ref="N57:O57"/>
    <mergeCell ref="P57:Q57"/>
    <mergeCell ref="R57:S57"/>
    <mergeCell ref="L167:M167"/>
    <mergeCell ref="N167:O167"/>
    <mergeCell ref="P167:Q167"/>
    <mergeCell ref="R167:S167"/>
    <mergeCell ref="H157:I157"/>
    <mergeCell ref="J157:K157"/>
    <mergeCell ref="L157:M157"/>
    <mergeCell ref="N157:O157"/>
    <mergeCell ref="J126:K126"/>
    <mergeCell ref="L126:M126"/>
    <mergeCell ref="J127:K127"/>
    <mergeCell ref="L127:M127"/>
    <mergeCell ref="N127:O127"/>
    <mergeCell ref="J68:K68"/>
    <mergeCell ref="L68:M68"/>
    <mergeCell ref="N68:O68"/>
    <mergeCell ref="L53:M53"/>
    <mergeCell ref="N53:O53"/>
    <mergeCell ref="P53:Q53"/>
    <mergeCell ref="R53:S53"/>
    <mergeCell ref="D54:E54"/>
    <mergeCell ref="F54:G54"/>
    <mergeCell ref="H54:I54"/>
    <mergeCell ref="J54:K54"/>
    <mergeCell ref="L54:M54"/>
    <mergeCell ref="N54:O54"/>
    <mergeCell ref="P54:Q54"/>
    <mergeCell ref="R54:S54"/>
    <mergeCell ref="D55:E55"/>
    <mergeCell ref="F55:G55"/>
    <mergeCell ref="H55:I55"/>
    <mergeCell ref="J55:K55"/>
    <mergeCell ref="L55:M55"/>
    <mergeCell ref="N55:O55"/>
    <mergeCell ref="P55:Q55"/>
    <mergeCell ref="R55:S55"/>
    <mergeCell ref="N679:O679"/>
    <mergeCell ref="F679:G679"/>
    <mergeCell ref="H679:I679"/>
    <mergeCell ref="L679:M679"/>
    <mergeCell ref="N152:O152"/>
    <mergeCell ref="P152:Q152"/>
    <mergeCell ref="R152:S152"/>
    <mergeCell ref="D153:E153"/>
    <mergeCell ref="F153:G153"/>
    <mergeCell ref="H153:I153"/>
    <mergeCell ref="J153:K153"/>
    <mergeCell ref="L153:M153"/>
    <mergeCell ref="N153:O153"/>
    <mergeCell ref="P153:Q153"/>
    <mergeCell ref="R153:S153"/>
    <mergeCell ref="D154:E154"/>
    <mergeCell ref="F154:G154"/>
    <mergeCell ref="H154:I154"/>
    <mergeCell ref="J154:K154"/>
    <mergeCell ref="L154:M154"/>
    <mergeCell ref="N154:O154"/>
    <mergeCell ref="P154:Q154"/>
    <mergeCell ref="R154:S154"/>
    <mergeCell ref="D158:T158"/>
    <mergeCell ref="D159:E159"/>
    <mergeCell ref="F159:V159"/>
    <mergeCell ref="D155:E155"/>
    <mergeCell ref="F155:G155"/>
    <mergeCell ref="H155:I155"/>
    <mergeCell ref="J155:K155"/>
    <mergeCell ref="L155:M155"/>
    <mergeCell ref="N155:O155"/>
    <mergeCell ref="D676:E676"/>
    <mergeCell ref="F676:G676"/>
    <mergeCell ref="H676:I676"/>
    <mergeCell ref="J676:K676"/>
    <mergeCell ref="L676:M676"/>
    <mergeCell ref="N676:O676"/>
    <mergeCell ref="P676:Q676"/>
    <mergeCell ref="R676:S676"/>
    <mergeCell ref="D678:E678"/>
    <mergeCell ref="F678:G678"/>
    <mergeCell ref="H678:I678"/>
    <mergeCell ref="J678:K678"/>
    <mergeCell ref="L678:M678"/>
    <mergeCell ref="N678:O678"/>
    <mergeCell ref="P678:Q678"/>
    <mergeCell ref="R678:S678"/>
    <mergeCell ref="D672:E672"/>
    <mergeCell ref="F672:G672"/>
    <mergeCell ref="H672:I672"/>
    <mergeCell ref="J672:K672"/>
    <mergeCell ref="L672:M672"/>
    <mergeCell ref="N672:O672"/>
    <mergeCell ref="P672:Q672"/>
    <mergeCell ref="R672:S672"/>
    <mergeCell ref="D674:E674"/>
    <mergeCell ref="F674:G674"/>
    <mergeCell ref="H674:I674"/>
    <mergeCell ref="J674:K674"/>
    <mergeCell ref="L674:M674"/>
    <mergeCell ref="N674:O674"/>
    <mergeCell ref="P674:Q674"/>
    <mergeCell ref="R674:S674"/>
    <mergeCell ref="D660:E660"/>
    <mergeCell ref="F660:G660"/>
    <mergeCell ref="H660:I660"/>
    <mergeCell ref="J660:K660"/>
    <mergeCell ref="L660:M660"/>
    <mergeCell ref="N660:O660"/>
    <mergeCell ref="P660:Q660"/>
    <mergeCell ref="P623:Q623"/>
    <mergeCell ref="R623:S623"/>
    <mergeCell ref="F650:G650"/>
    <mergeCell ref="R650:S650"/>
    <mergeCell ref="H650:I650"/>
    <mergeCell ref="D651:E651"/>
    <mergeCell ref="F651:G651"/>
    <mergeCell ref="H651:I651"/>
    <mergeCell ref="L651:M651"/>
    <mergeCell ref="P651:Q651"/>
    <mergeCell ref="D653:E653"/>
    <mergeCell ref="F653:G653"/>
    <mergeCell ref="H653:I653"/>
    <mergeCell ref="J653:K653"/>
    <mergeCell ref="L653:M653"/>
    <mergeCell ref="N653:O653"/>
    <mergeCell ref="R660:S660"/>
    <mergeCell ref="D654:E654"/>
    <mergeCell ref="F654:G654"/>
    <mergeCell ref="H654:I654"/>
    <mergeCell ref="J654:K654"/>
    <mergeCell ref="L654:M654"/>
    <mergeCell ref="N654:O654"/>
    <mergeCell ref="P654:Q654"/>
    <mergeCell ref="R654:S654"/>
    <mergeCell ref="D659:E659"/>
    <mergeCell ref="F659:G659"/>
    <mergeCell ref="H659:I659"/>
    <mergeCell ref="J659:K659"/>
    <mergeCell ref="L659:M659"/>
    <mergeCell ref="N659:O659"/>
    <mergeCell ref="P659:Q659"/>
    <mergeCell ref="R659:S659"/>
    <mergeCell ref="D620:E620"/>
    <mergeCell ref="F620:G620"/>
    <mergeCell ref="H620:I620"/>
    <mergeCell ref="J620:K620"/>
    <mergeCell ref="L620:M620"/>
    <mergeCell ref="N620:O620"/>
    <mergeCell ref="P620:Q620"/>
    <mergeCell ref="R620:S620"/>
    <mergeCell ref="D622:E622"/>
    <mergeCell ref="F622:G622"/>
    <mergeCell ref="H622:I622"/>
    <mergeCell ref="J622:K622"/>
    <mergeCell ref="L622:M622"/>
    <mergeCell ref="N622:O622"/>
    <mergeCell ref="P622:Q622"/>
    <mergeCell ref="D623:E623"/>
    <mergeCell ref="F623:G623"/>
    <mergeCell ref="H623:I623"/>
    <mergeCell ref="J623:K623"/>
    <mergeCell ref="L623:M623"/>
    <mergeCell ref="N623:O623"/>
    <mergeCell ref="P653:Q653"/>
    <mergeCell ref="R653:S653"/>
    <mergeCell ref="D596:E596"/>
    <mergeCell ref="J596:K596"/>
    <mergeCell ref="D598:E598"/>
    <mergeCell ref="H603:I603"/>
    <mergeCell ref="D603:E603"/>
    <mergeCell ref="L609:M609"/>
    <mergeCell ref="J582:K582"/>
    <mergeCell ref="D592:E592"/>
    <mergeCell ref="D574:E574"/>
    <mergeCell ref="D572:E572"/>
    <mergeCell ref="D587:E587"/>
    <mergeCell ref="D595:E595"/>
    <mergeCell ref="D594:E594"/>
    <mergeCell ref="F594:G594"/>
    <mergeCell ref="F576:G576"/>
    <mergeCell ref="H576:I576"/>
    <mergeCell ref="D658:V658"/>
    <mergeCell ref="F581:G581"/>
    <mergeCell ref="R565:S565"/>
    <mergeCell ref="D571:E571"/>
    <mergeCell ref="R622:S622"/>
    <mergeCell ref="D621:E621"/>
    <mergeCell ref="F621:G621"/>
    <mergeCell ref="D582:E582"/>
    <mergeCell ref="J580:K580"/>
    <mergeCell ref="J568:K568"/>
    <mergeCell ref="L568:M568"/>
    <mergeCell ref="J573:K573"/>
    <mergeCell ref="D585:E585"/>
    <mergeCell ref="L582:M582"/>
    <mergeCell ref="H581:I581"/>
    <mergeCell ref="D581:E581"/>
    <mergeCell ref="J581:K581"/>
    <mergeCell ref="D576:E576"/>
    <mergeCell ref="L574:M574"/>
    <mergeCell ref="D577:T577"/>
    <mergeCell ref="P575:Q575"/>
    <mergeCell ref="L572:M572"/>
    <mergeCell ref="L569:M569"/>
    <mergeCell ref="L571:M571"/>
    <mergeCell ref="L570:M570"/>
    <mergeCell ref="J569:K569"/>
    <mergeCell ref="N569:O569"/>
    <mergeCell ref="N573:O573"/>
    <mergeCell ref="N568:O568"/>
    <mergeCell ref="N574:O574"/>
    <mergeCell ref="N575:O575"/>
    <mergeCell ref="H574:I574"/>
    <mergeCell ref="J572:K572"/>
    <mergeCell ref="J576:K576"/>
    <mergeCell ref="P570:Q570"/>
    <mergeCell ref="J571:K571"/>
    <mergeCell ref="N566:O566"/>
    <mergeCell ref="D561:E561"/>
    <mergeCell ref="F561:G561"/>
    <mergeCell ref="H561:I561"/>
    <mergeCell ref="F495:V495"/>
    <mergeCell ref="N429:O429"/>
    <mergeCell ref="P429:Q429"/>
    <mergeCell ref="R429:S429"/>
    <mergeCell ref="P341:Q341"/>
    <mergeCell ref="R341:S341"/>
    <mergeCell ref="F338:G338"/>
    <mergeCell ref="R473:S473"/>
    <mergeCell ref="H471:I471"/>
    <mergeCell ref="R570:S570"/>
    <mergeCell ref="R568:S568"/>
    <mergeCell ref="L573:M573"/>
    <mergeCell ref="R575:S575"/>
    <mergeCell ref="L566:M566"/>
    <mergeCell ref="H566:I566"/>
    <mergeCell ref="F565:G565"/>
    <mergeCell ref="P566:Q566"/>
    <mergeCell ref="N572:O572"/>
    <mergeCell ref="L434:M434"/>
    <mergeCell ref="L433:M433"/>
    <mergeCell ref="P434:Q434"/>
    <mergeCell ref="H449:I449"/>
    <mergeCell ref="J449:K449"/>
    <mergeCell ref="F450:G450"/>
    <mergeCell ref="H450:I450"/>
    <mergeCell ref="D123:T123"/>
    <mergeCell ref="D124:E124"/>
    <mergeCell ref="F124:V124"/>
    <mergeCell ref="N651:O651"/>
    <mergeCell ref="R651:S651"/>
    <mergeCell ref="D652:E652"/>
    <mergeCell ref="F652:G652"/>
    <mergeCell ref="H652:I652"/>
    <mergeCell ref="J652:K652"/>
    <mergeCell ref="L652:M652"/>
    <mergeCell ref="N652:O652"/>
    <mergeCell ref="D644:E644"/>
    <mergeCell ref="F644:G644"/>
    <mergeCell ref="H644:I644"/>
    <mergeCell ref="J644:K644"/>
    <mergeCell ref="L644:M644"/>
    <mergeCell ref="N644:O644"/>
    <mergeCell ref="H643:I643"/>
    <mergeCell ref="H570:I570"/>
    <mergeCell ref="H571:I571"/>
    <mergeCell ref="J156:K156"/>
    <mergeCell ref="L156:M156"/>
    <mergeCell ref="N156:O156"/>
    <mergeCell ref="P156:Q156"/>
    <mergeCell ref="R156:S156"/>
    <mergeCell ref="D157:E157"/>
    <mergeCell ref="F157:G157"/>
    <mergeCell ref="L262:M262"/>
    <mergeCell ref="N262:O262"/>
    <mergeCell ref="P262:Q262"/>
    <mergeCell ref="D267:V267"/>
    <mergeCell ref="R205:S205"/>
    <mergeCell ref="L646:M646"/>
    <mergeCell ref="N646:O646"/>
    <mergeCell ref="P646:Q646"/>
    <mergeCell ref="R646:S646"/>
    <mergeCell ref="P644:Q644"/>
    <mergeCell ref="R644:S644"/>
    <mergeCell ref="D645:E645"/>
    <mergeCell ref="F645:G645"/>
    <mergeCell ref="H645:I645"/>
    <mergeCell ref="J645:K645"/>
    <mergeCell ref="L645:M645"/>
    <mergeCell ref="N645:O645"/>
    <mergeCell ref="P645:Q645"/>
    <mergeCell ref="R645:S645"/>
    <mergeCell ref="D121:E121"/>
    <mergeCell ref="F121:G121"/>
    <mergeCell ref="H121:I121"/>
    <mergeCell ref="J121:K121"/>
    <mergeCell ref="L121:M121"/>
    <mergeCell ref="N121:O121"/>
    <mergeCell ref="P121:Q121"/>
    <mergeCell ref="D126:E126"/>
    <mergeCell ref="F126:G126"/>
    <mergeCell ref="H126:I126"/>
    <mergeCell ref="P194:Q194"/>
    <mergeCell ref="N193:O193"/>
    <mergeCell ref="P193:Q193"/>
    <mergeCell ref="P155:Q155"/>
    <mergeCell ref="R155:S155"/>
    <mergeCell ref="D156:E156"/>
    <mergeCell ref="F156:G156"/>
    <mergeCell ref="H193:I193"/>
    <mergeCell ref="R652:S652"/>
    <mergeCell ref="P650:Q650"/>
    <mergeCell ref="D650:E650"/>
    <mergeCell ref="D648:E648"/>
    <mergeCell ref="D647:T647"/>
    <mergeCell ref="L650:M650"/>
    <mergeCell ref="J650:K650"/>
    <mergeCell ref="F648:V648"/>
    <mergeCell ref="J643:K643"/>
    <mergeCell ref="L643:M643"/>
    <mergeCell ref="N643:O643"/>
    <mergeCell ref="P643:Q643"/>
    <mergeCell ref="R643:S643"/>
    <mergeCell ref="D641:E641"/>
    <mergeCell ref="F641:G641"/>
    <mergeCell ref="H641:I641"/>
    <mergeCell ref="J641:K641"/>
    <mergeCell ref="L641:M641"/>
    <mergeCell ref="D642:E642"/>
    <mergeCell ref="F642:G642"/>
    <mergeCell ref="H642:I642"/>
    <mergeCell ref="J642:K642"/>
    <mergeCell ref="L642:M642"/>
    <mergeCell ref="N642:O642"/>
    <mergeCell ref="P642:Q642"/>
    <mergeCell ref="R642:S642"/>
    <mergeCell ref="D643:E643"/>
    <mergeCell ref="F643:G643"/>
    <mergeCell ref="D646:E646"/>
    <mergeCell ref="F646:G646"/>
    <mergeCell ref="H646:I646"/>
    <mergeCell ref="J646:K646"/>
    <mergeCell ref="D635:E635"/>
    <mergeCell ref="F639:G639"/>
    <mergeCell ref="H639:I639"/>
    <mergeCell ref="J639:K639"/>
    <mergeCell ref="L639:M639"/>
    <mergeCell ref="N639:O639"/>
    <mergeCell ref="P639:Q639"/>
    <mergeCell ref="R639:S639"/>
    <mergeCell ref="D640:E640"/>
    <mergeCell ref="F640:G640"/>
    <mergeCell ref="H640:I640"/>
    <mergeCell ref="J640:K640"/>
    <mergeCell ref="L640:M640"/>
    <mergeCell ref="N640:O640"/>
    <mergeCell ref="P640:Q640"/>
    <mergeCell ref="R640:S640"/>
    <mergeCell ref="N641:O641"/>
    <mergeCell ref="P641:Q641"/>
    <mergeCell ref="R641:S641"/>
    <mergeCell ref="D639:E639"/>
    <mergeCell ref="H637:I637"/>
    <mergeCell ref="D637:E637"/>
    <mergeCell ref="F637:G637"/>
    <mergeCell ref="D638:E638"/>
    <mergeCell ref="F638:G638"/>
    <mergeCell ref="H638:I638"/>
    <mergeCell ref="L638:M638"/>
    <mergeCell ref="L631:M631"/>
    <mergeCell ref="N631:O631"/>
    <mergeCell ref="P631:Q631"/>
    <mergeCell ref="R631:S631"/>
    <mergeCell ref="D632:E632"/>
    <mergeCell ref="F632:G632"/>
    <mergeCell ref="H632:I632"/>
    <mergeCell ref="J632:K632"/>
    <mergeCell ref="L632:M632"/>
    <mergeCell ref="N632:O632"/>
    <mergeCell ref="P632:Q632"/>
    <mergeCell ref="R632:S632"/>
    <mergeCell ref="D633:E633"/>
    <mergeCell ref="F633:G633"/>
    <mergeCell ref="H633:I633"/>
    <mergeCell ref="J633:K633"/>
    <mergeCell ref="L633:M633"/>
    <mergeCell ref="N633:O633"/>
    <mergeCell ref="P633:Q633"/>
    <mergeCell ref="J631:K631"/>
    <mergeCell ref="R633:S633"/>
    <mergeCell ref="J163:K163"/>
    <mergeCell ref="L163:M163"/>
    <mergeCell ref="N163:O163"/>
    <mergeCell ref="P163:Q163"/>
    <mergeCell ref="R163:S163"/>
    <mergeCell ref="D164:V164"/>
    <mergeCell ref="F127:G127"/>
    <mergeCell ref="H127:I127"/>
    <mergeCell ref="H156:I156"/>
    <mergeCell ref="F137:G137"/>
    <mergeCell ref="J137:K137"/>
    <mergeCell ref="J131:K131"/>
    <mergeCell ref="F129:V129"/>
    <mergeCell ref="P131:Q131"/>
    <mergeCell ref="N137:O137"/>
    <mergeCell ref="L146:M146"/>
    <mergeCell ref="N144:O144"/>
    <mergeCell ref="P137:Q137"/>
    <mergeCell ref="C142:V142"/>
    <mergeCell ref="D145:E145"/>
    <mergeCell ref="L139:M139"/>
    <mergeCell ref="H132:I132"/>
    <mergeCell ref="R139:S139"/>
    <mergeCell ref="D128:T128"/>
    <mergeCell ref="J152:K152"/>
    <mergeCell ref="L152:M152"/>
    <mergeCell ref="R132:S132"/>
    <mergeCell ref="N138:O138"/>
    <mergeCell ref="R144:S144"/>
    <mergeCell ref="D127:E127"/>
    <mergeCell ref="D166:V166"/>
    <mergeCell ref="D167:E167"/>
    <mergeCell ref="F167:G167"/>
    <mergeCell ref="H167:I167"/>
    <mergeCell ref="J167:K167"/>
    <mergeCell ref="D183:T183"/>
    <mergeCell ref="F182:G182"/>
    <mergeCell ref="C180:V180"/>
    <mergeCell ref="D188:E188"/>
    <mergeCell ref="D173:T173"/>
    <mergeCell ref="D168:V168"/>
    <mergeCell ref="D169:E169"/>
    <mergeCell ref="F169:G169"/>
    <mergeCell ref="H169:I169"/>
    <mergeCell ref="J169:K169"/>
    <mergeCell ref="L169:M169"/>
    <mergeCell ref="N169:O169"/>
    <mergeCell ref="P169:Q169"/>
    <mergeCell ref="R169:S169"/>
    <mergeCell ref="D170:E170"/>
    <mergeCell ref="F170:G170"/>
    <mergeCell ref="H170:I170"/>
    <mergeCell ref="J170:K170"/>
    <mergeCell ref="L170:M170"/>
    <mergeCell ref="N187:O187"/>
    <mergeCell ref="F187:G187"/>
    <mergeCell ref="J182:K182"/>
    <mergeCell ref="D182:E182"/>
    <mergeCell ref="L182:M182"/>
    <mergeCell ref="N170:O170"/>
    <mergeCell ref="P170:Q170"/>
    <mergeCell ref="R170:S170"/>
    <mergeCell ref="J96:K96"/>
    <mergeCell ref="L96:M96"/>
    <mergeCell ref="P117:Q117"/>
    <mergeCell ref="R110:S110"/>
    <mergeCell ref="P110:Q110"/>
    <mergeCell ref="N119:O119"/>
    <mergeCell ref="L100:M100"/>
    <mergeCell ref="N100:O100"/>
    <mergeCell ref="P100:Q100"/>
    <mergeCell ref="R100:S100"/>
    <mergeCell ref="R102:S102"/>
    <mergeCell ref="R105:S105"/>
    <mergeCell ref="P98:Q98"/>
    <mergeCell ref="R98:S98"/>
    <mergeCell ref="D99:E99"/>
    <mergeCell ref="F99:G99"/>
    <mergeCell ref="D165:E165"/>
    <mergeCell ref="F165:G165"/>
    <mergeCell ref="H165:I165"/>
    <mergeCell ref="J165:K165"/>
    <mergeCell ref="L165:M165"/>
    <mergeCell ref="N165:O165"/>
    <mergeCell ref="P165:Q165"/>
    <mergeCell ref="R165:S165"/>
    <mergeCell ref="R127:S127"/>
    <mergeCell ref="P157:Q157"/>
    <mergeCell ref="R157:S157"/>
    <mergeCell ref="D161:V161"/>
    <mergeCell ref="D162:V162"/>
    <mergeCell ref="D163:E163"/>
    <mergeCell ref="F163:G163"/>
    <mergeCell ref="H163:I163"/>
    <mergeCell ref="P187:Q187"/>
    <mergeCell ref="L201:M201"/>
    <mergeCell ref="P188:Q188"/>
    <mergeCell ref="L189:M189"/>
    <mergeCell ref="L187:M187"/>
    <mergeCell ref="N189:O189"/>
    <mergeCell ref="J200:K200"/>
    <mergeCell ref="R574:S574"/>
    <mergeCell ref="J487:K487"/>
    <mergeCell ref="L487:M487"/>
    <mergeCell ref="N499:O499"/>
    <mergeCell ref="N501:O501"/>
    <mergeCell ref="L501:M501"/>
    <mergeCell ref="C546:V546"/>
    <mergeCell ref="F570:G570"/>
    <mergeCell ref="D443:E443"/>
    <mergeCell ref="H191:I191"/>
    <mergeCell ref="J193:K193"/>
    <mergeCell ref="L193:M193"/>
    <mergeCell ref="P190:Q190"/>
    <mergeCell ref="N440:O440"/>
    <mergeCell ref="L445:M445"/>
    <mergeCell ref="J445:K445"/>
    <mergeCell ref="J308:K308"/>
    <mergeCell ref="L308:M308"/>
    <mergeCell ref="N308:O308"/>
    <mergeCell ref="P308:Q308"/>
    <mergeCell ref="R308:S308"/>
    <mergeCell ref="J570:K570"/>
    <mergeCell ref="H568:I568"/>
    <mergeCell ref="F573:G573"/>
    <mergeCell ref="P572:Q572"/>
    <mergeCell ref="F247:G247"/>
    <mergeCell ref="P212:Q212"/>
    <mergeCell ref="P211:Q211"/>
    <mergeCell ref="P219:Q219"/>
    <mergeCell ref="H212:I212"/>
    <mergeCell ref="P217:Q217"/>
    <mergeCell ref="D214:T214"/>
    <mergeCell ref="F218:G218"/>
    <mergeCell ref="L212:M212"/>
    <mergeCell ref="D220:E220"/>
    <mergeCell ref="H220:I220"/>
    <mergeCell ref="P220:Q220"/>
    <mergeCell ref="J220:K220"/>
    <mergeCell ref="R609:S609"/>
    <mergeCell ref="H602:I602"/>
    <mergeCell ref="H601:I601"/>
    <mergeCell ref="L602:M602"/>
    <mergeCell ref="L601:M601"/>
    <mergeCell ref="P594:Q594"/>
    <mergeCell ref="P593:Q593"/>
    <mergeCell ref="J601:K601"/>
    <mergeCell ref="P581:Q581"/>
    <mergeCell ref="R581:S581"/>
    <mergeCell ref="R576:S576"/>
    <mergeCell ref="N585:O585"/>
    <mergeCell ref="R580:S580"/>
    <mergeCell ref="P580:Q580"/>
    <mergeCell ref="R583:S583"/>
    <mergeCell ref="D578:E578"/>
    <mergeCell ref="P576:Q576"/>
    <mergeCell ref="L576:M576"/>
    <mergeCell ref="D584:E584"/>
    <mergeCell ref="H246:I246"/>
    <mergeCell ref="J246:K246"/>
    <mergeCell ref="H241:I241"/>
    <mergeCell ref="J241:K241"/>
    <mergeCell ref="J245:K245"/>
    <mergeCell ref="H232:I232"/>
    <mergeCell ref="H240:I240"/>
    <mergeCell ref="F246:G246"/>
    <mergeCell ref="L240:M240"/>
    <mergeCell ref="J191:K191"/>
    <mergeCell ref="L191:M191"/>
    <mergeCell ref="N191:O191"/>
    <mergeCell ref="P191:Q191"/>
    <mergeCell ref="R191:S191"/>
    <mergeCell ref="R193:S193"/>
    <mergeCell ref="F194:G194"/>
    <mergeCell ref="F220:G220"/>
    <mergeCell ref="D232:E232"/>
    <mergeCell ref="D241:E241"/>
    <mergeCell ref="N233:O233"/>
    <mergeCell ref="J433:K433"/>
    <mergeCell ref="F191:G191"/>
    <mergeCell ref="F482:V482"/>
    <mergeCell ref="F578:V578"/>
    <mergeCell ref="J554:K554"/>
    <mergeCell ref="L554:M554"/>
    <mergeCell ref="N554:O554"/>
    <mergeCell ref="P554:Q554"/>
    <mergeCell ref="R554:S554"/>
    <mergeCell ref="D554:E554"/>
    <mergeCell ref="F554:G554"/>
    <mergeCell ref="H554:I554"/>
    <mergeCell ref="L470:M470"/>
    <mergeCell ref="R572:S572"/>
    <mergeCell ref="J574:K574"/>
    <mergeCell ref="F574:G574"/>
    <mergeCell ref="D573:E573"/>
    <mergeCell ref="R479:S479"/>
    <mergeCell ref="R548:S548"/>
    <mergeCell ref="F479:G479"/>
    <mergeCell ref="D237:E237"/>
    <mergeCell ref="F237:V237"/>
    <mergeCell ref="H470:I470"/>
    <mergeCell ref="R488:S488"/>
    <mergeCell ref="F245:G245"/>
    <mergeCell ref="D223:E223"/>
    <mergeCell ref="R212:S212"/>
    <mergeCell ref="J248:K248"/>
    <mergeCell ref="H247:I247"/>
    <mergeCell ref="R220:S220"/>
    <mergeCell ref="F219:G219"/>
    <mergeCell ref="L218:M218"/>
    <mergeCell ref="R211:S211"/>
    <mergeCell ref="J211:K211"/>
    <mergeCell ref="H217:I217"/>
    <mergeCell ref="L213:M213"/>
    <mergeCell ref="R213:S213"/>
    <mergeCell ref="R217:S217"/>
    <mergeCell ref="L217:M217"/>
    <mergeCell ref="H211:I211"/>
    <mergeCell ref="F217:G217"/>
    <mergeCell ref="J217:K217"/>
    <mergeCell ref="N217:O217"/>
    <mergeCell ref="D212:E212"/>
    <mergeCell ref="P218:Q218"/>
    <mergeCell ref="R218:S218"/>
    <mergeCell ref="H218:I218"/>
    <mergeCell ref="D218:E218"/>
    <mergeCell ref="F215:V215"/>
    <mergeCell ref="F213:G213"/>
    <mergeCell ref="H213:I213"/>
    <mergeCell ref="J212:K212"/>
    <mergeCell ref="R219:S219"/>
    <mergeCell ref="N219:O219"/>
    <mergeCell ref="J219:K219"/>
    <mergeCell ref="N212:O212"/>
    <mergeCell ref="R239:S239"/>
    <mergeCell ref="H235:I235"/>
    <mergeCell ref="J235:K235"/>
    <mergeCell ref="J227:K227"/>
    <mergeCell ref="R226:S226"/>
    <mergeCell ref="P233:Q233"/>
    <mergeCell ref="N232:O232"/>
    <mergeCell ref="P232:Q232"/>
    <mergeCell ref="H245:I245"/>
    <mergeCell ref="F233:G233"/>
    <mergeCell ref="H233:I233"/>
    <mergeCell ref="P225:Q225"/>
    <mergeCell ref="J233:K233"/>
    <mergeCell ref="D236:T236"/>
    <mergeCell ref="D233:E233"/>
    <mergeCell ref="D225:E225"/>
    <mergeCell ref="N235:O235"/>
    <mergeCell ref="P235:Q235"/>
    <mergeCell ref="D242:T242"/>
    <mergeCell ref="R240:S240"/>
    <mergeCell ref="P240:Q240"/>
    <mergeCell ref="N241:O241"/>
    <mergeCell ref="F241:G241"/>
    <mergeCell ref="D226:E226"/>
    <mergeCell ref="H228:I228"/>
    <mergeCell ref="H225:I225"/>
    <mergeCell ref="J225:K225"/>
    <mergeCell ref="P239:Q239"/>
    <mergeCell ref="N228:O228"/>
    <mergeCell ref="P234:Q234"/>
    <mergeCell ref="D234:E234"/>
    <mergeCell ref="D240:E240"/>
    <mergeCell ref="D210:E210"/>
    <mergeCell ref="L210:M210"/>
    <mergeCell ref="L211:M211"/>
    <mergeCell ref="D215:E215"/>
    <mergeCell ref="D209:E209"/>
    <mergeCell ref="L203:M203"/>
    <mergeCell ref="P202:Q202"/>
    <mergeCell ref="H206:I206"/>
    <mergeCell ref="H210:I210"/>
    <mergeCell ref="R206:S206"/>
    <mergeCell ref="D205:E205"/>
    <mergeCell ref="J208:K208"/>
    <mergeCell ref="D211:E211"/>
    <mergeCell ref="L209:M209"/>
    <mergeCell ref="L208:M208"/>
    <mergeCell ref="D203:E203"/>
    <mergeCell ref="F207:G207"/>
    <mergeCell ref="L207:M207"/>
    <mergeCell ref="P205:Q205"/>
    <mergeCell ref="N210:O210"/>
    <mergeCell ref="P210:Q210"/>
    <mergeCell ref="R209:S209"/>
    <mergeCell ref="P207:Q207"/>
    <mergeCell ref="N209:O209"/>
    <mergeCell ref="P209:Q209"/>
    <mergeCell ref="P208:Q208"/>
    <mergeCell ref="N208:O208"/>
    <mergeCell ref="P213:Q213"/>
    <mergeCell ref="J203:K203"/>
    <mergeCell ref="D207:E207"/>
    <mergeCell ref="N202:O202"/>
    <mergeCell ref="N203:O203"/>
    <mergeCell ref="H208:I208"/>
    <mergeCell ref="L219:M219"/>
    <mergeCell ref="N213:O213"/>
    <mergeCell ref="N220:O220"/>
    <mergeCell ref="R232:S232"/>
    <mergeCell ref="L221:M221"/>
    <mergeCell ref="D189:E189"/>
    <mergeCell ref="R201:S201"/>
    <mergeCell ref="P200:Q200"/>
    <mergeCell ref="D191:E191"/>
    <mergeCell ref="R190:S190"/>
    <mergeCell ref="F221:G221"/>
    <mergeCell ref="J221:K221"/>
    <mergeCell ref="P228:Q228"/>
    <mergeCell ref="D221:E221"/>
    <mergeCell ref="D222:T222"/>
    <mergeCell ref="H221:I221"/>
    <mergeCell ref="N221:O221"/>
    <mergeCell ref="L228:M228"/>
    <mergeCell ref="R228:S228"/>
    <mergeCell ref="R225:S225"/>
    <mergeCell ref="H196:I196"/>
    <mergeCell ref="J202:K202"/>
    <mergeCell ref="R207:S207"/>
    <mergeCell ref="F204:G204"/>
    <mergeCell ref="J196:K196"/>
    <mergeCell ref="L196:M196"/>
    <mergeCell ref="R200:S200"/>
    <mergeCell ref="F206:G206"/>
    <mergeCell ref="L202:M202"/>
    <mergeCell ref="F232:G232"/>
    <mergeCell ref="F212:G212"/>
    <mergeCell ref="D356:V356"/>
    <mergeCell ref="F427:G427"/>
    <mergeCell ref="H427:I427"/>
    <mergeCell ref="J427:K427"/>
    <mergeCell ref="L427:M427"/>
    <mergeCell ref="N427:O427"/>
    <mergeCell ref="D430:T430"/>
    <mergeCell ref="D431:E431"/>
    <mergeCell ref="F431:V431"/>
    <mergeCell ref="L352:M352"/>
    <mergeCell ref="R353:S353"/>
    <mergeCell ref="N353:O353"/>
    <mergeCell ref="J361:K361"/>
    <mergeCell ref="R360:S360"/>
    <mergeCell ref="H360:I360"/>
    <mergeCell ref="D374:E374"/>
    <mergeCell ref="L226:M226"/>
    <mergeCell ref="J232:K232"/>
    <mergeCell ref="L232:M232"/>
    <mergeCell ref="N239:O239"/>
    <mergeCell ref="H239:I239"/>
    <mergeCell ref="L245:M245"/>
    <mergeCell ref="F240:G240"/>
    <mergeCell ref="P247:Q247"/>
    <mergeCell ref="P246:Q246"/>
    <mergeCell ref="N246:O246"/>
    <mergeCell ref="D307:V307"/>
    <mergeCell ref="D308:E308"/>
    <mergeCell ref="L225:M225"/>
    <mergeCell ref="F225:G225"/>
    <mergeCell ref="L263:M263"/>
    <mergeCell ref="N263:O263"/>
    <mergeCell ref="P263:Q263"/>
    <mergeCell ref="D425:E425"/>
    <mergeCell ref="F425:G425"/>
    <mergeCell ref="H425:I425"/>
    <mergeCell ref="J425:K425"/>
    <mergeCell ref="L425:M425"/>
    <mergeCell ref="N425:O425"/>
    <mergeCell ref="P425:Q425"/>
    <mergeCell ref="R425:S425"/>
    <mergeCell ref="D435:E435"/>
    <mergeCell ref="D447:E447"/>
    <mergeCell ref="F443:G443"/>
    <mergeCell ref="H370:I370"/>
    <mergeCell ref="D353:E353"/>
    <mergeCell ref="F361:G361"/>
    <mergeCell ref="H361:I361"/>
    <mergeCell ref="F340:G340"/>
    <mergeCell ref="P442:Q442"/>
    <mergeCell ref="H442:I442"/>
    <mergeCell ref="R441:S441"/>
    <mergeCell ref="J434:K434"/>
    <mergeCell ref="N435:O435"/>
    <mergeCell ref="N434:O434"/>
    <mergeCell ref="H435:I435"/>
    <mergeCell ref="J435:K435"/>
    <mergeCell ref="D434:E434"/>
    <mergeCell ref="D426:V426"/>
    <mergeCell ref="D427:E427"/>
    <mergeCell ref="R352:S352"/>
    <mergeCell ref="L269:M269"/>
    <mergeCell ref="F353:G353"/>
    <mergeCell ref="L355:M355"/>
    <mergeCell ref="N355:O355"/>
    <mergeCell ref="R355:S355"/>
    <mergeCell ref="N576:O576"/>
    <mergeCell ref="J213:K213"/>
    <mergeCell ref="L246:M246"/>
    <mergeCell ref="N240:O240"/>
    <mergeCell ref="N225:O225"/>
    <mergeCell ref="L220:M220"/>
    <mergeCell ref="L233:M233"/>
    <mergeCell ref="D229:T229"/>
    <mergeCell ref="D228:E228"/>
    <mergeCell ref="R233:S233"/>
    <mergeCell ref="L234:M234"/>
    <mergeCell ref="D230:E230"/>
    <mergeCell ref="F230:V230"/>
    <mergeCell ref="P221:Q221"/>
    <mergeCell ref="J240:K240"/>
    <mergeCell ref="D245:E245"/>
    <mergeCell ref="N245:O245"/>
    <mergeCell ref="P568:Q568"/>
    <mergeCell ref="R569:S569"/>
    <mergeCell ref="R573:S573"/>
    <mergeCell ref="D442:E442"/>
    <mergeCell ref="N445:O445"/>
    <mergeCell ref="D433:E433"/>
    <mergeCell ref="H339:I339"/>
    <mergeCell ref="F376:G376"/>
    <mergeCell ref="F437:V437"/>
    <mergeCell ref="J352:K352"/>
    <mergeCell ref="P355:Q355"/>
    <mergeCell ref="H472:I472"/>
    <mergeCell ref="J472:K472"/>
    <mergeCell ref="P485:Q485"/>
    <mergeCell ref="R485:S485"/>
    <mergeCell ref="D486:E486"/>
    <mergeCell ref="F486:G486"/>
    <mergeCell ref="N493:O493"/>
    <mergeCell ref="C483:V483"/>
    <mergeCell ref="F491:V491"/>
    <mergeCell ref="P499:Q499"/>
    <mergeCell ref="F502:G502"/>
    <mergeCell ref="H502:I502"/>
    <mergeCell ref="F501:G501"/>
    <mergeCell ref="H501:I501"/>
    <mergeCell ref="J501:K501"/>
    <mergeCell ref="P493:Q493"/>
    <mergeCell ref="H499:I499"/>
    <mergeCell ref="P501:Q501"/>
    <mergeCell ref="P502:Q502"/>
    <mergeCell ref="D501:E501"/>
    <mergeCell ref="N500:O500"/>
    <mergeCell ref="N497:O497"/>
    <mergeCell ref="N489:O489"/>
    <mergeCell ref="P489:Q489"/>
    <mergeCell ref="R489:S489"/>
    <mergeCell ref="J497:K497"/>
    <mergeCell ref="H485:I485"/>
    <mergeCell ref="J485:K485"/>
    <mergeCell ref="J489:K489"/>
    <mergeCell ref="L489:M489"/>
    <mergeCell ref="P473:Q473"/>
    <mergeCell ref="D475:E475"/>
    <mergeCell ref="R498:S498"/>
    <mergeCell ref="R499:S499"/>
    <mergeCell ref="R501:S501"/>
    <mergeCell ref="H479:I479"/>
    <mergeCell ref="J479:K479"/>
    <mergeCell ref="L479:M479"/>
    <mergeCell ref="D482:E482"/>
    <mergeCell ref="N479:O479"/>
    <mergeCell ref="P479:Q479"/>
    <mergeCell ref="N370:O370"/>
    <mergeCell ref="N581:O581"/>
    <mergeCell ref="H580:I580"/>
    <mergeCell ref="N442:O442"/>
    <mergeCell ref="H575:I575"/>
    <mergeCell ref="H366:I366"/>
    <mergeCell ref="L363:M363"/>
    <mergeCell ref="J335:K335"/>
    <mergeCell ref="R361:S361"/>
    <mergeCell ref="R362:S362"/>
    <mergeCell ref="L361:M361"/>
    <mergeCell ref="P559:Q559"/>
    <mergeCell ref="H555:I555"/>
    <mergeCell ref="N553:O553"/>
    <mergeCell ref="P553:Q553"/>
    <mergeCell ref="D481:T481"/>
    <mergeCell ref="D497:E497"/>
    <mergeCell ref="L497:M497"/>
    <mergeCell ref="P573:Q573"/>
    <mergeCell ref="P569:Q569"/>
    <mergeCell ref="R571:S571"/>
    <mergeCell ref="N571:O571"/>
    <mergeCell ref="F555:G555"/>
    <mergeCell ref="J550:K550"/>
    <mergeCell ref="J567:K567"/>
    <mergeCell ref="R500:S500"/>
    <mergeCell ref="D494:T494"/>
    <mergeCell ref="J473:K473"/>
    <mergeCell ref="D495:E495"/>
    <mergeCell ref="D493:E493"/>
    <mergeCell ref="J493:K493"/>
    <mergeCell ref="D490:T490"/>
    <mergeCell ref="D369:E369"/>
    <mergeCell ref="D368:E368"/>
    <mergeCell ref="L368:M368"/>
    <mergeCell ref="N368:O368"/>
    <mergeCell ref="P368:Q368"/>
    <mergeCell ref="H364:I364"/>
    <mergeCell ref="L362:M362"/>
    <mergeCell ref="D364:E364"/>
    <mergeCell ref="D366:E366"/>
    <mergeCell ref="F364:G364"/>
    <mergeCell ref="F363:G363"/>
    <mergeCell ref="J364:K364"/>
    <mergeCell ref="J366:K366"/>
    <mergeCell ref="P364:Q364"/>
    <mergeCell ref="F381:G381"/>
    <mergeCell ref="J380:K380"/>
    <mergeCell ref="N380:O380"/>
    <mergeCell ref="R372:S372"/>
    <mergeCell ref="R366:S366"/>
    <mergeCell ref="R450:S450"/>
    <mergeCell ref="L488:M488"/>
    <mergeCell ref="N488:O488"/>
    <mergeCell ref="P488:Q488"/>
    <mergeCell ref="R147:S147"/>
    <mergeCell ref="H148:I148"/>
    <mergeCell ref="J148:K148"/>
    <mergeCell ref="P147:Q147"/>
    <mergeCell ref="N147:O147"/>
    <mergeCell ref="L148:M148"/>
    <mergeCell ref="N148:O148"/>
    <mergeCell ref="P148:Q148"/>
    <mergeCell ref="H147:I147"/>
    <mergeCell ref="L147:M147"/>
    <mergeCell ref="F148:G148"/>
    <mergeCell ref="D148:E148"/>
    <mergeCell ref="D152:E152"/>
    <mergeCell ref="F152:G152"/>
    <mergeCell ref="H152:I152"/>
    <mergeCell ref="H219:I219"/>
    <mergeCell ref="F198:V198"/>
    <mergeCell ref="N200:O200"/>
    <mergeCell ref="H207:I207"/>
    <mergeCell ref="D219:E219"/>
    <mergeCell ref="H203:I203"/>
    <mergeCell ref="N218:O218"/>
    <mergeCell ref="N207:O207"/>
    <mergeCell ref="D217:E217"/>
    <mergeCell ref="N211:O211"/>
    <mergeCell ref="D184:E184"/>
    <mergeCell ref="F205:G205"/>
    <mergeCell ref="J210:K210"/>
    <mergeCell ref="L195:M195"/>
    <mergeCell ref="N195:O195"/>
    <mergeCell ref="H201:I201"/>
    <mergeCell ref="F202:G202"/>
    <mergeCell ref="D208:E208"/>
    <mergeCell ref="D186:E186"/>
    <mergeCell ref="F186:G186"/>
    <mergeCell ref="H188:I188"/>
    <mergeCell ref="P146:Q146"/>
    <mergeCell ref="D133:T133"/>
    <mergeCell ref="J132:K132"/>
    <mergeCell ref="L132:M132"/>
    <mergeCell ref="P145:Q145"/>
    <mergeCell ref="F145:G145"/>
    <mergeCell ref="R146:S146"/>
    <mergeCell ref="D150:E150"/>
    <mergeCell ref="D586:T586"/>
    <mergeCell ref="F228:G228"/>
    <mergeCell ref="P226:Q226"/>
    <mergeCell ref="N206:O206"/>
    <mergeCell ref="P206:Q206"/>
    <mergeCell ref="R208:S208"/>
    <mergeCell ref="P241:Q241"/>
    <mergeCell ref="J204:K204"/>
    <mergeCell ref="D204:E204"/>
    <mergeCell ref="F200:G200"/>
    <mergeCell ref="D190:E190"/>
    <mergeCell ref="F190:G190"/>
    <mergeCell ref="N190:O190"/>
    <mergeCell ref="D195:E195"/>
    <mergeCell ref="F195:G195"/>
    <mergeCell ref="H195:I195"/>
    <mergeCell ref="F493:G493"/>
    <mergeCell ref="H493:I493"/>
    <mergeCell ref="R472:S472"/>
    <mergeCell ref="D147:E147"/>
    <mergeCell ref="F580:G580"/>
    <mergeCell ref="P582:Q582"/>
    <mergeCell ref="F584:G584"/>
    <mergeCell ref="H584:I584"/>
    <mergeCell ref="P584:Q584"/>
    <mergeCell ref="N583:O583"/>
    <mergeCell ref="R370:S370"/>
    <mergeCell ref="F371:G371"/>
    <mergeCell ref="H362:I362"/>
    <mergeCell ref="J139:K139"/>
    <mergeCell ref="D134:E134"/>
    <mergeCell ref="D137:E137"/>
    <mergeCell ref="H138:I138"/>
    <mergeCell ref="D139:E139"/>
    <mergeCell ref="J138:K138"/>
    <mergeCell ref="F139:G139"/>
    <mergeCell ref="D146:E146"/>
    <mergeCell ref="F146:G146"/>
    <mergeCell ref="D246:E246"/>
    <mergeCell ref="P567:Q567"/>
    <mergeCell ref="F147:G147"/>
    <mergeCell ref="F150:V150"/>
    <mergeCell ref="H205:I205"/>
    <mergeCell ref="D202:E202"/>
    <mergeCell ref="R241:S241"/>
    <mergeCell ref="F249:G249"/>
    <mergeCell ref="D213:E213"/>
    <mergeCell ref="N234:O234"/>
    <mergeCell ref="R186:S186"/>
    <mergeCell ref="J186:K186"/>
    <mergeCell ref="R210:S210"/>
    <mergeCell ref="F211:G211"/>
    <mergeCell ref="R234:S234"/>
    <mergeCell ref="F132:G132"/>
    <mergeCell ref="N132:O132"/>
    <mergeCell ref="D131:E131"/>
    <mergeCell ref="D129:E129"/>
    <mergeCell ref="L131:M131"/>
    <mergeCell ref="J116:K116"/>
    <mergeCell ref="N67:O67"/>
    <mergeCell ref="P67:Q67"/>
    <mergeCell ref="R67:S67"/>
    <mergeCell ref="D68:E68"/>
    <mergeCell ref="F68:G68"/>
    <mergeCell ref="P127:Q127"/>
    <mergeCell ref="F95:G95"/>
    <mergeCell ref="H95:I95"/>
    <mergeCell ref="J95:K95"/>
    <mergeCell ref="L95:M95"/>
    <mergeCell ref="N95:O95"/>
    <mergeCell ref="P95:Q95"/>
    <mergeCell ref="D106:T106"/>
    <mergeCell ref="H102:I102"/>
    <mergeCell ref="H100:I100"/>
    <mergeCell ref="J100:K100"/>
    <mergeCell ref="P68:Q68"/>
    <mergeCell ref="D69:E69"/>
    <mergeCell ref="D67:E67"/>
    <mergeCell ref="F67:G67"/>
    <mergeCell ref="H67:I67"/>
    <mergeCell ref="J67:K67"/>
    <mergeCell ref="L67:M67"/>
    <mergeCell ref="D77:E77"/>
    <mergeCell ref="F77:V77"/>
    <mergeCell ref="F107:V107"/>
    <mergeCell ref="D115:V115"/>
    <mergeCell ref="D116:E116"/>
    <mergeCell ref="F116:G116"/>
    <mergeCell ref="H116:I116"/>
    <mergeCell ref="L116:M116"/>
    <mergeCell ref="F69:G69"/>
    <mergeCell ref="H69:I69"/>
    <mergeCell ref="J69:K69"/>
    <mergeCell ref="N69:O69"/>
    <mergeCell ref="P69:Q69"/>
    <mergeCell ref="P111:Q111"/>
    <mergeCell ref="R111:S111"/>
    <mergeCell ref="H68:I68"/>
    <mergeCell ref="R69:S69"/>
    <mergeCell ref="D75:E75"/>
    <mergeCell ref="F75:G75"/>
    <mergeCell ref="H75:I75"/>
    <mergeCell ref="J75:K75"/>
    <mergeCell ref="L75:M75"/>
    <mergeCell ref="N75:O75"/>
    <mergeCell ref="P75:Q75"/>
    <mergeCell ref="R75:S75"/>
    <mergeCell ref="D76:T76"/>
    <mergeCell ref="J110:K110"/>
    <mergeCell ref="C93:V93"/>
    <mergeCell ref="J74:K74"/>
    <mergeCell ref="R95:S95"/>
    <mergeCell ref="D96:E96"/>
    <mergeCell ref="F96:G96"/>
    <mergeCell ref="H96:I96"/>
    <mergeCell ref="R96:S96"/>
    <mergeCell ref="F113:V113"/>
    <mergeCell ref="D109:V109"/>
    <mergeCell ref="L118:M118"/>
    <mergeCell ref="R116:S116"/>
    <mergeCell ref="D117:E117"/>
    <mergeCell ref="F117:G117"/>
    <mergeCell ref="H117:I117"/>
    <mergeCell ref="H98:I98"/>
    <mergeCell ref="J98:K98"/>
    <mergeCell ref="L98:M98"/>
    <mergeCell ref="N98:O98"/>
    <mergeCell ref="D48:E48"/>
    <mergeCell ref="J47:K47"/>
    <mergeCell ref="J46:K46"/>
    <mergeCell ref="L44:M44"/>
    <mergeCell ref="J44:K44"/>
    <mergeCell ref="J45:K45"/>
    <mergeCell ref="N45:O45"/>
    <mergeCell ref="R44:S44"/>
    <mergeCell ref="P45:Q45"/>
    <mergeCell ref="R45:S45"/>
    <mergeCell ref="D59:E59"/>
    <mergeCell ref="F59:V59"/>
    <mergeCell ref="R48:S48"/>
    <mergeCell ref="D45:E45"/>
    <mergeCell ref="F45:G45"/>
    <mergeCell ref="H45:I45"/>
    <mergeCell ref="F50:V50"/>
    <mergeCell ref="D50:E50"/>
    <mergeCell ref="D58:T58"/>
    <mergeCell ref="F44:G44"/>
    <mergeCell ref="D52:E52"/>
    <mergeCell ref="H119:I119"/>
    <mergeCell ref="J119:K119"/>
    <mergeCell ref="L119:M119"/>
    <mergeCell ref="L117:M117"/>
    <mergeCell ref="N117:O117"/>
    <mergeCell ref="R121:S121"/>
    <mergeCell ref="D122:E122"/>
    <mergeCell ref="F122:G122"/>
    <mergeCell ref="H122:I122"/>
    <mergeCell ref="J122:K122"/>
    <mergeCell ref="L122:M122"/>
    <mergeCell ref="N122:O122"/>
    <mergeCell ref="P122:Q122"/>
    <mergeCell ref="R122:S122"/>
    <mergeCell ref="J117:K117"/>
    <mergeCell ref="R117:S117"/>
    <mergeCell ref="D118:E118"/>
    <mergeCell ref="F118:G118"/>
    <mergeCell ref="H118:I118"/>
    <mergeCell ref="J118:K118"/>
    <mergeCell ref="P119:Q119"/>
    <mergeCell ref="R119:S119"/>
    <mergeCell ref="D120:E120"/>
    <mergeCell ref="F120:G120"/>
    <mergeCell ref="H120:I120"/>
    <mergeCell ref="J120:K120"/>
    <mergeCell ref="L120:M120"/>
    <mergeCell ref="N120:O120"/>
    <mergeCell ref="P120:Q120"/>
    <mergeCell ref="R120:S120"/>
    <mergeCell ref="L241:M241"/>
    <mergeCell ref="L227:M227"/>
    <mergeCell ref="J205:K205"/>
    <mergeCell ref="J206:K206"/>
    <mergeCell ref="H248:I248"/>
    <mergeCell ref="P227:Q227"/>
    <mergeCell ref="F234:G234"/>
    <mergeCell ref="H234:I234"/>
    <mergeCell ref="J234:K234"/>
    <mergeCell ref="D235:E235"/>
    <mergeCell ref="F235:G235"/>
    <mergeCell ref="D227:E227"/>
    <mergeCell ref="F227:G227"/>
    <mergeCell ref="D248:E248"/>
    <mergeCell ref="F248:G248"/>
    <mergeCell ref="F223:V223"/>
    <mergeCell ref="R235:S235"/>
    <mergeCell ref="F210:G210"/>
    <mergeCell ref="L206:M206"/>
    <mergeCell ref="D206:E206"/>
    <mergeCell ref="D239:E239"/>
    <mergeCell ref="L235:M235"/>
    <mergeCell ref="N226:O226"/>
    <mergeCell ref="R227:S227"/>
    <mergeCell ref="J228:K228"/>
    <mergeCell ref="F239:G239"/>
    <mergeCell ref="H227:I227"/>
    <mergeCell ref="F226:G226"/>
    <mergeCell ref="H226:I226"/>
    <mergeCell ref="J226:K226"/>
    <mergeCell ref="J209:K209"/>
    <mergeCell ref="J218:K218"/>
    <mergeCell ref="L248:M248"/>
    <mergeCell ref="N248:O248"/>
    <mergeCell ref="R247:S247"/>
    <mergeCell ref="R245:S245"/>
    <mergeCell ref="P245:Q245"/>
    <mergeCell ref="J339:K339"/>
    <mergeCell ref="D339:E339"/>
    <mergeCell ref="D340:E340"/>
    <mergeCell ref="L339:M339"/>
    <mergeCell ref="J340:K340"/>
    <mergeCell ref="F339:G339"/>
    <mergeCell ref="N249:O249"/>
    <mergeCell ref="L247:M247"/>
    <mergeCell ref="R262:S262"/>
    <mergeCell ref="D263:E263"/>
    <mergeCell ref="F263:G263"/>
    <mergeCell ref="H263:I263"/>
    <mergeCell ref="D268:V268"/>
    <mergeCell ref="D269:E269"/>
    <mergeCell ref="F269:G269"/>
    <mergeCell ref="R249:S249"/>
    <mergeCell ref="D266:E266"/>
    <mergeCell ref="F266:G266"/>
    <mergeCell ref="H266:I266"/>
    <mergeCell ref="J266:K266"/>
    <mergeCell ref="L266:M266"/>
    <mergeCell ref="N266:O266"/>
    <mergeCell ref="P266:Q266"/>
    <mergeCell ref="R266:S266"/>
    <mergeCell ref="H269:I269"/>
    <mergeCell ref="J269:K269"/>
    <mergeCell ref="J263:K263"/>
    <mergeCell ref="R246:S246"/>
    <mergeCell ref="R248:S248"/>
    <mergeCell ref="D247:E247"/>
    <mergeCell ref="D243:E243"/>
    <mergeCell ref="F243:V243"/>
    <mergeCell ref="P370:Q370"/>
    <mergeCell ref="J362:K362"/>
    <mergeCell ref="J368:K368"/>
    <mergeCell ref="N378:O378"/>
    <mergeCell ref="L378:M378"/>
    <mergeCell ref="J378:K378"/>
    <mergeCell ref="R376:S376"/>
    <mergeCell ref="R371:S371"/>
    <mergeCell ref="D372:E372"/>
    <mergeCell ref="F372:G372"/>
    <mergeCell ref="H372:I372"/>
    <mergeCell ref="J372:K372"/>
    <mergeCell ref="L372:M372"/>
    <mergeCell ref="P347:Q347"/>
    <mergeCell ref="D348:T348"/>
    <mergeCell ref="F349:V349"/>
    <mergeCell ref="P352:Q352"/>
    <mergeCell ref="H353:I353"/>
    <mergeCell ref="P353:Q353"/>
    <mergeCell ref="D251:E251"/>
    <mergeCell ref="H249:I249"/>
    <mergeCell ref="F251:V251"/>
    <mergeCell ref="J247:K247"/>
    <mergeCell ref="F337:G337"/>
    <mergeCell ref="H352:I352"/>
    <mergeCell ref="J353:K353"/>
    <mergeCell ref="D292:E292"/>
    <mergeCell ref="R442:S442"/>
    <mergeCell ref="P441:Q441"/>
    <mergeCell ref="H371:I371"/>
    <mergeCell ref="J371:K371"/>
    <mergeCell ref="L371:M371"/>
    <mergeCell ref="D347:E347"/>
    <mergeCell ref="L340:M340"/>
    <mergeCell ref="J336:K336"/>
    <mergeCell ref="N341:O341"/>
    <mergeCell ref="P376:Q376"/>
    <mergeCell ref="L360:M360"/>
    <mergeCell ref="D335:E335"/>
    <mergeCell ref="D300:V300"/>
    <mergeCell ref="J341:K341"/>
    <mergeCell ref="L353:M353"/>
    <mergeCell ref="N352:O352"/>
    <mergeCell ref="D352:E352"/>
    <mergeCell ref="D359:V359"/>
    <mergeCell ref="D357:V357"/>
    <mergeCell ref="D358:E358"/>
    <mergeCell ref="F358:G358"/>
    <mergeCell ref="H358:I358"/>
    <mergeCell ref="J358:K358"/>
    <mergeCell ref="L358:M358"/>
    <mergeCell ref="R369:S369"/>
    <mergeCell ref="F433:G433"/>
    <mergeCell ref="J442:K442"/>
    <mergeCell ref="F442:G442"/>
    <mergeCell ref="D341:E341"/>
    <mergeCell ref="F355:G355"/>
    <mergeCell ref="P360:Q360"/>
    <mergeCell ref="L442:M442"/>
    <mergeCell ref="L493:M493"/>
    <mergeCell ref="D488:E488"/>
    <mergeCell ref="F497:G497"/>
    <mergeCell ref="P507:Q507"/>
    <mergeCell ref="R507:S507"/>
    <mergeCell ref="J488:K488"/>
    <mergeCell ref="D336:E336"/>
    <mergeCell ref="L473:M473"/>
    <mergeCell ref="D299:E299"/>
    <mergeCell ref="F299:G299"/>
    <mergeCell ref="H299:I299"/>
    <mergeCell ref="J299:K299"/>
    <mergeCell ref="L299:M299"/>
    <mergeCell ref="F335:G335"/>
    <mergeCell ref="P371:Q371"/>
    <mergeCell ref="N361:O361"/>
    <mergeCell ref="L376:M376"/>
    <mergeCell ref="P361:Q361"/>
    <mergeCell ref="F369:G369"/>
    <mergeCell ref="F370:G370"/>
    <mergeCell ref="J370:K370"/>
    <mergeCell ref="L370:M370"/>
    <mergeCell ref="J376:K376"/>
    <mergeCell ref="N376:O376"/>
    <mergeCell ref="L335:M335"/>
    <mergeCell ref="F449:G449"/>
    <mergeCell ref="D450:E450"/>
    <mergeCell ref="D301:E301"/>
    <mergeCell ref="D342:T342"/>
    <mergeCell ref="D343:E343"/>
    <mergeCell ref="R378:S378"/>
    <mergeCell ref="L380:M380"/>
    <mergeCell ref="N487:O487"/>
    <mergeCell ref="P487:Q487"/>
    <mergeCell ref="R487:S487"/>
    <mergeCell ref="D489:E489"/>
    <mergeCell ref="F489:G489"/>
    <mergeCell ref="H489:I489"/>
    <mergeCell ref="N362:O362"/>
    <mergeCell ref="F347:G347"/>
    <mergeCell ref="H347:I347"/>
    <mergeCell ref="J347:K347"/>
    <mergeCell ref="L347:M347"/>
    <mergeCell ref="L596:M596"/>
    <mergeCell ref="D471:E471"/>
    <mergeCell ref="F471:G471"/>
    <mergeCell ref="F470:G470"/>
    <mergeCell ref="R471:S471"/>
    <mergeCell ref="R470:S470"/>
    <mergeCell ref="J499:K499"/>
    <mergeCell ref="R497:S497"/>
    <mergeCell ref="F473:G473"/>
    <mergeCell ref="D473:E473"/>
    <mergeCell ref="P478:Q478"/>
    <mergeCell ref="N485:O485"/>
    <mergeCell ref="F475:V475"/>
    <mergeCell ref="J486:K486"/>
    <mergeCell ref="L486:M486"/>
    <mergeCell ref="D485:E485"/>
    <mergeCell ref="L485:M485"/>
    <mergeCell ref="F488:G488"/>
    <mergeCell ref="H488:I488"/>
    <mergeCell ref="R493:S493"/>
    <mergeCell ref="D491:E491"/>
    <mergeCell ref="R567:S567"/>
    <mergeCell ref="N567:O567"/>
    <mergeCell ref="D548:E548"/>
    <mergeCell ref="N552:O552"/>
    <mergeCell ref="P552:Q552"/>
    <mergeCell ref="L550:M550"/>
    <mergeCell ref="D549:E549"/>
    <mergeCell ref="F549:G549"/>
    <mergeCell ref="H549:I549"/>
    <mergeCell ref="J549:K549"/>
    <mergeCell ref="F548:G548"/>
    <mergeCell ref="H548:I548"/>
    <mergeCell ref="J548:K548"/>
    <mergeCell ref="F557:V557"/>
    <mergeCell ref="R552:S552"/>
    <mergeCell ref="D555:E555"/>
    <mergeCell ref="D556:T556"/>
    <mergeCell ref="L567:M567"/>
    <mergeCell ref="J561:K561"/>
    <mergeCell ref="D562:T562"/>
    <mergeCell ref="H553:I553"/>
    <mergeCell ref="J553:K553"/>
    <mergeCell ref="L553:M553"/>
    <mergeCell ref="J559:K559"/>
    <mergeCell ref="H559:I559"/>
    <mergeCell ref="L555:M555"/>
    <mergeCell ref="P555:Q555"/>
    <mergeCell ref="L559:M559"/>
    <mergeCell ref="N559:O559"/>
    <mergeCell ref="R555:S555"/>
    <mergeCell ref="R553:S553"/>
    <mergeCell ref="L561:M561"/>
    <mergeCell ref="D575:E575"/>
    <mergeCell ref="P574:Q574"/>
    <mergeCell ref="H592:I592"/>
    <mergeCell ref="F568:G568"/>
    <mergeCell ref="D567:E567"/>
    <mergeCell ref="F575:G575"/>
    <mergeCell ref="F569:G569"/>
    <mergeCell ref="F571:G571"/>
    <mergeCell ref="N549:O549"/>
    <mergeCell ref="P549:Q549"/>
    <mergeCell ref="R549:S549"/>
    <mergeCell ref="R593:S593"/>
    <mergeCell ref="R582:S582"/>
    <mergeCell ref="J583:K583"/>
    <mergeCell ref="H589:I589"/>
    <mergeCell ref="N582:O582"/>
    <mergeCell ref="L584:M584"/>
    <mergeCell ref="H583:I583"/>
    <mergeCell ref="L585:M585"/>
    <mergeCell ref="F582:G582"/>
    <mergeCell ref="N570:O570"/>
    <mergeCell ref="N592:O592"/>
    <mergeCell ref="R592:S592"/>
    <mergeCell ref="P591:Q591"/>
    <mergeCell ref="P590:Q590"/>
    <mergeCell ref="H590:I590"/>
    <mergeCell ref="F585:G585"/>
    <mergeCell ref="D568:E568"/>
    <mergeCell ref="R566:S566"/>
    <mergeCell ref="R551:S551"/>
    <mergeCell ref="D553:E553"/>
    <mergeCell ref="F553:G553"/>
    <mergeCell ref="N593:O593"/>
    <mergeCell ref="D590:E590"/>
    <mergeCell ref="F592:G592"/>
    <mergeCell ref="F593:G593"/>
    <mergeCell ref="F595:G595"/>
    <mergeCell ref="H594:I594"/>
    <mergeCell ref="J594:K594"/>
    <mergeCell ref="H595:I595"/>
    <mergeCell ref="N594:O594"/>
    <mergeCell ref="N595:O595"/>
    <mergeCell ref="J595:K595"/>
    <mergeCell ref="P583:Q583"/>
    <mergeCell ref="N596:O596"/>
    <mergeCell ref="D597:T597"/>
    <mergeCell ref="F598:V598"/>
    <mergeCell ref="D600:E600"/>
    <mergeCell ref="H600:I600"/>
    <mergeCell ref="J600:K600"/>
    <mergeCell ref="F600:G600"/>
    <mergeCell ref="N600:O600"/>
    <mergeCell ref="L600:M600"/>
    <mergeCell ref="L583:M583"/>
    <mergeCell ref="P596:Q596"/>
    <mergeCell ref="H596:I596"/>
    <mergeCell ref="P592:Q592"/>
    <mergeCell ref="R589:S589"/>
    <mergeCell ref="F589:G589"/>
    <mergeCell ref="N584:O584"/>
    <mergeCell ref="R584:S584"/>
    <mergeCell ref="D583:E583"/>
    <mergeCell ref="F583:G583"/>
    <mergeCell ref="F590:G590"/>
    <mergeCell ref="F607:G607"/>
    <mergeCell ref="F618:G618"/>
    <mergeCell ref="H618:I618"/>
    <mergeCell ref="J618:K618"/>
    <mergeCell ref="L618:M618"/>
    <mergeCell ref="N618:O618"/>
    <mergeCell ref="P618:Q618"/>
    <mergeCell ref="R618:S618"/>
    <mergeCell ref="P619:Q619"/>
    <mergeCell ref="R619:S619"/>
    <mergeCell ref="H615:I615"/>
    <mergeCell ref="J617:K617"/>
    <mergeCell ref="L617:M617"/>
    <mergeCell ref="J619:K619"/>
    <mergeCell ref="R602:S602"/>
    <mergeCell ref="R601:S601"/>
    <mergeCell ref="R594:S594"/>
    <mergeCell ref="R595:S595"/>
    <mergeCell ref="F601:G601"/>
    <mergeCell ref="P601:Q601"/>
    <mergeCell ref="N601:O601"/>
    <mergeCell ref="F609:G609"/>
    <mergeCell ref="H607:I607"/>
    <mergeCell ref="J637:K637"/>
    <mergeCell ref="N638:O638"/>
    <mergeCell ref="P638:Q638"/>
    <mergeCell ref="R638:S638"/>
    <mergeCell ref="N610:O610"/>
    <mergeCell ref="D656:E656"/>
    <mergeCell ref="D655:T655"/>
    <mergeCell ref="F656:V656"/>
    <mergeCell ref="P630:Q630"/>
    <mergeCell ref="R630:S630"/>
    <mergeCell ref="H608:I608"/>
    <mergeCell ref="F608:G608"/>
    <mergeCell ref="R617:S617"/>
    <mergeCell ref="R629:S629"/>
    <mergeCell ref="D630:E630"/>
    <mergeCell ref="D614:E614"/>
    <mergeCell ref="F614:G614"/>
    <mergeCell ref="H614:I614"/>
    <mergeCell ref="J614:K614"/>
    <mergeCell ref="L614:M614"/>
    <mergeCell ref="N614:O614"/>
    <mergeCell ref="J615:K615"/>
    <mergeCell ref="L615:M615"/>
    <mergeCell ref="N615:O615"/>
    <mergeCell ref="P615:Q615"/>
    <mergeCell ref="R615:S615"/>
    <mergeCell ref="D619:E619"/>
    <mergeCell ref="F619:G619"/>
    <mergeCell ref="H619:I619"/>
    <mergeCell ref="D618:E618"/>
    <mergeCell ref="R608:S608"/>
    <mergeCell ref="L608:M608"/>
    <mergeCell ref="F669:V669"/>
    <mergeCell ref="P679:Q679"/>
    <mergeCell ref="D611:T611"/>
    <mergeCell ref="H593:I593"/>
    <mergeCell ref="J593:K593"/>
    <mergeCell ref="J638:K638"/>
    <mergeCell ref="C626:V626"/>
    <mergeCell ref="D612:E612"/>
    <mergeCell ref="R610:S610"/>
    <mergeCell ref="J651:K651"/>
    <mergeCell ref="N650:O650"/>
    <mergeCell ref="F635:V635"/>
    <mergeCell ref="F612:V612"/>
    <mergeCell ref="L610:M610"/>
    <mergeCell ref="L637:M637"/>
    <mergeCell ref="N637:O637"/>
    <mergeCell ref="P637:Q637"/>
    <mergeCell ref="R637:S637"/>
    <mergeCell ref="D631:E631"/>
    <mergeCell ref="D634:T634"/>
    <mergeCell ref="D608:E608"/>
    <mergeCell ref="H631:I631"/>
    <mergeCell ref="F629:G629"/>
    <mergeCell ref="H629:I629"/>
    <mergeCell ref="J629:K629"/>
    <mergeCell ref="L629:M629"/>
    <mergeCell ref="N629:O629"/>
    <mergeCell ref="F630:G630"/>
    <mergeCell ref="H630:I630"/>
    <mergeCell ref="J630:K630"/>
    <mergeCell ref="L630:M630"/>
    <mergeCell ref="N630:O630"/>
    <mergeCell ref="F631:G631"/>
    <mergeCell ref="R600:S600"/>
    <mergeCell ref="P600:Q600"/>
    <mergeCell ref="D601:E601"/>
    <mergeCell ref="P609:Q609"/>
    <mergeCell ref="N609:O609"/>
    <mergeCell ref="J610:K610"/>
    <mergeCell ref="R614:S614"/>
    <mergeCell ref="D624:T624"/>
    <mergeCell ref="D615:E615"/>
    <mergeCell ref="F615:G615"/>
    <mergeCell ref="H621:I621"/>
    <mergeCell ref="J621:K621"/>
    <mergeCell ref="L621:M621"/>
    <mergeCell ref="N621:O621"/>
    <mergeCell ref="P621:Q621"/>
    <mergeCell ref="R621:S621"/>
    <mergeCell ref="D625:E625"/>
    <mergeCell ref="P608:Q608"/>
    <mergeCell ref="F625:V625"/>
    <mergeCell ref="D616:E616"/>
    <mergeCell ref="F616:G616"/>
    <mergeCell ref="H616:I616"/>
    <mergeCell ref="J616:K616"/>
    <mergeCell ref="L616:M616"/>
    <mergeCell ref="N616:O616"/>
    <mergeCell ref="P616:Q616"/>
    <mergeCell ref="R616:S616"/>
    <mergeCell ref="D617:E617"/>
    <mergeCell ref="F605:V605"/>
    <mergeCell ref="P629:Q629"/>
    <mergeCell ref="J608:K608"/>
    <mergeCell ref="H585:I585"/>
    <mergeCell ref="L595:M595"/>
    <mergeCell ref="P595:Q595"/>
    <mergeCell ref="D593:E593"/>
    <mergeCell ref="R591:S591"/>
    <mergeCell ref="D591:E591"/>
    <mergeCell ref="F591:G591"/>
    <mergeCell ref="J585:K585"/>
    <mergeCell ref="R590:S590"/>
    <mergeCell ref="L592:M592"/>
    <mergeCell ref="D589:E589"/>
    <mergeCell ref="R585:S585"/>
    <mergeCell ref="F587:V587"/>
    <mergeCell ref="L593:M593"/>
    <mergeCell ref="L619:M619"/>
    <mergeCell ref="N619:O619"/>
    <mergeCell ref="D629:E629"/>
    <mergeCell ref="N608:O608"/>
    <mergeCell ref="H609:I609"/>
    <mergeCell ref="H610:I610"/>
    <mergeCell ref="J609:K609"/>
    <mergeCell ref="R607:S607"/>
    <mergeCell ref="D610:E610"/>
    <mergeCell ref="F610:G610"/>
    <mergeCell ref="D628:E628"/>
    <mergeCell ref="F628:G628"/>
    <mergeCell ref="H628:I628"/>
    <mergeCell ref="J628:K628"/>
    <mergeCell ref="L628:M628"/>
    <mergeCell ref="N628:O628"/>
    <mergeCell ref="P628:Q628"/>
    <mergeCell ref="R628:S628"/>
    <mergeCell ref="D570:E570"/>
    <mergeCell ref="D565:E565"/>
    <mergeCell ref="J566:K566"/>
    <mergeCell ref="F566:G566"/>
    <mergeCell ref="D566:E566"/>
    <mergeCell ref="P550:Q550"/>
    <mergeCell ref="F550:G550"/>
    <mergeCell ref="H552:I552"/>
    <mergeCell ref="D557:E557"/>
    <mergeCell ref="J555:K555"/>
    <mergeCell ref="L560:M560"/>
    <mergeCell ref="P571:Q571"/>
    <mergeCell ref="P565:Q565"/>
    <mergeCell ref="L565:M565"/>
    <mergeCell ref="F617:G617"/>
    <mergeCell ref="H617:I617"/>
    <mergeCell ref="P610:Q610"/>
    <mergeCell ref="N617:O617"/>
    <mergeCell ref="P617:Q617"/>
    <mergeCell ref="D604:T604"/>
    <mergeCell ref="D605:E605"/>
    <mergeCell ref="D609:E609"/>
    <mergeCell ref="P585:Q585"/>
    <mergeCell ref="J584:K584"/>
    <mergeCell ref="J589:K589"/>
    <mergeCell ref="N590:O590"/>
    <mergeCell ref="L589:M589"/>
    <mergeCell ref="P589:Q589"/>
    <mergeCell ref="N589:O589"/>
    <mergeCell ref="H591:I591"/>
    <mergeCell ref="J592:K592"/>
    <mergeCell ref="J591:K591"/>
    <mergeCell ref="N371:O371"/>
    <mergeCell ref="H341:I341"/>
    <mergeCell ref="P362:Q362"/>
    <mergeCell ref="H382:I382"/>
    <mergeCell ref="D371:E371"/>
    <mergeCell ref="L336:M336"/>
    <mergeCell ref="L364:M364"/>
    <mergeCell ref="D338:E338"/>
    <mergeCell ref="H363:I363"/>
    <mergeCell ref="R368:S368"/>
    <mergeCell ref="R347:S347"/>
    <mergeCell ref="H336:I336"/>
    <mergeCell ref="L337:M337"/>
    <mergeCell ref="D437:E437"/>
    <mergeCell ref="P614:Q614"/>
    <mergeCell ref="L548:M548"/>
    <mergeCell ref="N548:O548"/>
    <mergeCell ref="P548:Q548"/>
    <mergeCell ref="L549:M549"/>
    <mergeCell ref="N555:O555"/>
    <mergeCell ref="N550:O550"/>
    <mergeCell ref="D551:E551"/>
    <mergeCell ref="F551:G551"/>
    <mergeCell ref="H551:I551"/>
    <mergeCell ref="J551:K551"/>
    <mergeCell ref="L551:M551"/>
    <mergeCell ref="H567:I567"/>
    <mergeCell ref="H573:I573"/>
    <mergeCell ref="H572:I572"/>
    <mergeCell ref="H569:I569"/>
    <mergeCell ref="D569:E569"/>
    <mergeCell ref="F567:G567"/>
    <mergeCell ref="P195:Q195"/>
    <mergeCell ref="R195:S195"/>
    <mergeCell ref="L190:M190"/>
    <mergeCell ref="J201:K201"/>
    <mergeCell ref="N201:O201"/>
    <mergeCell ref="N188:O188"/>
    <mergeCell ref="D192:V192"/>
    <mergeCell ref="D194:E194"/>
    <mergeCell ref="H194:I194"/>
    <mergeCell ref="J194:K194"/>
    <mergeCell ref="L194:M194"/>
    <mergeCell ref="N194:O194"/>
    <mergeCell ref="R194:S194"/>
    <mergeCell ref="J189:K189"/>
    <mergeCell ref="L188:M188"/>
    <mergeCell ref="P337:Q337"/>
    <mergeCell ref="D370:E370"/>
    <mergeCell ref="H338:I338"/>
    <mergeCell ref="H337:I337"/>
    <mergeCell ref="F336:G336"/>
    <mergeCell ref="R337:S337"/>
    <mergeCell ref="R336:S336"/>
    <mergeCell ref="R338:S338"/>
    <mergeCell ref="N336:O336"/>
    <mergeCell ref="J337:K337"/>
    <mergeCell ref="P336:Q336"/>
    <mergeCell ref="L341:M341"/>
    <mergeCell ref="F343:V343"/>
    <mergeCell ref="R340:S340"/>
    <mergeCell ref="F368:G368"/>
    <mergeCell ref="H368:I368"/>
    <mergeCell ref="C252:V252"/>
    <mergeCell ref="D107:E107"/>
    <mergeCell ref="P132:Q132"/>
    <mergeCell ref="F131:G131"/>
    <mergeCell ref="P144:Q144"/>
    <mergeCell ref="P139:Q139"/>
    <mergeCell ref="D140:T140"/>
    <mergeCell ref="J195:K195"/>
    <mergeCell ref="H550:I550"/>
    <mergeCell ref="H565:I565"/>
    <mergeCell ref="N565:O565"/>
    <mergeCell ref="R559:S559"/>
    <mergeCell ref="D560:E560"/>
    <mergeCell ref="F560:G560"/>
    <mergeCell ref="H560:I560"/>
    <mergeCell ref="J560:K560"/>
    <mergeCell ref="D550:E550"/>
    <mergeCell ref="R550:S550"/>
    <mergeCell ref="N347:O347"/>
    <mergeCell ref="D187:E187"/>
    <mergeCell ref="F193:G193"/>
    <mergeCell ref="N196:O196"/>
    <mergeCell ref="P196:Q196"/>
    <mergeCell ref="R196:S196"/>
    <mergeCell ref="D193:E193"/>
    <mergeCell ref="N204:O204"/>
    <mergeCell ref="H202:I202"/>
    <mergeCell ref="D201:E201"/>
    <mergeCell ref="D198:E198"/>
    <mergeCell ref="R187:S187"/>
    <mergeCell ref="R189:S189"/>
    <mergeCell ref="D197:T197"/>
    <mergeCell ref="H189:I189"/>
    <mergeCell ref="F203:G203"/>
    <mergeCell ref="H187:I187"/>
    <mergeCell ref="L204:M204"/>
    <mergeCell ref="R204:S204"/>
    <mergeCell ref="N145:O145"/>
    <mergeCell ref="D136:E136"/>
    <mergeCell ref="F141:V141"/>
    <mergeCell ref="F144:G144"/>
    <mergeCell ref="L136:M136"/>
    <mergeCell ref="D141:E141"/>
    <mergeCell ref="F134:V134"/>
    <mergeCell ref="D132:E132"/>
    <mergeCell ref="H145:I145"/>
    <mergeCell ref="J147:K147"/>
    <mergeCell ref="H146:I146"/>
    <mergeCell ref="R138:S138"/>
    <mergeCell ref="R137:S137"/>
    <mergeCell ref="N186:O186"/>
    <mergeCell ref="P203:Q203"/>
    <mergeCell ref="P201:Q201"/>
    <mergeCell ref="R202:S202"/>
    <mergeCell ref="D144:E144"/>
    <mergeCell ref="R148:S148"/>
    <mergeCell ref="F188:G188"/>
    <mergeCell ref="F189:G189"/>
    <mergeCell ref="F196:G196"/>
    <mergeCell ref="J190:K190"/>
    <mergeCell ref="J188:K188"/>
    <mergeCell ref="J187:K187"/>
    <mergeCell ref="P189:Q189"/>
    <mergeCell ref="P204:Q204"/>
    <mergeCell ref="H190:I190"/>
    <mergeCell ref="R126:S126"/>
    <mergeCell ref="N118:O118"/>
    <mergeCell ref="P118:Q118"/>
    <mergeCell ref="R118:S118"/>
    <mergeCell ref="D119:E119"/>
    <mergeCell ref="F119:G119"/>
    <mergeCell ref="J136:K136"/>
    <mergeCell ref="D174:E174"/>
    <mergeCell ref="H182:I182"/>
    <mergeCell ref="R182:S182"/>
    <mergeCell ref="F174:V174"/>
    <mergeCell ref="N131:O131"/>
    <mergeCell ref="H131:I131"/>
    <mergeCell ref="R131:S131"/>
    <mergeCell ref="P6:Q6"/>
    <mergeCell ref="L6:M6"/>
    <mergeCell ref="N6:O6"/>
    <mergeCell ref="R7:S7"/>
    <mergeCell ref="N7:O7"/>
    <mergeCell ref="P7:Q7"/>
    <mergeCell ref="J7:K7"/>
    <mergeCell ref="L7:M7"/>
    <mergeCell ref="J6:K6"/>
    <mergeCell ref="P15:Q15"/>
    <mergeCell ref="D15:E15"/>
    <mergeCell ref="F15:G15"/>
    <mergeCell ref="F19:G19"/>
    <mergeCell ref="H19:I19"/>
    <mergeCell ref="N15:O15"/>
    <mergeCell ref="N19:O19"/>
    <mergeCell ref="N116:O116"/>
    <mergeCell ref="P116:Q116"/>
    <mergeCell ref="F17:V17"/>
    <mergeCell ref="J13:K13"/>
    <mergeCell ref="N9:O9"/>
    <mergeCell ref="N11:O11"/>
    <mergeCell ref="L8:M8"/>
    <mergeCell ref="P8:Q8"/>
    <mergeCell ref="L9:M9"/>
    <mergeCell ref="L15:M15"/>
    <mergeCell ref="L13:M13"/>
    <mergeCell ref="F13:G13"/>
    <mergeCell ref="D17:E17"/>
    <mergeCell ref="D12:E12"/>
    <mergeCell ref="F8:G8"/>
    <mergeCell ref="F9:G9"/>
    <mergeCell ref="H9:I9"/>
    <mergeCell ref="D13:E13"/>
    <mergeCell ref="H13:I13"/>
    <mergeCell ref="D10:E10"/>
    <mergeCell ref="F10:G10"/>
    <mergeCell ref="H10:I10"/>
    <mergeCell ref="J10:K10"/>
    <mergeCell ref="D9:E9"/>
    <mergeCell ref="J14:K14"/>
    <mergeCell ref="F14:G14"/>
    <mergeCell ref="R14:S14"/>
    <mergeCell ref="H15:I15"/>
    <mergeCell ref="H14:I14"/>
    <mergeCell ref="N14:O14"/>
    <mergeCell ref="P14:Q14"/>
    <mergeCell ref="J12:K12"/>
    <mergeCell ref="P12:Q12"/>
    <mergeCell ref="R12:S12"/>
    <mergeCell ref="D14:E14"/>
    <mergeCell ref="N13:O13"/>
    <mergeCell ref="R13:S13"/>
    <mergeCell ref="L14:M14"/>
    <mergeCell ref="L10:M10"/>
    <mergeCell ref="F12:G12"/>
    <mergeCell ref="N10:O10"/>
    <mergeCell ref="N12:O12"/>
    <mergeCell ref="L12:M12"/>
    <mergeCell ref="J19:K19"/>
    <mergeCell ref="D20:E20"/>
    <mergeCell ref="P136:Q136"/>
    <mergeCell ref="R15:S15"/>
    <mergeCell ref="J15:K15"/>
    <mergeCell ref="H200:I200"/>
    <mergeCell ref="N182:O182"/>
    <mergeCell ref="F184:V184"/>
    <mergeCell ref="F47:G47"/>
    <mergeCell ref="F24:G24"/>
    <mergeCell ref="H42:I42"/>
    <mergeCell ref="P42:Q42"/>
    <mergeCell ref="F35:V35"/>
    <mergeCell ref="N20:O20"/>
    <mergeCell ref="L19:M19"/>
    <mergeCell ref="P20:Q20"/>
    <mergeCell ref="H20:I20"/>
    <mergeCell ref="R19:S19"/>
    <mergeCell ref="F20:G20"/>
    <mergeCell ref="D138:E138"/>
    <mergeCell ref="F138:G138"/>
    <mergeCell ref="J20:K20"/>
    <mergeCell ref="L20:M20"/>
    <mergeCell ref="L24:M24"/>
    <mergeCell ref="F302:G302"/>
    <mergeCell ref="D22:E22"/>
    <mergeCell ref="F43:G43"/>
    <mergeCell ref="H302:I302"/>
    <mergeCell ref="J302:K302"/>
    <mergeCell ref="L302:M302"/>
    <mergeCell ref="N302:O302"/>
    <mergeCell ref="P302:Q302"/>
    <mergeCell ref="R302:S302"/>
    <mergeCell ref="D303:E303"/>
    <mergeCell ref="L200:M200"/>
    <mergeCell ref="N299:O299"/>
    <mergeCell ref="P299:Q299"/>
    <mergeCell ref="L239:M239"/>
    <mergeCell ref="J239:K239"/>
    <mergeCell ref="H209:I209"/>
    <mergeCell ref="F209:G209"/>
    <mergeCell ref="F208:G208"/>
    <mergeCell ref="J207:K207"/>
    <mergeCell ref="N256:O256"/>
    <mergeCell ref="P256:Q256"/>
    <mergeCell ref="R256:S256"/>
    <mergeCell ref="D254:E254"/>
    <mergeCell ref="F254:G254"/>
    <mergeCell ref="H254:I254"/>
    <mergeCell ref="J254:K254"/>
    <mergeCell ref="L254:M254"/>
    <mergeCell ref="N254:O254"/>
    <mergeCell ref="P254:Q254"/>
    <mergeCell ref="N126:O126"/>
    <mergeCell ref="P126:Q126"/>
    <mergeCell ref="F255:G255"/>
    <mergeCell ref="F292:V292"/>
    <mergeCell ref="P249:Q249"/>
    <mergeCell ref="J249:K249"/>
    <mergeCell ref="J301:K301"/>
    <mergeCell ref="L301:M301"/>
    <mergeCell ref="N301:O301"/>
    <mergeCell ref="R177:S177"/>
    <mergeCell ref="F22:V22"/>
    <mergeCell ref="D43:E43"/>
    <mergeCell ref="D42:E42"/>
    <mergeCell ref="P43:Q43"/>
    <mergeCell ref="J42:K42"/>
    <mergeCell ref="H43:I43"/>
    <mergeCell ref="F110:G110"/>
    <mergeCell ref="D113:E113"/>
    <mergeCell ref="D111:E111"/>
    <mergeCell ref="F111:G111"/>
    <mergeCell ref="R46:S46"/>
    <mergeCell ref="L46:M46"/>
    <mergeCell ref="N46:O46"/>
    <mergeCell ref="P46:Q46"/>
    <mergeCell ref="R136:S136"/>
    <mergeCell ref="H136:I136"/>
    <mergeCell ref="D47:E47"/>
    <mergeCell ref="H255:I255"/>
    <mergeCell ref="J255:K255"/>
    <mergeCell ref="R299:S299"/>
    <mergeCell ref="R188:S188"/>
    <mergeCell ref="L186:M186"/>
    <mergeCell ref="N42:O42"/>
    <mergeCell ref="J24:K24"/>
    <mergeCell ref="N111:O111"/>
    <mergeCell ref="L27:M27"/>
    <mergeCell ref="R32:S32"/>
    <mergeCell ref="N101:O101"/>
    <mergeCell ref="P101:Q101"/>
    <mergeCell ref="R101:S101"/>
    <mergeCell ref="D102:E102"/>
    <mergeCell ref="F102:G102"/>
    <mergeCell ref="P301:Q301"/>
    <mergeCell ref="N24:O24"/>
    <mergeCell ref="P13:Q13"/>
    <mergeCell ref="H32:I32"/>
    <mergeCell ref="D33:E33"/>
    <mergeCell ref="D35:E35"/>
    <mergeCell ref="F33:G33"/>
    <mergeCell ref="L31:M31"/>
    <mergeCell ref="H24:I24"/>
    <mergeCell ref="D16:T16"/>
    <mergeCell ref="D25:E25"/>
    <mergeCell ref="F25:G25"/>
    <mergeCell ref="H25:I25"/>
    <mergeCell ref="J25:K25"/>
    <mergeCell ref="L25:M25"/>
    <mergeCell ref="N25:O25"/>
    <mergeCell ref="P25:Q25"/>
    <mergeCell ref="R25:S25"/>
    <mergeCell ref="R20:S20"/>
    <mergeCell ref="D21:T21"/>
    <mergeCell ref="D26:E26"/>
    <mergeCell ref="F26:G26"/>
    <mergeCell ref="R254:S254"/>
    <mergeCell ref="D255:E255"/>
    <mergeCell ref="A2:V2"/>
    <mergeCell ref="C4:V4"/>
    <mergeCell ref="D11:E11"/>
    <mergeCell ref="F11:G11"/>
    <mergeCell ref="P10:Q10"/>
    <mergeCell ref="R8:S8"/>
    <mergeCell ref="H12:I12"/>
    <mergeCell ref="R6:S6"/>
    <mergeCell ref="H11:I11"/>
    <mergeCell ref="J9:K9"/>
    <mergeCell ref="R10:S10"/>
    <mergeCell ref="R11:S11"/>
    <mergeCell ref="P11:Q11"/>
    <mergeCell ref="J11:K11"/>
    <mergeCell ref="N8:O8"/>
    <mergeCell ref="R9:S9"/>
    <mergeCell ref="P9:Q9"/>
    <mergeCell ref="L11:M11"/>
    <mergeCell ref="J8:K8"/>
    <mergeCell ref="D6:E6"/>
    <mergeCell ref="D681:E681"/>
    <mergeCell ref="D680:T680"/>
    <mergeCell ref="F681:V681"/>
    <mergeCell ref="H340:I340"/>
    <mergeCell ref="L502:M502"/>
    <mergeCell ref="J575:K575"/>
    <mergeCell ref="F596:G596"/>
    <mergeCell ref="N591:O591"/>
    <mergeCell ref="L591:M591"/>
    <mergeCell ref="J590:K590"/>
    <mergeCell ref="L590:M590"/>
    <mergeCell ref="L575:M575"/>
    <mergeCell ref="L581:M581"/>
    <mergeCell ref="D668:T668"/>
    <mergeCell ref="D669:E669"/>
    <mergeCell ref="R679:S679"/>
    <mergeCell ref="N603:O603"/>
    <mergeCell ref="C670:V670"/>
    <mergeCell ref="D679:E679"/>
    <mergeCell ref="J679:K679"/>
    <mergeCell ref="D607:E607"/>
    <mergeCell ref="P607:Q607"/>
    <mergeCell ref="L607:M607"/>
    <mergeCell ref="N607:O607"/>
    <mergeCell ref="J607:K607"/>
    <mergeCell ref="N561:O561"/>
    <mergeCell ref="P561:Q561"/>
    <mergeCell ref="R560:S560"/>
    <mergeCell ref="N560:O560"/>
    <mergeCell ref="P560:Q560"/>
    <mergeCell ref="L552:M552"/>
    <mergeCell ref="H440:I440"/>
    <mergeCell ref="P186:Q186"/>
    <mergeCell ref="H204:I204"/>
    <mergeCell ref="F201:G201"/>
    <mergeCell ref="R301:S301"/>
    <mergeCell ref="D310:V310"/>
    <mergeCell ref="R339:S339"/>
    <mergeCell ref="F105:G105"/>
    <mergeCell ref="H105:I105"/>
    <mergeCell ref="L338:M338"/>
    <mergeCell ref="D291:T291"/>
    <mergeCell ref="D249:E249"/>
    <mergeCell ref="F6:G6"/>
    <mergeCell ref="H6:I6"/>
    <mergeCell ref="F7:G7"/>
    <mergeCell ref="H7:I7"/>
    <mergeCell ref="D8:E8"/>
    <mergeCell ref="H8:I8"/>
    <mergeCell ref="D7:E7"/>
    <mergeCell ref="H26:I26"/>
    <mergeCell ref="J26:K26"/>
    <mergeCell ref="L26:M26"/>
    <mergeCell ref="D24:E24"/>
    <mergeCell ref="D19:E19"/>
    <mergeCell ref="P19:Q19"/>
    <mergeCell ref="N26:O26"/>
    <mergeCell ref="P26:Q26"/>
    <mergeCell ref="R26:S26"/>
    <mergeCell ref="P24:Q24"/>
    <mergeCell ref="R24:S24"/>
    <mergeCell ref="N31:O31"/>
    <mergeCell ref="N247:O247"/>
    <mergeCell ref="L111:M111"/>
    <mergeCell ref="D97:E97"/>
    <mergeCell ref="F97:G97"/>
    <mergeCell ref="H97:I97"/>
    <mergeCell ref="J97:K97"/>
    <mergeCell ref="L97:M97"/>
    <mergeCell ref="N97:O97"/>
    <mergeCell ref="P97:Q97"/>
    <mergeCell ref="P99:Q99"/>
    <mergeCell ref="R99:S99"/>
    <mergeCell ref="P104:Q104"/>
    <mergeCell ref="R104:S104"/>
    <mergeCell ref="J102:K102"/>
    <mergeCell ref="L102:M102"/>
    <mergeCell ref="N102:O102"/>
    <mergeCell ref="D101:E101"/>
    <mergeCell ref="F101:G101"/>
    <mergeCell ref="H101:I101"/>
    <mergeCell ref="J101:K101"/>
    <mergeCell ref="L249:M249"/>
    <mergeCell ref="D250:T250"/>
    <mergeCell ref="P497:Q497"/>
    <mergeCell ref="D499:E499"/>
    <mergeCell ref="N498:O498"/>
    <mergeCell ref="P498:Q498"/>
    <mergeCell ref="H498:I498"/>
    <mergeCell ref="H500:I500"/>
    <mergeCell ref="F500:G500"/>
    <mergeCell ref="N502:O502"/>
    <mergeCell ref="F341:G341"/>
    <mergeCell ref="R502:S502"/>
    <mergeCell ref="D503:T503"/>
    <mergeCell ref="P500:Q500"/>
    <mergeCell ref="L500:M500"/>
    <mergeCell ref="F434:G434"/>
    <mergeCell ref="N433:O433"/>
    <mergeCell ref="F485:G485"/>
    <mergeCell ref="F304:G304"/>
    <mergeCell ref="H304:I304"/>
    <mergeCell ref="L304:M304"/>
    <mergeCell ref="N304:O304"/>
    <mergeCell ref="D309:V309"/>
    <mergeCell ref="D311:E311"/>
    <mergeCell ref="F311:G311"/>
    <mergeCell ref="H311:I311"/>
    <mergeCell ref="J311:K311"/>
    <mergeCell ref="L311:M311"/>
    <mergeCell ref="N311:O311"/>
    <mergeCell ref="P311:Q311"/>
    <mergeCell ref="R311:S311"/>
    <mergeCell ref="D312:E312"/>
    <mergeCell ref="J552:K552"/>
    <mergeCell ref="D552:E552"/>
    <mergeCell ref="F552:G552"/>
    <mergeCell ref="P470:Q470"/>
    <mergeCell ref="P435:Q435"/>
    <mergeCell ref="L435:M435"/>
    <mergeCell ref="T360:V364"/>
    <mergeCell ref="F362:G362"/>
    <mergeCell ref="D363:E363"/>
    <mergeCell ref="R363:S363"/>
    <mergeCell ref="D362:E362"/>
    <mergeCell ref="D360:E360"/>
    <mergeCell ref="D361:E361"/>
    <mergeCell ref="J360:K360"/>
    <mergeCell ref="D365:V365"/>
    <mergeCell ref="L366:M366"/>
    <mergeCell ref="D559:E559"/>
    <mergeCell ref="F559:G559"/>
    <mergeCell ref="N486:O486"/>
    <mergeCell ref="D367:V367"/>
    <mergeCell ref="P363:Q363"/>
    <mergeCell ref="N364:O364"/>
    <mergeCell ref="N366:O366"/>
    <mergeCell ref="P366:Q366"/>
    <mergeCell ref="N363:O363"/>
    <mergeCell ref="F366:G366"/>
    <mergeCell ref="J363:K363"/>
    <mergeCell ref="F360:G360"/>
    <mergeCell ref="L375:M375"/>
    <mergeCell ref="N375:O375"/>
    <mergeCell ref="P375:Q375"/>
    <mergeCell ref="R375:S375"/>
    <mergeCell ref="N580:O580"/>
    <mergeCell ref="L580:M580"/>
    <mergeCell ref="J565:K565"/>
    <mergeCell ref="N551:O551"/>
    <mergeCell ref="P551:Q551"/>
    <mergeCell ref="F572:G572"/>
    <mergeCell ref="D580:E580"/>
    <mergeCell ref="H497:I497"/>
    <mergeCell ref="D511:V511"/>
    <mergeCell ref="D512:E512"/>
    <mergeCell ref="F512:G512"/>
    <mergeCell ref="H512:I512"/>
    <mergeCell ref="J512:K512"/>
    <mergeCell ref="L512:M512"/>
    <mergeCell ref="N512:O512"/>
    <mergeCell ref="P512:Q512"/>
    <mergeCell ref="R512:S512"/>
    <mergeCell ref="D563:E563"/>
    <mergeCell ref="F563:V563"/>
    <mergeCell ref="R561:S561"/>
    <mergeCell ref="D500:E500"/>
    <mergeCell ref="L499:M499"/>
    <mergeCell ref="D502:E502"/>
    <mergeCell ref="D513:E513"/>
    <mergeCell ref="F513:G513"/>
    <mergeCell ref="H513:I513"/>
    <mergeCell ref="J513:K513"/>
    <mergeCell ref="L513:M513"/>
    <mergeCell ref="N513:O513"/>
    <mergeCell ref="P513:Q513"/>
    <mergeCell ref="N507:O507"/>
    <mergeCell ref="D506:E506"/>
    <mergeCell ref="H582:I582"/>
    <mergeCell ref="R596:S596"/>
    <mergeCell ref="L594:M594"/>
    <mergeCell ref="P652:Q652"/>
    <mergeCell ref="R603:S603"/>
    <mergeCell ref="P602:Q602"/>
    <mergeCell ref="J602:K602"/>
    <mergeCell ref="D602:E602"/>
    <mergeCell ref="F602:G602"/>
    <mergeCell ref="N602:O602"/>
    <mergeCell ref="F603:G603"/>
    <mergeCell ref="P603:Q603"/>
    <mergeCell ref="J603:K603"/>
    <mergeCell ref="L603:M603"/>
    <mergeCell ref="D516:E516"/>
    <mergeCell ref="F516:G516"/>
    <mergeCell ref="H516:I516"/>
    <mergeCell ref="J516:K516"/>
    <mergeCell ref="L516:M516"/>
    <mergeCell ref="N516:O516"/>
    <mergeCell ref="P516:Q516"/>
    <mergeCell ref="R516:S516"/>
    <mergeCell ref="D517:E517"/>
    <mergeCell ref="F517:G517"/>
    <mergeCell ref="H517:I517"/>
    <mergeCell ref="J517:K517"/>
    <mergeCell ref="L517:M517"/>
    <mergeCell ref="N517:O517"/>
    <mergeCell ref="P517:Q517"/>
    <mergeCell ref="R517:S517"/>
    <mergeCell ref="D518:E518"/>
    <mergeCell ref="F518:G518"/>
    <mergeCell ref="H486:I486"/>
    <mergeCell ref="J304:K304"/>
    <mergeCell ref="P304:Q304"/>
    <mergeCell ref="R304:S304"/>
    <mergeCell ref="D305:E305"/>
    <mergeCell ref="F305:G305"/>
    <mergeCell ref="D449:E449"/>
    <mergeCell ref="F468:V468"/>
    <mergeCell ref="F352:G352"/>
    <mergeCell ref="D349:E349"/>
    <mergeCell ref="D354:V354"/>
    <mergeCell ref="D355:E355"/>
    <mergeCell ref="H355:I355"/>
    <mergeCell ref="P305:Q305"/>
    <mergeCell ref="L313:M313"/>
    <mergeCell ref="N313:O313"/>
    <mergeCell ref="P313:Q313"/>
    <mergeCell ref="R313:S313"/>
    <mergeCell ref="D314:V314"/>
    <mergeCell ref="D315:E315"/>
    <mergeCell ref="F315:G315"/>
    <mergeCell ref="H315:I315"/>
    <mergeCell ref="J315:K315"/>
    <mergeCell ref="L315:M315"/>
    <mergeCell ref="N315:O315"/>
    <mergeCell ref="P315:Q315"/>
    <mergeCell ref="R315:S315"/>
    <mergeCell ref="J312:K312"/>
    <mergeCell ref="N381:O381"/>
    <mergeCell ref="D351:V351"/>
    <mergeCell ref="J355:K355"/>
    <mergeCell ref="P378:Q378"/>
    <mergeCell ref="H99:I99"/>
    <mergeCell ref="D104:E104"/>
    <mergeCell ref="F104:G104"/>
    <mergeCell ref="H104:I104"/>
    <mergeCell ref="J104:K104"/>
    <mergeCell ref="L104:M104"/>
    <mergeCell ref="N104:O104"/>
    <mergeCell ref="D176:E176"/>
    <mergeCell ref="P105:Q105"/>
    <mergeCell ref="J105:K105"/>
    <mergeCell ref="L105:M105"/>
    <mergeCell ref="N105:O105"/>
    <mergeCell ref="L144:M144"/>
    <mergeCell ref="D112:T112"/>
    <mergeCell ref="J146:K146"/>
    <mergeCell ref="F136:G136"/>
    <mergeCell ref="H144:I144"/>
    <mergeCell ref="J145:K145"/>
    <mergeCell ref="N146:O146"/>
    <mergeCell ref="R145:S145"/>
    <mergeCell ref="N139:O139"/>
    <mergeCell ref="L145:M145"/>
    <mergeCell ref="J144:K144"/>
    <mergeCell ref="H137:I137"/>
    <mergeCell ref="N136:O136"/>
    <mergeCell ref="D149:T149"/>
    <mergeCell ref="H139:I139"/>
    <mergeCell ref="L138:M138"/>
    <mergeCell ref="P138:Q138"/>
    <mergeCell ref="L137:M137"/>
    <mergeCell ref="N110:O110"/>
    <mergeCell ref="H111:I111"/>
    <mergeCell ref="L101:M101"/>
    <mergeCell ref="D487:E487"/>
    <mergeCell ref="F487:G487"/>
    <mergeCell ref="H487:I487"/>
    <mergeCell ref="F301:G301"/>
    <mergeCell ref="H301:I301"/>
    <mergeCell ref="P102:Q102"/>
    <mergeCell ref="D302:E302"/>
    <mergeCell ref="P486:Q486"/>
    <mergeCell ref="F306:G306"/>
    <mergeCell ref="H306:I306"/>
    <mergeCell ref="J306:K306"/>
    <mergeCell ref="L306:M306"/>
    <mergeCell ref="N306:O306"/>
    <mergeCell ref="P306:Q306"/>
    <mergeCell ref="D316:T316"/>
    <mergeCell ref="D317:E317"/>
    <mergeCell ref="F317:V317"/>
    <mergeCell ref="D319:V319"/>
    <mergeCell ref="R306:S306"/>
    <mergeCell ref="L312:M312"/>
    <mergeCell ref="N312:O312"/>
    <mergeCell ref="P312:Q312"/>
    <mergeCell ref="R312:S312"/>
    <mergeCell ref="D313:E313"/>
    <mergeCell ref="F313:G313"/>
    <mergeCell ref="H313:I313"/>
    <mergeCell ref="J313:K313"/>
    <mergeCell ref="F312:G312"/>
    <mergeCell ref="H312:I312"/>
    <mergeCell ref="R433:S433"/>
    <mergeCell ref="F435:G435"/>
    <mergeCell ref="R486:S486"/>
    <mergeCell ref="D105:E105"/>
    <mergeCell ref="D103:E103"/>
    <mergeCell ref="D178:T178"/>
    <mergeCell ref="D179:E179"/>
    <mergeCell ref="F179:V179"/>
    <mergeCell ref="F176:G176"/>
    <mergeCell ref="H176:I176"/>
    <mergeCell ref="J176:K176"/>
    <mergeCell ref="L176:M176"/>
    <mergeCell ref="N176:O176"/>
    <mergeCell ref="P176:Q176"/>
    <mergeCell ref="R176:S176"/>
    <mergeCell ref="D177:E177"/>
    <mergeCell ref="F177:G177"/>
    <mergeCell ref="F303:G303"/>
    <mergeCell ref="H303:I303"/>
    <mergeCell ref="J303:K303"/>
    <mergeCell ref="L303:M303"/>
    <mergeCell ref="N303:O303"/>
    <mergeCell ref="P303:Q303"/>
    <mergeCell ref="R303:S303"/>
    <mergeCell ref="D304:E304"/>
    <mergeCell ref="P103:Q103"/>
    <mergeCell ref="R103:S103"/>
    <mergeCell ref="H305:I305"/>
    <mergeCell ref="J305:K305"/>
    <mergeCell ref="L305:M305"/>
    <mergeCell ref="N305:O305"/>
    <mergeCell ref="D110:E110"/>
    <mergeCell ref="H110:I110"/>
    <mergeCell ref="L110:M110"/>
    <mergeCell ref="R305:S305"/>
    <mergeCell ref="D306:E306"/>
    <mergeCell ref="D100:E100"/>
    <mergeCell ref="F100:G100"/>
    <mergeCell ref="R97:S97"/>
    <mergeCell ref="D95:E95"/>
    <mergeCell ref="J99:K99"/>
    <mergeCell ref="L99:M99"/>
    <mergeCell ref="N99:O99"/>
    <mergeCell ref="D98:E98"/>
    <mergeCell ref="F98:G98"/>
    <mergeCell ref="N64:O64"/>
    <mergeCell ref="D80:E80"/>
    <mergeCell ref="F80:G80"/>
    <mergeCell ref="H80:I80"/>
    <mergeCell ref="J80:K80"/>
    <mergeCell ref="L80:M80"/>
    <mergeCell ref="N80:O80"/>
    <mergeCell ref="P80:Q80"/>
    <mergeCell ref="R80:S80"/>
    <mergeCell ref="D81:E81"/>
    <mergeCell ref="F81:G81"/>
    <mergeCell ref="H81:I81"/>
    <mergeCell ref="J81:K81"/>
    <mergeCell ref="L81:M81"/>
    <mergeCell ref="N81:O81"/>
    <mergeCell ref="P81:Q81"/>
    <mergeCell ref="R81:S81"/>
    <mergeCell ref="P64:Q64"/>
    <mergeCell ref="R64:S64"/>
    <mergeCell ref="D65:V65"/>
    <mergeCell ref="J111:K111"/>
    <mergeCell ref="N96:O96"/>
    <mergeCell ref="P96:Q96"/>
    <mergeCell ref="F42:G42"/>
    <mergeCell ref="D34:T34"/>
    <mergeCell ref="P32:Q32"/>
    <mergeCell ref="L38:M38"/>
    <mergeCell ref="N38:O38"/>
    <mergeCell ref="P38:Q38"/>
    <mergeCell ref="R38:S38"/>
    <mergeCell ref="D39:T39"/>
    <mergeCell ref="D40:E40"/>
    <mergeCell ref="F40:V40"/>
    <mergeCell ref="L42:M42"/>
    <mergeCell ref="P44:Q44"/>
    <mergeCell ref="L43:M43"/>
    <mergeCell ref="H46:I46"/>
    <mergeCell ref="N43:O43"/>
    <mergeCell ref="F48:G48"/>
    <mergeCell ref="D49:T49"/>
    <mergeCell ref="L74:M74"/>
    <mergeCell ref="N74:O74"/>
    <mergeCell ref="P74:Q74"/>
    <mergeCell ref="R74:S74"/>
    <mergeCell ref="D74:E74"/>
    <mergeCell ref="P48:Q48"/>
    <mergeCell ref="P47:Q47"/>
    <mergeCell ref="J70:K70"/>
    <mergeCell ref="F52:G52"/>
    <mergeCell ref="H52:I52"/>
    <mergeCell ref="J52:K52"/>
    <mergeCell ref="L52:M52"/>
    <mergeCell ref="N52:O52"/>
    <mergeCell ref="D27:E27"/>
    <mergeCell ref="F27:G27"/>
    <mergeCell ref="H27:I27"/>
    <mergeCell ref="J27:K27"/>
    <mergeCell ref="J31:K31"/>
    <mergeCell ref="P31:Q31"/>
    <mergeCell ref="D32:E32"/>
    <mergeCell ref="J33:K33"/>
    <mergeCell ref="H33:I33"/>
    <mergeCell ref="P27:Q27"/>
    <mergeCell ref="R27:S27"/>
    <mergeCell ref="D28:T28"/>
    <mergeCell ref="D29:E29"/>
    <mergeCell ref="F29:V29"/>
    <mergeCell ref="N27:O27"/>
    <mergeCell ref="R33:S33"/>
    <mergeCell ref="N33:O33"/>
    <mergeCell ref="L33:M33"/>
    <mergeCell ref="P33:Q33"/>
    <mergeCell ref="L32:M32"/>
    <mergeCell ref="N32:O32"/>
    <mergeCell ref="F32:G32"/>
    <mergeCell ref="F31:G31"/>
    <mergeCell ref="D31:E31"/>
    <mergeCell ref="H31:I31"/>
    <mergeCell ref="J32:K32"/>
    <mergeCell ref="R31:S31"/>
    <mergeCell ref="D79:V79"/>
    <mergeCell ref="H62:I62"/>
    <mergeCell ref="L45:M45"/>
    <mergeCell ref="J62:K62"/>
    <mergeCell ref="N63:O63"/>
    <mergeCell ref="L62:M62"/>
    <mergeCell ref="N62:O62"/>
    <mergeCell ref="P62:Q62"/>
    <mergeCell ref="D61:V61"/>
    <mergeCell ref="D62:E62"/>
    <mergeCell ref="F62:G62"/>
    <mergeCell ref="D44:E44"/>
    <mergeCell ref="N48:O48"/>
    <mergeCell ref="H48:I48"/>
    <mergeCell ref="J48:K48"/>
    <mergeCell ref="H44:I44"/>
    <mergeCell ref="N44:O44"/>
    <mergeCell ref="H47:I47"/>
    <mergeCell ref="D46:E46"/>
    <mergeCell ref="F46:G46"/>
    <mergeCell ref="R47:S47"/>
    <mergeCell ref="P63:Q63"/>
    <mergeCell ref="R63:S63"/>
    <mergeCell ref="L48:M48"/>
    <mergeCell ref="D72:E72"/>
    <mergeCell ref="F72:V72"/>
    <mergeCell ref="D64:E64"/>
    <mergeCell ref="N66:O66"/>
    <mergeCell ref="P52:Q52"/>
    <mergeCell ref="R52:S52"/>
    <mergeCell ref="D53:E53"/>
    <mergeCell ref="F53:G53"/>
    <mergeCell ref="F70:G70"/>
    <mergeCell ref="H70:I70"/>
    <mergeCell ref="L70:M70"/>
    <mergeCell ref="D71:T71"/>
    <mergeCell ref="L69:M69"/>
    <mergeCell ref="F74:G74"/>
    <mergeCell ref="H74:I74"/>
    <mergeCell ref="D37:E37"/>
    <mergeCell ref="F37:G37"/>
    <mergeCell ref="H37:I37"/>
    <mergeCell ref="L37:M37"/>
    <mergeCell ref="N37:O37"/>
    <mergeCell ref="P37:Q37"/>
    <mergeCell ref="R37:S37"/>
    <mergeCell ref="D38:E38"/>
    <mergeCell ref="F38:G38"/>
    <mergeCell ref="H38:I38"/>
    <mergeCell ref="J38:K38"/>
    <mergeCell ref="R42:S42"/>
    <mergeCell ref="J43:K43"/>
    <mergeCell ref="N47:O47"/>
    <mergeCell ref="L47:M47"/>
    <mergeCell ref="R43:S43"/>
    <mergeCell ref="J37:K37"/>
    <mergeCell ref="H53:I53"/>
    <mergeCell ref="J53:K53"/>
    <mergeCell ref="R62:S62"/>
    <mergeCell ref="D63:E63"/>
    <mergeCell ref="F63:G63"/>
    <mergeCell ref="H63:I63"/>
    <mergeCell ref="J63:K63"/>
    <mergeCell ref="L63:M63"/>
    <mergeCell ref="F64:G64"/>
    <mergeCell ref="H64:I64"/>
    <mergeCell ref="J64:K64"/>
    <mergeCell ref="L64:M64"/>
    <mergeCell ref="R70:S70"/>
    <mergeCell ref="D82:E82"/>
    <mergeCell ref="F82:G82"/>
    <mergeCell ref="H82:I82"/>
    <mergeCell ref="J82:K82"/>
    <mergeCell ref="L82:M82"/>
    <mergeCell ref="N82:O82"/>
    <mergeCell ref="P82:Q82"/>
    <mergeCell ref="R82:S82"/>
    <mergeCell ref="D83:E83"/>
    <mergeCell ref="F83:G83"/>
    <mergeCell ref="H83:I83"/>
    <mergeCell ref="J83:K83"/>
    <mergeCell ref="L83:M83"/>
    <mergeCell ref="N83:O83"/>
    <mergeCell ref="P83:Q83"/>
    <mergeCell ref="R83:S83"/>
    <mergeCell ref="D66:E66"/>
    <mergeCell ref="F66:G66"/>
    <mergeCell ref="H66:I66"/>
    <mergeCell ref="J66:K66"/>
    <mergeCell ref="L66:M66"/>
    <mergeCell ref="P66:Q66"/>
    <mergeCell ref="R66:S66"/>
    <mergeCell ref="R68:S68"/>
    <mergeCell ref="N70:O70"/>
    <mergeCell ref="P70:Q70"/>
    <mergeCell ref="D70:E70"/>
    <mergeCell ref="D84:V84"/>
    <mergeCell ref="D85:V85"/>
    <mergeCell ref="D86:E86"/>
    <mergeCell ref="F86:G86"/>
    <mergeCell ref="H86:I86"/>
    <mergeCell ref="J86:K86"/>
    <mergeCell ref="L86:M86"/>
    <mergeCell ref="N86:O86"/>
    <mergeCell ref="P86:Q86"/>
    <mergeCell ref="R86:S86"/>
    <mergeCell ref="D87:E87"/>
    <mergeCell ref="F87:G87"/>
    <mergeCell ref="H87:I87"/>
    <mergeCell ref="J87:K87"/>
    <mergeCell ref="L87:M87"/>
    <mergeCell ref="N87:O87"/>
    <mergeCell ref="P87:Q87"/>
    <mergeCell ref="R87:S87"/>
    <mergeCell ref="D88:V88"/>
    <mergeCell ref="D89:E89"/>
    <mergeCell ref="F89:G89"/>
    <mergeCell ref="H89:I89"/>
    <mergeCell ref="J89:K89"/>
    <mergeCell ref="L89:M89"/>
    <mergeCell ref="N89:O89"/>
    <mergeCell ref="P89:Q89"/>
    <mergeCell ref="R89:S89"/>
    <mergeCell ref="D90:E90"/>
    <mergeCell ref="F90:G90"/>
    <mergeCell ref="H90:I90"/>
    <mergeCell ref="J90:K90"/>
    <mergeCell ref="L90:M90"/>
    <mergeCell ref="N90:O90"/>
    <mergeCell ref="P90:Q90"/>
    <mergeCell ref="R90:S90"/>
    <mergeCell ref="D91:T91"/>
    <mergeCell ref="D92:E92"/>
    <mergeCell ref="F92:V92"/>
    <mergeCell ref="D294:V294"/>
    <mergeCell ref="D295:E295"/>
    <mergeCell ref="F295:G295"/>
    <mergeCell ref="H295:I295"/>
    <mergeCell ref="J295:K295"/>
    <mergeCell ref="L295:M295"/>
    <mergeCell ref="N295:O295"/>
    <mergeCell ref="P295:Q295"/>
    <mergeCell ref="R295:S295"/>
    <mergeCell ref="D296:V296"/>
    <mergeCell ref="D297:V297"/>
    <mergeCell ref="D298:E298"/>
    <mergeCell ref="F298:G298"/>
    <mergeCell ref="H298:I298"/>
    <mergeCell ref="J298:K298"/>
    <mergeCell ref="L298:M298"/>
    <mergeCell ref="N298:O298"/>
    <mergeCell ref="P298:Q298"/>
    <mergeCell ref="R298:S298"/>
    <mergeCell ref="F103:G103"/>
    <mergeCell ref="H103:I103"/>
    <mergeCell ref="J103:K103"/>
    <mergeCell ref="L103:M103"/>
    <mergeCell ref="N103:O103"/>
    <mergeCell ref="H177:I177"/>
    <mergeCell ref="J177:K177"/>
    <mergeCell ref="L177:M177"/>
    <mergeCell ref="N177:O177"/>
    <mergeCell ref="P177:Q177"/>
    <mergeCell ref="F308:G308"/>
    <mergeCell ref="H308:I308"/>
    <mergeCell ref="J320:K320"/>
    <mergeCell ref="L320:M320"/>
    <mergeCell ref="N320:O320"/>
    <mergeCell ref="P320:Q320"/>
    <mergeCell ref="R320:S320"/>
    <mergeCell ref="D320:E320"/>
    <mergeCell ref="D321:V321"/>
    <mergeCell ref="D322:E322"/>
    <mergeCell ref="F322:G322"/>
    <mergeCell ref="H322:I322"/>
    <mergeCell ref="J322:K322"/>
    <mergeCell ref="L322:M322"/>
    <mergeCell ref="N322:O322"/>
    <mergeCell ref="P322:Q322"/>
    <mergeCell ref="R322:S322"/>
    <mergeCell ref="F320:G320"/>
    <mergeCell ref="H320:I320"/>
    <mergeCell ref="D323:V323"/>
    <mergeCell ref="D324:V324"/>
    <mergeCell ref="D325:E325"/>
    <mergeCell ref="F325:G325"/>
    <mergeCell ref="H325:I325"/>
    <mergeCell ref="J325:K325"/>
    <mergeCell ref="L325:M325"/>
    <mergeCell ref="N325:O325"/>
    <mergeCell ref="P325:Q325"/>
    <mergeCell ref="R325:S325"/>
    <mergeCell ref="D326:E326"/>
    <mergeCell ref="F326:G326"/>
    <mergeCell ref="H326:I326"/>
    <mergeCell ref="J326:K326"/>
    <mergeCell ref="L326:M326"/>
    <mergeCell ref="N326:O326"/>
    <mergeCell ref="P326:Q326"/>
    <mergeCell ref="R326:S326"/>
    <mergeCell ref="D327:E327"/>
    <mergeCell ref="F327:G327"/>
    <mergeCell ref="H327:I327"/>
    <mergeCell ref="J327:K327"/>
    <mergeCell ref="L327:M327"/>
    <mergeCell ref="N327:O327"/>
    <mergeCell ref="P327:Q327"/>
    <mergeCell ref="R327:S327"/>
    <mergeCell ref="D328:E328"/>
    <mergeCell ref="F328:G328"/>
    <mergeCell ref="H328:I328"/>
    <mergeCell ref="J328:K328"/>
    <mergeCell ref="L328:M328"/>
    <mergeCell ref="N328:O328"/>
    <mergeCell ref="P328:Q328"/>
    <mergeCell ref="R328:S328"/>
    <mergeCell ref="D329:E329"/>
    <mergeCell ref="F329:G329"/>
    <mergeCell ref="H329:I329"/>
    <mergeCell ref="J329:K329"/>
    <mergeCell ref="L329:M329"/>
    <mergeCell ref="N329:O329"/>
    <mergeCell ref="P329:Q329"/>
    <mergeCell ref="R329:S329"/>
    <mergeCell ref="D330:E330"/>
    <mergeCell ref="F330:G330"/>
    <mergeCell ref="H330:I330"/>
    <mergeCell ref="J330:K330"/>
    <mergeCell ref="L330:M330"/>
    <mergeCell ref="N330:O330"/>
    <mergeCell ref="P330:Q330"/>
    <mergeCell ref="R330:S330"/>
    <mergeCell ref="D331:E331"/>
    <mergeCell ref="F331:G331"/>
    <mergeCell ref="H331:I331"/>
    <mergeCell ref="J331:K331"/>
    <mergeCell ref="L331:M331"/>
    <mergeCell ref="N331:O331"/>
    <mergeCell ref="P331:Q331"/>
    <mergeCell ref="R331:S331"/>
    <mergeCell ref="D332:T332"/>
    <mergeCell ref="D333:E333"/>
    <mergeCell ref="F333:V333"/>
    <mergeCell ref="D345:E345"/>
    <mergeCell ref="F345:G345"/>
    <mergeCell ref="H345:I345"/>
    <mergeCell ref="J345:K345"/>
    <mergeCell ref="L345:M345"/>
    <mergeCell ref="N345:O345"/>
    <mergeCell ref="P345:Q345"/>
    <mergeCell ref="R345:S345"/>
    <mergeCell ref="D346:E346"/>
    <mergeCell ref="F346:G346"/>
    <mergeCell ref="H346:I346"/>
    <mergeCell ref="J346:K346"/>
    <mergeCell ref="L346:M346"/>
    <mergeCell ref="N346:O346"/>
    <mergeCell ref="P346:Q346"/>
    <mergeCell ref="R346:S346"/>
    <mergeCell ref="N340:O340"/>
    <mergeCell ref="N339:O339"/>
    <mergeCell ref="N338:O338"/>
    <mergeCell ref="N337:O337"/>
    <mergeCell ref="P338:Q338"/>
    <mergeCell ref="P339:Q339"/>
    <mergeCell ref="P340:Q340"/>
    <mergeCell ref="R335:S335"/>
    <mergeCell ref="J338:K338"/>
    <mergeCell ref="H335:I335"/>
    <mergeCell ref="D337:E337"/>
    <mergeCell ref="N335:O335"/>
    <mergeCell ref="P335:Q335"/>
    <mergeCell ref="N358:O358"/>
    <mergeCell ref="P358:Q358"/>
    <mergeCell ref="R358:S358"/>
    <mergeCell ref="N360:O360"/>
    <mergeCell ref="R364:S364"/>
    <mergeCell ref="T368:V377"/>
    <mergeCell ref="H369:I369"/>
    <mergeCell ref="J369:K369"/>
    <mergeCell ref="L369:M369"/>
    <mergeCell ref="N369:O369"/>
    <mergeCell ref="P369:Q369"/>
    <mergeCell ref="N372:O372"/>
    <mergeCell ref="P372:Q372"/>
    <mergeCell ref="D373:E373"/>
    <mergeCell ref="F373:G373"/>
    <mergeCell ref="H373:I373"/>
    <mergeCell ref="J373:K373"/>
    <mergeCell ref="L373:M373"/>
    <mergeCell ref="N373:O373"/>
    <mergeCell ref="P373:Q373"/>
    <mergeCell ref="R373:S373"/>
    <mergeCell ref="F374:G374"/>
    <mergeCell ref="H374:I374"/>
    <mergeCell ref="J374:K374"/>
    <mergeCell ref="L374:M374"/>
    <mergeCell ref="N374:O374"/>
    <mergeCell ref="P374:Q374"/>
    <mergeCell ref="R374:S374"/>
    <mergeCell ref="D375:E375"/>
    <mergeCell ref="F375:G375"/>
    <mergeCell ref="H375:I375"/>
    <mergeCell ref="J375:K375"/>
    <mergeCell ref="H376:I376"/>
    <mergeCell ref="J382:K382"/>
    <mergeCell ref="L382:M382"/>
    <mergeCell ref="N382:O382"/>
    <mergeCell ref="P382:Q382"/>
    <mergeCell ref="R382:S382"/>
    <mergeCell ref="H378:I378"/>
    <mergeCell ref="D381:E381"/>
    <mergeCell ref="D378:E378"/>
    <mergeCell ref="D380:E380"/>
    <mergeCell ref="F380:G380"/>
    <mergeCell ref="F378:G378"/>
    <mergeCell ref="H381:I381"/>
    <mergeCell ref="J381:K381"/>
    <mergeCell ref="P381:Q381"/>
    <mergeCell ref="D382:E382"/>
    <mergeCell ref="F382:G382"/>
    <mergeCell ref="L381:M381"/>
    <mergeCell ref="R380:S380"/>
    <mergeCell ref="D376:E376"/>
    <mergeCell ref="R381:S381"/>
    <mergeCell ref="P380:Q380"/>
    <mergeCell ref="D383:E383"/>
    <mergeCell ref="F383:G383"/>
    <mergeCell ref="H383:I383"/>
    <mergeCell ref="J383:K383"/>
    <mergeCell ref="L383:M383"/>
    <mergeCell ref="N383:O383"/>
    <mergeCell ref="P383:Q383"/>
    <mergeCell ref="R383:S383"/>
    <mergeCell ref="D384:E384"/>
    <mergeCell ref="F384:G384"/>
    <mergeCell ref="H384:I384"/>
    <mergeCell ref="J384:K384"/>
    <mergeCell ref="L384:M384"/>
    <mergeCell ref="N384:O384"/>
    <mergeCell ref="P384:Q384"/>
    <mergeCell ref="R384:S384"/>
    <mergeCell ref="D377:S377"/>
    <mergeCell ref="D379:V379"/>
    <mergeCell ref="H380:I380"/>
    <mergeCell ref="T380:V389"/>
    <mergeCell ref="D385:E385"/>
    <mergeCell ref="F385:G385"/>
    <mergeCell ref="H385:I385"/>
    <mergeCell ref="J385:K385"/>
    <mergeCell ref="L385:M385"/>
    <mergeCell ref="N385:O385"/>
    <mergeCell ref="P385:Q385"/>
    <mergeCell ref="R385:S385"/>
    <mergeCell ref="D386:E386"/>
    <mergeCell ref="F386:G386"/>
    <mergeCell ref="H386:I386"/>
    <mergeCell ref="J386:K386"/>
    <mergeCell ref="L386:M386"/>
    <mergeCell ref="N386:O386"/>
    <mergeCell ref="P386:Q386"/>
    <mergeCell ref="R386:S386"/>
    <mergeCell ref="D387:E387"/>
    <mergeCell ref="F387:G387"/>
    <mergeCell ref="H387:I387"/>
    <mergeCell ref="J387:K387"/>
    <mergeCell ref="L387:M387"/>
    <mergeCell ref="N387:O387"/>
    <mergeCell ref="P387:Q387"/>
    <mergeCell ref="R387:S387"/>
    <mergeCell ref="D388:E388"/>
    <mergeCell ref="F388:G388"/>
    <mergeCell ref="H388:I388"/>
    <mergeCell ref="J388:K388"/>
    <mergeCell ref="L388:M388"/>
    <mergeCell ref="N388:O388"/>
    <mergeCell ref="P388:Q388"/>
    <mergeCell ref="R388:S388"/>
    <mergeCell ref="D389:S389"/>
    <mergeCell ref="D390:V390"/>
    <mergeCell ref="D391:E391"/>
    <mergeCell ref="F391:G391"/>
    <mergeCell ref="H391:I391"/>
    <mergeCell ref="J391:K391"/>
    <mergeCell ref="L391:M391"/>
    <mergeCell ref="N391:O391"/>
    <mergeCell ref="P391:Q391"/>
    <mergeCell ref="R391:S391"/>
    <mergeCell ref="D392:V392"/>
    <mergeCell ref="D393:E393"/>
    <mergeCell ref="F393:G393"/>
    <mergeCell ref="H393:I393"/>
    <mergeCell ref="J393:K393"/>
    <mergeCell ref="L393:M393"/>
    <mergeCell ref="N393:O393"/>
    <mergeCell ref="P393:Q393"/>
    <mergeCell ref="R393:S393"/>
    <mergeCell ref="T393:V399"/>
    <mergeCell ref="D394:E394"/>
    <mergeCell ref="F394:G394"/>
    <mergeCell ref="H394:I394"/>
    <mergeCell ref="J394:K394"/>
    <mergeCell ref="L394:M394"/>
    <mergeCell ref="N394:O394"/>
    <mergeCell ref="P394:Q394"/>
    <mergeCell ref="R394:S394"/>
    <mergeCell ref="D395:E395"/>
    <mergeCell ref="F395:G395"/>
    <mergeCell ref="H395:I395"/>
    <mergeCell ref="J395:K395"/>
    <mergeCell ref="L395:M395"/>
    <mergeCell ref="N395:O395"/>
    <mergeCell ref="P395:Q395"/>
    <mergeCell ref="R395:S395"/>
    <mergeCell ref="D396:E396"/>
    <mergeCell ref="F396:G396"/>
    <mergeCell ref="H396:I396"/>
    <mergeCell ref="J396:K396"/>
    <mergeCell ref="L396:M396"/>
    <mergeCell ref="N396:O396"/>
    <mergeCell ref="P396:Q396"/>
    <mergeCell ref="R396:S396"/>
    <mergeCell ref="D397:E397"/>
    <mergeCell ref="F397:G397"/>
    <mergeCell ref="H397:I397"/>
    <mergeCell ref="J397:K397"/>
    <mergeCell ref="L397:M397"/>
    <mergeCell ref="N397:O397"/>
    <mergeCell ref="P397:Q397"/>
    <mergeCell ref="R397:S397"/>
    <mergeCell ref="D398:E398"/>
    <mergeCell ref="F398:G398"/>
    <mergeCell ref="H398:I398"/>
    <mergeCell ref="J398:K398"/>
    <mergeCell ref="L398:M398"/>
    <mergeCell ref="N398:O398"/>
    <mergeCell ref="P398:Q398"/>
    <mergeCell ref="R398:S398"/>
    <mergeCell ref="D399:S399"/>
    <mergeCell ref="D400:E400"/>
    <mergeCell ref="F400:G400"/>
    <mergeCell ref="H400:I400"/>
    <mergeCell ref="J400:K400"/>
    <mergeCell ref="L400:M400"/>
    <mergeCell ref="N400:O400"/>
    <mergeCell ref="P400:Q400"/>
    <mergeCell ref="R400:S400"/>
    <mergeCell ref="D401:V401"/>
    <mergeCell ref="D402:E402"/>
    <mergeCell ref="F402:G402"/>
    <mergeCell ref="H402:I402"/>
    <mergeCell ref="J402:K402"/>
    <mergeCell ref="L402:M402"/>
    <mergeCell ref="N402:O402"/>
    <mergeCell ref="P402:Q402"/>
    <mergeCell ref="R402:S402"/>
    <mergeCell ref="T402:V408"/>
    <mergeCell ref="D403:E403"/>
    <mergeCell ref="F403:G403"/>
    <mergeCell ref="H403:I403"/>
    <mergeCell ref="J403:K403"/>
    <mergeCell ref="L403:M403"/>
    <mergeCell ref="N403:O403"/>
    <mergeCell ref="P403:Q403"/>
    <mergeCell ref="R403:S403"/>
    <mergeCell ref="D404:E404"/>
    <mergeCell ref="F404:G404"/>
    <mergeCell ref="H404:I404"/>
    <mergeCell ref="J404:K404"/>
    <mergeCell ref="L404:M404"/>
    <mergeCell ref="N404:O404"/>
    <mergeCell ref="P404:Q404"/>
    <mergeCell ref="R404:S404"/>
    <mergeCell ref="D405:E405"/>
    <mergeCell ref="F405:G405"/>
    <mergeCell ref="H405:I405"/>
    <mergeCell ref="J405:K405"/>
    <mergeCell ref="L405:M405"/>
    <mergeCell ref="N405:O405"/>
    <mergeCell ref="P405:Q405"/>
    <mergeCell ref="R405:S405"/>
    <mergeCell ref="D406:E406"/>
    <mergeCell ref="F406:G406"/>
    <mergeCell ref="H406:I406"/>
    <mergeCell ref="J406:K406"/>
    <mergeCell ref="L406:M406"/>
    <mergeCell ref="N406:O406"/>
    <mergeCell ref="P406:Q406"/>
    <mergeCell ref="R406:S406"/>
    <mergeCell ref="D407:E407"/>
    <mergeCell ref="F407:G407"/>
    <mergeCell ref="H407:I407"/>
    <mergeCell ref="J407:K407"/>
    <mergeCell ref="L407:M407"/>
    <mergeCell ref="N407:O407"/>
    <mergeCell ref="P407:Q407"/>
    <mergeCell ref="R407:S407"/>
    <mergeCell ref="D408:S408"/>
    <mergeCell ref="D409:E409"/>
    <mergeCell ref="F409:G409"/>
    <mergeCell ref="H409:I409"/>
    <mergeCell ref="J409:K409"/>
    <mergeCell ref="L409:M409"/>
    <mergeCell ref="N409:O409"/>
    <mergeCell ref="P409:Q409"/>
    <mergeCell ref="R409:S409"/>
    <mergeCell ref="D410:V410"/>
    <mergeCell ref="D411:E411"/>
    <mergeCell ref="F411:G411"/>
    <mergeCell ref="H411:I411"/>
    <mergeCell ref="J411:K411"/>
    <mergeCell ref="L411:M411"/>
    <mergeCell ref="N411:O411"/>
    <mergeCell ref="P411:Q411"/>
    <mergeCell ref="R411:S411"/>
    <mergeCell ref="T411:V415"/>
    <mergeCell ref="D412:E412"/>
    <mergeCell ref="F412:G412"/>
    <mergeCell ref="H412:I412"/>
    <mergeCell ref="J412:K412"/>
    <mergeCell ref="L412:M412"/>
    <mergeCell ref="N412:O412"/>
    <mergeCell ref="P412:Q412"/>
    <mergeCell ref="R412:S412"/>
    <mergeCell ref="D413:E413"/>
    <mergeCell ref="F413:G413"/>
    <mergeCell ref="H413:I413"/>
    <mergeCell ref="J413:K413"/>
    <mergeCell ref="L413:M413"/>
    <mergeCell ref="N413:O413"/>
    <mergeCell ref="P413:Q413"/>
    <mergeCell ref="R413:S413"/>
    <mergeCell ref="D414:S414"/>
    <mergeCell ref="D415:S415"/>
    <mergeCell ref="D416:V416"/>
    <mergeCell ref="D417:E417"/>
    <mergeCell ref="F417:G417"/>
    <mergeCell ref="H417:I417"/>
    <mergeCell ref="J417:K417"/>
    <mergeCell ref="L417:M417"/>
    <mergeCell ref="N417:O417"/>
    <mergeCell ref="P417:Q417"/>
    <mergeCell ref="R417:S417"/>
    <mergeCell ref="D418:T418"/>
    <mergeCell ref="D419:E419"/>
    <mergeCell ref="F419:V419"/>
    <mergeCell ref="D439:V439"/>
    <mergeCell ref="F440:G440"/>
    <mergeCell ref="J440:K440"/>
    <mergeCell ref="L441:M441"/>
    <mergeCell ref="N441:O441"/>
    <mergeCell ref="P440:Q440"/>
    <mergeCell ref="R440:S440"/>
    <mergeCell ref="H433:I433"/>
    <mergeCell ref="R435:S435"/>
    <mergeCell ref="D421:V421"/>
    <mergeCell ref="D422:V422"/>
    <mergeCell ref="D423:E423"/>
    <mergeCell ref="F423:G423"/>
    <mergeCell ref="H423:I423"/>
    <mergeCell ref="J423:K423"/>
    <mergeCell ref="L423:M423"/>
    <mergeCell ref="N423:O423"/>
    <mergeCell ref="P423:Q423"/>
    <mergeCell ref="R423:S423"/>
    <mergeCell ref="D424:V424"/>
    <mergeCell ref="L440:M440"/>
    <mergeCell ref="J441:K441"/>
    <mergeCell ref="H441:I441"/>
    <mergeCell ref="H434:I434"/>
    <mergeCell ref="P427:Q427"/>
    <mergeCell ref="R427:S427"/>
    <mergeCell ref="D428:V428"/>
    <mergeCell ref="D429:E429"/>
    <mergeCell ref="F429:G429"/>
    <mergeCell ref="H429:I429"/>
    <mergeCell ref="J429:K429"/>
    <mergeCell ref="L429:M429"/>
    <mergeCell ref="R443:S443"/>
    <mergeCell ref="D444:V444"/>
    <mergeCell ref="F445:G445"/>
    <mergeCell ref="P445:Q445"/>
    <mergeCell ref="R445:S445"/>
    <mergeCell ref="N443:O443"/>
    <mergeCell ref="D440:E440"/>
    <mergeCell ref="D441:E441"/>
    <mergeCell ref="D445:E445"/>
    <mergeCell ref="D446:T446"/>
    <mergeCell ref="F447:V447"/>
    <mergeCell ref="D470:E470"/>
    <mergeCell ref="F472:G472"/>
    <mergeCell ref="P472:Q472"/>
    <mergeCell ref="D451:T451"/>
    <mergeCell ref="D452:E452"/>
    <mergeCell ref="F452:V452"/>
    <mergeCell ref="J443:K443"/>
    <mergeCell ref="H443:I443"/>
    <mergeCell ref="L443:M443"/>
    <mergeCell ref="H445:I445"/>
    <mergeCell ref="L450:M450"/>
    <mergeCell ref="N450:O450"/>
    <mergeCell ref="P450:Q450"/>
    <mergeCell ref="D454:V454"/>
    <mergeCell ref="D455:E455"/>
    <mergeCell ref="F455:G455"/>
    <mergeCell ref="H455:I455"/>
    <mergeCell ref="J455:K455"/>
    <mergeCell ref="L455:M455"/>
    <mergeCell ref="N455:O455"/>
    <mergeCell ref="P455:Q455"/>
    <mergeCell ref="R455:S455"/>
    <mergeCell ref="D456:E456"/>
    <mergeCell ref="F456:G456"/>
    <mergeCell ref="H456:I456"/>
    <mergeCell ref="R449:S449"/>
    <mergeCell ref="N472:O472"/>
    <mergeCell ref="N449:O449"/>
    <mergeCell ref="P449:Q449"/>
    <mergeCell ref="L449:M449"/>
    <mergeCell ref="R513:S513"/>
    <mergeCell ref="D507:E507"/>
    <mergeCell ref="F507:G507"/>
    <mergeCell ref="D504:E504"/>
    <mergeCell ref="J498:K498"/>
    <mergeCell ref="D514:V514"/>
    <mergeCell ref="D515:E515"/>
    <mergeCell ref="F515:G515"/>
    <mergeCell ref="H515:I515"/>
    <mergeCell ref="J515:K515"/>
    <mergeCell ref="L515:M515"/>
    <mergeCell ref="N515:O515"/>
    <mergeCell ref="P515:Q515"/>
    <mergeCell ref="R515:S515"/>
    <mergeCell ref="F499:G499"/>
    <mergeCell ref="L498:M498"/>
    <mergeCell ref="J500:K500"/>
    <mergeCell ref="D498:E498"/>
    <mergeCell ref="F498:G498"/>
    <mergeCell ref="J502:K502"/>
    <mergeCell ref="H507:I507"/>
    <mergeCell ref="J507:K507"/>
    <mergeCell ref="L507:M507"/>
    <mergeCell ref="F506:G506"/>
    <mergeCell ref="H506:I506"/>
    <mergeCell ref="J506:K506"/>
    <mergeCell ref="F504:V504"/>
    <mergeCell ref="D508:T508"/>
    <mergeCell ref="D509:E509"/>
    <mergeCell ref="F509:V509"/>
    <mergeCell ref="H518:I518"/>
    <mergeCell ref="J518:K518"/>
    <mergeCell ref="L518:M518"/>
    <mergeCell ref="N518:O518"/>
    <mergeCell ref="P518:Q518"/>
    <mergeCell ref="R518:S518"/>
    <mergeCell ref="D519:V519"/>
    <mergeCell ref="D520:E520"/>
    <mergeCell ref="F520:G520"/>
    <mergeCell ref="H520:I520"/>
    <mergeCell ref="J520:K520"/>
    <mergeCell ref="L520:M520"/>
    <mergeCell ref="N520:O520"/>
    <mergeCell ref="P520:Q520"/>
    <mergeCell ref="R520:S520"/>
    <mergeCell ref="L506:M506"/>
    <mergeCell ref="N506:O506"/>
    <mergeCell ref="P506:Q506"/>
    <mergeCell ref="R506:S506"/>
    <mergeCell ref="D521:E521"/>
    <mergeCell ref="F521:G521"/>
    <mergeCell ref="H521:I521"/>
    <mergeCell ref="J521:K521"/>
    <mergeCell ref="L521:M521"/>
    <mergeCell ref="N521:O521"/>
    <mergeCell ref="P521:Q521"/>
    <mergeCell ref="R521:S521"/>
    <mergeCell ref="D522:V522"/>
    <mergeCell ref="D523:E523"/>
    <mergeCell ref="F523:G523"/>
    <mergeCell ref="H523:I523"/>
    <mergeCell ref="J523:K523"/>
    <mergeCell ref="L523:M523"/>
    <mergeCell ref="N523:O523"/>
    <mergeCell ref="P523:Q523"/>
    <mergeCell ref="R523:S523"/>
    <mergeCell ref="D524:E524"/>
    <mergeCell ref="F524:G524"/>
    <mergeCell ref="H524:I524"/>
    <mergeCell ref="J524:K524"/>
    <mergeCell ref="L524:M524"/>
    <mergeCell ref="N524:O524"/>
    <mergeCell ref="P524:Q524"/>
    <mergeCell ref="R524:S524"/>
    <mergeCell ref="D525:E525"/>
    <mergeCell ref="F525:G525"/>
    <mergeCell ref="H525:I525"/>
    <mergeCell ref="J525:K525"/>
    <mergeCell ref="L525:M525"/>
    <mergeCell ref="N525:O525"/>
    <mergeCell ref="P525:Q525"/>
    <mergeCell ref="R525:S525"/>
    <mergeCell ref="D526:E526"/>
    <mergeCell ref="F526:G526"/>
    <mergeCell ref="H526:I526"/>
    <mergeCell ref="J526:K526"/>
    <mergeCell ref="L526:M526"/>
    <mergeCell ref="N526:O526"/>
    <mergeCell ref="P526:Q526"/>
    <mergeCell ref="R526:S526"/>
    <mergeCell ref="D527:E527"/>
    <mergeCell ref="F527:G527"/>
    <mergeCell ref="H527:I527"/>
    <mergeCell ref="J527:K527"/>
    <mergeCell ref="L527:M527"/>
    <mergeCell ref="N527:O527"/>
    <mergeCell ref="P527:Q527"/>
    <mergeCell ref="R527:S527"/>
    <mergeCell ref="H529:I529"/>
    <mergeCell ref="J529:K529"/>
    <mergeCell ref="L529:M529"/>
    <mergeCell ref="N529:O529"/>
    <mergeCell ref="P529:Q529"/>
    <mergeCell ref="R529:S529"/>
    <mergeCell ref="D530:T530"/>
    <mergeCell ref="D531:E531"/>
    <mergeCell ref="F531:V531"/>
    <mergeCell ref="D533:E533"/>
    <mergeCell ref="F533:G533"/>
    <mergeCell ref="H533:I533"/>
    <mergeCell ref="J533:K533"/>
    <mergeCell ref="L533:M533"/>
    <mergeCell ref="N533:O533"/>
    <mergeCell ref="P533:Q533"/>
    <mergeCell ref="R533:S533"/>
    <mergeCell ref="D538:E538"/>
    <mergeCell ref="F538:G538"/>
    <mergeCell ref="H538:I538"/>
    <mergeCell ref="J538:K538"/>
    <mergeCell ref="L538:M538"/>
    <mergeCell ref="N538:O538"/>
    <mergeCell ref="P538:Q538"/>
    <mergeCell ref="R538:S538"/>
    <mergeCell ref="D539:T539"/>
    <mergeCell ref="D534:E534"/>
    <mergeCell ref="F534:G534"/>
    <mergeCell ref="H534:I534"/>
    <mergeCell ref="J534:K534"/>
    <mergeCell ref="L534:M534"/>
    <mergeCell ref="N534:O534"/>
    <mergeCell ref="P534:Q534"/>
    <mergeCell ref="R534:S534"/>
    <mergeCell ref="D535:E535"/>
    <mergeCell ref="F535:G535"/>
    <mergeCell ref="H535:I535"/>
    <mergeCell ref="J535:K535"/>
    <mergeCell ref="L535:M535"/>
    <mergeCell ref="N535:O535"/>
    <mergeCell ref="P535:Q535"/>
    <mergeCell ref="R535:S535"/>
    <mergeCell ref="D536:E536"/>
    <mergeCell ref="F536:G536"/>
    <mergeCell ref="H536:I536"/>
    <mergeCell ref="J536:K536"/>
    <mergeCell ref="L536:M536"/>
    <mergeCell ref="N536:O536"/>
    <mergeCell ref="P536:Q536"/>
    <mergeCell ref="D544:T544"/>
    <mergeCell ref="D545:E545"/>
    <mergeCell ref="F545:V545"/>
    <mergeCell ref="D540:E540"/>
    <mergeCell ref="F540:V540"/>
    <mergeCell ref="D542:E542"/>
    <mergeCell ref="F542:G542"/>
    <mergeCell ref="H542:I542"/>
    <mergeCell ref="J542:K542"/>
    <mergeCell ref="L542:M542"/>
    <mergeCell ref="N542:O542"/>
    <mergeCell ref="P542:Q542"/>
    <mergeCell ref="R542:S542"/>
    <mergeCell ref="D543:E543"/>
    <mergeCell ref="F543:G543"/>
    <mergeCell ref="H543:I543"/>
    <mergeCell ref="J543:K543"/>
    <mergeCell ref="L543:M543"/>
    <mergeCell ref="N543:O543"/>
    <mergeCell ref="P543:Q543"/>
    <mergeCell ref="R543:S543"/>
    <mergeCell ref="L255:M255"/>
    <mergeCell ref="N255:O255"/>
    <mergeCell ref="P255:Q255"/>
    <mergeCell ref="R255:S255"/>
    <mergeCell ref="D256:E256"/>
    <mergeCell ref="F256:G256"/>
    <mergeCell ref="H256:I256"/>
    <mergeCell ref="J256:K256"/>
    <mergeCell ref="L256:M256"/>
    <mergeCell ref="D537:E537"/>
    <mergeCell ref="F537:G537"/>
    <mergeCell ref="H537:I537"/>
    <mergeCell ref="J537:K537"/>
    <mergeCell ref="L537:M537"/>
    <mergeCell ref="N537:O537"/>
    <mergeCell ref="P537:Q537"/>
    <mergeCell ref="R537:S537"/>
    <mergeCell ref="D257:E257"/>
    <mergeCell ref="F257:G257"/>
    <mergeCell ref="H257:I257"/>
    <mergeCell ref="J257:K257"/>
    <mergeCell ref="L257:M257"/>
    <mergeCell ref="N257:O257"/>
    <mergeCell ref="P257:Q257"/>
    <mergeCell ref="R257:S257"/>
    <mergeCell ref="D258:T258"/>
    <mergeCell ref="D259:E259"/>
    <mergeCell ref="F259:V259"/>
    <mergeCell ref="R536:S536"/>
    <mergeCell ref="D528:V528"/>
    <mergeCell ref="D529:E529"/>
    <mergeCell ref="F529:G529"/>
  </mergeCells>
  <phoneticPr fontId="0" type="noConversion"/>
  <conditionalFormatting sqref="X42:X48 X131:X132 X136:X139 X182 X245:X249 X565:X574 X582:X585 X600:X603 X607:X610 X593:X596 X144:X148 X335:X341 X493 X497:X502 X186:X190 X200:X204 X217:X221 X225:X228 X232:X235 X239:X241 X559:X561 X6:X15 X637 X176:X177 X207:X213 X31:X33">
    <cfRule type="expression" dxfId="1281" priority="1288" stopIfTrue="1">
      <formula>W6=0</formula>
    </cfRule>
  </conditionalFormatting>
  <conditionalFormatting sqref="X19">
    <cfRule type="expression" dxfId="1280" priority="1289" stopIfTrue="1">
      <formula>SUM($W$20)&gt;0</formula>
    </cfRule>
    <cfRule type="expression" dxfId="1279" priority="1290" stopIfTrue="1">
      <formula>W19=0</formula>
    </cfRule>
  </conditionalFormatting>
  <conditionalFormatting sqref="X20">
    <cfRule type="expression" dxfId="1278" priority="1291" stopIfTrue="1">
      <formula>SUM($W$19)&gt;0</formula>
    </cfRule>
    <cfRule type="expression" dxfId="1277" priority="1292" stopIfTrue="1">
      <formula>W20=0</formula>
    </cfRule>
  </conditionalFormatting>
  <conditionalFormatting sqref="D129:E129 D343:E343 D491:E491 D495:E495 D230:E230 D587:E587 D598:E598 D141:E141 D17:E17 D669:E669 D35:E35 D22:E22 D107:E107 D134:E134 D50:E50 D150:E150 D174:E174 D563:E563 D251:E251 D292:E292 D468:E468 D437:E437 D578:E578 D605:E605 D612:E612 D635:E635 D648:E648 D656:E656 D184:E184 D243:E243 D215:E215 D223:E223 D198:E198 D237:E237 D482:E482 D504:E504 D557:E557 D681:E681">
    <cfRule type="expression" dxfId="1276" priority="1306" stopIfTrue="1">
      <formula>F17=0</formula>
    </cfRule>
  </conditionalFormatting>
  <conditionalFormatting sqref="X581">
    <cfRule type="expression" dxfId="1275" priority="1307" stopIfTrue="1">
      <formula>SUM(W580)&gt;0</formula>
    </cfRule>
    <cfRule type="expression" dxfId="1274" priority="1308" stopIfTrue="1">
      <formula>W581=0</formula>
    </cfRule>
  </conditionalFormatting>
  <conditionalFormatting sqref="X580">
    <cfRule type="expression" dxfId="1273" priority="1309" stopIfTrue="1">
      <formula>SUM(W581)&gt;0</formula>
    </cfRule>
    <cfRule type="expression" dxfId="1272" priority="1310" stopIfTrue="1">
      <formula>W580=0</formula>
    </cfRule>
  </conditionalFormatting>
  <conditionalFormatting sqref="X589">
    <cfRule type="expression" dxfId="1271" priority="1329" stopIfTrue="1">
      <formula>SUM(W592)&gt;0</formula>
    </cfRule>
    <cfRule type="expression" dxfId="1270" priority="1330" stopIfTrue="1">
      <formula>W589=0</formula>
    </cfRule>
  </conditionalFormatting>
  <conditionalFormatting sqref="X592">
    <cfRule type="expression" dxfId="1269" priority="1331" stopIfTrue="1">
      <formula>SUM(W589:W591)&gt;0</formula>
    </cfRule>
    <cfRule type="expression" dxfId="1268" priority="1332" stopIfTrue="1">
      <formula>W592=0</formula>
    </cfRule>
  </conditionalFormatting>
  <conditionalFormatting sqref="X575">
    <cfRule type="expression" dxfId="1267" priority="1333" stopIfTrue="1">
      <formula>SUM($W$576)&gt;0</formula>
    </cfRule>
    <cfRule type="expression" dxfId="1266" priority="1334" stopIfTrue="1">
      <formula>W575=0</formula>
    </cfRule>
  </conditionalFormatting>
  <conditionalFormatting sqref="X576">
    <cfRule type="expression" dxfId="1265" priority="1335" stopIfTrue="1">
      <formula>SUM($W$575)&gt;0</formula>
    </cfRule>
    <cfRule type="expression" dxfId="1264" priority="1336" stopIfTrue="1">
      <formula>W576=0</formula>
    </cfRule>
  </conditionalFormatting>
  <conditionalFormatting sqref="X590:X591">
    <cfRule type="expression" dxfId="1263" priority="1337" stopIfTrue="1">
      <formula>SUM($W$592)&gt;0</formula>
    </cfRule>
    <cfRule type="expression" dxfId="1262" priority="1338" stopIfTrue="1">
      <formula>W590=0</formula>
    </cfRule>
  </conditionalFormatting>
  <conditionalFormatting sqref="D589:S596 D600:S603 D607:S610 D565:S576 D580:S585 D548:S548 D559:S561 D497:S502 D493:S493 D335:S341 D245:S249 D217:S221 D225:S228 D232:S235 D239:S241 D186:S190 D200:S205 D144:S148 D182:S182 D131:S132 D136:S139 D42:S48 D19:S20 D6:S15 D637:S637 D207:S213 D550:S550 D552:S552 D31:S33">
    <cfRule type="cellIs" dxfId="1261" priority="1397" stopIfTrue="1" operator="equal">
      <formula>"a"</formula>
    </cfRule>
    <cfRule type="cellIs" dxfId="1260" priority="1398" stopIfTrue="1" operator="equal">
      <formula>"s"</formula>
    </cfRule>
  </conditionalFormatting>
  <conditionalFormatting sqref="U590">
    <cfRule type="expression" dxfId="1259" priority="1399" stopIfTrue="1">
      <formula>SUM(#REF!)&gt;0</formula>
    </cfRule>
  </conditionalFormatting>
  <conditionalFormatting sqref="U591">
    <cfRule type="expression" dxfId="1258" priority="1400" stopIfTrue="1">
      <formula>SUM(#REF!)&gt;0</formula>
    </cfRule>
  </conditionalFormatting>
  <conditionalFormatting sqref="U589">
    <cfRule type="expression" dxfId="1257" priority="1401" stopIfTrue="1">
      <formula>SUM($W$141:$W$141)&gt;0</formula>
    </cfRule>
  </conditionalFormatting>
  <conditionalFormatting sqref="U592">
    <cfRule type="expression" dxfId="1256" priority="1402" stopIfTrue="1">
      <formula>SUM($W$141:$W$141)&gt;0</formula>
    </cfRule>
  </conditionalFormatting>
  <conditionalFormatting sqref="U575">
    <cfRule type="expression" dxfId="1255" priority="1403" stopIfTrue="1">
      <formula>SUM($W$576:$W$576)&gt;0</formula>
    </cfRule>
  </conditionalFormatting>
  <conditionalFormatting sqref="U576">
    <cfRule type="expression" dxfId="1254" priority="1404" stopIfTrue="1">
      <formula>SUM($W$576:$W$576)&gt;0</formula>
    </cfRule>
  </conditionalFormatting>
  <conditionalFormatting sqref="U19">
    <cfRule type="expression" dxfId="1253" priority="1414" stopIfTrue="1">
      <formula>SUM($W$20:$W$20)&gt;0</formula>
    </cfRule>
  </conditionalFormatting>
  <conditionalFormatting sqref="U20">
    <cfRule type="expression" dxfId="1252" priority="1415" stopIfTrue="1">
      <formula>SUM($W$20:$W$20)&gt;0</formula>
    </cfRule>
  </conditionalFormatting>
  <conditionalFormatting sqref="Z93:Z94 Z291:Z292 Z634:Z637 Z647:Z649 Z655:Z656 Z106:Z107 Z125 Z436:Z437 Z128:Z150 Z197:Z205 Z207:Z252 Z550 Z552 Z556:Z612 Z624:Z627 Z490:Z504 Z41:Z50 Z334:Z343 Z432 Z546:Z548 Z30:Z35 Z668:Z671 Z680:Z681 Z160 Z5:Z26 Z58:Z59 Z173:Z190 Z476:Z479 Z481:Z484 Z453:Z456 Z467:Z468 Z260">
    <cfRule type="cellIs" dxfId="1251" priority="1416" stopIfTrue="1" operator="equal">
      <formula>"a"</formula>
    </cfRule>
  </conditionalFormatting>
  <conditionalFormatting sqref="X62:X64 X66:X70">
    <cfRule type="expression" dxfId="1250" priority="1260" stopIfTrue="1">
      <formula>W62=0</formula>
    </cfRule>
  </conditionalFormatting>
  <conditionalFormatting sqref="Z62:Z64 Z66:Z72">
    <cfRule type="cellIs" dxfId="1249" priority="1261" stopIfTrue="1" operator="equal">
      <formula>"a"</formula>
    </cfRule>
  </conditionalFormatting>
  <conditionalFormatting sqref="D72:E72">
    <cfRule type="expression" dxfId="1248" priority="1254" stopIfTrue="1">
      <formula>F72=0</formula>
    </cfRule>
  </conditionalFormatting>
  <conditionalFormatting sqref="D62:S64 D66:S70">
    <cfRule type="cellIs" dxfId="1247" priority="1257" stopIfTrue="1" operator="equal">
      <formula>"a"</formula>
    </cfRule>
    <cfRule type="cellIs" dxfId="1246" priority="1258" stopIfTrue="1" operator="equal">
      <formula>"s"</formula>
    </cfRule>
  </conditionalFormatting>
  <conditionalFormatting sqref="Z60">
    <cfRule type="cellIs" dxfId="1245" priority="1259" stopIfTrue="1" operator="equal">
      <formula>"a"</formula>
    </cfRule>
  </conditionalFormatting>
  <conditionalFormatting sqref="Z61">
    <cfRule type="cellIs" dxfId="1244" priority="1253" stopIfTrue="1" operator="equal">
      <formula>"a"</formula>
    </cfRule>
  </conditionalFormatting>
  <conditionalFormatting sqref="Z65">
    <cfRule type="cellIs" dxfId="1243" priority="1252" stopIfTrue="1" operator="equal">
      <formula>"a"</formula>
    </cfRule>
  </conditionalFormatting>
  <conditionalFormatting sqref="X74:X75">
    <cfRule type="expression" dxfId="1242" priority="1250" stopIfTrue="1">
      <formula>W74=0</formula>
    </cfRule>
  </conditionalFormatting>
  <conditionalFormatting sqref="Z74:Z77">
    <cfRule type="cellIs" dxfId="1241" priority="1251" stopIfTrue="1" operator="equal">
      <formula>"a"</formula>
    </cfRule>
  </conditionalFormatting>
  <conditionalFormatting sqref="D77:E77">
    <cfRule type="expression" dxfId="1240" priority="1244" stopIfTrue="1">
      <formula>F77=0</formula>
    </cfRule>
  </conditionalFormatting>
  <conditionalFormatting sqref="D74:S75">
    <cfRule type="cellIs" dxfId="1239" priority="1247" stopIfTrue="1" operator="equal">
      <formula>"a"</formula>
    </cfRule>
    <cfRule type="cellIs" dxfId="1238" priority="1248" stopIfTrue="1" operator="equal">
      <formula>"s"</formula>
    </cfRule>
  </conditionalFormatting>
  <conditionalFormatting sqref="Z73">
    <cfRule type="cellIs" dxfId="1237" priority="1249" stopIfTrue="1" operator="equal">
      <formula>"a"</formula>
    </cfRule>
  </conditionalFormatting>
  <conditionalFormatting sqref="X633">
    <cfRule type="expression" dxfId="1236" priority="1202" stopIfTrue="1">
      <formula>W633=0</formula>
    </cfRule>
  </conditionalFormatting>
  <conditionalFormatting sqref="Z633">
    <cfRule type="cellIs" dxfId="1235" priority="1203" stopIfTrue="1" operator="equal">
      <formula>"a"</formula>
    </cfRule>
  </conditionalFormatting>
  <conditionalFormatting sqref="X628:X631">
    <cfRule type="expression" dxfId="1234" priority="1198" stopIfTrue="1">
      <formula>W628=0</formula>
    </cfRule>
  </conditionalFormatting>
  <conditionalFormatting sqref="D628:S631 D633:S633">
    <cfRule type="cellIs" dxfId="1233" priority="1199" stopIfTrue="1" operator="equal">
      <formula>"a"</formula>
    </cfRule>
    <cfRule type="cellIs" dxfId="1232" priority="1200" stopIfTrue="1" operator="equal">
      <formula>"s"</formula>
    </cfRule>
  </conditionalFormatting>
  <conditionalFormatting sqref="Z628:Z631">
    <cfRule type="cellIs" dxfId="1231" priority="1201" stopIfTrue="1" operator="equal">
      <formula>"a"</formula>
    </cfRule>
  </conditionalFormatting>
  <conditionalFormatting sqref="X632">
    <cfRule type="expression" dxfId="1230" priority="1194" stopIfTrue="1">
      <formula>W632=0</formula>
    </cfRule>
  </conditionalFormatting>
  <conditionalFormatting sqref="D632:S632">
    <cfRule type="cellIs" dxfId="1229" priority="1195" stopIfTrue="1" operator="equal">
      <formula>"a"</formula>
    </cfRule>
    <cfRule type="cellIs" dxfId="1228" priority="1196" stopIfTrue="1" operator="equal">
      <formula>"s"</formula>
    </cfRule>
  </conditionalFormatting>
  <conditionalFormatting sqref="Z632">
    <cfRule type="cellIs" dxfId="1227" priority="1197" stopIfTrue="1" operator="equal">
      <formula>"a"</formula>
    </cfRule>
  </conditionalFormatting>
  <conditionalFormatting sqref="X639:X641">
    <cfRule type="expression" dxfId="1226" priority="1190" stopIfTrue="1">
      <formula>W639=0</formula>
    </cfRule>
  </conditionalFormatting>
  <conditionalFormatting sqref="D639:S642">
    <cfRule type="cellIs" dxfId="1225" priority="1191" stopIfTrue="1" operator="equal">
      <formula>"a"</formula>
    </cfRule>
    <cfRule type="cellIs" dxfId="1224" priority="1192" stopIfTrue="1" operator="equal">
      <formula>"s"</formula>
    </cfRule>
  </conditionalFormatting>
  <conditionalFormatting sqref="Z639:Z642">
    <cfRule type="cellIs" dxfId="1223" priority="1193" stopIfTrue="1" operator="equal">
      <formula>"a"</formula>
    </cfRule>
  </conditionalFormatting>
  <conditionalFormatting sqref="X638">
    <cfRule type="expression" dxfId="1222" priority="1186" stopIfTrue="1">
      <formula>W638=0</formula>
    </cfRule>
  </conditionalFormatting>
  <conditionalFormatting sqref="D638:S638">
    <cfRule type="cellIs" dxfId="1221" priority="1187" stopIfTrue="1" operator="equal">
      <formula>"a"</formula>
    </cfRule>
    <cfRule type="cellIs" dxfId="1220" priority="1188" stopIfTrue="1" operator="equal">
      <formula>"s"</formula>
    </cfRule>
  </conditionalFormatting>
  <conditionalFormatting sqref="Z638">
    <cfRule type="cellIs" dxfId="1219" priority="1189" stopIfTrue="1" operator="equal">
      <formula>"a"</formula>
    </cfRule>
  </conditionalFormatting>
  <conditionalFormatting sqref="X646">
    <cfRule type="expression" dxfId="1218" priority="1182" stopIfTrue="1">
      <formula>W646=0</formula>
    </cfRule>
  </conditionalFormatting>
  <conditionalFormatting sqref="D646:S646">
    <cfRule type="cellIs" dxfId="1217" priority="1183" stopIfTrue="1" operator="equal">
      <formula>"a"</formula>
    </cfRule>
    <cfRule type="cellIs" dxfId="1216" priority="1184" stopIfTrue="1" operator="equal">
      <formula>"s"</formula>
    </cfRule>
  </conditionalFormatting>
  <conditionalFormatting sqref="Z646">
    <cfRule type="cellIs" dxfId="1215" priority="1185" stopIfTrue="1" operator="equal">
      <formula>"a"</formula>
    </cfRule>
  </conditionalFormatting>
  <conditionalFormatting sqref="X645">
    <cfRule type="expression" dxfId="1214" priority="1178" stopIfTrue="1">
      <formula>W645=0</formula>
    </cfRule>
  </conditionalFormatting>
  <conditionalFormatting sqref="D645:S645">
    <cfRule type="cellIs" dxfId="1213" priority="1179" stopIfTrue="1" operator="equal">
      <formula>"a"</formula>
    </cfRule>
    <cfRule type="cellIs" dxfId="1212" priority="1180" stopIfTrue="1" operator="equal">
      <formula>"s"</formula>
    </cfRule>
  </conditionalFormatting>
  <conditionalFormatting sqref="Z645">
    <cfRule type="cellIs" dxfId="1211" priority="1181" stopIfTrue="1" operator="equal">
      <formula>"a"</formula>
    </cfRule>
  </conditionalFormatting>
  <conditionalFormatting sqref="D643:S643">
    <cfRule type="cellIs" dxfId="1210" priority="1175" stopIfTrue="1" operator="equal">
      <formula>"a"</formula>
    </cfRule>
    <cfRule type="cellIs" dxfId="1209" priority="1176" stopIfTrue="1" operator="equal">
      <formula>"s"</formula>
    </cfRule>
  </conditionalFormatting>
  <conditionalFormatting sqref="Z643">
    <cfRule type="cellIs" dxfId="1208" priority="1177" stopIfTrue="1" operator="equal">
      <formula>"a"</formula>
    </cfRule>
  </conditionalFormatting>
  <conditionalFormatting sqref="D644:S644">
    <cfRule type="cellIs" dxfId="1207" priority="1172" stopIfTrue="1" operator="equal">
      <formula>"a"</formula>
    </cfRule>
    <cfRule type="cellIs" dxfId="1206" priority="1173" stopIfTrue="1" operator="equal">
      <formula>"s"</formula>
    </cfRule>
  </conditionalFormatting>
  <conditionalFormatting sqref="Z644">
    <cfRule type="cellIs" dxfId="1205" priority="1174" stopIfTrue="1" operator="equal">
      <formula>"a"</formula>
    </cfRule>
  </conditionalFormatting>
  <conditionalFormatting sqref="X644">
    <cfRule type="expression" dxfId="1204" priority="1499" stopIfTrue="1">
      <formula>SUM($W$642:$W$643)&gt;0</formula>
    </cfRule>
    <cfRule type="expression" dxfId="1203" priority="1500" stopIfTrue="1">
      <formula>W644=0</formula>
    </cfRule>
  </conditionalFormatting>
  <conditionalFormatting sqref="X642">
    <cfRule type="expression" dxfId="1202" priority="1505" stopIfTrue="1">
      <formula>SUM(#REF!)&gt;0</formula>
    </cfRule>
    <cfRule type="expression" dxfId="1201" priority="1506" stopIfTrue="1">
      <formula>W642=0</formula>
    </cfRule>
  </conditionalFormatting>
  <conditionalFormatting sqref="X643">
    <cfRule type="expression" dxfId="1200" priority="1507" stopIfTrue="1">
      <formula>SUM(#REF!)&gt;0</formula>
    </cfRule>
    <cfRule type="expression" dxfId="1199" priority="1508" stopIfTrue="1">
      <formula>W643=0</formula>
    </cfRule>
  </conditionalFormatting>
  <conditionalFormatting sqref="X650:X651 X653:X654">
    <cfRule type="expression" dxfId="1198" priority="1161" stopIfTrue="1">
      <formula>W650=0</formula>
    </cfRule>
  </conditionalFormatting>
  <conditionalFormatting sqref="D650:S651 D653:S654">
    <cfRule type="cellIs" dxfId="1197" priority="1162" stopIfTrue="1" operator="equal">
      <formula>"a"</formula>
    </cfRule>
    <cfRule type="cellIs" dxfId="1196" priority="1163" stopIfTrue="1" operator="equal">
      <formula>"s"</formula>
    </cfRule>
  </conditionalFormatting>
  <conditionalFormatting sqref="Z650:Z651 Z653:Z654">
    <cfRule type="cellIs" dxfId="1195" priority="1164" stopIfTrue="1" operator="equal">
      <formula>"a"</formula>
    </cfRule>
  </conditionalFormatting>
  <conditionalFormatting sqref="Z657">
    <cfRule type="cellIs" dxfId="1194" priority="1160" stopIfTrue="1" operator="equal">
      <formula>"a"</formula>
    </cfRule>
  </conditionalFormatting>
  <conditionalFormatting sqref="X95:X99">
    <cfRule type="expression" dxfId="1193" priority="1132" stopIfTrue="1">
      <formula>W95=0</formula>
    </cfRule>
  </conditionalFormatting>
  <conditionalFormatting sqref="D95:S99">
    <cfRule type="cellIs" dxfId="1192" priority="1133" stopIfTrue="1" operator="equal">
      <formula>"a"</formula>
    </cfRule>
    <cfRule type="cellIs" dxfId="1191" priority="1134" stopIfTrue="1" operator="equal">
      <formula>"s"</formula>
    </cfRule>
  </conditionalFormatting>
  <conditionalFormatting sqref="Z95:Z99">
    <cfRule type="cellIs" dxfId="1190" priority="1135" stopIfTrue="1" operator="equal">
      <formula>"a"</formula>
    </cfRule>
  </conditionalFormatting>
  <conditionalFormatting sqref="X105">
    <cfRule type="expression" dxfId="1189" priority="1128" stopIfTrue="1">
      <formula>W105=0</formula>
    </cfRule>
  </conditionalFormatting>
  <conditionalFormatting sqref="D105:S105">
    <cfRule type="cellIs" dxfId="1188" priority="1129" stopIfTrue="1" operator="equal">
      <formula>"a"</formula>
    </cfRule>
    <cfRule type="cellIs" dxfId="1187" priority="1130" stopIfTrue="1" operator="equal">
      <formula>"s"</formula>
    </cfRule>
  </conditionalFormatting>
  <conditionalFormatting sqref="Z105">
    <cfRule type="cellIs" dxfId="1186" priority="1131" stopIfTrue="1" operator="equal">
      <formula>"a"</formula>
    </cfRule>
  </conditionalFormatting>
  <conditionalFormatting sqref="X104">
    <cfRule type="expression" dxfId="1185" priority="1124" stopIfTrue="1">
      <formula>W104=0</formula>
    </cfRule>
  </conditionalFormatting>
  <conditionalFormatting sqref="D104:S104">
    <cfRule type="cellIs" dxfId="1184" priority="1125" stopIfTrue="1" operator="equal">
      <formula>"a"</formula>
    </cfRule>
    <cfRule type="cellIs" dxfId="1183" priority="1126" stopIfTrue="1" operator="equal">
      <formula>"s"</formula>
    </cfRule>
  </conditionalFormatting>
  <conditionalFormatting sqref="Z104">
    <cfRule type="cellIs" dxfId="1182" priority="1127" stopIfTrue="1" operator="equal">
      <formula>"a"</formula>
    </cfRule>
  </conditionalFormatting>
  <conditionalFormatting sqref="X103">
    <cfRule type="expression" dxfId="1181" priority="1120" stopIfTrue="1">
      <formula>W103=0</formula>
    </cfRule>
  </conditionalFormatting>
  <conditionalFormatting sqref="D103:S103">
    <cfRule type="cellIs" dxfId="1180" priority="1121" stopIfTrue="1" operator="equal">
      <formula>"a"</formula>
    </cfRule>
    <cfRule type="cellIs" dxfId="1179" priority="1122" stopIfTrue="1" operator="equal">
      <formula>"s"</formula>
    </cfRule>
  </conditionalFormatting>
  <conditionalFormatting sqref="Z103">
    <cfRule type="cellIs" dxfId="1178" priority="1123" stopIfTrue="1" operator="equal">
      <formula>"a"</formula>
    </cfRule>
  </conditionalFormatting>
  <conditionalFormatting sqref="X110:X111">
    <cfRule type="expression" dxfId="1177" priority="1115" stopIfTrue="1">
      <formula>W110=0</formula>
    </cfRule>
  </conditionalFormatting>
  <conditionalFormatting sqref="D113:E113">
    <cfRule type="expression" dxfId="1176" priority="1116" stopIfTrue="1">
      <formula>F113=0</formula>
    </cfRule>
  </conditionalFormatting>
  <conditionalFormatting sqref="D110:S111">
    <cfRule type="cellIs" dxfId="1175" priority="1117" stopIfTrue="1" operator="equal">
      <formula>"a"</formula>
    </cfRule>
    <cfRule type="cellIs" dxfId="1174" priority="1118" stopIfTrue="1" operator="equal">
      <formula>"s"</formula>
    </cfRule>
  </conditionalFormatting>
  <conditionalFormatting sqref="Z108 Z110:Z113">
    <cfRule type="cellIs" dxfId="1173" priority="1119" stopIfTrue="1" operator="equal">
      <formula>"a"</formula>
    </cfRule>
  </conditionalFormatting>
  <conditionalFormatting sqref="Z109">
    <cfRule type="cellIs" dxfId="1172" priority="1112" stopIfTrue="1" operator="equal">
      <formula>"a"</formula>
    </cfRule>
  </conditionalFormatting>
  <conditionalFormatting sqref="X116:X121">
    <cfRule type="expression" dxfId="1171" priority="1105" stopIfTrue="1">
      <formula>W116=0</formula>
    </cfRule>
  </conditionalFormatting>
  <conditionalFormatting sqref="D124:E124">
    <cfRule type="expression" dxfId="1170" priority="1106" stopIfTrue="1">
      <formula>F124=0</formula>
    </cfRule>
  </conditionalFormatting>
  <conditionalFormatting sqref="D116:S122">
    <cfRule type="cellIs" dxfId="1169" priority="1109" stopIfTrue="1" operator="equal">
      <formula>"a"</formula>
    </cfRule>
    <cfRule type="cellIs" dxfId="1168" priority="1110" stopIfTrue="1" operator="equal">
      <formula>"s"</formula>
    </cfRule>
  </conditionalFormatting>
  <conditionalFormatting sqref="Z114 Z116:Z124">
    <cfRule type="cellIs" dxfId="1167" priority="1111" stopIfTrue="1" operator="equal">
      <formula>"a"</formula>
    </cfRule>
  </conditionalFormatting>
  <conditionalFormatting sqref="Z115">
    <cfRule type="cellIs" dxfId="1166" priority="1104" stopIfTrue="1" operator="equal">
      <formula>"a"</formula>
    </cfRule>
  </conditionalFormatting>
  <conditionalFormatting sqref="X122">
    <cfRule type="expression" dxfId="1165" priority="1103" stopIfTrue="1">
      <formula>W122=0</formula>
    </cfRule>
  </conditionalFormatting>
  <conditionalFormatting sqref="X126:X127">
    <cfRule type="expression" dxfId="1164" priority="1099" stopIfTrue="1">
      <formula>W126=0</formula>
    </cfRule>
  </conditionalFormatting>
  <conditionalFormatting sqref="D126:S127">
    <cfRule type="cellIs" dxfId="1163" priority="1100" stopIfTrue="1" operator="equal">
      <formula>"a"</formula>
    </cfRule>
    <cfRule type="cellIs" dxfId="1162" priority="1101" stopIfTrue="1" operator="equal">
      <formula>"s"</formula>
    </cfRule>
  </conditionalFormatting>
  <conditionalFormatting sqref="Z126:Z127">
    <cfRule type="cellIs" dxfId="1161" priority="1102" stopIfTrue="1" operator="equal">
      <formula>"a"</formula>
    </cfRule>
  </conditionalFormatting>
  <conditionalFormatting sqref="U644">
    <cfRule type="expression" dxfId="1160" priority="1098" stopIfTrue="1">
      <formula>W644&gt;0</formula>
    </cfRule>
  </conditionalFormatting>
  <conditionalFormatting sqref="U642">
    <cfRule type="expression" dxfId="1159" priority="1097" stopIfTrue="1">
      <formula>SUM(W644)&gt;0</formula>
    </cfRule>
  </conditionalFormatting>
  <conditionalFormatting sqref="U643">
    <cfRule type="expression" dxfId="1158" priority="1096" stopIfTrue="1">
      <formula>SUM(W644)&gt;0</formula>
    </cfRule>
  </conditionalFormatting>
  <conditionalFormatting sqref="D452:E452">
    <cfRule type="expression" dxfId="1157" priority="955" stopIfTrue="1">
      <formula>F452=0</formula>
    </cfRule>
  </conditionalFormatting>
  <conditionalFormatting sqref="Z448 Z451:Z452">
    <cfRule type="cellIs" dxfId="1156" priority="958" stopIfTrue="1" operator="equal">
      <formula>"a"</formula>
    </cfRule>
  </conditionalFormatting>
  <conditionalFormatting sqref="D450:S450">
    <cfRule type="cellIs" dxfId="1155" priority="951" stopIfTrue="1" operator="equal">
      <formula>"a"</formula>
    </cfRule>
    <cfRule type="cellIs" dxfId="1154" priority="952" stopIfTrue="1" operator="equal">
      <formula>"s"</formula>
    </cfRule>
  </conditionalFormatting>
  <conditionalFormatting sqref="Z450">
    <cfRule type="cellIs" dxfId="1153" priority="954" stopIfTrue="1" operator="equal">
      <formula>"a"</formula>
    </cfRule>
  </conditionalFormatting>
  <conditionalFormatting sqref="D449:S449">
    <cfRule type="cellIs" dxfId="1152" priority="945" stopIfTrue="1" operator="equal">
      <formula>"a"</formula>
    </cfRule>
    <cfRule type="cellIs" dxfId="1151" priority="946" stopIfTrue="1" operator="equal">
      <formula>"s"</formula>
    </cfRule>
  </conditionalFormatting>
  <conditionalFormatting sqref="Z449">
    <cfRule type="cellIs" dxfId="1150" priority="948" stopIfTrue="1" operator="equal">
      <formula>"a"</formula>
    </cfRule>
  </conditionalFormatting>
  <conditionalFormatting sqref="X433:X435">
    <cfRule type="expression" dxfId="1149" priority="923" stopIfTrue="1">
      <formula>W433=0</formula>
    </cfRule>
  </conditionalFormatting>
  <conditionalFormatting sqref="D433:S435">
    <cfRule type="cellIs" dxfId="1148" priority="924" stopIfTrue="1" operator="equal">
      <formula>"a"</formula>
    </cfRule>
    <cfRule type="cellIs" dxfId="1147" priority="925" stopIfTrue="1" operator="equal">
      <formula>"s"</formula>
    </cfRule>
  </conditionalFormatting>
  <conditionalFormatting sqref="Z433:Z435">
    <cfRule type="cellIs" dxfId="1146" priority="926" stopIfTrue="1" operator="equal">
      <formula>"a"</formula>
    </cfRule>
  </conditionalFormatting>
  <conditionalFormatting sqref="D102:S102">
    <cfRule type="cellIs" dxfId="1145" priority="912" stopIfTrue="1" operator="equal">
      <formula>"a"</formula>
    </cfRule>
    <cfRule type="cellIs" dxfId="1144" priority="913" stopIfTrue="1" operator="equal">
      <formula>"s"</formula>
    </cfRule>
  </conditionalFormatting>
  <conditionalFormatting sqref="Z102">
    <cfRule type="cellIs" dxfId="1143" priority="914" stopIfTrue="1" operator="equal">
      <formula>"a"</formula>
    </cfRule>
  </conditionalFormatting>
  <conditionalFormatting sqref="D101:S101">
    <cfRule type="cellIs" dxfId="1142" priority="909" stopIfTrue="1" operator="equal">
      <formula>"a"</formula>
    </cfRule>
    <cfRule type="cellIs" dxfId="1141" priority="910" stopIfTrue="1" operator="equal">
      <formula>"s"</formula>
    </cfRule>
  </conditionalFormatting>
  <conditionalFormatting sqref="Z101">
    <cfRule type="cellIs" dxfId="1140" priority="911" stopIfTrue="1" operator="equal">
      <formula>"a"</formula>
    </cfRule>
  </conditionalFormatting>
  <conditionalFormatting sqref="X100">
    <cfRule type="expression" dxfId="1139" priority="905" stopIfTrue="1">
      <formula>W100=0</formula>
    </cfRule>
  </conditionalFormatting>
  <conditionalFormatting sqref="D100:S100">
    <cfRule type="cellIs" dxfId="1138" priority="906" stopIfTrue="1" operator="equal">
      <formula>"a"</formula>
    </cfRule>
    <cfRule type="cellIs" dxfId="1137" priority="907" stopIfTrue="1" operator="equal">
      <formula>"s"</formula>
    </cfRule>
  </conditionalFormatting>
  <conditionalFormatting sqref="Z100">
    <cfRule type="cellIs" dxfId="1136" priority="908" stopIfTrue="1" operator="equal">
      <formula>"a"</formula>
    </cfRule>
  </conditionalFormatting>
  <conditionalFormatting sqref="X101">
    <cfRule type="expression" dxfId="1135" priority="901" stopIfTrue="1">
      <formula>SUM(W102)&gt;0</formula>
    </cfRule>
    <cfRule type="expression" dxfId="1134" priority="902" stopIfTrue="1">
      <formula>W101=0</formula>
    </cfRule>
  </conditionalFormatting>
  <conditionalFormatting sqref="X102">
    <cfRule type="expression" dxfId="1133" priority="903" stopIfTrue="1">
      <formula>SUM(W101)&gt;0</formula>
    </cfRule>
    <cfRule type="expression" dxfId="1132" priority="904" stopIfTrue="1">
      <formula>W102=0</formula>
    </cfRule>
  </conditionalFormatting>
  <conditionalFormatting sqref="U101">
    <cfRule type="expression" dxfId="1131" priority="899" stopIfTrue="1">
      <formula>SUM(W102)&gt;0</formula>
    </cfRule>
  </conditionalFormatting>
  <conditionalFormatting sqref="U102">
    <cfRule type="expression" dxfId="1130" priority="900" stopIfTrue="1">
      <formula>SUM(W102)&gt;0</formula>
    </cfRule>
  </conditionalFormatting>
  <conditionalFormatting sqref="D179:E179">
    <cfRule type="expression" dxfId="1129" priority="891" stopIfTrue="1">
      <formula>F179=0</formula>
    </cfRule>
  </conditionalFormatting>
  <conditionalFormatting sqref="D176:S177">
    <cfRule type="cellIs" dxfId="1128" priority="892" stopIfTrue="1" operator="equal">
      <formula>"a"</formula>
    </cfRule>
    <cfRule type="cellIs" dxfId="1127" priority="893" stopIfTrue="1" operator="equal">
      <formula>"s"</formula>
    </cfRule>
  </conditionalFormatting>
  <conditionalFormatting sqref="X652">
    <cfRule type="expression" dxfId="1126" priority="876" stopIfTrue="1">
      <formula>W652=0</formula>
    </cfRule>
  </conditionalFormatting>
  <conditionalFormatting sqref="D652:S652">
    <cfRule type="cellIs" dxfId="1125" priority="877" stopIfTrue="1" operator="equal">
      <formula>"a"</formula>
    </cfRule>
    <cfRule type="cellIs" dxfId="1124" priority="878" stopIfTrue="1" operator="equal">
      <formula>"s"</formula>
    </cfRule>
  </conditionalFormatting>
  <conditionalFormatting sqref="Z652">
    <cfRule type="cellIs" dxfId="1123" priority="879" stopIfTrue="1" operator="equal">
      <formula>"a"</formula>
    </cfRule>
  </conditionalFormatting>
  <conditionalFormatting sqref="D191:S191">
    <cfRule type="cellIs" dxfId="1122" priority="867" stopIfTrue="1" operator="equal">
      <formula>"a"</formula>
    </cfRule>
    <cfRule type="cellIs" dxfId="1121" priority="868" stopIfTrue="1" operator="equal">
      <formula>"s"</formula>
    </cfRule>
  </conditionalFormatting>
  <conditionalFormatting sqref="Z191">
    <cfRule type="cellIs" dxfId="1120" priority="869" stopIfTrue="1" operator="equal">
      <formula>"a"</formula>
    </cfRule>
  </conditionalFormatting>
  <conditionalFormatting sqref="D195:S195">
    <cfRule type="cellIs" dxfId="1119" priority="851" stopIfTrue="1" operator="equal">
      <formula>"a"</formula>
    </cfRule>
    <cfRule type="cellIs" dxfId="1118" priority="852" stopIfTrue="1" operator="equal">
      <formula>"s"</formula>
    </cfRule>
  </conditionalFormatting>
  <conditionalFormatting sqref="D196:S196">
    <cfRule type="cellIs" dxfId="1117" priority="855" stopIfTrue="1" operator="equal">
      <formula>"a"</formula>
    </cfRule>
    <cfRule type="cellIs" dxfId="1116" priority="856" stopIfTrue="1" operator="equal">
      <formula>"s"</formula>
    </cfRule>
  </conditionalFormatting>
  <conditionalFormatting sqref="Z196">
    <cfRule type="cellIs" dxfId="1115" priority="857" stopIfTrue="1" operator="equal">
      <formula>"a"</formula>
    </cfRule>
  </conditionalFormatting>
  <conditionalFormatting sqref="Z195">
    <cfRule type="cellIs" dxfId="1114" priority="853" stopIfTrue="1" operator="equal">
      <formula>"a"</formula>
    </cfRule>
  </conditionalFormatting>
  <conditionalFormatting sqref="D194:S194">
    <cfRule type="cellIs" dxfId="1113" priority="847" stopIfTrue="1" operator="equal">
      <formula>"a"</formula>
    </cfRule>
    <cfRule type="cellIs" dxfId="1112" priority="848" stopIfTrue="1" operator="equal">
      <formula>"s"</formula>
    </cfRule>
  </conditionalFormatting>
  <conditionalFormatting sqref="Z194">
    <cfRule type="cellIs" dxfId="1111" priority="849" stopIfTrue="1" operator="equal">
      <formula>"a"</formula>
    </cfRule>
  </conditionalFormatting>
  <conditionalFormatting sqref="D193:S193">
    <cfRule type="cellIs" dxfId="1110" priority="843" stopIfTrue="1" operator="equal">
      <formula>"a"</formula>
    </cfRule>
    <cfRule type="cellIs" dxfId="1109" priority="844" stopIfTrue="1" operator="equal">
      <formula>"s"</formula>
    </cfRule>
  </conditionalFormatting>
  <conditionalFormatting sqref="Z193">
    <cfRule type="cellIs" dxfId="1108" priority="845" stopIfTrue="1" operator="equal">
      <formula>"a"</formula>
    </cfRule>
  </conditionalFormatting>
  <conditionalFormatting sqref="Z192">
    <cfRule type="cellIs" dxfId="1107" priority="837" stopIfTrue="1" operator="equal">
      <formula>"a"</formula>
    </cfRule>
  </conditionalFormatting>
  <conditionalFormatting sqref="U191">
    <cfRule type="expression" dxfId="1106" priority="836" stopIfTrue="1">
      <formula>SUM(W193:W196)&gt;0</formula>
    </cfRule>
  </conditionalFormatting>
  <conditionalFormatting sqref="U193">
    <cfRule type="expression" dxfId="1105" priority="835" stopIfTrue="1">
      <formula>SUM(W193:W194)&gt;0</formula>
    </cfRule>
  </conditionalFormatting>
  <conditionalFormatting sqref="U194">
    <cfRule type="expression" dxfId="1104" priority="834" stopIfTrue="1">
      <formula>SUM(W194:W195)&gt;0</formula>
    </cfRule>
  </conditionalFormatting>
  <conditionalFormatting sqref="U195">
    <cfRule type="expression" dxfId="1103" priority="833" stopIfTrue="1">
      <formula>SUM(W195:W196)&gt;0</formula>
    </cfRule>
  </conditionalFormatting>
  <conditionalFormatting sqref="U196">
    <cfRule type="expression" dxfId="1102" priority="832" stopIfTrue="1">
      <formula>SUM(W196:W197)&gt;0</formula>
    </cfRule>
  </conditionalFormatting>
  <conditionalFormatting sqref="X191">
    <cfRule type="expression" dxfId="1101" priority="830" stopIfTrue="1">
      <formula>SUM(W191:W196)&gt;0</formula>
    </cfRule>
    <cfRule type="expression" dxfId="1100" priority="831" stopIfTrue="1">
      <formula>W191=0</formula>
    </cfRule>
  </conditionalFormatting>
  <conditionalFormatting sqref="X193">
    <cfRule type="expression" dxfId="1099" priority="828" stopIfTrue="1">
      <formula>SUM(W191:W196)&gt;0</formula>
    </cfRule>
    <cfRule type="expression" dxfId="1098" priority="829" stopIfTrue="1">
      <formula>W193=0</formula>
    </cfRule>
  </conditionalFormatting>
  <conditionalFormatting sqref="X194">
    <cfRule type="expression" dxfId="1097" priority="820" stopIfTrue="1">
      <formula>SUM(W191:W196)&gt;0</formula>
    </cfRule>
    <cfRule type="expression" dxfId="1096" priority="821" stopIfTrue="1">
      <formula>W194=0</formula>
    </cfRule>
  </conditionalFormatting>
  <conditionalFormatting sqref="X195">
    <cfRule type="expression" dxfId="1095" priority="818" stopIfTrue="1">
      <formula>SUM(W191:W196)&gt;0</formula>
    </cfRule>
    <cfRule type="expression" dxfId="1094" priority="819" stopIfTrue="1">
      <formula>W195=0</formula>
    </cfRule>
  </conditionalFormatting>
  <conditionalFormatting sqref="X196">
    <cfRule type="expression" dxfId="1093" priority="816" stopIfTrue="1">
      <formula>SUM(W191:W196)&gt;0</formula>
    </cfRule>
    <cfRule type="expression" dxfId="1092" priority="817" stopIfTrue="1">
      <formula>W196=0</formula>
    </cfRule>
  </conditionalFormatting>
  <conditionalFormatting sqref="D206:S206">
    <cfRule type="cellIs" dxfId="1091" priority="813" stopIfTrue="1" operator="equal">
      <formula>"a"</formula>
    </cfRule>
    <cfRule type="cellIs" dxfId="1090" priority="814" stopIfTrue="1" operator="equal">
      <formula>"s"</formula>
    </cfRule>
  </conditionalFormatting>
  <conditionalFormatting sqref="Z206">
    <cfRule type="cellIs" dxfId="1089" priority="815" stopIfTrue="1" operator="equal">
      <formula>"a"</formula>
    </cfRule>
  </conditionalFormatting>
  <conditionalFormatting sqref="U206">
    <cfRule type="expression" dxfId="1088" priority="811" stopIfTrue="1">
      <formula>SUM(W206:W207)&gt;0</formula>
    </cfRule>
  </conditionalFormatting>
  <conditionalFormatting sqref="X205">
    <cfRule type="expression" dxfId="1087" priority="806" stopIfTrue="1">
      <formula>SUM(W205:W206)&gt;0</formula>
    </cfRule>
    <cfRule type="expression" dxfId="1086" priority="807" stopIfTrue="1">
      <formula>W205=0</formula>
    </cfRule>
  </conditionalFormatting>
  <conditionalFormatting sqref="X206">
    <cfRule type="expression" dxfId="1085" priority="804" stopIfTrue="1">
      <formula>SUM(W205:W206)&gt;0</formula>
    </cfRule>
    <cfRule type="expression" dxfId="1084" priority="805" stopIfTrue="1">
      <formula>W206=0</formula>
    </cfRule>
  </conditionalFormatting>
  <conditionalFormatting sqref="U205">
    <cfRule type="expression" dxfId="1083" priority="803" stopIfTrue="1">
      <formula>SUM(W206)&gt;0</formula>
    </cfRule>
  </conditionalFormatting>
  <conditionalFormatting sqref="D554:S554">
    <cfRule type="cellIs" dxfId="1082" priority="788" stopIfTrue="1" operator="equal">
      <formula>"a"</formula>
    </cfRule>
    <cfRule type="cellIs" dxfId="1081" priority="789" stopIfTrue="1" operator="equal">
      <formula>"s"</formula>
    </cfRule>
  </conditionalFormatting>
  <conditionalFormatting sqref="Z554">
    <cfRule type="cellIs" dxfId="1080" priority="790" stopIfTrue="1" operator="equal">
      <formula>"a"</formula>
    </cfRule>
  </conditionalFormatting>
  <conditionalFormatting sqref="U549">
    <cfRule type="expression" dxfId="1079" priority="781" stopIfTrue="1">
      <formula>W549&gt;0</formula>
    </cfRule>
  </conditionalFormatting>
  <conditionalFormatting sqref="X549">
    <cfRule type="expression" dxfId="1078" priority="782" stopIfTrue="1">
      <formula>SUM(W548)&gt;0</formula>
    </cfRule>
    <cfRule type="expression" dxfId="1077" priority="783" stopIfTrue="1">
      <formula>W549=0</formula>
    </cfRule>
  </conditionalFormatting>
  <conditionalFormatting sqref="D549:S549">
    <cfRule type="cellIs" dxfId="1076" priority="784" stopIfTrue="1" operator="equal">
      <formula>"a"</formula>
    </cfRule>
    <cfRule type="cellIs" dxfId="1075" priority="785" stopIfTrue="1" operator="equal">
      <formula>"s"</formula>
    </cfRule>
  </conditionalFormatting>
  <conditionalFormatting sqref="Z549">
    <cfRule type="cellIs" dxfId="1074" priority="786" stopIfTrue="1" operator="equal">
      <formula>"a"</formula>
    </cfRule>
  </conditionalFormatting>
  <conditionalFormatting sqref="U551">
    <cfRule type="expression" dxfId="1073" priority="775" stopIfTrue="1">
      <formula>W551&gt;0</formula>
    </cfRule>
  </conditionalFormatting>
  <conditionalFormatting sqref="X551">
    <cfRule type="expression" dxfId="1072" priority="776" stopIfTrue="1">
      <formula>SUM(W550)&gt;0</formula>
    </cfRule>
    <cfRule type="expression" dxfId="1071" priority="777" stopIfTrue="1">
      <formula>W551=0</formula>
    </cfRule>
  </conditionalFormatting>
  <conditionalFormatting sqref="D551:S551">
    <cfRule type="cellIs" dxfId="1070" priority="778" stopIfTrue="1" operator="equal">
      <formula>"a"</formula>
    </cfRule>
    <cfRule type="cellIs" dxfId="1069" priority="779" stopIfTrue="1" operator="equal">
      <formula>"s"</formula>
    </cfRule>
  </conditionalFormatting>
  <conditionalFormatting sqref="Z551">
    <cfRule type="cellIs" dxfId="1068" priority="780" stopIfTrue="1" operator="equal">
      <formula>"a"</formula>
    </cfRule>
  </conditionalFormatting>
  <conditionalFormatting sqref="U553">
    <cfRule type="expression" dxfId="1067" priority="769" stopIfTrue="1">
      <formula>W553&gt;0</formula>
    </cfRule>
  </conditionalFormatting>
  <conditionalFormatting sqref="X553">
    <cfRule type="expression" dxfId="1066" priority="770" stopIfTrue="1">
      <formula>SUM(W552:W553)&gt;0</formula>
    </cfRule>
    <cfRule type="expression" dxfId="1065" priority="771" stopIfTrue="1">
      <formula>W553=0</formula>
    </cfRule>
  </conditionalFormatting>
  <conditionalFormatting sqref="D553:S553">
    <cfRule type="cellIs" dxfId="1064" priority="772" stopIfTrue="1" operator="equal">
      <formula>"a"</formula>
    </cfRule>
    <cfRule type="cellIs" dxfId="1063" priority="773" stopIfTrue="1" operator="equal">
      <formula>"s"</formula>
    </cfRule>
  </conditionalFormatting>
  <conditionalFormatting sqref="Z553">
    <cfRule type="cellIs" dxfId="1062" priority="774" stopIfTrue="1" operator="equal">
      <formula>"a"</formula>
    </cfRule>
  </conditionalFormatting>
  <conditionalFormatting sqref="U555">
    <cfRule type="expression" dxfId="1061" priority="763" stopIfTrue="1">
      <formula>W555&gt;0</formula>
    </cfRule>
  </conditionalFormatting>
  <conditionalFormatting sqref="X555">
    <cfRule type="expression" dxfId="1060" priority="764" stopIfTrue="1">
      <formula>SUM(W554)&gt;0</formula>
    </cfRule>
    <cfRule type="expression" dxfId="1059" priority="765" stopIfTrue="1">
      <formula>W555=0</formula>
    </cfRule>
  </conditionalFormatting>
  <conditionalFormatting sqref="D555:S555">
    <cfRule type="cellIs" dxfId="1058" priority="766" stopIfTrue="1" operator="equal">
      <formula>"a"</formula>
    </cfRule>
    <cfRule type="cellIs" dxfId="1057" priority="767" stopIfTrue="1" operator="equal">
      <formula>"s"</formula>
    </cfRule>
  </conditionalFormatting>
  <conditionalFormatting sqref="Z555">
    <cfRule type="cellIs" dxfId="1056" priority="768" stopIfTrue="1" operator="equal">
      <formula>"a"</formula>
    </cfRule>
  </conditionalFormatting>
  <conditionalFormatting sqref="X548">
    <cfRule type="expression" dxfId="1055" priority="760" stopIfTrue="1">
      <formula>SUM(W549,W550)&gt;0</formula>
    </cfRule>
    <cfRule type="expression" dxfId="1054" priority="761" stopIfTrue="1">
      <formula>W548=0</formula>
    </cfRule>
  </conditionalFormatting>
  <conditionalFormatting sqref="X550">
    <cfRule type="expression" dxfId="1053" priority="757" stopIfTrue="1">
      <formula>SUM(W551,W552)&gt;0</formula>
    </cfRule>
    <cfRule type="expression" dxfId="1052" priority="758" stopIfTrue="1">
      <formula>W550=0</formula>
    </cfRule>
  </conditionalFormatting>
  <conditionalFormatting sqref="X552">
    <cfRule type="expression" dxfId="1051" priority="754" stopIfTrue="1">
      <formula>SUM(W553,W554)&gt;0</formula>
    </cfRule>
    <cfRule type="expression" dxfId="1050" priority="755" stopIfTrue="1">
      <formula>W552=0</formula>
    </cfRule>
  </conditionalFormatting>
  <conditionalFormatting sqref="X554">
    <cfRule type="expression" dxfId="1049" priority="751" stopIfTrue="1">
      <formula>SUM(W555,W556)&gt;0</formula>
    </cfRule>
    <cfRule type="expression" dxfId="1048" priority="752" stopIfTrue="1">
      <formula>W554=0</formula>
    </cfRule>
  </conditionalFormatting>
  <conditionalFormatting sqref="U548">
    <cfRule type="expression" dxfId="1047" priority="750" stopIfTrue="1">
      <formula>W549&gt;0</formula>
    </cfRule>
  </conditionalFormatting>
  <conditionalFormatting sqref="U550">
    <cfRule type="expression" dxfId="1046" priority="749" stopIfTrue="1">
      <formula>W551&gt;0</formula>
    </cfRule>
  </conditionalFormatting>
  <conditionalFormatting sqref="U552">
    <cfRule type="expression" dxfId="1045" priority="748" stopIfTrue="1">
      <formula>W553&gt;0</formula>
    </cfRule>
  </conditionalFormatting>
  <conditionalFormatting sqref="U554">
    <cfRule type="expression" dxfId="1044" priority="747" stopIfTrue="1">
      <formula>W555&gt;0</formula>
    </cfRule>
  </conditionalFormatting>
  <conditionalFormatting sqref="X614">
    <cfRule type="expression" dxfId="1043" priority="740" stopIfTrue="1">
      <formula>W614=0</formula>
    </cfRule>
  </conditionalFormatting>
  <conditionalFormatting sqref="D625:E625">
    <cfRule type="expression" dxfId="1042" priority="741" stopIfTrue="1">
      <formula>F625=0</formula>
    </cfRule>
  </conditionalFormatting>
  <conditionalFormatting sqref="D614:S614">
    <cfRule type="cellIs" dxfId="1041" priority="742" stopIfTrue="1" operator="equal">
      <formula>"a"</formula>
    </cfRule>
    <cfRule type="cellIs" dxfId="1040" priority="743" stopIfTrue="1" operator="equal">
      <formula>"s"</formula>
    </cfRule>
  </conditionalFormatting>
  <conditionalFormatting sqref="Z613:Z614">
    <cfRule type="cellIs" dxfId="1039" priority="744" stopIfTrue="1" operator="equal">
      <formula>"a"</formula>
    </cfRule>
  </conditionalFormatting>
  <conditionalFormatting sqref="X622:X623">
    <cfRule type="expression" dxfId="1038" priority="732" stopIfTrue="1">
      <formula>W622=0</formula>
    </cfRule>
  </conditionalFormatting>
  <conditionalFormatting sqref="D622:S623">
    <cfRule type="cellIs" dxfId="1037" priority="733" stopIfTrue="1" operator="equal">
      <formula>"a"</formula>
    </cfRule>
    <cfRule type="cellIs" dxfId="1036" priority="734" stopIfTrue="1" operator="equal">
      <formula>"s"</formula>
    </cfRule>
  </conditionalFormatting>
  <conditionalFormatting sqref="Z622:Z623">
    <cfRule type="cellIs" dxfId="1035" priority="735" stopIfTrue="1" operator="equal">
      <formula>"a"</formula>
    </cfRule>
  </conditionalFormatting>
  <conditionalFormatting sqref="X620:X621">
    <cfRule type="expression" dxfId="1034" priority="728" stopIfTrue="1">
      <formula>W620=0</formula>
    </cfRule>
  </conditionalFormatting>
  <conditionalFormatting sqref="D620:S621">
    <cfRule type="cellIs" dxfId="1033" priority="729" stopIfTrue="1" operator="equal">
      <formula>"a"</formula>
    </cfRule>
    <cfRule type="cellIs" dxfId="1032" priority="730" stopIfTrue="1" operator="equal">
      <formula>"s"</formula>
    </cfRule>
  </conditionalFormatting>
  <conditionalFormatting sqref="Z621">
    <cfRule type="cellIs" dxfId="1031" priority="731" stopIfTrue="1" operator="equal">
      <formula>"a"</formula>
    </cfRule>
  </conditionalFormatting>
  <conditionalFormatting sqref="X619">
    <cfRule type="expression" dxfId="1030" priority="724" stopIfTrue="1">
      <formula>W619=0</formula>
    </cfRule>
  </conditionalFormatting>
  <conditionalFormatting sqref="D619:S619">
    <cfRule type="cellIs" dxfId="1029" priority="725" stopIfTrue="1" operator="equal">
      <formula>"a"</formula>
    </cfRule>
    <cfRule type="cellIs" dxfId="1028" priority="726" stopIfTrue="1" operator="equal">
      <formula>"s"</formula>
    </cfRule>
  </conditionalFormatting>
  <conditionalFormatting sqref="X617:X618">
    <cfRule type="expression" dxfId="1027" priority="720" stopIfTrue="1">
      <formula>W617=0</formula>
    </cfRule>
  </conditionalFormatting>
  <conditionalFormatting sqref="D617:S618">
    <cfRule type="cellIs" dxfId="1026" priority="721" stopIfTrue="1" operator="equal">
      <formula>"a"</formula>
    </cfRule>
    <cfRule type="cellIs" dxfId="1025" priority="722" stopIfTrue="1" operator="equal">
      <formula>"s"</formula>
    </cfRule>
  </conditionalFormatting>
  <conditionalFormatting sqref="X615:X616">
    <cfRule type="expression" dxfId="1024" priority="716" stopIfTrue="1">
      <formula>W615=0</formula>
    </cfRule>
  </conditionalFormatting>
  <conditionalFormatting sqref="D615:S616">
    <cfRule type="cellIs" dxfId="1023" priority="717" stopIfTrue="1" operator="equal">
      <formula>"a"</formula>
    </cfRule>
    <cfRule type="cellIs" dxfId="1022" priority="718" stopIfTrue="1" operator="equal">
      <formula>"s"</formula>
    </cfRule>
  </conditionalFormatting>
  <conditionalFormatting sqref="Z615:Z616">
    <cfRule type="cellIs" dxfId="1021" priority="719" stopIfTrue="1" operator="equal">
      <formula>"a"</formula>
    </cfRule>
  </conditionalFormatting>
  <conditionalFormatting sqref="Z617">
    <cfRule type="cellIs" dxfId="1020" priority="715" stopIfTrue="1" operator="equal">
      <formula>"a"</formula>
    </cfRule>
  </conditionalFormatting>
  <conditionalFormatting sqref="Z618">
    <cfRule type="cellIs" dxfId="1019" priority="714" stopIfTrue="1" operator="equal">
      <formula>"a"</formula>
    </cfRule>
  </conditionalFormatting>
  <conditionalFormatting sqref="Z619">
    <cfRule type="cellIs" dxfId="1018" priority="713" stopIfTrue="1" operator="equal">
      <formula>"a"</formula>
    </cfRule>
  </conditionalFormatting>
  <conditionalFormatting sqref="Z620">
    <cfRule type="cellIs" dxfId="1017" priority="712" stopIfTrue="1" operator="equal">
      <formula>"a"</formula>
    </cfRule>
  </conditionalFormatting>
  <conditionalFormatting sqref="U624">
    <cfRule type="cellIs" dxfId="1016" priority="710" stopIfTrue="1" operator="greaterThan">
      <formula>V624</formula>
    </cfRule>
    <cfRule type="cellIs" dxfId="1015" priority="711" stopIfTrue="1" operator="lessThan">
      <formula>F625</formula>
    </cfRule>
  </conditionalFormatting>
  <conditionalFormatting sqref="D485:S485 D487:S489">
    <cfRule type="cellIs" dxfId="1014" priority="704" stopIfTrue="1" operator="equal">
      <formula>"a"</formula>
    </cfRule>
    <cfRule type="cellIs" dxfId="1013" priority="705" stopIfTrue="1" operator="equal">
      <formula>"s"</formula>
    </cfRule>
  </conditionalFormatting>
  <conditionalFormatting sqref="U485">
    <cfRule type="expression" dxfId="1012" priority="706" stopIfTrue="1">
      <formula>SUM(W486:W489)&gt;0</formula>
    </cfRule>
  </conditionalFormatting>
  <conditionalFormatting sqref="Z485 Z487:Z489">
    <cfRule type="cellIs" dxfId="1011" priority="707" stopIfTrue="1" operator="equal">
      <formula>"a"</formula>
    </cfRule>
  </conditionalFormatting>
  <conditionalFormatting sqref="X485">
    <cfRule type="expression" dxfId="1010" priority="708" stopIfTrue="1">
      <formula>SUM(W486:W489)&gt;0</formula>
    </cfRule>
    <cfRule type="expression" dxfId="1009" priority="709" stopIfTrue="1">
      <formula>W485=0</formula>
    </cfRule>
  </conditionalFormatting>
  <conditionalFormatting sqref="U486">
    <cfRule type="expression" dxfId="1008" priority="700" stopIfTrue="1">
      <formula>W486&gt;0</formula>
    </cfRule>
  </conditionalFormatting>
  <conditionalFormatting sqref="D486:S486">
    <cfRule type="cellIs" dxfId="1007" priority="701" stopIfTrue="1" operator="equal">
      <formula>"a"</formula>
    </cfRule>
    <cfRule type="cellIs" dxfId="1006" priority="702" stopIfTrue="1" operator="equal">
      <formula>"s"</formula>
    </cfRule>
  </conditionalFormatting>
  <conditionalFormatting sqref="Z486">
    <cfRule type="cellIs" dxfId="1005" priority="703" stopIfTrue="1" operator="equal">
      <formula>"a"</formula>
    </cfRule>
  </conditionalFormatting>
  <conditionalFormatting sqref="X486">
    <cfRule type="expression" dxfId="1004" priority="697">
      <formula>SUM(W487:W489)&gt;0</formula>
    </cfRule>
    <cfRule type="expression" dxfId="1003" priority="698" stopIfTrue="1">
      <formula>SUM(W485)&gt;0</formula>
    </cfRule>
    <cfRule type="expression" dxfId="1002" priority="699" stopIfTrue="1">
      <formula>W486=0</formula>
    </cfRule>
  </conditionalFormatting>
  <conditionalFormatting sqref="X487">
    <cfRule type="expression" dxfId="1001" priority="695" stopIfTrue="1">
      <formula>SUM(W485:W486)&gt;0</formula>
    </cfRule>
    <cfRule type="expression" dxfId="1000" priority="696" stopIfTrue="1">
      <formula>W487=0</formula>
    </cfRule>
  </conditionalFormatting>
  <conditionalFormatting sqref="X488">
    <cfRule type="expression" dxfId="999" priority="693" stopIfTrue="1">
      <formula>SUM(W485:W486)&gt;0</formula>
    </cfRule>
    <cfRule type="expression" dxfId="998" priority="694" stopIfTrue="1">
      <formula>W488=0</formula>
    </cfRule>
  </conditionalFormatting>
  <conditionalFormatting sqref="X489">
    <cfRule type="expression" dxfId="997" priority="691" stopIfTrue="1">
      <formula>SUM(W485:W486)&gt;0</formula>
    </cfRule>
    <cfRule type="expression" dxfId="996" priority="692" stopIfTrue="1">
      <formula>W489=0</formula>
    </cfRule>
  </conditionalFormatting>
  <conditionalFormatting sqref="U487">
    <cfRule type="expression" dxfId="995" priority="690" stopIfTrue="1">
      <formula>W487&gt;0</formula>
    </cfRule>
  </conditionalFormatting>
  <conditionalFormatting sqref="U488">
    <cfRule type="expression" dxfId="994" priority="689" stopIfTrue="1">
      <formula>W488&gt;0</formula>
    </cfRule>
  </conditionalFormatting>
  <conditionalFormatting sqref="U489">
    <cfRule type="expression" dxfId="993" priority="688" stopIfTrue="1">
      <formula>W489&gt;0</formula>
    </cfRule>
  </conditionalFormatting>
  <conditionalFormatting sqref="U634">
    <cfRule type="cellIs" dxfId="992" priority="685" stopIfTrue="1" operator="greaterThan">
      <formula>V634</formula>
    </cfRule>
    <cfRule type="cellIs" dxfId="991" priority="686" stopIfTrue="1" operator="lessThan">
      <formula>F635</formula>
    </cfRule>
  </conditionalFormatting>
  <conditionalFormatting sqref="U647">
    <cfRule type="cellIs" dxfId="990" priority="681" stopIfTrue="1" operator="greaterThan">
      <formula>V647</formula>
    </cfRule>
    <cfRule type="cellIs" dxfId="989" priority="682" stopIfTrue="1" operator="lessThan">
      <formula>F648</formula>
    </cfRule>
  </conditionalFormatting>
  <conditionalFormatting sqref="U655">
    <cfRule type="cellIs" dxfId="988" priority="679" stopIfTrue="1" operator="greaterThan">
      <formula>V655</formula>
    </cfRule>
    <cfRule type="cellIs" dxfId="987" priority="680" stopIfTrue="1" operator="lessThan">
      <formula>F656</formula>
    </cfRule>
  </conditionalFormatting>
  <conditionalFormatting sqref="U668">
    <cfRule type="cellIs" dxfId="986" priority="677" stopIfTrue="1" operator="greaterThan">
      <formula>V668</formula>
    </cfRule>
    <cfRule type="cellIs" dxfId="985" priority="678" stopIfTrue="1" operator="lessThan">
      <formula>F669</formula>
    </cfRule>
  </conditionalFormatting>
  <conditionalFormatting sqref="U680">
    <cfRule type="cellIs" dxfId="984" priority="663" stopIfTrue="1" operator="greaterThan">
      <formula>V680</formula>
    </cfRule>
    <cfRule type="cellIs" dxfId="983" priority="664" stopIfTrue="1" operator="lessThan">
      <formula>F681</formula>
    </cfRule>
  </conditionalFormatting>
  <conditionalFormatting sqref="U611">
    <cfRule type="cellIs" dxfId="982" priority="657" stopIfTrue="1" operator="greaterThan">
      <formula>V611</formula>
    </cfRule>
    <cfRule type="cellIs" dxfId="981" priority="658" stopIfTrue="1" operator="lessThan">
      <formula>F612</formula>
    </cfRule>
  </conditionalFormatting>
  <conditionalFormatting sqref="U604">
    <cfRule type="cellIs" dxfId="980" priority="655" stopIfTrue="1" operator="greaterThan">
      <formula>V604</formula>
    </cfRule>
    <cfRule type="cellIs" dxfId="979" priority="656" stopIfTrue="1" operator="lessThan">
      <formula>F605</formula>
    </cfRule>
  </conditionalFormatting>
  <conditionalFormatting sqref="U597">
    <cfRule type="cellIs" dxfId="978" priority="653" stopIfTrue="1" operator="greaterThan">
      <formula>V597</formula>
    </cfRule>
    <cfRule type="cellIs" dxfId="977" priority="654" stopIfTrue="1" operator="lessThan">
      <formula>F598</formula>
    </cfRule>
  </conditionalFormatting>
  <conditionalFormatting sqref="U586">
    <cfRule type="cellIs" dxfId="976" priority="651" stopIfTrue="1" operator="greaterThan">
      <formula>V586</formula>
    </cfRule>
    <cfRule type="cellIs" dxfId="975" priority="652" stopIfTrue="1" operator="lessThan">
      <formula>F587</formula>
    </cfRule>
  </conditionalFormatting>
  <conditionalFormatting sqref="U577">
    <cfRule type="cellIs" dxfId="974" priority="649" stopIfTrue="1" operator="greaterThan">
      <formula>V577</formula>
    </cfRule>
    <cfRule type="cellIs" dxfId="973" priority="650" stopIfTrue="1" operator="lessThan">
      <formula>F578</formula>
    </cfRule>
  </conditionalFormatting>
  <conditionalFormatting sqref="U562">
    <cfRule type="cellIs" dxfId="972" priority="647" stopIfTrue="1" operator="greaterThan">
      <formula>V562</formula>
    </cfRule>
    <cfRule type="cellIs" dxfId="971" priority="648" stopIfTrue="1" operator="lessThan">
      <formula>F563</formula>
    </cfRule>
  </conditionalFormatting>
  <conditionalFormatting sqref="U556">
    <cfRule type="cellIs" dxfId="970" priority="645" stopIfTrue="1" operator="greaterThan">
      <formula>V556</formula>
    </cfRule>
    <cfRule type="cellIs" dxfId="969" priority="646" stopIfTrue="1" operator="lessThan">
      <formula>F557</formula>
    </cfRule>
  </conditionalFormatting>
  <conditionalFormatting sqref="U503">
    <cfRule type="cellIs" dxfId="968" priority="635" stopIfTrue="1" operator="greaterThan">
      <formula>V503</formula>
    </cfRule>
    <cfRule type="cellIs" dxfId="967" priority="636" stopIfTrue="1" operator="lessThan">
      <formula>F504</formula>
    </cfRule>
  </conditionalFormatting>
  <conditionalFormatting sqref="U494">
    <cfRule type="cellIs" dxfId="966" priority="633" stopIfTrue="1" operator="greaterThan">
      <formula>V494</formula>
    </cfRule>
    <cfRule type="cellIs" dxfId="965" priority="634" stopIfTrue="1" operator="lessThan">
      <formula>F495</formula>
    </cfRule>
  </conditionalFormatting>
  <conditionalFormatting sqref="U490">
    <cfRule type="cellIs" dxfId="964" priority="631" stopIfTrue="1" operator="greaterThan">
      <formula>V490</formula>
    </cfRule>
    <cfRule type="cellIs" dxfId="963" priority="632" stopIfTrue="1" operator="lessThan">
      <formula>F491</formula>
    </cfRule>
  </conditionalFormatting>
  <conditionalFormatting sqref="U481">
    <cfRule type="cellIs" dxfId="962" priority="629" stopIfTrue="1" operator="greaterThan">
      <formula>V481</formula>
    </cfRule>
    <cfRule type="cellIs" dxfId="961" priority="630" stopIfTrue="1" operator="lessThan">
      <formula>F482</formula>
    </cfRule>
  </conditionalFormatting>
  <conditionalFormatting sqref="U467">
    <cfRule type="cellIs" dxfId="960" priority="625" stopIfTrue="1" operator="greaterThan">
      <formula>V467</formula>
    </cfRule>
    <cfRule type="cellIs" dxfId="959" priority="626" stopIfTrue="1" operator="lessThan">
      <formula>F468</formula>
    </cfRule>
  </conditionalFormatting>
  <conditionalFormatting sqref="U451">
    <cfRule type="cellIs" dxfId="958" priority="623" stopIfTrue="1" operator="greaterThan">
      <formula>V451</formula>
    </cfRule>
    <cfRule type="cellIs" dxfId="957" priority="624" stopIfTrue="1" operator="lessThan">
      <formula>F452</formula>
    </cfRule>
  </conditionalFormatting>
  <conditionalFormatting sqref="U436">
    <cfRule type="cellIs" dxfId="956" priority="619" stopIfTrue="1" operator="greaterThan">
      <formula>V436</formula>
    </cfRule>
    <cfRule type="cellIs" dxfId="955" priority="620" stopIfTrue="1" operator="lessThan">
      <formula>F437</formula>
    </cfRule>
  </conditionalFormatting>
  <conditionalFormatting sqref="U342">
    <cfRule type="cellIs" dxfId="954" priority="613" stopIfTrue="1" operator="greaterThan">
      <formula>V342</formula>
    </cfRule>
    <cfRule type="cellIs" dxfId="953" priority="614" stopIfTrue="1" operator="lessThan">
      <formula>F343</formula>
    </cfRule>
  </conditionalFormatting>
  <conditionalFormatting sqref="U291">
    <cfRule type="cellIs" dxfId="952" priority="605" stopIfTrue="1" operator="greaterThan">
      <formula>V291</formula>
    </cfRule>
    <cfRule type="cellIs" dxfId="951" priority="606" stopIfTrue="1" operator="lessThan">
      <formula>F292</formula>
    </cfRule>
  </conditionalFormatting>
  <conditionalFormatting sqref="U250">
    <cfRule type="cellIs" dxfId="950" priority="603" stopIfTrue="1" operator="greaterThan">
      <formula>V250</formula>
    </cfRule>
    <cfRule type="cellIs" dxfId="949" priority="604" stopIfTrue="1" operator="lessThan">
      <formula>F251</formula>
    </cfRule>
  </conditionalFormatting>
  <conditionalFormatting sqref="U242">
    <cfRule type="cellIs" dxfId="948" priority="601" stopIfTrue="1" operator="greaterThan">
      <formula>V242</formula>
    </cfRule>
    <cfRule type="cellIs" dxfId="947" priority="602" stopIfTrue="1" operator="lessThan">
      <formula>F243</formula>
    </cfRule>
  </conditionalFormatting>
  <conditionalFormatting sqref="U236">
    <cfRule type="cellIs" dxfId="946" priority="599" stopIfTrue="1" operator="greaterThan">
      <formula>V236</formula>
    </cfRule>
    <cfRule type="cellIs" dxfId="945" priority="600" stopIfTrue="1" operator="lessThan">
      <formula>F237</formula>
    </cfRule>
  </conditionalFormatting>
  <conditionalFormatting sqref="U229">
    <cfRule type="cellIs" dxfId="944" priority="597" stopIfTrue="1" operator="greaterThan">
      <formula>V229</formula>
    </cfRule>
    <cfRule type="cellIs" dxfId="943" priority="598" stopIfTrue="1" operator="lessThan">
      <formula>F230</formula>
    </cfRule>
  </conditionalFormatting>
  <conditionalFormatting sqref="U222">
    <cfRule type="cellIs" dxfId="942" priority="595" stopIfTrue="1" operator="greaterThan">
      <formula>V222</formula>
    </cfRule>
    <cfRule type="cellIs" dxfId="941" priority="596" stopIfTrue="1" operator="lessThan">
      <formula>F223</formula>
    </cfRule>
  </conditionalFormatting>
  <conditionalFormatting sqref="U214">
    <cfRule type="cellIs" dxfId="940" priority="593" stopIfTrue="1" operator="greaterThan">
      <formula>V214</formula>
    </cfRule>
    <cfRule type="cellIs" dxfId="939" priority="594" stopIfTrue="1" operator="lessThan">
      <formula>F215</formula>
    </cfRule>
  </conditionalFormatting>
  <conditionalFormatting sqref="U197">
    <cfRule type="cellIs" dxfId="938" priority="591" stopIfTrue="1" operator="greaterThan">
      <formula>V197</formula>
    </cfRule>
    <cfRule type="cellIs" dxfId="937" priority="592" stopIfTrue="1" operator="lessThan">
      <formula>F198</formula>
    </cfRule>
  </conditionalFormatting>
  <conditionalFormatting sqref="U183">
    <cfRule type="cellIs" dxfId="936" priority="589" stopIfTrue="1" operator="greaterThan">
      <formula>V183</formula>
    </cfRule>
    <cfRule type="cellIs" dxfId="935" priority="590" stopIfTrue="1" operator="lessThan">
      <formula>F184</formula>
    </cfRule>
  </conditionalFormatting>
  <conditionalFormatting sqref="U178">
    <cfRule type="cellIs" dxfId="934" priority="587" stopIfTrue="1" operator="greaterThan">
      <formula>V178</formula>
    </cfRule>
    <cfRule type="cellIs" dxfId="933" priority="588" stopIfTrue="1" operator="lessThan">
      <formula>F179</formula>
    </cfRule>
  </conditionalFormatting>
  <conditionalFormatting sqref="U173">
    <cfRule type="cellIs" dxfId="932" priority="585" stopIfTrue="1" operator="greaterThan">
      <formula>V173</formula>
    </cfRule>
    <cfRule type="cellIs" dxfId="931" priority="586" stopIfTrue="1" operator="lessThan">
      <formula>F174</formula>
    </cfRule>
  </conditionalFormatting>
  <conditionalFormatting sqref="U149">
    <cfRule type="cellIs" dxfId="930" priority="583" stopIfTrue="1" operator="greaterThan">
      <formula>V149</formula>
    </cfRule>
    <cfRule type="cellIs" dxfId="929" priority="584" stopIfTrue="1" operator="lessThan">
      <formula>F150</formula>
    </cfRule>
  </conditionalFormatting>
  <conditionalFormatting sqref="U140">
    <cfRule type="cellIs" dxfId="928" priority="581" stopIfTrue="1" operator="greaterThan">
      <formula>V140</formula>
    </cfRule>
    <cfRule type="cellIs" dxfId="927" priority="582" stopIfTrue="1" operator="lessThan">
      <formula>F141</formula>
    </cfRule>
  </conditionalFormatting>
  <conditionalFormatting sqref="U133">
    <cfRule type="cellIs" dxfId="926" priority="579" stopIfTrue="1" operator="greaterThan">
      <formula>V133</formula>
    </cfRule>
    <cfRule type="cellIs" dxfId="925" priority="580" stopIfTrue="1" operator="lessThan">
      <formula>F134</formula>
    </cfRule>
  </conditionalFormatting>
  <conditionalFormatting sqref="U128">
    <cfRule type="cellIs" dxfId="924" priority="577" stopIfTrue="1" operator="greaterThan">
      <formula>V128</formula>
    </cfRule>
    <cfRule type="cellIs" dxfId="923" priority="578" stopIfTrue="1" operator="lessThan">
      <formula>F129</formula>
    </cfRule>
  </conditionalFormatting>
  <conditionalFormatting sqref="U123">
    <cfRule type="cellIs" dxfId="922" priority="575" stopIfTrue="1" operator="greaterThan">
      <formula>V123</formula>
    </cfRule>
    <cfRule type="cellIs" dxfId="921" priority="576" stopIfTrue="1" operator="lessThan">
      <formula>F124</formula>
    </cfRule>
  </conditionalFormatting>
  <conditionalFormatting sqref="U112">
    <cfRule type="cellIs" dxfId="920" priority="573" stopIfTrue="1" operator="greaterThan">
      <formula>V112</formula>
    </cfRule>
    <cfRule type="cellIs" dxfId="919" priority="574" stopIfTrue="1" operator="lessThan">
      <formula>F113</formula>
    </cfRule>
  </conditionalFormatting>
  <conditionalFormatting sqref="U106">
    <cfRule type="cellIs" dxfId="918" priority="571" stopIfTrue="1" operator="greaterThan">
      <formula>V106</formula>
    </cfRule>
    <cfRule type="cellIs" dxfId="917" priority="572" stopIfTrue="1" operator="lessThan">
      <formula>F107</formula>
    </cfRule>
  </conditionalFormatting>
  <conditionalFormatting sqref="U76">
    <cfRule type="cellIs" dxfId="916" priority="569" stopIfTrue="1" operator="greaterThan">
      <formula>V76</formula>
    </cfRule>
    <cfRule type="cellIs" dxfId="915" priority="570" stopIfTrue="1" operator="lessThan">
      <formula>F77</formula>
    </cfRule>
  </conditionalFormatting>
  <conditionalFormatting sqref="U71">
    <cfRule type="cellIs" dxfId="914" priority="567" stopIfTrue="1" operator="greaterThan">
      <formula>V71</formula>
    </cfRule>
    <cfRule type="cellIs" dxfId="913" priority="568" stopIfTrue="1" operator="lessThan">
      <formula>F72</formula>
    </cfRule>
  </conditionalFormatting>
  <conditionalFormatting sqref="U49">
    <cfRule type="cellIs" dxfId="912" priority="565" stopIfTrue="1" operator="greaterThan">
      <formula>V49</formula>
    </cfRule>
    <cfRule type="cellIs" dxfId="911" priority="566" stopIfTrue="1" operator="lessThan">
      <formula>F50</formula>
    </cfRule>
  </conditionalFormatting>
  <conditionalFormatting sqref="U34">
    <cfRule type="cellIs" dxfId="910" priority="563" stopIfTrue="1" operator="greaterThan">
      <formula>V34</formula>
    </cfRule>
    <cfRule type="cellIs" dxfId="909" priority="564" stopIfTrue="1" operator="lessThan">
      <formula>F35</formula>
    </cfRule>
  </conditionalFormatting>
  <conditionalFormatting sqref="U21">
    <cfRule type="cellIs" dxfId="908" priority="559" stopIfTrue="1" operator="greaterThan">
      <formula>V21</formula>
    </cfRule>
    <cfRule type="cellIs" dxfId="907" priority="560" stopIfTrue="1" operator="lessThan">
      <formula>F22</formula>
    </cfRule>
  </conditionalFormatting>
  <conditionalFormatting sqref="U16">
    <cfRule type="cellIs" dxfId="906" priority="557" stopIfTrue="1" operator="greaterThan">
      <formula>V16</formula>
    </cfRule>
    <cfRule type="cellIs" dxfId="905" priority="558" stopIfTrue="1" operator="lessThan">
      <formula>F17</formula>
    </cfRule>
  </conditionalFormatting>
  <conditionalFormatting sqref="X24">
    <cfRule type="expression" dxfId="904" priority="548" stopIfTrue="1">
      <formula>W24=0</formula>
    </cfRule>
  </conditionalFormatting>
  <conditionalFormatting sqref="D29:E29">
    <cfRule type="expression" dxfId="903" priority="549" stopIfTrue="1">
      <formula>F29=0</formula>
    </cfRule>
  </conditionalFormatting>
  <conditionalFormatting sqref="U28">
    <cfRule type="cellIs" dxfId="902" priority="550" stopIfTrue="1" operator="greaterThan">
      <formula>V28</formula>
    </cfRule>
    <cfRule type="cellIs" dxfId="901" priority="551" stopIfTrue="1" operator="lessThan">
      <formula>F29</formula>
    </cfRule>
  </conditionalFormatting>
  <conditionalFormatting sqref="D24:S26">
    <cfRule type="cellIs" dxfId="900" priority="552" stopIfTrue="1" operator="equal">
      <formula>"a"</formula>
    </cfRule>
    <cfRule type="cellIs" dxfId="899" priority="553" stopIfTrue="1" operator="equal">
      <formula>"s"</formula>
    </cfRule>
  </conditionalFormatting>
  <conditionalFormatting sqref="Z28:Z29">
    <cfRule type="cellIs" dxfId="898" priority="554" stopIfTrue="1" operator="equal">
      <formula>"a"</formula>
    </cfRule>
  </conditionalFormatting>
  <conditionalFormatting sqref="D27:S27">
    <cfRule type="cellIs" dxfId="897" priority="545" stopIfTrue="1" operator="equal">
      <formula>"a"</formula>
    </cfRule>
    <cfRule type="cellIs" dxfId="896" priority="546" stopIfTrue="1" operator="equal">
      <formula>"s"</formula>
    </cfRule>
  </conditionalFormatting>
  <conditionalFormatting sqref="Z27">
    <cfRule type="cellIs" dxfId="895" priority="547" stopIfTrue="1" operator="equal">
      <formula>"a"</formula>
    </cfRule>
  </conditionalFormatting>
  <conditionalFormatting sqref="U27">
    <cfRule type="expression" dxfId="894" priority="544" stopIfTrue="1">
      <formula>SUM(W27)&gt;0</formula>
    </cfRule>
  </conditionalFormatting>
  <conditionalFormatting sqref="U26">
    <cfRule type="expression" dxfId="893" priority="543">
      <formula>W27&gt;0</formula>
    </cfRule>
  </conditionalFormatting>
  <conditionalFormatting sqref="U25">
    <cfRule type="expression" dxfId="892" priority="542">
      <formula>W27&gt;0</formula>
    </cfRule>
  </conditionalFormatting>
  <conditionalFormatting sqref="X25">
    <cfRule type="expression" dxfId="891" priority="540" stopIfTrue="1">
      <formula>$W$27&gt;0</formula>
    </cfRule>
    <cfRule type="expression" dxfId="890" priority="541" stopIfTrue="1">
      <formula>W25=0</formula>
    </cfRule>
  </conditionalFormatting>
  <conditionalFormatting sqref="X26">
    <cfRule type="expression" dxfId="889" priority="538" stopIfTrue="1">
      <formula>$W$27&gt;0</formula>
    </cfRule>
    <cfRule type="expression" dxfId="888" priority="539" stopIfTrue="1">
      <formula>W26=0</formula>
    </cfRule>
  </conditionalFormatting>
  <conditionalFormatting sqref="X27">
    <cfRule type="expression" dxfId="887" priority="536" stopIfTrue="1">
      <formula>SUM($W$25:$W$26)&gt;0</formula>
    </cfRule>
    <cfRule type="expression" dxfId="886" priority="537" stopIfTrue="1">
      <formula>W27=0</formula>
    </cfRule>
  </conditionalFormatting>
  <conditionalFormatting sqref="Z51">
    <cfRule type="cellIs" dxfId="885" priority="535" stopIfTrue="1" operator="equal">
      <formula>"a"</formula>
    </cfRule>
  </conditionalFormatting>
  <conditionalFormatting sqref="D59:E59">
    <cfRule type="expression" dxfId="884" priority="529" stopIfTrue="1">
      <formula>F59=0</formula>
    </cfRule>
  </conditionalFormatting>
  <conditionalFormatting sqref="U58">
    <cfRule type="cellIs" dxfId="883" priority="530" stopIfTrue="1" operator="greaterThan">
      <formula>V58</formula>
    </cfRule>
    <cfRule type="cellIs" dxfId="882" priority="531" stopIfTrue="1" operator="lessThan">
      <formula>F59</formula>
    </cfRule>
  </conditionalFormatting>
  <conditionalFormatting sqref="X37:X38">
    <cfRule type="expression" dxfId="881" priority="527" stopIfTrue="1">
      <formula>W37=0</formula>
    </cfRule>
  </conditionalFormatting>
  <conditionalFormatting sqref="Z36:Z40">
    <cfRule type="cellIs" dxfId="880" priority="528" stopIfTrue="1" operator="equal">
      <formula>"a"</formula>
    </cfRule>
  </conditionalFormatting>
  <conditionalFormatting sqref="D40:E40">
    <cfRule type="expression" dxfId="879" priority="522" stopIfTrue="1">
      <formula>F40=0</formula>
    </cfRule>
  </conditionalFormatting>
  <conditionalFormatting sqref="U39">
    <cfRule type="cellIs" dxfId="878" priority="523" stopIfTrue="1" operator="greaterThan">
      <formula>V39</formula>
    </cfRule>
    <cfRule type="cellIs" dxfId="877" priority="524" stopIfTrue="1" operator="lessThan">
      <formula>F40</formula>
    </cfRule>
  </conditionalFormatting>
  <conditionalFormatting sqref="D37:S38">
    <cfRule type="cellIs" dxfId="876" priority="525" stopIfTrue="1" operator="equal">
      <formula>"a"</formula>
    </cfRule>
    <cfRule type="cellIs" dxfId="875" priority="526" stopIfTrue="1" operator="equal">
      <formula>"s"</formula>
    </cfRule>
  </conditionalFormatting>
  <conditionalFormatting sqref="X80:X83 X86:X87 X89:X90">
    <cfRule type="expression" dxfId="874" priority="520" stopIfTrue="1">
      <formula>W80=0</formula>
    </cfRule>
  </conditionalFormatting>
  <conditionalFormatting sqref="Z78:Z92">
    <cfRule type="cellIs" dxfId="873" priority="521" stopIfTrue="1" operator="equal">
      <formula>"a"</formula>
    </cfRule>
  </conditionalFormatting>
  <conditionalFormatting sqref="D92:E92">
    <cfRule type="expression" dxfId="872" priority="515" stopIfTrue="1">
      <formula>F92=0</formula>
    </cfRule>
  </conditionalFormatting>
  <conditionalFormatting sqref="U91">
    <cfRule type="cellIs" dxfId="871" priority="516" stopIfTrue="1" operator="greaterThan">
      <formula>V91</formula>
    </cfRule>
    <cfRule type="cellIs" dxfId="870" priority="517" stopIfTrue="1" operator="lessThan">
      <formula>F92</formula>
    </cfRule>
  </conditionalFormatting>
  <conditionalFormatting sqref="D80:S83 D86:S87 D89:S90">
    <cfRule type="cellIs" dxfId="869" priority="518" stopIfTrue="1" operator="equal">
      <formula>"a"</formula>
    </cfRule>
    <cfRule type="cellIs" dxfId="868" priority="519" stopIfTrue="1" operator="equal">
      <formula>"s"</formula>
    </cfRule>
  </conditionalFormatting>
  <conditionalFormatting sqref="X298:X299 X320 X322 X325:X327 X295 X301">
    <cfRule type="expression" dxfId="867" priority="508" stopIfTrue="1">
      <formula>W295=0</formula>
    </cfRule>
  </conditionalFormatting>
  <conditionalFormatting sqref="D317:E317 D333:E333">
    <cfRule type="expression" dxfId="866" priority="509" stopIfTrue="1">
      <formula>F317=0</formula>
    </cfRule>
  </conditionalFormatting>
  <conditionalFormatting sqref="U316 U332">
    <cfRule type="cellIs" dxfId="865" priority="510" stopIfTrue="1" operator="greaterThan">
      <formula>V316</formula>
    </cfRule>
    <cfRule type="cellIs" dxfId="864" priority="511" stopIfTrue="1" operator="lessThan">
      <formula>F317</formula>
    </cfRule>
  </conditionalFormatting>
  <conditionalFormatting sqref="D320 J320 H320 R320 L320 P320 F320 N320 H295 D298:D299 J298:J299 H298:H299 R298:R299 L298:L299 P298:P299 F298:F299 N298:N299 J295 L295 R295 F295 P295 D295 N295 N322 F322 P322 L322 R322 H322 J322 D322 D325:D327 J325:J327 H325:H327 R325:R327 L325:L327 P325:P327 F325:F327 N325:N327 N301 F301 P301 L301 R301 H301 J301 D301">
    <cfRule type="cellIs" dxfId="863" priority="512" stopIfTrue="1" operator="equal">
      <formula>"a"</formula>
    </cfRule>
    <cfRule type="cellIs" dxfId="862" priority="513" stopIfTrue="1" operator="equal">
      <formula>"s"</formula>
    </cfRule>
  </conditionalFormatting>
  <conditionalFormatting sqref="Z320 Z322 Z325:Z327 Z332:Z333 Z293:Z296 Z298:Z299 Z301 Z316:Z318">
    <cfRule type="cellIs" dxfId="861" priority="514" stopIfTrue="1" operator="equal">
      <formula>"a"</formula>
    </cfRule>
  </conditionalFormatting>
  <conditionalFormatting sqref="Z319">
    <cfRule type="cellIs" dxfId="860" priority="507" stopIfTrue="1" operator="equal">
      <formula>"a"</formula>
    </cfRule>
  </conditionalFormatting>
  <conditionalFormatting sqref="Z321">
    <cfRule type="cellIs" dxfId="859" priority="506" stopIfTrue="1" operator="equal">
      <formula>"a"</formula>
    </cfRule>
  </conditionalFormatting>
  <conditionalFormatting sqref="Z323">
    <cfRule type="cellIs" dxfId="858" priority="505" stopIfTrue="1" operator="equal">
      <formula>"a"</formula>
    </cfRule>
  </conditionalFormatting>
  <conditionalFormatting sqref="Z324">
    <cfRule type="cellIs" dxfId="857" priority="504" stopIfTrue="1" operator="equal">
      <formula>"a"</formula>
    </cfRule>
  </conditionalFormatting>
  <conditionalFormatting sqref="Z328:Z329">
    <cfRule type="cellIs" dxfId="856" priority="503" stopIfTrue="1" operator="equal">
      <formula>"a"</formula>
    </cfRule>
  </conditionalFormatting>
  <conditionalFormatting sqref="X330:X331">
    <cfRule type="expression" dxfId="855" priority="499" stopIfTrue="1">
      <formula>W330=0</formula>
    </cfRule>
  </conditionalFormatting>
  <conditionalFormatting sqref="D330:D331 J330:J331 H330:H331 R330:R331 L330:L331 P330:P331 F330:F331 N330:N331">
    <cfRule type="cellIs" dxfId="854" priority="500" stopIfTrue="1" operator="equal">
      <formula>"a"</formula>
    </cfRule>
    <cfRule type="cellIs" dxfId="853" priority="501" stopIfTrue="1" operator="equal">
      <formula>"s"</formula>
    </cfRule>
  </conditionalFormatting>
  <conditionalFormatting sqref="Z330:Z331">
    <cfRule type="cellIs" dxfId="852" priority="502" stopIfTrue="1" operator="equal">
      <formula>"a"</formula>
    </cfRule>
  </conditionalFormatting>
  <conditionalFormatting sqref="Z297">
    <cfRule type="cellIs" dxfId="851" priority="498" stopIfTrue="1" operator="equal">
      <formula>"a"</formula>
    </cfRule>
  </conditionalFormatting>
  <conditionalFormatting sqref="Z300">
    <cfRule type="cellIs" dxfId="850" priority="497" stopIfTrue="1" operator="equal">
      <formula>"a"</formula>
    </cfRule>
  </conditionalFormatting>
  <conditionalFormatting sqref="X302">
    <cfRule type="expression" dxfId="849" priority="448" stopIfTrue="1">
      <formula>SUM(W301,W303)&gt;0</formula>
    </cfRule>
    <cfRule type="expression" dxfId="848" priority="493" stopIfTrue="1">
      <formula>W302=0</formula>
    </cfRule>
  </conditionalFormatting>
  <conditionalFormatting sqref="N302 F302 P302 L302 R302 H302 J302 D302">
    <cfRule type="cellIs" dxfId="847" priority="494" stopIfTrue="1" operator="equal">
      <formula>"a"</formula>
    </cfRule>
    <cfRule type="cellIs" dxfId="846" priority="495" stopIfTrue="1" operator="equal">
      <formula>"s"</formula>
    </cfRule>
  </conditionalFormatting>
  <conditionalFormatting sqref="Z302">
    <cfRule type="cellIs" dxfId="845" priority="496" stopIfTrue="1" operator="equal">
      <formula>"a"</formula>
    </cfRule>
  </conditionalFormatting>
  <conditionalFormatting sqref="X303">
    <cfRule type="expression" dxfId="844" priority="447" stopIfTrue="1">
      <formula>SUM(W301:W302)&gt;0</formula>
    </cfRule>
    <cfRule type="expression" dxfId="843" priority="489" stopIfTrue="1">
      <formula>W303=0</formula>
    </cfRule>
  </conditionalFormatting>
  <conditionalFormatting sqref="N303 F303 P303 L303 R303 H303 J303 D303">
    <cfRule type="cellIs" dxfId="842" priority="490" stopIfTrue="1" operator="equal">
      <formula>"a"</formula>
    </cfRule>
    <cfRule type="cellIs" dxfId="841" priority="491" stopIfTrue="1" operator="equal">
      <formula>"s"</formula>
    </cfRule>
  </conditionalFormatting>
  <conditionalFormatting sqref="Z303">
    <cfRule type="cellIs" dxfId="840" priority="492" stopIfTrue="1" operator="equal">
      <formula>"a"</formula>
    </cfRule>
  </conditionalFormatting>
  <conditionalFormatting sqref="X304">
    <cfRule type="expression" dxfId="839" priority="443" stopIfTrue="1">
      <formula>SUM(W305:W306)&gt;0</formula>
    </cfRule>
    <cfRule type="expression" dxfId="838" priority="485" stopIfTrue="1">
      <formula>W304=0</formula>
    </cfRule>
  </conditionalFormatting>
  <conditionalFormatting sqref="N304 F304 P304 L304 R304 H304 J304 D304">
    <cfRule type="cellIs" dxfId="837" priority="486" stopIfTrue="1" operator="equal">
      <formula>"a"</formula>
    </cfRule>
    <cfRule type="cellIs" dxfId="836" priority="487" stopIfTrue="1" operator="equal">
      <formula>"s"</formula>
    </cfRule>
  </conditionalFormatting>
  <conditionalFormatting sqref="Z304">
    <cfRule type="cellIs" dxfId="835" priority="488" stopIfTrue="1" operator="equal">
      <formula>"a"</formula>
    </cfRule>
  </conditionalFormatting>
  <conditionalFormatting sqref="X305">
    <cfRule type="expression" dxfId="834" priority="442" stopIfTrue="1">
      <formula>SUM(W304,W306)&gt;0</formula>
    </cfRule>
    <cfRule type="expression" dxfId="833" priority="481" stopIfTrue="1">
      <formula>W305=0</formula>
    </cfRule>
  </conditionalFormatting>
  <conditionalFormatting sqref="N305 F305 P305 L305 R305 H305 J305 D305">
    <cfRule type="cellIs" dxfId="832" priority="482" stopIfTrue="1" operator="equal">
      <formula>"a"</formula>
    </cfRule>
    <cfRule type="cellIs" dxfId="831" priority="483" stopIfTrue="1" operator="equal">
      <formula>"s"</formula>
    </cfRule>
  </conditionalFormatting>
  <conditionalFormatting sqref="Z305">
    <cfRule type="cellIs" dxfId="830" priority="484" stopIfTrue="1" operator="equal">
      <formula>"a"</formula>
    </cfRule>
  </conditionalFormatting>
  <conditionalFormatting sqref="X306">
    <cfRule type="expression" dxfId="829" priority="441" stopIfTrue="1">
      <formula>SUM(W304:W305)&gt;0</formula>
    </cfRule>
    <cfRule type="expression" dxfId="828" priority="477" stopIfTrue="1">
      <formula>W306=0</formula>
    </cfRule>
  </conditionalFormatting>
  <conditionalFormatting sqref="N306 F306 P306 L306 R306 H306 J306 D306">
    <cfRule type="cellIs" dxfId="827" priority="478" stopIfTrue="1" operator="equal">
      <formula>"a"</formula>
    </cfRule>
    <cfRule type="cellIs" dxfId="826" priority="479" stopIfTrue="1" operator="equal">
      <formula>"s"</formula>
    </cfRule>
  </conditionalFormatting>
  <conditionalFormatting sqref="Z306">
    <cfRule type="cellIs" dxfId="825" priority="480" stopIfTrue="1" operator="equal">
      <formula>"a"</formula>
    </cfRule>
  </conditionalFormatting>
  <conditionalFormatting sqref="Z309">
    <cfRule type="cellIs" dxfId="824" priority="476" stopIfTrue="1" operator="equal">
      <formula>"a"</formula>
    </cfRule>
  </conditionalFormatting>
  <conditionalFormatting sqref="X311">
    <cfRule type="expression" dxfId="823" priority="472" stopIfTrue="1">
      <formula>W311=0</formula>
    </cfRule>
  </conditionalFormatting>
  <conditionalFormatting sqref="D311 J311 H311 R311 L311 P311 F311 N311">
    <cfRule type="cellIs" dxfId="822" priority="473" stopIfTrue="1" operator="equal">
      <formula>"a"</formula>
    </cfRule>
    <cfRule type="cellIs" dxfId="821" priority="474" stopIfTrue="1" operator="equal">
      <formula>"s"</formula>
    </cfRule>
  </conditionalFormatting>
  <conditionalFormatting sqref="Z311">
    <cfRule type="cellIs" dxfId="820" priority="475" stopIfTrue="1" operator="equal">
      <formula>"a"</formula>
    </cfRule>
  </conditionalFormatting>
  <conditionalFormatting sqref="Z310">
    <cfRule type="cellIs" dxfId="819" priority="471" stopIfTrue="1" operator="equal">
      <formula>"a"</formula>
    </cfRule>
  </conditionalFormatting>
  <conditionalFormatting sqref="X312">
    <cfRule type="expression" dxfId="818" priority="467" stopIfTrue="1">
      <formula>W312=0</formula>
    </cfRule>
  </conditionalFormatting>
  <conditionalFormatting sqref="D312 J312 H312 R312 L312 P312 F312 N312">
    <cfRule type="cellIs" dxfId="817" priority="468" stopIfTrue="1" operator="equal">
      <formula>"a"</formula>
    </cfRule>
    <cfRule type="cellIs" dxfId="816" priority="469" stopIfTrue="1" operator="equal">
      <formula>"s"</formula>
    </cfRule>
  </conditionalFormatting>
  <conditionalFormatting sqref="Z312">
    <cfRule type="cellIs" dxfId="815" priority="470" stopIfTrue="1" operator="equal">
      <formula>"a"</formula>
    </cfRule>
  </conditionalFormatting>
  <conditionalFormatting sqref="X313">
    <cfRule type="expression" dxfId="814" priority="463" stopIfTrue="1">
      <formula>W313=0</formula>
    </cfRule>
  </conditionalFormatting>
  <conditionalFormatting sqref="D313 J313 H313 R313 L313 P313 F313 N313">
    <cfRule type="cellIs" dxfId="813" priority="464" stopIfTrue="1" operator="equal">
      <formula>"a"</formula>
    </cfRule>
    <cfRule type="cellIs" dxfId="812" priority="465" stopIfTrue="1" operator="equal">
      <formula>"s"</formula>
    </cfRule>
  </conditionalFormatting>
  <conditionalFormatting sqref="Z313">
    <cfRule type="cellIs" dxfId="811" priority="466" stopIfTrue="1" operator="equal">
      <formula>"a"</formula>
    </cfRule>
  </conditionalFormatting>
  <conditionalFormatting sqref="Z314">
    <cfRule type="cellIs" dxfId="810" priority="462" stopIfTrue="1" operator="equal">
      <formula>"a"</formula>
    </cfRule>
  </conditionalFormatting>
  <conditionalFormatting sqref="X315">
    <cfRule type="expression" dxfId="809" priority="458" stopIfTrue="1">
      <formula>W315=0</formula>
    </cfRule>
  </conditionalFormatting>
  <conditionalFormatting sqref="D315 J315 H315 R315 L315 P315 F315 N315">
    <cfRule type="cellIs" dxfId="808" priority="459" stopIfTrue="1" operator="equal">
      <formula>"a"</formula>
    </cfRule>
    <cfRule type="cellIs" dxfId="807" priority="460" stopIfTrue="1" operator="equal">
      <formula>"s"</formula>
    </cfRule>
  </conditionalFormatting>
  <conditionalFormatting sqref="Z315">
    <cfRule type="cellIs" dxfId="806" priority="461" stopIfTrue="1" operator="equal">
      <formula>"a"</formula>
    </cfRule>
  </conditionalFormatting>
  <conditionalFormatting sqref="X328">
    <cfRule type="expression" dxfId="805" priority="450" stopIfTrue="1">
      <formula>SUM(W329)&gt;0</formula>
    </cfRule>
    <cfRule type="expression" dxfId="804" priority="451" stopIfTrue="1">
      <formula>W328=0</formula>
    </cfRule>
  </conditionalFormatting>
  <conditionalFormatting sqref="X329">
    <cfRule type="expression" dxfId="803" priority="452" stopIfTrue="1">
      <formula>SUM(W328)&gt;0</formula>
    </cfRule>
    <cfRule type="expression" dxfId="802" priority="453" stopIfTrue="1">
      <formula>W329=0</formula>
    </cfRule>
  </conditionalFormatting>
  <conditionalFormatting sqref="D328:S329">
    <cfRule type="cellIs" dxfId="801" priority="454" stopIfTrue="1" operator="equal">
      <formula>"a"</formula>
    </cfRule>
    <cfRule type="cellIs" dxfId="800" priority="455" stopIfTrue="1" operator="equal">
      <formula>"s"</formula>
    </cfRule>
  </conditionalFormatting>
  <conditionalFormatting sqref="U328">
    <cfRule type="expression" dxfId="799" priority="456" stopIfTrue="1">
      <formula>SUM($W$329:$W$329)&gt;0</formula>
    </cfRule>
  </conditionalFormatting>
  <conditionalFormatting sqref="U329">
    <cfRule type="expression" dxfId="798" priority="457" stopIfTrue="1">
      <formula>SUM($W$329:$W$329)&gt;0</formula>
    </cfRule>
  </conditionalFormatting>
  <conditionalFormatting sqref="X301">
    <cfRule type="expression" dxfId="797" priority="449" stopIfTrue="1">
      <formula>SUM(W302:W303)&gt;0</formula>
    </cfRule>
  </conditionalFormatting>
  <conditionalFormatting sqref="U301">
    <cfRule type="expression" dxfId="796" priority="446" stopIfTrue="1">
      <formula>SUM(W302:W303)&gt;0</formula>
    </cfRule>
  </conditionalFormatting>
  <conditionalFormatting sqref="U302">
    <cfRule type="expression" dxfId="795" priority="445" stopIfTrue="1">
      <formula>W302&gt;0</formula>
    </cfRule>
  </conditionalFormatting>
  <conditionalFormatting sqref="U303">
    <cfRule type="expression" dxfId="794" priority="444" stopIfTrue="1">
      <formula>W303&gt;0</formula>
    </cfRule>
  </conditionalFormatting>
  <conditionalFormatting sqref="U304">
    <cfRule type="expression" dxfId="793" priority="440" stopIfTrue="1">
      <formula>SUM($W$305:$W$306)&gt;0</formula>
    </cfRule>
  </conditionalFormatting>
  <conditionalFormatting sqref="U305">
    <cfRule type="expression" dxfId="792" priority="439" stopIfTrue="1">
      <formula>$W$305&gt;0</formula>
    </cfRule>
  </conditionalFormatting>
  <conditionalFormatting sqref="U306">
    <cfRule type="expression" dxfId="791" priority="438" stopIfTrue="1">
      <formula>$W$306&gt;0</formula>
    </cfRule>
  </conditionalFormatting>
  <conditionalFormatting sqref="X352:X353 X345:X347 X355">
    <cfRule type="expression" dxfId="790" priority="429" stopIfTrue="1">
      <formula>W345=0</formula>
    </cfRule>
  </conditionalFormatting>
  <conditionalFormatting sqref="X360:X364">
    <cfRule type="expression" dxfId="789" priority="341" stopIfTrue="1">
      <formula>SUM($W$360:$W$364)&gt;0</formula>
    </cfRule>
    <cfRule type="expression" dxfId="788" priority="430" stopIfTrue="1">
      <formula>W360=0</formula>
    </cfRule>
  </conditionalFormatting>
  <conditionalFormatting sqref="D349:E349 D419:E419">
    <cfRule type="expression" dxfId="787" priority="431" stopIfTrue="1">
      <formula>F349=0</formula>
    </cfRule>
  </conditionalFormatting>
  <conditionalFormatting sqref="U348 U418">
    <cfRule type="cellIs" dxfId="786" priority="432" stopIfTrue="1" operator="greaterThan">
      <formula>V348</formula>
    </cfRule>
    <cfRule type="cellIs" dxfId="785" priority="433" stopIfTrue="1" operator="lessThan">
      <formula>F349</formula>
    </cfRule>
  </conditionalFormatting>
  <conditionalFormatting sqref="D352:S353 D345:S347 D355:S355 D360:S364">
    <cfRule type="cellIs" dxfId="784" priority="434" stopIfTrue="1" operator="equal">
      <formula>"a"</formula>
    </cfRule>
    <cfRule type="cellIs" dxfId="783" priority="435" stopIfTrue="1" operator="equal">
      <formula>"s"</formula>
    </cfRule>
  </conditionalFormatting>
  <conditionalFormatting sqref="Z344:Z350 Z352:Z353 Z355 Z379:Z384 Z418:Z419 Z412 Z359:Z364">
    <cfRule type="cellIs" dxfId="782" priority="436" stopIfTrue="1" operator="equal">
      <formula>"a"</formula>
    </cfRule>
  </conditionalFormatting>
  <conditionalFormatting sqref="Z351">
    <cfRule type="cellIs" dxfId="781" priority="427" stopIfTrue="1" operator="equal">
      <formula>"a"</formula>
    </cfRule>
  </conditionalFormatting>
  <conditionalFormatting sqref="Z354">
    <cfRule type="cellIs" dxfId="780" priority="426" stopIfTrue="1" operator="equal">
      <formula>"a"</formula>
    </cfRule>
  </conditionalFormatting>
  <conditionalFormatting sqref="Z356">
    <cfRule type="cellIs" dxfId="779" priority="425" stopIfTrue="1" operator="equal">
      <formula>"a"</formula>
    </cfRule>
  </conditionalFormatting>
  <conditionalFormatting sqref="Z357">
    <cfRule type="cellIs" dxfId="778" priority="424" stopIfTrue="1" operator="equal">
      <formula>"a"</formula>
    </cfRule>
  </conditionalFormatting>
  <conditionalFormatting sqref="X358">
    <cfRule type="expression" dxfId="777" priority="420" stopIfTrue="1">
      <formula>W358=0</formula>
    </cfRule>
  </conditionalFormatting>
  <conditionalFormatting sqref="D358:S358">
    <cfRule type="cellIs" dxfId="776" priority="421" stopIfTrue="1" operator="equal">
      <formula>"a"</formula>
    </cfRule>
    <cfRule type="cellIs" dxfId="775" priority="422" stopIfTrue="1" operator="equal">
      <formula>"s"</formula>
    </cfRule>
  </conditionalFormatting>
  <conditionalFormatting sqref="Z358">
    <cfRule type="cellIs" dxfId="774" priority="423" stopIfTrue="1" operator="equal">
      <formula>"a"</formula>
    </cfRule>
  </conditionalFormatting>
  <conditionalFormatting sqref="Z365">
    <cfRule type="cellIs" dxfId="773" priority="419" stopIfTrue="1" operator="equal">
      <formula>"a"</formula>
    </cfRule>
  </conditionalFormatting>
  <conditionalFormatting sqref="X366">
    <cfRule type="expression" dxfId="772" priority="415" stopIfTrue="1">
      <formula>W366=0</formula>
    </cfRule>
  </conditionalFormatting>
  <conditionalFormatting sqref="D366:S366">
    <cfRule type="cellIs" dxfId="771" priority="416" stopIfTrue="1" operator="equal">
      <formula>"a"</formula>
    </cfRule>
    <cfRule type="cellIs" dxfId="770" priority="417" stopIfTrue="1" operator="equal">
      <formula>"s"</formula>
    </cfRule>
  </conditionalFormatting>
  <conditionalFormatting sqref="Z366">
    <cfRule type="cellIs" dxfId="769" priority="418" stopIfTrue="1" operator="equal">
      <formula>"a"</formula>
    </cfRule>
  </conditionalFormatting>
  <conditionalFormatting sqref="X378">
    <cfRule type="expression" dxfId="768" priority="411" stopIfTrue="1">
      <formula>W378=0</formula>
    </cfRule>
  </conditionalFormatting>
  <conditionalFormatting sqref="D378:S378">
    <cfRule type="cellIs" dxfId="767" priority="412" stopIfTrue="1" operator="equal">
      <formula>"a"</formula>
    </cfRule>
    <cfRule type="cellIs" dxfId="766" priority="413" stopIfTrue="1" operator="equal">
      <formula>"s"</formula>
    </cfRule>
  </conditionalFormatting>
  <conditionalFormatting sqref="Z378">
    <cfRule type="cellIs" dxfId="765" priority="414" stopIfTrue="1" operator="equal">
      <formula>"a"</formula>
    </cfRule>
  </conditionalFormatting>
  <conditionalFormatting sqref="X380:X388">
    <cfRule type="expression" dxfId="764" priority="336" stopIfTrue="1">
      <formula>SUM($W$380:$W$388)&gt;0</formula>
    </cfRule>
    <cfRule type="expression" dxfId="763" priority="408" stopIfTrue="1">
      <formula>W380=0</formula>
    </cfRule>
  </conditionalFormatting>
  <conditionalFormatting sqref="D380:S384">
    <cfRule type="cellIs" dxfId="762" priority="409" stopIfTrue="1" operator="equal">
      <formula>"a"</formula>
    </cfRule>
    <cfRule type="cellIs" dxfId="761" priority="410" stopIfTrue="1" operator="equal">
      <formula>"s"</formula>
    </cfRule>
  </conditionalFormatting>
  <conditionalFormatting sqref="Z385:Z387 Z389">
    <cfRule type="cellIs" dxfId="760" priority="407" stopIfTrue="1" operator="equal">
      <formula>"a"</formula>
    </cfRule>
  </conditionalFormatting>
  <conditionalFormatting sqref="X385">
    <cfRule type="expression" dxfId="759" priority="404" stopIfTrue="1">
      <formula>W385=0</formula>
    </cfRule>
  </conditionalFormatting>
  <conditionalFormatting sqref="Z390">
    <cfRule type="cellIs" dxfId="758" priority="403" stopIfTrue="1" operator="equal">
      <formula>"a"</formula>
    </cfRule>
  </conditionalFormatting>
  <conditionalFormatting sqref="Z401:Z406">
    <cfRule type="cellIs" dxfId="757" priority="402" stopIfTrue="1" operator="equal">
      <formula>"a"</formula>
    </cfRule>
  </conditionalFormatting>
  <conditionalFormatting sqref="X391">
    <cfRule type="expression" dxfId="756" priority="398" stopIfTrue="1">
      <formula>W391=0</formula>
    </cfRule>
  </conditionalFormatting>
  <conditionalFormatting sqref="D391:S391">
    <cfRule type="cellIs" dxfId="755" priority="399" stopIfTrue="1" operator="equal">
      <formula>"a"</formula>
    </cfRule>
    <cfRule type="cellIs" dxfId="754" priority="400" stopIfTrue="1" operator="equal">
      <formula>"s"</formula>
    </cfRule>
  </conditionalFormatting>
  <conditionalFormatting sqref="Z391">
    <cfRule type="cellIs" dxfId="753" priority="401" stopIfTrue="1" operator="equal">
      <formula>"a"</formula>
    </cfRule>
  </conditionalFormatting>
  <conditionalFormatting sqref="X400">
    <cfRule type="expression" dxfId="752" priority="394" stopIfTrue="1">
      <formula>W400=0</formula>
    </cfRule>
  </conditionalFormatting>
  <conditionalFormatting sqref="D400:S400">
    <cfRule type="cellIs" dxfId="751" priority="395" stopIfTrue="1" operator="equal">
      <formula>"a"</formula>
    </cfRule>
    <cfRule type="cellIs" dxfId="750" priority="396" stopIfTrue="1" operator="equal">
      <formula>"s"</formula>
    </cfRule>
  </conditionalFormatting>
  <conditionalFormatting sqref="Z400">
    <cfRule type="cellIs" dxfId="749" priority="397" stopIfTrue="1" operator="equal">
      <formula>"a"</formula>
    </cfRule>
  </conditionalFormatting>
  <conditionalFormatting sqref="X402:X407">
    <cfRule type="expression" dxfId="748" priority="332" stopIfTrue="1">
      <formula>SUM($W$402:$W$407)&gt;0</formula>
    </cfRule>
    <cfRule type="expression" dxfId="747" priority="391" stopIfTrue="1">
      <formula>W402=0</formula>
    </cfRule>
  </conditionalFormatting>
  <conditionalFormatting sqref="D402:S406">
    <cfRule type="cellIs" dxfId="746" priority="392" stopIfTrue="1" operator="equal">
      <formula>"a"</formula>
    </cfRule>
    <cfRule type="cellIs" dxfId="745" priority="393" stopIfTrue="1" operator="equal">
      <formula>"s"</formula>
    </cfRule>
  </conditionalFormatting>
  <conditionalFormatting sqref="Z408">
    <cfRule type="cellIs" dxfId="744" priority="390" stopIfTrue="1" operator="equal">
      <formula>"a"</formula>
    </cfRule>
  </conditionalFormatting>
  <conditionalFormatting sqref="X408">
    <cfRule type="expression" dxfId="743" priority="389" stopIfTrue="1">
      <formula>W408=0</formula>
    </cfRule>
  </conditionalFormatting>
  <conditionalFormatting sqref="X409">
    <cfRule type="expression" dxfId="742" priority="385" stopIfTrue="1">
      <formula>W409=0</formula>
    </cfRule>
  </conditionalFormatting>
  <conditionalFormatting sqref="D409:S409">
    <cfRule type="cellIs" dxfId="741" priority="386" stopIfTrue="1" operator="equal">
      <formula>"a"</formula>
    </cfRule>
    <cfRule type="cellIs" dxfId="740" priority="387" stopIfTrue="1" operator="equal">
      <formula>"s"</formula>
    </cfRule>
  </conditionalFormatting>
  <conditionalFormatting sqref="Z409">
    <cfRule type="cellIs" dxfId="739" priority="388" stopIfTrue="1" operator="equal">
      <formula>"a"</formula>
    </cfRule>
  </conditionalFormatting>
  <conditionalFormatting sqref="Z410 Z415">
    <cfRule type="cellIs" dxfId="738" priority="384" stopIfTrue="1" operator="equal">
      <formula>"a"</formula>
    </cfRule>
  </conditionalFormatting>
  <conditionalFormatting sqref="X415">
    <cfRule type="expression" dxfId="737" priority="381" stopIfTrue="1">
      <formula>W415=0</formula>
    </cfRule>
  </conditionalFormatting>
  <conditionalFormatting sqref="D412:S412">
    <cfRule type="cellIs" dxfId="736" priority="382" stopIfTrue="1" operator="equal">
      <formula>"a"</formula>
    </cfRule>
    <cfRule type="cellIs" dxfId="735" priority="383" stopIfTrue="1" operator="equal">
      <formula>"s"</formula>
    </cfRule>
  </conditionalFormatting>
  <conditionalFormatting sqref="Z416">
    <cfRule type="cellIs" dxfId="734" priority="380" stopIfTrue="1" operator="equal">
      <formula>"a"</formula>
    </cfRule>
  </conditionalFormatting>
  <conditionalFormatting sqref="X417">
    <cfRule type="expression" dxfId="733" priority="376" stopIfTrue="1">
      <formula>W417=0</formula>
    </cfRule>
  </conditionalFormatting>
  <conditionalFormatting sqref="D417:S417">
    <cfRule type="cellIs" dxfId="732" priority="377" stopIfTrue="1" operator="equal">
      <formula>"a"</formula>
    </cfRule>
    <cfRule type="cellIs" dxfId="731" priority="378" stopIfTrue="1" operator="equal">
      <formula>"s"</formula>
    </cfRule>
  </conditionalFormatting>
  <conditionalFormatting sqref="Z417">
    <cfRule type="cellIs" dxfId="730" priority="379" stopIfTrue="1" operator="equal">
      <formula>"a"</formula>
    </cfRule>
  </conditionalFormatting>
  <conditionalFormatting sqref="Z367:Z372">
    <cfRule type="cellIs" dxfId="729" priority="375" stopIfTrue="1" operator="equal">
      <formula>"a"</formula>
    </cfRule>
  </conditionalFormatting>
  <conditionalFormatting sqref="X368:X376">
    <cfRule type="expression" dxfId="728" priority="340" stopIfTrue="1">
      <formula>SUM($W$368:$W$376)&gt;0</formula>
    </cfRule>
    <cfRule type="expression" dxfId="727" priority="372" stopIfTrue="1">
      <formula>W368=0</formula>
    </cfRule>
  </conditionalFormatting>
  <conditionalFormatting sqref="D368:S375">
    <cfRule type="cellIs" dxfId="726" priority="373" stopIfTrue="1" operator="equal">
      <formula>"a"</formula>
    </cfRule>
    <cfRule type="cellIs" dxfId="725" priority="374" stopIfTrue="1" operator="equal">
      <formula>"s"</formula>
    </cfRule>
  </conditionalFormatting>
  <conditionalFormatting sqref="Z373:Z375 Z377">
    <cfRule type="cellIs" dxfId="724" priority="371" stopIfTrue="1" operator="equal">
      <formula>"a"</formula>
    </cfRule>
  </conditionalFormatting>
  <conditionalFormatting sqref="X373">
    <cfRule type="expression" dxfId="723" priority="370" stopIfTrue="1">
      <formula>W373=0</formula>
    </cfRule>
  </conditionalFormatting>
  <conditionalFormatting sqref="Z392:Z397">
    <cfRule type="cellIs" dxfId="722" priority="369" stopIfTrue="1" operator="equal">
      <formula>"a"</formula>
    </cfRule>
  </conditionalFormatting>
  <conditionalFormatting sqref="X393:X398">
    <cfRule type="expression" dxfId="721" priority="334" stopIfTrue="1">
      <formula>SUM($W$393:$W$398)&gt;0</formula>
    </cfRule>
    <cfRule type="expression" dxfId="720" priority="366" stopIfTrue="1">
      <formula>W393=0</formula>
    </cfRule>
  </conditionalFormatting>
  <conditionalFormatting sqref="D393:S397">
    <cfRule type="cellIs" dxfId="719" priority="367" stopIfTrue="1" operator="equal">
      <formula>"a"</formula>
    </cfRule>
    <cfRule type="cellIs" dxfId="718" priority="368" stopIfTrue="1" operator="equal">
      <formula>"s"</formula>
    </cfRule>
  </conditionalFormatting>
  <conditionalFormatting sqref="Z399">
    <cfRule type="cellIs" dxfId="717" priority="365" stopIfTrue="1" operator="equal">
      <formula>"a"</formula>
    </cfRule>
  </conditionalFormatting>
  <conditionalFormatting sqref="X399">
    <cfRule type="expression" dxfId="716" priority="364" stopIfTrue="1">
      <formula>W399=0</formula>
    </cfRule>
  </conditionalFormatting>
  <conditionalFormatting sqref="Z376">
    <cfRule type="cellIs" dxfId="715" priority="363" stopIfTrue="1" operator="equal">
      <formula>"a"</formula>
    </cfRule>
  </conditionalFormatting>
  <conditionalFormatting sqref="X376">
    <cfRule type="expression" dxfId="714" priority="360" stopIfTrue="1">
      <formula>W376&gt;0</formula>
    </cfRule>
  </conditionalFormatting>
  <conditionalFormatting sqref="D376:S376">
    <cfRule type="cellIs" dxfId="713" priority="361" stopIfTrue="1" operator="equal">
      <formula>"a"</formula>
    </cfRule>
    <cfRule type="cellIs" dxfId="712" priority="362" stopIfTrue="1" operator="equal">
      <formula>"s"</formula>
    </cfRule>
  </conditionalFormatting>
  <conditionalFormatting sqref="Z388">
    <cfRule type="cellIs" dxfId="711" priority="359" stopIfTrue="1" operator="equal">
      <formula>"a"</formula>
    </cfRule>
  </conditionalFormatting>
  <conditionalFormatting sqref="D388:S388">
    <cfRule type="cellIs" dxfId="710" priority="357" stopIfTrue="1" operator="equal">
      <formula>"a"</formula>
    </cfRule>
    <cfRule type="cellIs" dxfId="709" priority="358" stopIfTrue="1" operator="equal">
      <formula>"s"</formula>
    </cfRule>
  </conditionalFormatting>
  <conditionalFormatting sqref="Z398">
    <cfRule type="cellIs" dxfId="708" priority="356" stopIfTrue="1" operator="equal">
      <formula>"a"</formula>
    </cfRule>
  </conditionalFormatting>
  <conditionalFormatting sqref="D398:S398">
    <cfRule type="cellIs" dxfId="707" priority="354" stopIfTrue="1" operator="equal">
      <formula>"a"</formula>
    </cfRule>
    <cfRule type="cellIs" dxfId="706" priority="355" stopIfTrue="1" operator="equal">
      <formula>"s"</formula>
    </cfRule>
  </conditionalFormatting>
  <conditionalFormatting sqref="Z407">
    <cfRule type="cellIs" dxfId="705" priority="353" stopIfTrue="1" operator="equal">
      <formula>"a"</formula>
    </cfRule>
  </conditionalFormatting>
  <conditionalFormatting sqref="D407:S407">
    <cfRule type="cellIs" dxfId="704" priority="351" stopIfTrue="1" operator="equal">
      <formula>"a"</formula>
    </cfRule>
    <cfRule type="cellIs" dxfId="703" priority="352" stopIfTrue="1" operator="equal">
      <formula>"s"</formula>
    </cfRule>
  </conditionalFormatting>
  <conditionalFormatting sqref="Z413">
    <cfRule type="cellIs" dxfId="702" priority="350" stopIfTrue="1" operator="equal">
      <formula>"a"</formula>
    </cfRule>
  </conditionalFormatting>
  <conditionalFormatting sqref="D413:S413">
    <cfRule type="cellIs" dxfId="701" priority="348" stopIfTrue="1" operator="equal">
      <formula>"a"</formula>
    </cfRule>
    <cfRule type="cellIs" dxfId="700" priority="349" stopIfTrue="1" operator="equal">
      <formula>"s"</formula>
    </cfRule>
  </conditionalFormatting>
  <conditionalFormatting sqref="Z411">
    <cfRule type="cellIs" dxfId="699" priority="347" stopIfTrue="1" operator="equal">
      <formula>"a"</formula>
    </cfRule>
  </conditionalFormatting>
  <conditionalFormatting sqref="X411:X413">
    <cfRule type="expression" dxfId="698" priority="328" stopIfTrue="1">
      <formula>SUM($W$411:$W$413)&gt;0</formula>
    </cfRule>
    <cfRule type="expression" dxfId="697" priority="344" stopIfTrue="1">
      <formula>W411=0</formula>
    </cfRule>
  </conditionalFormatting>
  <conditionalFormatting sqref="D411:S411">
    <cfRule type="cellIs" dxfId="696" priority="345" stopIfTrue="1" operator="equal">
      <formula>"a"</formula>
    </cfRule>
    <cfRule type="cellIs" dxfId="695" priority="346" stopIfTrue="1" operator="equal">
      <formula>"s"</formula>
    </cfRule>
  </conditionalFormatting>
  <conditionalFormatting sqref="Z414">
    <cfRule type="cellIs" dxfId="694" priority="343" stopIfTrue="1" operator="equal">
      <formula>"a"</formula>
    </cfRule>
  </conditionalFormatting>
  <conditionalFormatting sqref="X414">
    <cfRule type="expression" dxfId="693" priority="342" stopIfTrue="1">
      <formula>W414=0</formula>
    </cfRule>
  </conditionalFormatting>
  <conditionalFormatting sqref="X377">
    <cfRule type="expression" dxfId="692" priority="339" stopIfTrue="1">
      <formula>W377=0</formula>
    </cfRule>
  </conditionalFormatting>
  <conditionalFormatting sqref="C377">
    <cfRule type="expression" dxfId="691" priority="338" stopIfTrue="1">
      <formula>COUNTIF($D$376:$S$376,"a")&gt;0</formula>
    </cfRule>
  </conditionalFormatting>
  <conditionalFormatting sqref="X389">
    <cfRule type="expression" dxfId="690" priority="337" stopIfTrue="1">
      <formula>W389=0</formula>
    </cfRule>
  </conditionalFormatting>
  <conditionalFormatting sqref="C389">
    <cfRule type="expression" dxfId="689" priority="335" stopIfTrue="1">
      <formula>COUNTIF($D$388:$S$388,"a")&gt;0</formula>
    </cfRule>
  </conditionalFormatting>
  <conditionalFormatting sqref="C399">
    <cfRule type="expression" dxfId="688" priority="333" stopIfTrue="1">
      <formula>COUNTIF($D$398:$S$398,"a")&gt;0</formula>
    </cfRule>
  </conditionalFormatting>
  <conditionalFormatting sqref="C408">
    <cfRule type="expression" dxfId="687" priority="331" stopIfTrue="1">
      <formula>COUNTIF($D$407:$S$407,"a")&gt;0</formula>
    </cfRule>
  </conditionalFormatting>
  <conditionalFormatting sqref="C414">
    <cfRule type="expression" dxfId="686" priority="330" stopIfTrue="1">
      <formula>COUNTIF($D$411:$S$411,"a")&gt;0</formula>
    </cfRule>
  </conditionalFormatting>
  <conditionalFormatting sqref="C415">
    <cfRule type="expression" dxfId="685" priority="329" stopIfTrue="1">
      <formula>COUNTIF($D$413:$S$413,"a")&gt;0</formula>
    </cfRule>
  </conditionalFormatting>
  <conditionalFormatting sqref="D385:S387">
    <cfRule type="cellIs" dxfId="684" priority="405" stopIfTrue="1" operator="equal">
      <formula>"a"</formula>
    </cfRule>
    <cfRule type="cellIs" dxfId="683" priority="406" stopIfTrue="1" operator="equal">
      <formula>"s"</formula>
    </cfRule>
  </conditionalFormatting>
  <conditionalFormatting sqref="X354">
    <cfRule type="expression" dxfId="682" priority="327" stopIfTrue="1">
      <formula>W354=0</formula>
    </cfRule>
  </conditionalFormatting>
  <conditionalFormatting sqref="C354">
    <cfRule type="expression" dxfId="681" priority="326" stopIfTrue="1">
      <formula>COUNTIF($D$353:$S$353,"a")&gt;0</formula>
    </cfRule>
  </conditionalFormatting>
  <conditionalFormatting sqref="D447:E447">
    <cfRule type="expression" dxfId="680" priority="312" stopIfTrue="1">
      <formula>F447=0</formula>
    </cfRule>
  </conditionalFormatting>
  <conditionalFormatting sqref="U446">
    <cfRule type="cellIs" dxfId="679" priority="313" stopIfTrue="1" operator="greaterThan">
      <formula>V446</formula>
    </cfRule>
    <cfRule type="cellIs" dxfId="678" priority="314" stopIfTrue="1" operator="lessThan">
      <formula>F447</formula>
    </cfRule>
  </conditionalFormatting>
  <conditionalFormatting sqref="D440:S440">
    <cfRule type="cellIs" dxfId="677" priority="315" stopIfTrue="1" operator="equal">
      <formula>"a"</formula>
    </cfRule>
    <cfRule type="cellIs" dxfId="676" priority="316" stopIfTrue="1" operator="equal">
      <formula>"s"</formula>
    </cfRule>
  </conditionalFormatting>
  <conditionalFormatting sqref="Z438 Z440 Z446:Z447">
    <cfRule type="cellIs" dxfId="675" priority="317" stopIfTrue="1" operator="equal">
      <formula>"a"</formula>
    </cfRule>
  </conditionalFormatting>
  <conditionalFormatting sqref="D442:S442">
    <cfRule type="cellIs" dxfId="674" priority="309" stopIfTrue="1" operator="equal">
      <formula>"a"</formula>
    </cfRule>
    <cfRule type="cellIs" dxfId="673" priority="310" stopIfTrue="1" operator="equal">
      <formula>"s"</formula>
    </cfRule>
  </conditionalFormatting>
  <conditionalFormatting sqref="Z442">
    <cfRule type="cellIs" dxfId="672" priority="311" stopIfTrue="1" operator="equal">
      <formula>"a"</formula>
    </cfRule>
  </conditionalFormatting>
  <conditionalFormatting sqref="Z439">
    <cfRule type="cellIs" dxfId="671" priority="308" stopIfTrue="1" operator="equal">
      <formula>"a"</formula>
    </cfRule>
  </conditionalFormatting>
  <conditionalFormatting sqref="X445">
    <cfRule type="expression" dxfId="670" priority="304" stopIfTrue="1">
      <formula>W445=0</formula>
    </cfRule>
  </conditionalFormatting>
  <conditionalFormatting sqref="D445:S445">
    <cfRule type="cellIs" dxfId="669" priority="305" stopIfTrue="1" operator="equal">
      <formula>"a"</formula>
    </cfRule>
    <cfRule type="cellIs" dxfId="668" priority="306" stopIfTrue="1" operator="equal">
      <formula>"s"</formula>
    </cfRule>
  </conditionalFormatting>
  <conditionalFormatting sqref="Z445">
    <cfRule type="cellIs" dxfId="667" priority="307" stopIfTrue="1" operator="equal">
      <formula>"a"</formula>
    </cfRule>
  </conditionalFormatting>
  <conditionalFormatting sqref="Z444">
    <cfRule type="cellIs" dxfId="666" priority="303" stopIfTrue="1" operator="equal">
      <formula>"a"</formula>
    </cfRule>
  </conditionalFormatting>
  <conditionalFormatting sqref="D441:S441">
    <cfRule type="cellIs" dxfId="665" priority="300" stopIfTrue="1" operator="equal">
      <formula>"a"</formula>
    </cfRule>
    <cfRule type="cellIs" dxfId="664" priority="301" stopIfTrue="1" operator="equal">
      <formula>"s"</formula>
    </cfRule>
  </conditionalFormatting>
  <conditionalFormatting sqref="Z441">
    <cfRule type="cellIs" dxfId="663" priority="302" stopIfTrue="1" operator="equal">
      <formula>"a"</formula>
    </cfRule>
  </conditionalFormatting>
  <conditionalFormatting sqref="D443:S443">
    <cfRule type="cellIs" dxfId="662" priority="297" stopIfTrue="1" operator="equal">
      <formula>"a"</formula>
    </cfRule>
    <cfRule type="cellIs" dxfId="661" priority="298" stopIfTrue="1" operator="equal">
      <formula>"s"</formula>
    </cfRule>
  </conditionalFormatting>
  <conditionalFormatting sqref="Z443">
    <cfRule type="cellIs" dxfId="660" priority="299" stopIfTrue="1" operator="equal">
      <formula>"a"</formula>
    </cfRule>
  </conditionalFormatting>
  <conditionalFormatting sqref="U440">
    <cfRule type="expression" dxfId="659" priority="318" stopIfTrue="1">
      <formula>SUM(#REF!)&gt;0</formula>
    </cfRule>
  </conditionalFormatting>
  <conditionalFormatting sqref="X440">
    <cfRule type="expression" dxfId="658" priority="319" stopIfTrue="1">
      <formula>W440=0</formula>
    </cfRule>
  </conditionalFormatting>
  <conditionalFormatting sqref="X441">
    <cfRule type="expression" dxfId="657" priority="320" stopIfTrue="1">
      <formula>W441=0</formula>
    </cfRule>
  </conditionalFormatting>
  <conditionalFormatting sqref="X442">
    <cfRule type="expression" dxfId="656" priority="321" stopIfTrue="1">
      <formula>W442=0</formula>
    </cfRule>
  </conditionalFormatting>
  <conditionalFormatting sqref="U441">
    <cfRule type="expression" dxfId="655" priority="322" stopIfTrue="1">
      <formula>SUM(#REF!)&gt;0</formula>
    </cfRule>
  </conditionalFormatting>
  <conditionalFormatting sqref="U442">
    <cfRule type="expression" dxfId="654" priority="323" stopIfTrue="1">
      <formula>SUM(#REF!)&gt;0</formula>
    </cfRule>
  </conditionalFormatting>
  <conditionalFormatting sqref="U443">
    <cfRule type="expression" dxfId="653" priority="324" stopIfTrue="1">
      <formula>SUM(#REF!)&gt;0</formula>
    </cfRule>
  </conditionalFormatting>
  <conditionalFormatting sqref="X443">
    <cfRule type="expression" dxfId="652" priority="325" stopIfTrue="1">
      <formula>W443=0</formula>
    </cfRule>
  </conditionalFormatting>
  <conditionalFormatting sqref="X450">
    <cfRule type="expression" dxfId="651" priority="1509" stopIfTrue="1">
      <formula>SUM(#REF!)&gt;0</formula>
    </cfRule>
    <cfRule type="expression" dxfId="650" priority="1510" stopIfTrue="1">
      <formula>W450=0</formula>
    </cfRule>
  </conditionalFormatting>
  <conditionalFormatting sqref="X449">
    <cfRule type="expression" dxfId="649" priority="1511" stopIfTrue="1">
      <formula>SUM(#REF!)&gt;0</formula>
    </cfRule>
    <cfRule type="expression" dxfId="648" priority="1512" stopIfTrue="1">
      <formula>W449=0</formula>
    </cfRule>
  </conditionalFormatting>
  <conditionalFormatting sqref="X470:X473">
    <cfRule type="expression" dxfId="647" priority="290" stopIfTrue="1">
      <formula>W470=0</formula>
    </cfRule>
  </conditionalFormatting>
  <conditionalFormatting sqref="D475:E475">
    <cfRule type="expression" dxfId="646" priority="291" stopIfTrue="1">
      <formula>F475=0</formula>
    </cfRule>
  </conditionalFormatting>
  <conditionalFormatting sqref="U474">
    <cfRule type="cellIs" dxfId="645" priority="292" stopIfTrue="1" operator="greaterThan">
      <formula>V474</formula>
    </cfRule>
    <cfRule type="cellIs" dxfId="644" priority="293" stopIfTrue="1" operator="lessThan">
      <formula>F475</formula>
    </cfRule>
  </conditionalFormatting>
  <conditionalFormatting sqref="D470:S473">
    <cfRule type="cellIs" dxfId="643" priority="294" stopIfTrue="1" operator="equal">
      <formula>"a"</formula>
    </cfRule>
    <cfRule type="cellIs" dxfId="642" priority="295" stopIfTrue="1" operator="equal">
      <formula>"s"</formula>
    </cfRule>
  </conditionalFormatting>
  <conditionalFormatting sqref="Z469:Z475">
    <cfRule type="cellIs" dxfId="641" priority="296" stopIfTrue="1" operator="equal">
      <formula>"a"</formula>
    </cfRule>
  </conditionalFormatting>
  <conditionalFormatting sqref="U543">
    <cfRule type="expression" dxfId="640" priority="238" stopIfTrue="1">
      <formula>W543&gt;0</formula>
    </cfRule>
  </conditionalFormatting>
  <conditionalFormatting sqref="X506:X507">
    <cfRule type="expression" dxfId="639" priority="239" stopIfTrue="1">
      <formula>W506=0</formula>
    </cfRule>
  </conditionalFormatting>
  <conditionalFormatting sqref="D531:E531 D545:E545 D540:E540 D509:E509">
    <cfRule type="expression" dxfId="638" priority="240" stopIfTrue="1">
      <formula>F509=0</formula>
    </cfRule>
  </conditionalFormatting>
  <conditionalFormatting sqref="U508 U530 U539">
    <cfRule type="cellIs" dxfId="637" priority="241" stopIfTrue="1" operator="greaterThan">
      <formula>V508</formula>
    </cfRule>
    <cfRule type="cellIs" dxfId="636" priority="242" stopIfTrue="1" operator="lessThan">
      <formula>F509</formula>
    </cfRule>
  </conditionalFormatting>
  <conditionalFormatting sqref="U544">
    <cfRule type="cellIs" dxfId="635" priority="243" stopIfTrue="1" operator="greaterThan">
      <formula>V544</formula>
    </cfRule>
    <cfRule type="cellIs" dxfId="634" priority="244" stopIfTrue="1" operator="lessThan">
      <formula>F545</formula>
    </cfRule>
  </conditionalFormatting>
  <conditionalFormatting sqref="U538">
    <cfRule type="expression" dxfId="633" priority="245" stopIfTrue="1">
      <formula>W538&gt;0</formula>
    </cfRule>
  </conditionalFormatting>
  <conditionalFormatting sqref="U512">
    <cfRule type="expression" dxfId="632" priority="246" stopIfTrue="1">
      <formula>W529&gt;0</formula>
    </cfRule>
  </conditionalFormatting>
  <conditionalFormatting sqref="X520">
    <cfRule type="expression" dxfId="631" priority="247" stopIfTrue="1">
      <formula>W529&gt;0</formula>
    </cfRule>
    <cfRule type="expression" dxfId="630" priority="248" stopIfTrue="1">
      <formula>W520=0</formula>
    </cfRule>
  </conditionalFormatting>
  <conditionalFormatting sqref="X521">
    <cfRule type="expression" dxfId="629" priority="249" stopIfTrue="1">
      <formula>W529&gt;0</formula>
    </cfRule>
    <cfRule type="expression" dxfId="628" priority="250" stopIfTrue="1">
      <formula>W521=0</formula>
    </cfRule>
  </conditionalFormatting>
  <conditionalFormatting sqref="X523">
    <cfRule type="expression" dxfId="627" priority="251" stopIfTrue="1">
      <formula>W529&gt;0</formula>
    </cfRule>
    <cfRule type="expression" dxfId="626" priority="252" stopIfTrue="1">
      <formula>W523=0</formula>
    </cfRule>
  </conditionalFormatting>
  <conditionalFormatting sqref="X524">
    <cfRule type="expression" dxfId="625" priority="253" stopIfTrue="1">
      <formula>W529&gt;0</formula>
    </cfRule>
    <cfRule type="expression" dxfId="624" priority="254" stopIfTrue="1">
      <formula>W524=0</formula>
    </cfRule>
  </conditionalFormatting>
  <conditionalFormatting sqref="X527">
    <cfRule type="expression" dxfId="623" priority="257" stopIfTrue="1">
      <formula>W529&gt;0</formula>
    </cfRule>
    <cfRule type="expression" dxfId="622" priority="258" stopIfTrue="1">
      <formula>W527=0</formula>
    </cfRule>
  </conditionalFormatting>
  <conditionalFormatting sqref="D542:S543 D529:S529 D512:S512 D515:S515 D523:S525 D506:S507 D517:S518 D520:S521 D527:S527 D533:S538">
    <cfRule type="cellIs" dxfId="621" priority="259" stopIfTrue="1" operator="equal">
      <formula>"a"</formula>
    </cfRule>
    <cfRule type="cellIs" dxfId="620" priority="260" stopIfTrue="1" operator="equal">
      <formula>"s"</formula>
    </cfRule>
  </conditionalFormatting>
  <conditionalFormatting sqref="Z515 Z523:Z525 Z505:Z512 Z517:Z518 Z520:Z521 Z527:Z545">
    <cfRule type="cellIs" dxfId="619" priority="261" stopIfTrue="1" operator="equal">
      <formula>"a"</formula>
    </cfRule>
  </conditionalFormatting>
  <conditionalFormatting sqref="D513:S513">
    <cfRule type="cellIs" dxfId="618" priority="235" stopIfTrue="1" operator="equal">
      <formula>"a"</formula>
    </cfRule>
    <cfRule type="cellIs" dxfId="617" priority="236" stopIfTrue="1" operator="equal">
      <formula>"s"</formula>
    </cfRule>
  </conditionalFormatting>
  <conditionalFormatting sqref="Z513">
    <cfRule type="cellIs" dxfId="616" priority="237" stopIfTrue="1" operator="equal">
      <formula>"a"</formula>
    </cfRule>
  </conditionalFormatting>
  <conditionalFormatting sqref="D516:S516">
    <cfRule type="cellIs" dxfId="615" priority="232" stopIfTrue="1" operator="equal">
      <formula>"a"</formula>
    </cfRule>
    <cfRule type="cellIs" dxfId="614" priority="233" stopIfTrue="1" operator="equal">
      <formula>"s"</formula>
    </cfRule>
  </conditionalFormatting>
  <conditionalFormatting sqref="Z516">
    <cfRule type="cellIs" dxfId="613" priority="234" stopIfTrue="1" operator="equal">
      <formula>"a"</formula>
    </cfRule>
  </conditionalFormatting>
  <conditionalFormatting sqref="X529">
    <cfRule type="expression" dxfId="612" priority="262" stopIfTrue="1">
      <formula>SUM(W512:W527)&gt;0</formula>
    </cfRule>
    <cfRule type="expression" dxfId="611" priority="263" stopIfTrue="1">
      <formula>W529=0</formula>
    </cfRule>
  </conditionalFormatting>
  <conditionalFormatting sqref="X518">
    <cfRule type="expression" dxfId="610" priority="264" stopIfTrue="1">
      <formula>W529&gt;0</formula>
    </cfRule>
    <cfRule type="expression" dxfId="609" priority="265" stopIfTrue="1">
      <formula>W518=0</formula>
    </cfRule>
  </conditionalFormatting>
  <conditionalFormatting sqref="X515">
    <cfRule type="expression" dxfId="608" priority="266" stopIfTrue="1">
      <formula>W529&gt;0</formula>
    </cfRule>
    <cfRule type="expression" dxfId="607" priority="267" stopIfTrue="1">
      <formula>W515=0</formula>
    </cfRule>
  </conditionalFormatting>
  <conditionalFormatting sqref="D526:S526">
    <cfRule type="cellIs" dxfId="606" priority="229" stopIfTrue="1" operator="equal">
      <formula>"a"</formula>
    </cfRule>
    <cfRule type="cellIs" dxfId="605" priority="230" stopIfTrue="1" operator="equal">
      <formula>"s"</formula>
    </cfRule>
  </conditionalFormatting>
  <conditionalFormatting sqref="Z526">
    <cfRule type="cellIs" dxfId="604" priority="231" stopIfTrue="1" operator="equal">
      <formula>"a"</formula>
    </cfRule>
  </conditionalFormatting>
  <conditionalFormatting sqref="X534">
    <cfRule type="expression" dxfId="603" priority="272" stopIfTrue="1">
      <formula>W534=0</formula>
    </cfRule>
  </conditionalFormatting>
  <conditionalFormatting sqref="X533">
    <cfRule type="expression" dxfId="602" priority="273" stopIfTrue="1">
      <formula>W533=0</formula>
    </cfRule>
  </conditionalFormatting>
  <conditionalFormatting sqref="X538">
    <cfRule type="expression" dxfId="601" priority="274" stopIfTrue="1">
      <formula>SUM(W536:W538)&gt;0</formula>
    </cfRule>
    <cfRule type="expression" dxfId="600" priority="275" stopIfTrue="1">
      <formula>W538=0</formula>
    </cfRule>
  </conditionalFormatting>
  <conditionalFormatting sqref="U535">
    <cfRule type="expression" dxfId="599" priority="276" stopIfTrue="1">
      <formula>SUM(W538:W538)&gt;0</formula>
    </cfRule>
  </conditionalFormatting>
  <conditionalFormatting sqref="U536">
    <cfRule type="expression" dxfId="598" priority="277" stopIfTrue="1">
      <formula>SUM(W538:W538)&gt;0</formula>
    </cfRule>
  </conditionalFormatting>
  <conditionalFormatting sqref="U537">
    <cfRule type="expression" dxfId="597" priority="278" stopIfTrue="1">
      <formula>SUM(W538:W538)&gt;0</formula>
    </cfRule>
  </conditionalFormatting>
  <conditionalFormatting sqref="X536">
    <cfRule type="expression" dxfId="596" priority="279" stopIfTrue="1">
      <formula>SUM(W538:W538)&gt;0</formula>
    </cfRule>
    <cfRule type="expression" dxfId="595" priority="280" stopIfTrue="1">
      <formula>W536=0</formula>
    </cfRule>
  </conditionalFormatting>
  <conditionalFormatting sqref="X537">
    <cfRule type="expression" dxfId="594" priority="281" stopIfTrue="1">
      <formula>SUM(W538:W538)&gt;0</formula>
    </cfRule>
    <cfRule type="expression" dxfId="593" priority="282" stopIfTrue="1">
      <formula>W537=0</formula>
    </cfRule>
  </conditionalFormatting>
  <conditionalFormatting sqref="X535">
    <cfRule type="expression" dxfId="592" priority="283" stopIfTrue="1">
      <formula>SUM(W538:W538)&gt;0</formula>
    </cfRule>
    <cfRule type="expression" dxfId="591" priority="284" stopIfTrue="1">
      <formula>W535=0</formula>
    </cfRule>
  </conditionalFormatting>
  <conditionalFormatting sqref="X543">
    <cfRule type="expression" dxfId="590" priority="285" stopIfTrue="1">
      <formula>SUM(W542,W543)&gt;0</formula>
    </cfRule>
    <cfRule type="expression" dxfId="589" priority="286" stopIfTrue="1">
      <formula>W543=0</formula>
    </cfRule>
  </conditionalFormatting>
  <conditionalFormatting sqref="X542">
    <cfRule type="expression" dxfId="588" priority="287" stopIfTrue="1">
      <formula>SUM(W543,W542)&gt;0</formula>
    </cfRule>
    <cfRule type="expression" dxfId="587" priority="288" stopIfTrue="1">
      <formula>W542=0</formula>
    </cfRule>
  </conditionalFormatting>
  <conditionalFormatting sqref="U542">
    <cfRule type="expression" dxfId="586" priority="289" stopIfTrue="1">
      <formula>SUM(W543:W543)&gt;0</formula>
    </cfRule>
  </conditionalFormatting>
  <conditionalFormatting sqref="X512">
    <cfRule type="expression" dxfId="585" priority="228" stopIfTrue="1">
      <formula>W529&gt;0</formula>
    </cfRule>
    <cfRule type="expression" dxfId="584" priority="271" stopIfTrue="1">
      <formula>W512=0</formula>
    </cfRule>
  </conditionalFormatting>
  <conditionalFormatting sqref="X513">
    <cfRule type="expression" dxfId="583" priority="227">
      <formula>W529&gt;0</formula>
    </cfRule>
    <cfRule type="expression" dxfId="582" priority="270" stopIfTrue="1">
      <formula>W513=0</formula>
    </cfRule>
  </conditionalFormatting>
  <conditionalFormatting sqref="X516">
    <cfRule type="expression" dxfId="581" priority="268" stopIfTrue="1">
      <formula>W529&gt;0</formula>
    </cfRule>
    <cfRule type="expression" dxfId="580" priority="269" stopIfTrue="1">
      <formula>W516=0</formula>
    </cfRule>
  </conditionalFormatting>
  <conditionalFormatting sqref="X517">
    <cfRule type="expression" dxfId="579" priority="225" stopIfTrue="1">
      <formula>W529&gt;0</formula>
    </cfRule>
    <cfRule type="expression" dxfId="578" priority="226" stopIfTrue="1">
      <formula>W517=0</formula>
    </cfRule>
  </conditionalFormatting>
  <conditionalFormatting sqref="X525">
    <cfRule type="expression" dxfId="577" priority="222" stopIfTrue="1">
      <formula>W529&gt;0</formula>
    </cfRule>
    <cfRule type="expression" dxfId="576" priority="255" stopIfTrue="1">
      <formula>SUM(W526)&gt;0</formula>
    </cfRule>
    <cfRule type="expression" dxfId="575" priority="256" stopIfTrue="1">
      <formula>W525=0</formula>
    </cfRule>
  </conditionalFormatting>
  <conditionalFormatting sqref="X526">
    <cfRule type="expression" dxfId="574" priority="221" stopIfTrue="1">
      <formula>W529&gt;0</formula>
    </cfRule>
    <cfRule type="expression" dxfId="573" priority="223" stopIfTrue="1">
      <formula>SUM(W525)&gt;0</formula>
    </cfRule>
    <cfRule type="expression" dxfId="572" priority="224" stopIfTrue="1">
      <formula>W526=0</formula>
    </cfRule>
  </conditionalFormatting>
  <conditionalFormatting sqref="U525">
    <cfRule type="expression" dxfId="571" priority="207" stopIfTrue="1">
      <formula>W526&gt;0</formula>
    </cfRule>
    <cfRule type="expression" dxfId="570" priority="220" stopIfTrue="1">
      <formula>W529&gt;0</formula>
    </cfRule>
  </conditionalFormatting>
  <conditionalFormatting sqref="U526">
    <cfRule type="expression" dxfId="569" priority="206" stopIfTrue="1">
      <formula>W526&gt;0</formula>
    </cfRule>
    <cfRule type="expression" dxfId="568" priority="219" stopIfTrue="1">
      <formula>W529&gt;0</formula>
    </cfRule>
  </conditionalFormatting>
  <conditionalFormatting sqref="U529">
    <cfRule type="expression" dxfId="567" priority="218" stopIfTrue="1">
      <formula>W529&gt;0</formula>
    </cfRule>
  </conditionalFormatting>
  <conditionalFormatting sqref="U513">
    <cfRule type="expression" dxfId="566" priority="217" stopIfTrue="1">
      <formula>W529&gt;0</formula>
    </cfRule>
  </conditionalFormatting>
  <conditionalFormatting sqref="U515">
    <cfRule type="expression" dxfId="565" priority="216" stopIfTrue="1">
      <formula>W529&gt;0</formula>
    </cfRule>
  </conditionalFormatting>
  <conditionalFormatting sqref="U516">
    <cfRule type="expression" dxfId="564" priority="215" stopIfTrue="1">
      <formula>W529&gt;0</formula>
    </cfRule>
  </conditionalFormatting>
  <conditionalFormatting sqref="U517">
    <cfRule type="expression" dxfId="563" priority="214" stopIfTrue="1">
      <formula>W529&gt;0</formula>
    </cfRule>
  </conditionalFormatting>
  <conditionalFormatting sqref="U518">
    <cfRule type="expression" dxfId="562" priority="213" stopIfTrue="1">
      <formula>W529&gt;0</formula>
    </cfRule>
  </conditionalFormatting>
  <conditionalFormatting sqref="U520">
    <cfRule type="expression" dxfId="561" priority="212" stopIfTrue="1">
      <formula>W529&gt;0</formula>
    </cfRule>
  </conditionalFormatting>
  <conditionalFormatting sqref="U521">
    <cfRule type="expression" dxfId="560" priority="211" stopIfTrue="1">
      <formula>W529&gt;0</formula>
    </cfRule>
  </conditionalFormatting>
  <conditionalFormatting sqref="U523">
    <cfRule type="expression" dxfId="559" priority="210" stopIfTrue="1">
      <formula>W529&gt;0</formula>
    </cfRule>
  </conditionalFormatting>
  <conditionalFormatting sqref="U524">
    <cfRule type="expression" dxfId="558" priority="209" stopIfTrue="1">
      <formula>W529&gt;0</formula>
    </cfRule>
  </conditionalFormatting>
  <conditionalFormatting sqref="U527">
    <cfRule type="expression" dxfId="557" priority="208" stopIfTrue="1">
      <formula>W529&gt;0</formula>
    </cfRule>
  </conditionalFormatting>
  <conditionalFormatting sqref="X672:X679">
    <cfRule type="expression" dxfId="556" priority="202" stopIfTrue="1">
      <formula>W672=0</formula>
    </cfRule>
  </conditionalFormatting>
  <conditionalFormatting sqref="D672:S679">
    <cfRule type="cellIs" dxfId="555" priority="203" stopIfTrue="1" operator="equal">
      <formula>"a"</formula>
    </cfRule>
    <cfRule type="cellIs" dxfId="554" priority="204" stopIfTrue="1" operator="equal">
      <formula>"s"</formula>
    </cfRule>
  </conditionalFormatting>
  <conditionalFormatting sqref="Z672:Z679">
    <cfRule type="cellIs" dxfId="553" priority="205" stopIfTrue="1" operator="equal">
      <formula>"a"</formula>
    </cfRule>
  </conditionalFormatting>
  <conditionalFormatting sqref="Z151:Z159">
    <cfRule type="cellIs" dxfId="552" priority="201" stopIfTrue="1" operator="equal">
      <formula>"a"</formula>
    </cfRule>
  </conditionalFormatting>
  <conditionalFormatting sqref="X152:X157">
    <cfRule type="expression" dxfId="551" priority="195" stopIfTrue="1">
      <formula>W152=0</formula>
    </cfRule>
  </conditionalFormatting>
  <conditionalFormatting sqref="D159:E159">
    <cfRule type="expression" dxfId="550" priority="196" stopIfTrue="1">
      <formula>F159=0</formula>
    </cfRule>
  </conditionalFormatting>
  <conditionalFormatting sqref="U158">
    <cfRule type="cellIs" dxfId="549" priority="197" stopIfTrue="1" operator="greaterThan">
      <formula>V158</formula>
    </cfRule>
    <cfRule type="cellIs" dxfId="548" priority="198" stopIfTrue="1" operator="lessThan">
      <formula>F159</formula>
    </cfRule>
  </conditionalFormatting>
  <conditionalFormatting sqref="D152:S157">
    <cfRule type="cellIs" dxfId="547" priority="199" stopIfTrue="1" operator="equal">
      <formula>"a"</formula>
    </cfRule>
    <cfRule type="cellIs" dxfId="546" priority="200" stopIfTrue="1" operator="equal">
      <formula>"s"</formula>
    </cfRule>
  </conditionalFormatting>
  <conditionalFormatting sqref="Z52:Z54">
    <cfRule type="cellIs" dxfId="545" priority="194" stopIfTrue="1" operator="equal">
      <formula>"a"</formula>
    </cfRule>
  </conditionalFormatting>
  <conditionalFormatting sqref="X52:X54">
    <cfRule type="expression" dxfId="544" priority="189" stopIfTrue="1">
      <formula>W52=0</formula>
    </cfRule>
  </conditionalFormatting>
  <conditionalFormatting sqref="D52:S54">
    <cfRule type="cellIs" dxfId="543" priority="187" stopIfTrue="1" operator="equal">
      <formula>"a"</formula>
    </cfRule>
    <cfRule type="cellIs" dxfId="542" priority="188" stopIfTrue="1" operator="equal">
      <formula>"s"</formula>
    </cfRule>
  </conditionalFormatting>
  <conditionalFormatting sqref="X55">
    <cfRule type="expression" dxfId="541" priority="185" stopIfTrue="1">
      <formula>W55=0</formula>
    </cfRule>
  </conditionalFormatting>
  <conditionalFormatting sqref="Z55">
    <cfRule type="cellIs" dxfId="540" priority="186" stopIfTrue="1" operator="equal">
      <formula>"a"</formula>
    </cfRule>
  </conditionalFormatting>
  <conditionalFormatting sqref="D55:S55">
    <cfRule type="cellIs" dxfId="539" priority="183" stopIfTrue="1" operator="equal">
      <formula>"a"</formula>
    </cfRule>
    <cfRule type="cellIs" dxfId="538" priority="184" stopIfTrue="1" operator="equal">
      <formula>"s"</formula>
    </cfRule>
  </conditionalFormatting>
  <conditionalFormatting sqref="X56">
    <cfRule type="expression" dxfId="537" priority="181" stopIfTrue="1">
      <formula>W56=0</formula>
    </cfRule>
  </conditionalFormatting>
  <conditionalFormatting sqref="Z56">
    <cfRule type="cellIs" dxfId="536" priority="182" stopIfTrue="1" operator="equal">
      <formula>"a"</formula>
    </cfRule>
  </conditionalFormatting>
  <conditionalFormatting sqref="D56:S56">
    <cfRule type="cellIs" dxfId="535" priority="179" stopIfTrue="1" operator="equal">
      <formula>"a"</formula>
    </cfRule>
    <cfRule type="cellIs" dxfId="534" priority="180" stopIfTrue="1" operator="equal">
      <formula>"s"</formula>
    </cfRule>
  </conditionalFormatting>
  <conditionalFormatting sqref="X57">
    <cfRule type="expression" dxfId="533" priority="177" stopIfTrue="1">
      <formula>W57=0</formula>
    </cfRule>
  </conditionalFormatting>
  <conditionalFormatting sqref="Z57">
    <cfRule type="cellIs" dxfId="532" priority="178" stopIfTrue="1" operator="equal">
      <formula>"a"</formula>
    </cfRule>
  </conditionalFormatting>
  <conditionalFormatting sqref="D57:S57">
    <cfRule type="cellIs" dxfId="531" priority="175" stopIfTrue="1" operator="equal">
      <formula>"a"</formula>
    </cfRule>
    <cfRule type="cellIs" dxfId="530" priority="176" stopIfTrue="1" operator="equal">
      <formula>"s"</formula>
    </cfRule>
  </conditionalFormatting>
  <conditionalFormatting sqref="X172 X169:X170 X167 X165 X163">
    <cfRule type="expression" dxfId="529" priority="167" stopIfTrue="1">
      <formula>W163=0</formula>
    </cfRule>
  </conditionalFormatting>
  <conditionalFormatting sqref="D172:S172 D169:S170 D167:S167 D165:S165 D163:S163">
    <cfRule type="cellIs" dxfId="528" priority="168" stopIfTrue="1" operator="equal">
      <formula>"a"</formula>
    </cfRule>
    <cfRule type="cellIs" dxfId="527" priority="169" stopIfTrue="1" operator="equal">
      <formula>"s"</formula>
    </cfRule>
  </conditionalFormatting>
  <conditionalFormatting sqref="Z172 Z169:Z170 Z167 Z165 Z163">
    <cfRule type="cellIs" dxfId="526" priority="170" stopIfTrue="1" operator="equal">
      <formula>"a"</formula>
    </cfRule>
  </conditionalFormatting>
  <conditionalFormatting sqref="Z171">
    <cfRule type="cellIs" dxfId="525" priority="166" stopIfTrue="1" operator="equal">
      <formula>"a"</formula>
    </cfRule>
  </conditionalFormatting>
  <conditionalFormatting sqref="Z168">
    <cfRule type="cellIs" dxfId="524" priority="165" stopIfTrue="1" operator="equal">
      <formula>"a"</formula>
    </cfRule>
  </conditionalFormatting>
  <conditionalFormatting sqref="Z166">
    <cfRule type="cellIs" dxfId="523" priority="164" stopIfTrue="1" operator="equal">
      <formula>"a"</formula>
    </cfRule>
  </conditionalFormatting>
  <conditionalFormatting sqref="Z164">
    <cfRule type="cellIs" dxfId="522" priority="163" stopIfTrue="1" operator="equal">
      <formula>"a"</formula>
    </cfRule>
  </conditionalFormatting>
  <conditionalFormatting sqref="Z161">
    <cfRule type="cellIs" dxfId="521" priority="162" stopIfTrue="1" operator="equal">
      <formula>"a"</formula>
    </cfRule>
  </conditionalFormatting>
  <conditionalFormatting sqref="Z162">
    <cfRule type="cellIs" dxfId="520" priority="161" stopIfTrue="1" operator="equal">
      <formula>"a"</formula>
    </cfRule>
  </conditionalFormatting>
  <conditionalFormatting sqref="X263 X266 X269:X273 X278 X281 X283 X285:X288 X290">
    <cfRule type="expression" dxfId="519" priority="153" stopIfTrue="1">
      <formula>W263=0</formula>
    </cfRule>
  </conditionalFormatting>
  <conditionalFormatting sqref="D263:S263 D266:S266 D269:S273 D278:S278 D281:S281 D283:S283 D285:S288 D290:S290">
    <cfRule type="cellIs" dxfId="518" priority="154" stopIfTrue="1" operator="equal">
      <formula>"a"</formula>
    </cfRule>
    <cfRule type="cellIs" dxfId="517" priority="155" stopIfTrue="1" operator="equal">
      <formula>"s"</formula>
    </cfRule>
  </conditionalFormatting>
  <conditionalFormatting sqref="Z263 Z266 Z269:Z273 Z278 Z281 Z283 Z285:Z288 Z290">
    <cfRule type="cellIs" dxfId="516" priority="156" stopIfTrue="1" operator="equal">
      <formula>"a"</formula>
    </cfRule>
  </conditionalFormatting>
  <conditionalFormatting sqref="X284">
    <cfRule type="expression" dxfId="515" priority="149" stopIfTrue="1">
      <formula>W284=0</formula>
    </cfRule>
  </conditionalFormatting>
  <conditionalFormatting sqref="D284:S284">
    <cfRule type="cellIs" dxfId="514" priority="150" stopIfTrue="1" operator="equal">
      <formula>"a"</formula>
    </cfRule>
    <cfRule type="cellIs" dxfId="513" priority="151" stopIfTrue="1" operator="equal">
      <formula>"s"</formula>
    </cfRule>
  </conditionalFormatting>
  <conditionalFormatting sqref="Z284">
    <cfRule type="cellIs" dxfId="512" priority="152" stopIfTrue="1" operator="equal">
      <formula>"a"</formula>
    </cfRule>
  </conditionalFormatting>
  <conditionalFormatting sqref="X264:X265">
    <cfRule type="expression" dxfId="511" priority="145" stopIfTrue="1">
      <formula>W264=0</formula>
    </cfRule>
  </conditionalFormatting>
  <conditionalFormatting sqref="D264:S265">
    <cfRule type="cellIs" dxfId="510" priority="146" stopIfTrue="1" operator="equal">
      <formula>"a"</formula>
    </cfRule>
    <cfRule type="cellIs" dxfId="509" priority="147" stopIfTrue="1" operator="equal">
      <formula>"s"</formula>
    </cfRule>
  </conditionalFormatting>
  <conditionalFormatting sqref="Z264:Z265">
    <cfRule type="cellIs" dxfId="508" priority="148" stopIfTrue="1" operator="equal">
      <formula>"a"</formula>
    </cfRule>
  </conditionalFormatting>
  <conditionalFormatting sqref="X262">
    <cfRule type="expression" dxfId="507" priority="141" stopIfTrue="1">
      <formula>W262=0</formula>
    </cfRule>
  </conditionalFormatting>
  <conditionalFormatting sqref="D262:S262">
    <cfRule type="cellIs" dxfId="506" priority="142" stopIfTrue="1" operator="equal">
      <formula>"a"</formula>
    </cfRule>
    <cfRule type="cellIs" dxfId="505" priority="143" stopIfTrue="1" operator="equal">
      <formula>"s"</formula>
    </cfRule>
  </conditionalFormatting>
  <conditionalFormatting sqref="Z262">
    <cfRule type="cellIs" dxfId="504" priority="144" stopIfTrue="1" operator="equal">
      <formula>"a"</formula>
    </cfRule>
  </conditionalFormatting>
  <conditionalFormatting sqref="Z261">
    <cfRule type="cellIs" dxfId="503" priority="140" stopIfTrue="1" operator="equal">
      <formula>"a"</formula>
    </cfRule>
  </conditionalFormatting>
  <conditionalFormatting sqref="Z267">
    <cfRule type="cellIs" dxfId="502" priority="139" stopIfTrue="1" operator="equal">
      <formula>"a"</formula>
    </cfRule>
  </conditionalFormatting>
  <conditionalFormatting sqref="Z268">
    <cfRule type="cellIs" dxfId="501" priority="138" stopIfTrue="1" operator="equal">
      <formula>"a"</formula>
    </cfRule>
  </conditionalFormatting>
  <conditionalFormatting sqref="Z277">
    <cfRule type="cellIs" dxfId="500" priority="137" stopIfTrue="1" operator="equal">
      <formula>"a"</formula>
    </cfRule>
  </conditionalFormatting>
  <conditionalFormatting sqref="Z279">
    <cfRule type="cellIs" dxfId="499" priority="136" stopIfTrue="1" operator="equal">
      <formula>"a"</formula>
    </cfRule>
  </conditionalFormatting>
  <conditionalFormatting sqref="Z282">
    <cfRule type="cellIs" dxfId="498" priority="135" stopIfTrue="1" operator="equal">
      <formula>"a"</formula>
    </cfRule>
  </conditionalFormatting>
  <conditionalFormatting sqref="Z289">
    <cfRule type="cellIs" dxfId="497" priority="134" stopIfTrue="1" operator="equal">
      <formula>"a"</formula>
    </cfRule>
  </conditionalFormatting>
  <conditionalFormatting sqref="X275">
    <cfRule type="expression" dxfId="496" priority="130" stopIfTrue="1">
      <formula>W275=0</formula>
    </cfRule>
  </conditionalFormatting>
  <conditionalFormatting sqref="D275:S275">
    <cfRule type="cellIs" dxfId="495" priority="131" stopIfTrue="1" operator="equal">
      <formula>"a"</formula>
    </cfRule>
    <cfRule type="cellIs" dxfId="494" priority="132" stopIfTrue="1" operator="equal">
      <formula>"s"</formula>
    </cfRule>
  </conditionalFormatting>
  <conditionalFormatting sqref="Z275">
    <cfRule type="cellIs" dxfId="493" priority="133" stopIfTrue="1" operator="equal">
      <formula>"a"</formula>
    </cfRule>
  </conditionalFormatting>
  <conditionalFormatting sqref="Z274">
    <cfRule type="cellIs" dxfId="492" priority="129" stopIfTrue="1" operator="equal">
      <formula>"a"</formula>
    </cfRule>
  </conditionalFormatting>
  <conditionalFormatting sqref="X276">
    <cfRule type="expression" dxfId="491" priority="125" stopIfTrue="1">
      <formula>W276=0</formula>
    </cfRule>
  </conditionalFormatting>
  <conditionalFormatting sqref="D276:S276">
    <cfRule type="cellIs" dxfId="490" priority="126" stopIfTrue="1" operator="equal">
      <formula>"a"</formula>
    </cfRule>
    <cfRule type="cellIs" dxfId="489" priority="127" stopIfTrue="1" operator="equal">
      <formula>"s"</formula>
    </cfRule>
  </conditionalFormatting>
  <conditionalFormatting sqref="Z276">
    <cfRule type="cellIs" dxfId="488" priority="128" stopIfTrue="1" operator="equal">
      <formula>"a"</formula>
    </cfRule>
  </conditionalFormatting>
  <conditionalFormatting sqref="X280">
    <cfRule type="expression" dxfId="487" priority="121" stopIfTrue="1">
      <formula>W280=0</formula>
    </cfRule>
  </conditionalFormatting>
  <conditionalFormatting sqref="D280:S280">
    <cfRule type="cellIs" dxfId="486" priority="122" stopIfTrue="1" operator="equal">
      <formula>"a"</formula>
    </cfRule>
    <cfRule type="cellIs" dxfId="485" priority="123" stopIfTrue="1" operator="equal">
      <formula>"s"</formula>
    </cfRule>
  </conditionalFormatting>
  <conditionalFormatting sqref="Z280">
    <cfRule type="cellIs" dxfId="484" priority="124" stopIfTrue="1" operator="equal">
      <formula>"a"</formula>
    </cfRule>
  </conditionalFormatting>
  <conditionalFormatting sqref="X308">
    <cfRule type="expression" dxfId="483" priority="117" stopIfTrue="1">
      <formula>W308=0</formula>
    </cfRule>
  </conditionalFormatting>
  <conditionalFormatting sqref="H308 J308 L308 R308 F308 P308 D308 N308">
    <cfRule type="cellIs" dxfId="482" priority="118" stopIfTrue="1" operator="equal">
      <formula>"a"</formula>
    </cfRule>
    <cfRule type="cellIs" dxfId="481" priority="119" stopIfTrue="1" operator="equal">
      <formula>"s"</formula>
    </cfRule>
  </conditionalFormatting>
  <conditionalFormatting sqref="Z308">
    <cfRule type="cellIs" dxfId="480" priority="120" stopIfTrue="1" operator="equal">
      <formula>"a"</formula>
    </cfRule>
  </conditionalFormatting>
  <conditionalFormatting sqref="Z307">
    <cfRule type="cellIs" dxfId="479" priority="116" stopIfTrue="1" operator="equal">
      <formula>"a"</formula>
    </cfRule>
  </conditionalFormatting>
  <conditionalFormatting sqref="X429 X427">
    <cfRule type="expression" dxfId="478" priority="112" stopIfTrue="1">
      <formula>W427=0</formula>
    </cfRule>
  </conditionalFormatting>
  <conditionalFormatting sqref="D427:S427 D423:S423 D425:S425 D429:S429">
    <cfRule type="cellIs" dxfId="477" priority="113" stopIfTrue="1" operator="equal">
      <formula>"a"</formula>
    </cfRule>
    <cfRule type="cellIs" dxfId="476" priority="114" stopIfTrue="1" operator="equal">
      <formula>"s"</formula>
    </cfRule>
  </conditionalFormatting>
  <conditionalFormatting sqref="Z420 Z427 Z423 Z425 Z429:Z431">
    <cfRule type="cellIs" dxfId="475" priority="115" stopIfTrue="1" operator="equal">
      <formula>"a"</formula>
    </cfRule>
  </conditionalFormatting>
  <conditionalFormatting sqref="X423">
    <cfRule type="expression" dxfId="474" priority="102" stopIfTrue="1">
      <formula>SUM($W$425)&gt;0</formula>
    </cfRule>
    <cfRule type="expression" dxfId="473" priority="103" stopIfTrue="1">
      <formula>W423=0</formula>
    </cfRule>
  </conditionalFormatting>
  <conditionalFormatting sqref="X425">
    <cfRule type="expression" dxfId="472" priority="104" stopIfTrue="1">
      <formula>SUM($W$423)&gt;0</formula>
    </cfRule>
    <cfRule type="expression" dxfId="471" priority="105" stopIfTrue="1">
      <formula>W425=0</formula>
    </cfRule>
  </conditionalFormatting>
  <conditionalFormatting sqref="D431:E431">
    <cfRule type="expression" dxfId="470" priority="106" stopIfTrue="1">
      <formula>F431=0</formula>
    </cfRule>
  </conditionalFormatting>
  <conditionalFormatting sqref="U430">
    <cfRule type="cellIs" dxfId="469" priority="107" stopIfTrue="1" operator="greaterThan">
      <formula>V430</formula>
    </cfRule>
    <cfRule type="cellIs" dxfId="468" priority="108" stopIfTrue="1" operator="lessThan">
      <formula>F431</formula>
    </cfRule>
  </conditionalFormatting>
  <conditionalFormatting sqref="U429">
    <cfRule type="expression" dxfId="467" priority="109" stopIfTrue="1">
      <formula>#REF!=#REF!</formula>
    </cfRule>
  </conditionalFormatting>
  <conditionalFormatting sqref="U425">
    <cfRule type="expression" dxfId="466" priority="110" stopIfTrue="1">
      <formula>SUM($W$425)&gt;0</formula>
    </cfRule>
  </conditionalFormatting>
  <conditionalFormatting sqref="U423">
    <cfRule type="expression" dxfId="465" priority="111" stopIfTrue="1">
      <formula>SUM($W$425)&gt;0</formula>
    </cfRule>
  </conditionalFormatting>
  <conditionalFormatting sqref="Z426">
    <cfRule type="cellIs" dxfId="464" priority="101" stopIfTrue="1" operator="equal">
      <formula>"a"</formula>
    </cfRule>
  </conditionalFormatting>
  <conditionalFormatting sqref="Z421">
    <cfRule type="cellIs" dxfId="463" priority="100" stopIfTrue="1" operator="equal">
      <formula>"a"</formula>
    </cfRule>
  </conditionalFormatting>
  <conditionalFormatting sqref="Z422">
    <cfRule type="cellIs" dxfId="462" priority="99" stopIfTrue="1" operator="equal">
      <formula>"a"</formula>
    </cfRule>
  </conditionalFormatting>
  <conditionalFormatting sqref="Z424">
    <cfRule type="cellIs" dxfId="461" priority="98" stopIfTrue="1" operator="equal">
      <formula>"a"</formula>
    </cfRule>
  </conditionalFormatting>
  <conditionalFormatting sqref="Z428">
    <cfRule type="cellIs" dxfId="460" priority="97" stopIfTrue="1" operator="equal">
      <formula>"a"</formula>
    </cfRule>
  </conditionalFormatting>
  <conditionalFormatting sqref="X477:X479">
    <cfRule type="expression" dxfId="459" priority="90" stopIfTrue="1">
      <formula>W477=0</formula>
    </cfRule>
  </conditionalFormatting>
  <conditionalFormatting sqref="D477:S479">
    <cfRule type="cellIs" dxfId="458" priority="91" stopIfTrue="1" operator="equal">
      <formula>"a"</formula>
    </cfRule>
    <cfRule type="cellIs" dxfId="457" priority="92" stopIfTrue="1" operator="equal">
      <formula>"s"</formula>
    </cfRule>
  </conditionalFormatting>
  <conditionalFormatting sqref="X480">
    <cfRule type="expression" dxfId="456" priority="86" stopIfTrue="1">
      <formula>W480=0</formula>
    </cfRule>
  </conditionalFormatting>
  <conditionalFormatting sqref="D480:S480">
    <cfRule type="cellIs" dxfId="455" priority="87" stopIfTrue="1" operator="equal">
      <formula>"a"</formula>
    </cfRule>
    <cfRule type="cellIs" dxfId="454" priority="88" stopIfTrue="1" operator="equal">
      <formula>"s"</formula>
    </cfRule>
  </conditionalFormatting>
  <conditionalFormatting sqref="Z480">
    <cfRule type="cellIs" dxfId="453" priority="89" stopIfTrue="1" operator="equal">
      <formula>"a"</formula>
    </cfRule>
  </conditionalFormatting>
  <conditionalFormatting sqref="X659 X667">
    <cfRule type="expression" dxfId="452" priority="77" stopIfTrue="1">
      <formula>W659=0</formula>
    </cfRule>
  </conditionalFormatting>
  <conditionalFormatting sqref="D659:S659 D667:S667">
    <cfRule type="cellIs" dxfId="451" priority="78" stopIfTrue="1" operator="equal">
      <formula>"a"</formula>
    </cfRule>
    <cfRule type="cellIs" dxfId="450" priority="79" stopIfTrue="1" operator="equal">
      <formula>"s"</formula>
    </cfRule>
  </conditionalFormatting>
  <conditionalFormatting sqref="Z667 Z659">
    <cfRule type="cellIs" dxfId="449" priority="80" stopIfTrue="1" operator="equal">
      <formula>"a"</formula>
    </cfRule>
  </conditionalFormatting>
  <conditionalFormatting sqref="X666">
    <cfRule type="expression" dxfId="448" priority="73" stopIfTrue="1">
      <formula>W666=0</formula>
    </cfRule>
  </conditionalFormatting>
  <conditionalFormatting sqref="D666:S666">
    <cfRule type="cellIs" dxfId="447" priority="74" stopIfTrue="1" operator="equal">
      <formula>"a"</formula>
    </cfRule>
    <cfRule type="cellIs" dxfId="446" priority="75" stopIfTrue="1" operator="equal">
      <formula>"s"</formula>
    </cfRule>
  </conditionalFormatting>
  <conditionalFormatting sqref="Z666">
    <cfRule type="cellIs" dxfId="445" priority="76" stopIfTrue="1" operator="equal">
      <formula>"a"</formula>
    </cfRule>
  </conditionalFormatting>
  <conditionalFormatting sqref="X663">
    <cfRule type="expression" dxfId="444" priority="69" stopIfTrue="1">
      <formula>W663=0</formula>
    </cfRule>
  </conditionalFormatting>
  <conditionalFormatting sqref="D663:S663">
    <cfRule type="cellIs" dxfId="443" priority="70" stopIfTrue="1" operator="equal">
      <formula>"a"</formula>
    </cfRule>
    <cfRule type="cellIs" dxfId="442" priority="71" stopIfTrue="1" operator="equal">
      <formula>"s"</formula>
    </cfRule>
  </conditionalFormatting>
  <conditionalFormatting sqref="Z663">
    <cfRule type="cellIs" dxfId="441" priority="72" stopIfTrue="1" operator="equal">
      <formula>"a"</formula>
    </cfRule>
  </conditionalFormatting>
  <conditionalFormatting sqref="X662">
    <cfRule type="expression" dxfId="440" priority="65" stopIfTrue="1">
      <formula>W662=0</formula>
    </cfRule>
  </conditionalFormatting>
  <conditionalFormatting sqref="D662:S662">
    <cfRule type="cellIs" dxfId="439" priority="66" stopIfTrue="1" operator="equal">
      <formula>"a"</formula>
    </cfRule>
    <cfRule type="cellIs" dxfId="438" priority="67" stopIfTrue="1" operator="equal">
      <formula>"s"</formula>
    </cfRule>
  </conditionalFormatting>
  <conditionalFormatting sqref="Z662">
    <cfRule type="cellIs" dxfId="437" priority="68" stopIfTrue="1" operator="equal">
      <formula>"a"</formula>
    </cfRule>
  </conditionalFormatting>
  <conditionalFormatting sqref="X660">
    <cfRule type="expression" dxfId="436" priority="61" stopIfTrue="1">
      <formula>W660=0</formula>
    </cfRule>
  </conditionalFormatting>
  <conditionalFormatting sqref="D660:S660">
    <cfRule type="cellIs" dxfId="435" priority="62" stopIfTrue="1" operator="equal">
      <formula>"a"</formula>
    </cfRule>
    <cfRule type="cellIs" dxfId="434" priority="63" stopIfTrue="1" operator="equal">
      <formula>"s"</formula>
    </cfRule>
  </conditionalFormatting>
  <conditionalFormatting sqref="Z660">
    <cfRule type="cellIs" dxfId="433" priority="64" stopIfTrue="1" operator="equal">
      <formula>"a"</formula>
    </cfRule>
  </conditionalFormatting>
  <conditionalFormatting sqref="Z658">
    <cfRule type="cellIs" dxfId="432" priority="60" stopIfTrue="1" operator="equal">
      <formula>"a"</formula>
    </cfRule>
  </conditionalFormatting>
  <conditionalFormatting sqref="Z661">
    <cfRule type="cellIs" dxfId="431" priority="59" stopIfTrue="1" operator="equal">
      <formula>"a"</formula>
    </cfRule>
  </conditionalFormatting>
  <conditionalFormatting sqref="X664">
    <cfRule type="expression" dxfId="430" priority="55" stopIfTrue="1">
      <formula>W664=0</formula>
    </cfRule>
  </conditionalFormatting>
  <conditionalFormatting sqref="D664:S664">
    <cfRule type="cellIs" dxfId="429" priority="56" stopIfTrue="1" operator="equal">
      <formula>"a"</formula>
    </cfRule>
    <cfRule type="cellIs" dxfId="428" priority="57" stopIfTrue="1" operator="equal">
      <formula>"s"</formula>
    </cfRule>
  </conditionalFormatting>
  <conditionalFormatting sqref="Z664">
    <cfRule type="cellIs" dxfId="427" priority="58" stopIfTrue="1" operator="equal">
      <formula>"a"</formula>
    </cfRule>
  </conditionalFormatting>
  <conditionalFormatting sqref="Z665">
    <cfRule type="cellIs" dxfId="426" priority="54" stopIfTrue="1" operator="equal">
      <formula>"a"</formula>
    </cfRule>
  </conditionalFormatting>
  <conditionalFormatting sqref="X662:X663">
    <cfRule type="expression" dxfId="425" priority="53" stopIfTrue="1">
      <formula>AND(COUNTIF($D$615:$S$615,"s"),COUNTIF($D$616:$S$616,"a"))</formula>
    </cfRule>
  </conditionalFormatting>
  <conditionalFormatting sqref="D455:S456 D465:S466 D464">
    <cfRule type="cellIs" dxfId="424" priority="48" stopIfTrue="1" operator="equal">
      <formula>"a"</formula>
    </cfRule>
    <cfRule type="cellIs" dxfId="423" priority="49" stopIfTrue="1" operator="equal">
      <formula>"s"</formula>
    </cfRule>
  </conditionalFormatting>
  <conditionalFormatting sqref="Z464:Z466">
    <cfRule type="cellIs" dxfId="422" priority="50" stopIfTrue="1" operator="equal">
      <formula>"a"</formula>
    </cfRule>
  </conditionalFormatting>
  <conditionalFormatting sqref="X455">
    <cfRule type="expression" dxfId="421" priority="9" stopIfTrue="1">
      <formula>W455=0</formula>
    </cfRule>
  </conditionalFormatting>
  <conditionalFormatting sqref="U455:U456 U465:U466">
    <cfRule type="expression" dxfId="420" priority="52" stopIfTrue="1">
      <formula>SUM(#REF!)&gt;0</formula>
    </cfRule>
  </conditionalFormatting>
  <conditionalFormatting sqref="D457:S457 D458">
    <cfRule type="cellIs" dxfId="419" priority="40" stopIfTrue="1" operator="equal">
      <formula>"a"</formula>
    </cfRule>
    <cfRule type="cellIs" dxfId="418" priority="41" stopIfTrue="1" operator="equal">
      <formula>"s"</formula>
    </cfRule>
  </conditionalFormatting>
  <conditionalFormatting sqref="Z457:Z458">
    <cfRule type="cellIs" dxfId="417" priority="42" stopIfTrue="1" operator="equal">
      <formula>"a"</formula>
    </cfRule>
  </conditionalFormatting>
  <conditionalFormatting sqref="X457">
    <cfRule type="expression" dxfId="416" priority="43" stopIfTrue="1">
      <formula>W457=0</formula>
    </cfRule>
  </conditionalFormatting>
  <conditionalFormatting sqref="U457">
    <cfRule type="expression" dxfId="415" priority="44" stopIfTrue="1">
      <formula>SUM(#REF!)&gt;0</formula>
    </cfRule>
  </conditionalFormatting>
  <conditionalFormatting sqref="D459:S459">
    <cfRule type="cellIs" dxfId="414" priority="35" stopIfTrue="1" operator="equal">
      <formula>"a"</formula>
    </cfRule>
    <cfRule type="cellIs" dxfId="413" priority="36" stopIfTrue="1" operator="equal">
      <formula>"s"</formula>
    </cfRule>
  </conditionalFormatting>
  <conditionalFormatting sqref="Z459">
    <cfRule type="cellIs" dxfId="412" priority="37" stopIfTrue="1" operator="equal">
      <formula>"a"</formula>
    </cfRule>
  </conditionalFormatting>
  <conditionalFormatting sqref="X459">
    <cfRule type="expression" dxfId="411" priority="8" stopIfTrue="1">
      <formula>W459=0</formula>
    </cfRule>
  </conditionalFormatting>
  <conditionalFormatting sqref="U459">
    <cfRule type="expression" dxfId="410" priority="39" stopIfTrue="1">
      <formula>SUM(#REF!)&gt;0</formula>
    </cfRule>
  </conditionalFormatting>
  <conditionalFormatting sqref="D463:S463">
    <cfRule type="cellIs" dxfId="409" priority="30" stopIfTrue="1" operator="equal">
      <formula>"a"</formula>
    </cfRule>
    <cfRule type="cellIs" dxfId="408" priority="31" stopIfTrue="1" operator="equal">
      <formula>"s"</formula>
    </cfRule>
  </conditionalFormatting>
  <conditionalFormatting sqref="Z463">
    <cfRule type="cellIs" dxfId="407" priority="32" stopIfTrue="1" operator="equal">
      <formula>"a"</formula>
    </cfRule>
  </conditionalFormatting>
  <conditionalFormatting sqref="X463">
    <cfRule type="expression" dxfId="406" priority="33" stopIfTrue="1">
      <formula>W463=0</formula>
    </cfRule>
  </conditionalFormatting>
  <conditionalFormatting sqref="U463">
    <cfRule type="expression" dxfId="405" priority="34" stopIfTrue="1">
      <formula>SUM(#REF!)&gt;0</formula>
    </cfRule>
  </conditionalFormatting>
  <conditionalFormatting sqref="D460:S460">
    <cfRule type="cellIs" dxfId="404" priority="25" stopIfTrue="1" operator="equal">
      <formula>"a"</formula>
    </cfRule>
    <cfRule type="cellIs" dxfId="403" priority="26" stopIfTrue="1" operator="equal">
      <formula>"s"</formula>
    </cfRule>
  </conditionalFormatting>
  <conditionalFormatting sqref="Z460">
    <cfRule type="cellIs" dxfId="402" priority="27" stopIfTrue="1" operator="equal">
      <formula>"a"</formula>
    </cfRule>
  </conditionalFormatting>
  <conditionalFormatting sqref="X460">
    <cfRule type="expression" dxfId="401" priority="28" stopIfTrue="1">
      <formula>W460=0</formula>
    </cfRule>
  </conditionalFormatting>
  <conditionalFormatting sqref="U460">
    <cfRule type="expression" dxfId="400" priority="29" stopIfTrue="1">
      <formula>SUM(#REF!)&gt;0</formula>
    </cfRule>
  </conditionalFormatting>
  <conditionalFormatting sqref="D462:S462">
    <cfRule type="cellIs" dxfId="399" priority="20" stopIfTrue="1" operator="equal">
      <formula>"a"</formula>
    </cfRule>
    <cfRule type="cellIs" dxfId="398" priority="21" stopIfTrue="1" operator="equal">
      <formula>"s"</formula>
    </cfRule>
  </conditionalFormatting>
  <conditionalFormatting sqref="Z462">
    <cfRule type="cellIs" dxfId="397" priority="22" stopIfTrue="1" operator="equal">
      <formula>"a"</formula>
    </cfRule>
  </conditionalFormatting>
  <conditionalFormatting sqref="X462">
    <cfRule type="expression" dxfId="396" priority="23" stopIfTrue="1">
      <formula>W462=0</formula>
    </cfRule>
  </conditionalFormatting>
  <conditionalFormatting sqref="U462">
    <cfRule type="expression" dxfId="395" priority="24" stopIfTrue="1">
      <formula>SUM(#REF!)&gt;0</formula>
    </cfRule>
  </conditionalFormatting>
  <conditionalFormatting sqref="D461:S461">
    <cfRule type="cellIs" dxfId="394" priority="15" stopIfTrue="1" operator="equal">
      <formula>"a"</formula>
    </cfRule>
    <cfRule type="cellIs" dxfId="393" priority="16" stopIfTrue="1" operator="equal">
      <formula>"s"</formula>
    </cfRule>
  </conditionalFormatting>
  <conditionalFormatting sqref="Z461">
    <cfRule type="cellIs" dxfId="392" priority="17" stopIfTrue="1" operator="equal">
      <formula>"a"</formula>
    </cfRule>
  </conditionalFormatting>
  <conditionalFormatting sqref="X461">
    <cfRule type="expression" dxfId="391" priority="18" stopIfTrue="1">
      <formula>W461=0</formula>
    </cfRule>
  </conditionalFormatting>
  <conditionalFormatting sqref="U461">
    <cfRule type="expression" dxfId="390" priority="19" stopIfTrue="1">
      <formula>SUM(#REF!)&gt;0</formula>
    </cfRule>
  </conditionalFormatting>
  <conditionalFormatting sqref="X456">
    <cfRule type="expression" dxfId="389" priority="14" stopIfTrue="1">
      <formula>W456=0</formula>
    </cfRule>
  </conditionalFormatting>
  <conditionalFormatting sqref="X465">
    <cfRule type="expression" dxfId="388" priority="11" stopIfTrue="1">
      <formula>W465=0</formula>
    </cfRule>
  </conditionalFormatting>
  <conditionalFormatting sqref="X466">
    <cfRule type="expression" dxfId="387" priority="12" stopIfTrue="1">
      <formula>W466=0</formula>
    </cfRule>
  </conditionalFormatting>
  <conditionalFormatting sqref="X455:X457 X459:X463">
    <cfRule type="expression" dxfId="386" priority="38" stopIfTrue="1">
      <formula>AND($T$455="na",$T$459="na")</formula>
    </cfRule>
  </conditionalFormatting>
  <conditionalFormatting sqref="X455:X457 X465:X466">
    <cfRule type="expression" dxfId="385" priority="51" stopIfTrue="1">
      <formula>AND($T$455="na",$T$465="na")</formula>
    </cfRule>
  </conditionalFormatting>
  <conditionalFormatting sqref="X459:X463 X465:X466">
    <cfRule type="expression" dxfId="384" priority="13" stopIfTrue="1">
      <formula>AND($T$459="na",$T$465="na")</formula>
    </cfRule>
  </conditionalFormatting>
  <conditionalFormatting sqref="X455:X457 X459:X463 X465:X466">
    <cfRule type="expression" dxfId="383" priority="10" stopIfTrue="1">
      <formula>AND($T$455="na",$T$459="na",$T$465="na")</formula>
    </cfRule>
  </conditionalFormatting>
  <conditionalFormatting sqref="X254:X257">
    <cfRule type="expression" dxfId="382" priority="6" stopIfTrue="1">
      <formula>W254=0</formula>
    </cfRule>
  </conditionalFormatting>
  <conditionalFormatting sqref="Z253:Z259">
    <cfRule type="cellIs" dxfId="381" priority="7" stopIfTrue="1" operator="equal">
      <formula>"a"</formula>
    </cfRule>
  </conditionalFormatting>
  <conditionalFormatting sqref="D259:E259">
    <cfRule type="expression" dxfId="380" priority="1" stopIfTrue="1">
      <formula>F259=0</formula>
    </cfRule>
  </conditionalFormatting>
  <conditionalFormatting sqref="U258">
    <cfRule type="cellIs" dxfId="379" priority="2" stopIfTrue="1" operator="greaterThan">
      <formula>V258</formula>
    </cfRule>
    <cfRule type="cellIs" dxfId="378" priority="3" stopIfTrue="1" operator="lessThan">
      <formula>F259</formula>
    </cfRule>
  </conditionalFormatting>
  <conditionalFormatting sqref="D254:S257">
    <cfRule type="cellIs" dxfId="377" priority="4" stopIfTrue="1" operator="equal">
      <formula>"a"</formula>
    </cfRule>
    <cfRule type="cellIs" dxfId="376" priority="5" stopIfTrue="1" operator="equal">
      <formula>"s"</formula>
    </cfRule>
  </conditionalFormatting>
  <dataValidations count="5">
    <dataValidation allowBlank="1" showInputMessage="1" showErrorMessage="1" prompt="Fill &quot;a&quot; for hybrid." sqref="D329:S329" xr:uid="{00000000-0002-0000-0B00-000000000000}"/>
    <dataValidation allowBlank="1" showInputMessage="1" showErrorMessage="1" prompt="Fill &quot;a&quot; for closed-loop, &quot;s&quot; for open-loop." sqref="D328:S328" xr:uid="{00000000-0002-0000-0B00-000001000000}"/>
    <dataValidation allowBlank="1" showInputMessage="1" showErrorMessage="1" prompt="Use NA only if ship is solely powered by LNG" sqref="T295" xr:uid="{00000000-0002-0000-0B00-000002000000}"/>
    <dataValidation allowBlank="1" showErrorMessage="1" sqref="T308" xr:uid="{00000000-0002-0000-0B00-000003000000}"/>
    <dataValidation type="custom" allowBlank="1" showInputMessage="1" showErrorMessage="1" errorTitle="Input check" error="This cell must be filled-in ONLY if the answer is YES (If the answer is NO, fill-in Alternative 2 below)" sqref="D423:S423" xr:uid="{CA3849B8-A9A3-4CB6-8C72-080C852BEFB7}">
      <formula1>OR(ISNUMBER(FIND("a",D423)),ISNUMBER(FIND("A",D423)))</formula1>
    </dataValidation>
  </dataValidations>
  <printOptions horizontalCentered="1"/>
  <pageMargins left="0.35433070866141736" right="0.35433070866141736" top="0.23622047244094491" bottom="0.35433070866141736" header="0.15748031496062992" footer="0.15748031496062992"/>
  <pageSetup paperSize="9" scale="41" orientation="landscape" r:id="rId2"/>
  <headerFooter alignWithMargins="0">
    <oddFooter xml:space="preserve">&amp;L&amp;11CKL GCC / VERSION 2022 / 1.1&amp;C&amp;11BMC-09&amp;R&amp;11&amp;P of  &amp;N </oddFooter>
  </headerFooter>
  <rowBreaks count="30" manualBreakCount="30">
    <brk id="29" max="23" man="1"/>
    <brk id="50" max="23" man="1"/>
    <brk id="77" max="23" man="1"/>
    <brk id="92" max="23" man="1"/>
    <brk id="113" max="23" man="1"/>
    <brk id="141" max="23" man="1"/>
    <brk id="159" max="23" man="1"/>
    <brk id="179" max="23" man="1"/>
    <brk id="198" max="23" man="1"/>
    <brk id="223" max="23" man="1"/>
    <brk id="251" max="23" man="1"/>
    <brk id="259" max="23" man="1"/>
    <brk id="292" max="23" man="1"/>
    <brk id="317" max="23" man="1"/>
    <brk id="333" max="23" man="1"/>
    <brk id="349" max="23" man="1"/>
    <brk id="364" max="23" man="1"/>
    <brk id="389" max="23" man="1"/>
    <brk id="419" max="23" man="1"/>
    <brk id="452" max="23" man="1"/>
    <brk id="482" max="23" man="1"/>
    <brk id="509" max="23" man="1"/>
    <brk id="531" max="23" man="1"/>
    <brk id="545" max="23" man="1"/>
    <brk id="563" max="23" man="1"/>
    <brk id="587" max="23" man="1"/>
    <brk id="612" max="23" man="1"/>
    <brk id="625" max="23" man="1"/>
    <brk id="648" max="23" man="1"/>
    <brk id="669" max="2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dimension ref="A1:FZ197"/>
  <sheetViews>
    <sheetView zoomScale="50" zoomScaleNormal="50" zoomScaleSheetLayoutView="50" workbookViewId="0">
      <pane ySplit="3" topLeftCell="A4" activePane="bottomLeft" state="frozen"/>
      <selection pane="bottomLeft" activeCell="Q38" sqref="Q38:S38"/>
    </sheetView>
  </sheetViews>
  <sheetFormatPr defaultColWidth="8.85546875" defaultRowHeight="15" x14ac:dyDescent="0.2"/>
  <cols>
    <col min="1" max="1" width="9.7109375" style="14" customWidth="1"/>
    <col min="2" max="2" width="13.7109375" style="18" customWidth="1"/>
    <col min="3" max="3" width="157.7109375" style="17" customWidth="1"/>
    <col min="4" max="20" width="5.7109375" style="1" customWidth="1"/>
    <col min="21" max="21" width="9.85546875" style="15" bestFit="1" customWidth="1"/>
    <col min="22" max="22" width="8" style="16" customWidth="1"/>
    <col min="23" max="23" width="2.140625" style="258" hidden="1" customWidth="1"/>
    <col min="24" max="24" width="6.28515625" style="258" customWidth="1"/>
    <col min="25" max="25" width="8.85546875" style="285" customWidth="1"/>
    <col min="26" max="26" width="11.28515625" style="285" bestFit="1" customWidth="1"/>
    <col min="27" max="28" width="13.42578125" style="285" customWidth="1"/>
    <col min="29" max="93" width="8.85546875" style="285" customWidth="1"/>
    <col min="94" max="16384" width="8.85546875" style="1"/>
  </cols>
  <sheetData>
    <row r="1" spans="1:182" s="111" customFormat="1" ht="40.15" customHeight="1" thickBot="1" x14ac:dyDescent="0.3">
      <c r="A1" s="449" t="str">
        <f>'Checklist - Basic Ship GCC'!A1</f>
        <v xml:space="preserve">GA Code: </v>
      </c>
      <c r="B1" s="450"/>
      <c r="C1" s="497" t="str">
        <f>'Checklist - Basic Ship GCC'!C1</f>
        <v xml:space="preserve">Ship name:   </v>
      </c>
      <c r="D1" s="450"/>
      <c r="E1" s="498"/>
      <c r="F1" s="498"/>
      <c r="G1" s="498"/>
      <c r="H1" s="498"/>
      <c r="I1" s="498"/>
      <c r="J1" s="498"/>
      <c r="K1" s="498"/>
      <c r="L1" s="498"/>
      <c r="M1" s="498"/>
      <c r="N1" s="498"/>
      <c r="O1" s="498"/>
      <c r="P1" s="498"/>
      <c r="Q1" s="498"/>
      <c r="R1" s="498"/>
      <c r="S1" s="498"/>
      <c r="U1" s="110"/>
      <c r="V1" s="451" t="str">
        <f>'Checklist - Basic Ship GCC'!T1</f>
        <v xml:space="preserve">Date of Ship Survey:  </v>
      </c>
      <c r="W1" s="110"/>
      <c r="X1" s="110"/>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row>
    <row r="2" spans="1:182" s="15" customFormat="1" ht="30.75" customHeight="1" thickBot="1" x14ac:dyDescent="0.25">
      <c r="B2" s="1305" t="s">
        <v>1306</v>
      </c>
      <c r="C2" s="1306"/>
      <c r="D2" s="1306"/>
      <c r="E2" s="1306"/>
      <c r="F2" s="1306"/>
      <c r="G2" s="1306"/>
      <c r="H2" s="1306"/>
      <c r="I2" s="1306"/>
      <c r="J2" s="1306"/>
      <c r="K2" s="1306"/>
      <c r="L2" s="1306"/>
      <c r="M2" s="1306"/>
      <c r="N2" s="1306"/>
      <c r="O2" s="1306"/>
      <c r="P2" s="1306"/>
      <c r="Q2" s="1306"/>
      <c r="R2" s="1306"/>
      <c r="S2" s="1306"/>
      <c r="T2" s="1307"/>
      <c r="U2" s="1308"/>
      <c r="V2" s="419"/>
      <c r="W2" s="83"/>
      <c r="X2" s="264"/>
      <c r="Y2" s="290"/>
      <c r="Z2" s="290"/>
      <c r="AA2" s="1303" t="s">
        <v>45</v>
      </c>
      <c r="AB2" s="1304"/>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row>
    <row r="3" spans="1:182" s="15" customFormat="1" ht="160.5" customHeight="1" thickBot="1" x14ac:dyDescent="0.25">
      <c r="A3" s="542"/>
      <c r="B3" s="544" t="s">
        <v>20</v>
      </c>
      <c r="C3" s="1059" t="s">
        <v>837</v>
      </c>
      <c r="D3" s="1294"/>
      <c r="E3" s="1294"/>
      <c r="F3" s="1294"/>
      <c r="G3" s="1294"/>
      <c r="H3" s="1294"/>
      <c r="I3" s="1294"/>
      <c r="J3" s="1295"/>
      <c r="K3" s="1060" t="s">
        <v>610</v>
      </c>
      <c r="L3" s="1061"/>
      <c r="M3" s="1062"/>
      <c r="N3" s="1063" t="s">
        <v>609</v>
      </c>
      <c r="O3" s="1064"/>
      <c r="P3" s="1065"/>
      <c r="Q3" s="1066" t="s">
        <v>127</v>
      </c>
      <c r="R3" s="1302"/>
      <c r="S3" s="1302"/>
      <c r="T3" s="1067" t="s">
        <v>562</v>
      </c>
      <c r="U3" s="1068"/>
      <c r="V3" s="419"/>
      <c r="W3" s="83"/>
      <c r="X3" s="264"/>
      <c r="Y3" s="290"/>
      <c r="Z3" s="290"/>
      <c r="AA3" s="297" t="s">
        <v>337</v>
      </c>
      <c r="AB3" s="298" t="s">
        <v>338</v>
      </c>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row>
    <row r="4" spans="1:182" s="458" customFormat="1" ht="30" customHeight="1" thickBot="1" x14ac:dyDescent="0.25">
      <c r="A4" s="602"/>
      <c r="B4" s="693">
        <f>'Checklist - Ranking Ship GCC'!B4</f>
        <v>1000</v>
      </c>
      <c r="C4" s="1297" t="str">
        <f>'Checklist - Ranking Ship GCC'!C4</f>
        <v>GENERAL</v>
      </c>
      <c r="D4" s="1298"/>
      <c r="E4" s="1298"/>
      <c r="F4" s="1298"/>
      <c r="G4" s="1298"/>
      <c r="H4" s="1298"/>
      <c r="I4" s="1298"/>
      <c r="J4" s="1298"/>
      <c r="K4" s="1038"/>
      <c r="L4" s="1038"/>
      <c r="M4" s="1038"/>
      <c r="N4" s="1038"/>
      <c r="O4" s="1038"/>
      <c r="P4" s="1038"/>
      <c r="Q4" s="1038"/>
      <c r="R4" s="1038"/>
      <c r="S4" s="1038"/>
      <c r="T4" s="1038"/>
      <c r="U4" s="1039"/>
      <c r="V4" s="314"/>
      <c r="W4" s="265"/>
      <c r="X4" s="265"/>
      <c r="Y4" s="290"/>
      <c r="Z4" s="370"/>
      <c r="AA4" s="290"/>
      <c r="AB4" s="290"/>
      <c r="AC4" s="290"/>
      <c r="AD4" s="290"/>
      <c r="AE4" s="290"/>
      <c r="AF4" s="290"/>
      <c r="AG4" s="290"/>
      <c r="AH4" s="290"/>
      <c r="AI4" s="290"/>
      <c r="AJ4" s="290"/>
      <c r="AK4" s="290"/>
      <c r="AL4" s="290"/>
      <c r="AM4" s="290"/>
      <c r="AN4" s="290"/>
      <c r="AO4" s="282"/>
      <c r="AP4" s="282"/>
      <c r="AQ4" s="282"/>
      <c r="AR4" s="282"/>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5"/>
      <c r="BZ4" s="485"/>
      <c r="CA4" s="485"/>
      <c r="CB4" s="485"/>
      <c r="CC4" s="485"/>
      <c r="CD4" s="485"/>
      <c r="CE4" s="485"/>
      <c r="CF4" s="485"/>
      <c r="CG4" s="485"/>
      <c r="CH4" s="485"/>
    </row>
    <row r="5" spans="1:182" s="13" customFormat="1" ht="27.95" customHeight="1" x14ac:dyDescent="0.2">
      <c r="A5" s="215"/>
      <c r="B5" s="606">
        <f>'Checklist - Ranking Ship GCC'!B5</f>
        <v>1200</v>
      </c>
      <c r="C5" s="1051" t="str">
        <f>'Checklist - Ranking Ship GCC'!C5</f>
        <v>Enclosed Space Entry &amp; Hot Work</v>
      </c>
      <c r="D5" s="1052"/>
      <c r="E5" s="1052"/>
      <c r="F5" s="1052"/>
      <c r="G5" s="1052"/>
      <c r="H5" s="1052"/>
      <c r="I5" s="1052"/>
      <c r="J5" s="1053"/>
      <c r="K5" s="1272">
        <f>'Checklist - Ranking Ship GCC'!U16</f>
        <v>0</v>
      </c>
      <c r="L5" s="1273"/>
      <c r="M5" s="1274"/>
      <c r="N5" s="1275">
        <f>'Checklist - Ranking Ship GCC'!V16</f>
        <v>70</v>
      </c>
      <c r="O5" s="1275"/>
      <c r="P5" s="1275"/>
      <c r="Q5" s="1276">
        <f>'Checklist - Ranking Ship GCC'!F17</f>
        <v>70</v>
      </c>
      <c r="R5" s="1276"/>
      <c r="S5" s="1054"/>
      <c r="T5" s="1056"/>
      <c r="U5" s="1008"/>
      <c r="V5" s="421"/>
      <c r="W5" s="269"/>
      <c r="X5" s="268"/>
      <c r="Y5" s="296"/>
      <c r="Z5" s="293"/>
      <c r="AA5" s="302"/>
      <c r="AB5" s="303" t="str">
        <f t="shared" ref="AB5:AB13" si="0">IF(Q5=N5, IF(K5=N5,"a","s"),"")</f>
        <v>s</v>
      </c>
      <c r="AC5" s="292"/>
      <c r="AD5" s="292"/>
      <c r="AE5" s="292"/>
      <c r="AF5" s="292"/>
      <c r="AG5" s="292"/>
      <c r="AH5" s="292"/>
      <c r="AI5" s="292"/>
      <c r="AJ5" s="292"/>
      <c r="AK5" s="292"/>
      <c r="AL5" s="292"/>
      <c r="AM5" s="292"/>
      <c r="AN5" s="292"/>
      <c r="AO5" s="292"/>
      <c r="AP5" s="292"/>
      <c r="AQ5" s="292"/>
      <c r="AR5" s="292"/>
      <c r="AS5" s="292"/>
      <c r="AT5" s="292"/>
      <c r="AU5" s="292"/>
      <c r="AV5" s="292"/>
      <c r="AW5" s="292"/>
      <c r="AX5" s="292"/>
      <c r="AY5" s="293"/>
      <c r="AZ5" s="293"/>
      <c r="BA5" s="293"/>
      <c r="BB5" s="293"/>
      <c r="BC5" s="293"/>
      <c r="BD5" s="293"/>
      <c r="BE5" s="293"/>
      <c r="BF5" s="293"/>
      <c r="BG5" s="293"/>
      <c r="BH5" s="293"/>
      <c r="BI5" s="293"/>
      <c r="BJ5" s="293"/>
      <c r="BK5" s="293"/>
      <c r="BL5" s="293"/>
      <c r="BM5" s="293"/>
      <c r="BN5" s="293"/>
      <c r="BO5" s="293"/>
      <c r="BP5" s="293"/>
      <c r="BQ5" s="293"/>
      <c r="BR5" s="293"/>
      <c r="BS5" s="293"/>
      <c r="BT5" s="293"/>
      <c r="BU5" s="293"/>
      <c r="BV5" s="293"/>
      <c r="BW5" s="293"/>
      <c r="BX5" s="293"/>
      <c r="BY5" s="293"/>
      <c r="BZ5" s="293"/>
      <c r="CA5" s="293"/>
      <c r="CB5" s="293"/>
      <c r="CC5" s="293"/>
      <c r="CD5" s="293"/>
      <c r="CE5" s="293"/>
      <c r="CF5" s="293"/>
      <c r="CG5" s="293"/>
      <c r="CH5" s="293"/>
      <c r="CI5" s="293"/>
      <c r="CJ5" s="293"/>
      <c r="CK5" s="293"/>
      <c r="CL5" s="293"/>
      <c r="CM5" s="293"/>
      <c r="CN5" s="293"/>
      <c r="CO5" s="293"/>
    </row>
    <row r="6" spans="1:182" s="13" customFormat="1" ht="27.95" customHeight="1" x14ac:dyDescent="0.2">
      <c r="A6" s="215"/>
      <c r="B6" s="606">
        <f>'Checklist - Ranking Ship GCC'!B18</f>
        <v>1300</v>
      </c>
      <c r="C6" s="1051" t="str">
        <f>'Checklist - Ranking Ship GCC'!C18</f>
        <v>Compressor for the refilling of air cylinders for breathing apparatus or alternative, Additional Green Award requirement</v>
      </c>
      <c r="D6" s="1052"/>
      <c r="E6" s="1052"/>
      <c r="F6" s="1052"/>
      <c r="G6" s="1052"/>
      <c r="H6" s="1052"/>
      <c r="I6" s="1052"/>
      <c r="J6" s="1053"/>
      <c r="K6" s="1272">
        <f>'Checklist - Ranking Ship GCC'!U21</f>
        <v>0</v>
      </c>
      <c r="L6" s="1273"/>
      <c r="M6" s="1274"/>
      <c r="N6" s="1275">
        <f>'Checklist - Ranking Ship GCC'!V21</f>
        <v>20</v>
      </c>
      <c r="O6" s="1275"/>
      <c r="P6" s="1275"/>
      <c r="Q6" s="1276">
        <f>'Checklist - Ranking Ship GCC'!F22</f>
        <v>10</v>
      </c>
      <c r="R6" s="1276"/>
      <c r="S6" s="1054"/>
      <c r="T6" s="1056"/>
      <c r="U6" s="1008"/>
      <c r="V6" s="421"/>
      <c r="W6" s="269"/>
      <c r="X6" s="268"/>
      <c r="Y6" s="296"/>
      <c r="Z6" s="293"/>
      <c r="AA6" s="302"/>
      <c r="AB6" s="303" t="str">
        <f t="shared" si="0"/>
        <v/>
      </c>
      <c r="AC6" s="292"/>
      <c r="AD6" s="292"/>
      <c r="AE6" s="292"/>
      <c r="AF6" s="292"/>
      <c r="AG6" s="292"/>
      <c r="AH6" s="292"/>
      <c r="AI6" s="292"/>
      <c r="AJ6" s="292"/>
      <c r="AK6" s="292"/>
      <c r="AL6" s="292"/>
      <c r="AM6" s="292"/>
      <c r="AN6" s="292"/>
      <c r="AO6" s="292"/>
      <c r="AP6" s="292"/>
      <c r="AQ6" s="292"/>
      <c r="AR6" s="292"/>
      <c r="AS6" s="292"/>
      <c r="AT6" s="292"/>
      <c r="AU6" s="292"/>
      <c r="AV6" s="292"/>
      <c r="AW6" s="292"/>
      <c r="AX6" s="292"/>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c r="BZ6" s="293"/>
      <c r="CA6" s="293"/>
      <c r="CB6" s="293"/>
      <c r="CC6" s="293"/>
      <c r="CD6" s="293"/>
      <c r="CE6" s="293"/>
      <c r="CF6" s="293"/>
      <c r="CG6" s="293"/>
      <c r="CH6" s="293"/>
      <c r="CI6" s="293"/>
      <c r="CJ6" s="293"/>
      <c r="CK6" s="293"/>
      <c r="CL6" s="293"/>
      <c r="CM6" s="293"/>
      <c r="CN6" s="293"/>
      <c r="CO6" s="293"/>
    </row>
    <row r="7" spans="1:182" s="13" customFormat="1" ht="27.95" customHeight="1" x14ac:dyDescent="0.2">
      <c r="A7" s="215"/>
      <c r="B7" s="606">
        <f>'Checklist - Ranking Ship GCC'!B23</f>
        <v>1400</v>
      </c>
      <c r="C7" s="1051" t="str">
        <f>'Checklist - Ranking Ship GCC'!C23</f>
        <v>Control of drugs &amp; alcohol onboard</v>
      </c>
      <c r="D7" s="1052"/>
      <c r="E7" s="1052"/>
      <c r="F7" s="1052"/>
      <c r="G7" s="1052"/>
      <c r="H7" s="1052"/>
      <c r="I7" s="1052"/>
      <c r="J7" s="1053"/>
      <c r="K7" s="1272">
        <f>'Checklist - Ranking Ship GCC'!U28</f>
        <v>0</v>
      </c>
      <c r="L7" s="1273"/>
      <c r="M7" s="1274"/>
      <c r="N7" s="1275">
        <f>'Checklist - Ranking Ship GCC'!V28</f>
        <v>35</v>
      </c>
      <c r="O7" s="1275"/>
      <c r="P7" s="1275"/>
      <c r="Q7" s="1276">
        <f>'Checklist - Ranking Ship GCC'!F29</f>
        <v>20</v>
      </c>
      <c r="R7" s="1276"/>
      <c r="S7" s="1054"/>
      <c r="T7" s="1056"/>
      <c r="U7" s="1008"/>
      <c r="V7" s="421"/>
      <c r="W7" s="269"/>
      <c r="X7" s="268"/>
      <c r="Y7" s="296"/>
      <c r="Z7" s="293"/>
      <c r="AA7" s="302"/>
      <c r="AB7" s="303" t="str">
        <f t="shared" si="0"/>
        <v/>
      </c>
      <c r="AC7" s="292"/>
      <c r="AD7" s="292"/>
      <c r="AE7" s="292"/>
      <c r="AF7" s="292"/>
      <c r="AG7" s="292"/>
      <c r="AH7" s="292"/>
      <c r="AI7" s="292"/>
      <c r="AJ7" s="292"/>
      <c r="AK7" s="292"/>
      <c r="AL7" s="292"/>
      <c r="AM7" s="292"/>
      <c r="AN7" s="292"/>
      <c r="AO7" s="292"/>
      <c r="AP7" s="292"/>
      <c r="AQ7" s="292"/>
      <c r="AR7" s="292"/>
      <c r="AS7" s="292"/>
      <c r="AT7" s="292"/>
      <c r="AU7" s="292"/>
      <c r="AV7" s="292"/>
      <c r="AW7" s="292"/>
      <c r="AX7" s="292"/>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293"/>
      <c r="CD7" s="293"/>
      <c r="CE7" s="293"/>
      <c r="CF7" s="293"/>
      <c r="CG7" s="293"/>
      <c r="CH7" s="293"/>
      <c r="CI7" s="293"/>
      <c r="CJ7" s="293"/>
      <c r="CK7" s="293"/>
      <c r="CL7" s="293"/>
      <c r="CM7" s="293"/>
      <c r="CN7" s="293"/>
      <c r="CO7" s="293"/>
    </row>
    <row r="8" spans="1:182" s="13" customFormat="1" ht="27.95" customHeight="1" x14ac:dyDescent="0.2">
      <c r="A8" s="215"/>
      <c r="B8" s="607">
        <f>'Checklist - Ranking Ship GCC'!B30</f>
        <v>1500</v>
      </c>
      <c r="C8" s="1051" t="str">
        <f>'Checklist - Ranking Ship GCC'!C30</f>
        <v>Emergency Response System</v>
      </c>
      <c r="D8" s="1052"/>
      <c r="E8" s="1052"/>
      <c r="F8" s="1052"/>
      <c r="G8" s="1052"/>
      <c r="H8" s="1052"/>
      <c r="I8" s="1052"/>
      <c r="J8" s="1053"/>
      <c r="K8" s="1272">
        <f>'Checklist - Ranking Ship GCC'!U34</f>
        <v>0</v>
      </c>
      <c r="L8" s="1273"/>
      <c r="M8" s="1274"/>
      <c r="N8" s="1275">
        <f>'Checklist - Ranking Ship GCC'!V34</f>
        <v>30</v>
      </c>
      <c r="O8" s="1275"/>
      <c r="P8" s="1275"/>
      <c r="Q8" s="1276">
        <f>'Checklist - Ranking Ship GCC'!F35</f>
        <v>10</v>
      </c>
      <c r="R8" s="1276"/>
      <c r="S8" s="1054"/>
      <c r="T8" s="1056"/>
      <c r="U8" s="1008"/>
      <c r="V8" s="421"/>
      <c r="W8" s="269"/>
      <c r="X8" s="269"/>
      <c r="Y8" s="299"/>
      <c r="Z8" s="293"/>
      <c r="AA8" s="302"/>
      <c r="AB8" s="303" t="str">
        <f t="shared" si="0"/>
        <v/>
      </c>
      <c r="AC8" s="292"/>
      <c r="AD8" s="292"/>
      <c r="AE8" s="292"/>
      <c r="AF8" s="292"/>
      <c r="AG8" s="292"/>
      <c r="AH8" s="292"/>
      <c r="AI8" s="292"/>
      <c r="AJ8" s="292"/>
      <c r="AK8" s="292"/>
      <c r="AL8" s="292"/>
      <c r="AM8" s="292"/>
      <c r="AN8" s="292"/>
      <c r="AO8" s="292"/>
      <c r="AP8" s="292"/>
      <c r="AQ8" s="292"/>
      <c r="AR8" s="292"/>
      <c r="AS8" s="292"/>
      <c r="AT8" s="292"/>
      <c r="AU8" s="292"/>
      <c r="AV8" s="292"/>
      <c r="AW8" s="292"/>
      <c r="AX8" s="292"/>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293"/>
      <c r="CO8" s="293"/>
    </row>
    <row r="9" spans="1:182" s="13" customFormat="1" ht="27.95" customHeight="1" x14ac:dyDescent="0.2">
      <c r="A9" s="215"/>
      <c r="B9" s="607" t="str">
        <f>'Checklist - Ranking Ship GCC'!B36</f>
        <v>1510</v>
      </c>
      <c r="C9" s="1051" t="str">
        <f>'Checklist - Ranking Ship GCC'!C36</f>
        <v>Emergency Oil Recovery</v>
      </c>
      <c r="D9" s="1052"/>
      <c r="E9" s="1052"/>
      <c r="F9" s="1052"/>
      <c r="G9" s="1052"/>
      <c r="H9" s="1052"/>
      <c r="I9" s="1052"/>
      <c r="J9" s="1053"/>
      <c r="K9" s="1272">
        <f>'Checklist - Ranking Ship GCC'!U39</f>
        <v>0</v>
      </c>
      <c r="L9" s="1273"/>
      <c r="M9" s="1274"/>
      <c r="N9" s="1275">
        <f>'Checklist - Ranking Ship GCC'!V39</f>
        <v>10</v>
      </c>
      <c r="O9" s="1275"/>
      <c r="P9" s="1275"/>
      <c r="Q9" s="1276">
        <f>'Checklist - Ranking Ship GCC'!F40</f>
        <v>0</v>
      </c>
      <c r="R9" s="1276"/>
      <c r="S9" s="1054"/>
      <c r="T9" s="1056"/>
      <c r="U9" s="1008"/>
      <c r="V9" s="421"/>
      <c r="W9" s="269"/>
      <c r="X9" s="269"/>
      <c r="Y9" s="299"/>
      <c r="Z9" s="293"/>
      <c r="AA9" s="302"/>
      <c r="AB9" s="303" t="str">
        <f>IF(Q9=N9, IF(K9=N9,"a","s"),"")</f>
        <v/>
      </c>
      <c r="AC9" s="292"/>
      <c r="AD9" s="292"/>
      <c r="AE9" s="292"/>
      <c r="AF9" s="292"/>
      <c r="AG9" s="292"/>
      <c r="AH9" s="292"/>
      <c r="AI9" s="292"/>
      <c r="AJ9" s="292"/>
      <c r="AK9" s="292"/>
      <c r="AL9" s="292"/>
      <c r="AM9" s="292"/>
      <c r="AN9" s="292"/>
      <c r="AO9" s="292"/>
      <c r="AP9" s="292"/>
      <c r="AQ9" s="292"/>
      <c r="AR9" s="292"/>
      <c r="AS9" s="292"/>
      <c r="AT9" s="292"/>
      <c r="AU9" s="292"/>
      <c r="AV9" s="292"/>
      <c r="AW9" s="292"/>
      <c r="AX9" s="292"/>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93"/>
    </row>
    <row r="10" spans="1:182" s="13" customFormat="1" ht="27.95" customHeight="1" x14ac:dyDescent="0.2">
      <c r="A10" s="215"/>
      <c r="B10" s="607">
        <f>'Checklist - Ranking Ship GCC'!B41</f>
        <v>1600</v>
      </c>
      <c r="C10" s="1051" t="str">
        <f>'Checklist - Ranking Ship GCC'!C41</f>
        <v>Computer Systems, Networks, Data Security and Training</v>
      </c>
      <c r="D10" s="1052"/>
      <c r="E10" s="1052"/>
      <c r="F10" s="1052"/>
      <c r="G10" s="1052"/>
      <c r="H10" s="1052"/>
      <c r="I10" s="1052"/>
      <c r="J10" s="1053"/>
      <c r="K10" s="1272">
        <f>'Checklist - Ranking Ship GCC'!U49</f>
        <v>0</v>
      </c>
      <c r="L10" s="1273"/>
      <c r="M10" s="1274"/>
      <c r="N10" s="1275">
        <f>'Checklist - Ranking Ship GCC'!V49</f>
        <v>60</v>
      </c>
      <c r="O10" s="1275"/>
      <c r="P10" s="1275"/>
      <c r="Q10" s="1276">
        <f>'Checklist - Ranking Ship GCC'!F50</f>
        <v>30</v>
      </c>
      <c r="R10" s="1276"/>
      <c r="S10" s="1054"/>
      <c r="T10" s="1056"/>
      <c r="U10" s="1008"/>
      <c r="V10" s="421"/>
      <c r="W10" s="269"/>
      <c r="X10" s="269"/>
      <c r="Y10" s="299"/>
      <c r="Z10" s="293"/>
      <c r="AA10" s="302"/>
      <c r="AB10" s="303" t="str">
        <f>IF(Q10=N10, IF(K10=N10,"a","s"),"")</f>
        <v/>
      </c>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3"/>
      <c r="AZ10" s="293"/>
      <c r="BA10" s="293"/>
      <c r="BB10" s="293"/>
      <c r="BC10" s="293"/>
      <c r="BD10" s="293"/>
      <c r="BE10" s="293"/>
      <c r="BF10" s="293"/>
      <c r="BG10" s="293"/>
      <c r="BH10" s="293"/>
      <c r="BI10" s="293"/>
      <c r="BJ10" s="293"/>
      <c r="BK10" s="293"/>
      <c r="BL10" s="293"/>
      <c r="BM10" s="293"/>
      <c r="BN10" s="293"/>
      <c r="BO10" s="293"/>
      <c r="BP10" s="293"/>
      <c r="BQ10" s="293"/>
      <c r="BR10" s="293"/>
      <c r="BS10" s="293"/>
      <c r="BT10" s="293"/>
      <c r="BU10" s="293"/>
      <c r="BV10" s="293"/>
      <c r="BW10" s="293"/>
      <c r="BX10" s="293"/>
      <c r="BY10" s="293"/>
      <c r="BZ10" s="293"/>
      <c r="CA10" s="293"/>
      <c r="CB10" s="293"/>
      <c r="CC10" s="293"/>
      <c r="CD10" s="293"/>
      <c r="CE10" s="293"/>
      <c r="CF10" s="293"/>
      <c r="CG10" s="293"/>
      <c r="CH10" s="293"/>
      <c r="CI10" s="293"/>
      <c r="CJ10" s="293"/>
      <c r="CK10" s="293"/>
      <c r="CL10" s="293"/>
      <c r="CM10" s="293"/>
      <c r="CN10" s="293"/>
      <c r="CO10" s="293"/>
    </row>
    <row r="11" spans="1:182" s="13" customFormat="1" ht="27.95" customHeight="1" x14ac:dyDescent="0.2">
      <c r="A11" s="215"/>
      <c r="B11" s="607" t="str">
        <f>'Checklist - Ranking Ship GCC'!B51</f>
        <v>1610</v>
      </c>
      <c r="C11" s="1051" t="str">
        <f>'Checklist - Ranking Ship GCC'!C51</f>
        <v>Cyber Risk Management</v>
      </c>
      <c r="D11" s="1052"/>
      <c r="E11" s="1052"/>
      <c r="F11" s="1052"/>
      <c r="G11" s="1052"/>
      <c r="H11" s="1052"/>
      <c r="I11" s="1052"/>
      <c r="J11" s="1053"/>
      <c r="K11" s="1272">
        <f>'Checklist - Ranking Ship GCC'!U58</f>
        <v>0</v>
      </c>
      <c r="L11" s="1273"/>
      <c r="M11" s="1274"/>
      <c r="N11" s="1275">
        <f>'Checklist - Ranking Ship GCC'!V58</f>
        <v>35</v>
      </c>
      <c r="O11" s="1275"/>
      <c r="P11" s="1275"/>
      <c r="Q11" s="1276">
        <f>'Checklist - Ranking Ship GCC'!F59</f>
        <v>15</v>
      </c>
      <c r="R11" s="1276"/>
      <c r="S11" s="1054"/>
      <c r="T11" s="1056"/>
      <c r="U11" s="1008"/>
      <c r="V11" s="421"/>
      <c r="W11" s="269"/>
      <c r="X11" s="269"/>
      <c r="Y11" s="299"/>
      <c r="Z11" s="293"/>
      <c r="AA11" s="302"/>
      <c r="AB11" s="303" t="str">
        <f>IF(Q11=N11, IF(K11=N11,"a","s"),"")</f>
        <v/>
      </c>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293"/>
      <c r="CO11" s="293"/>
    </row>
    <row r="12" spans="1:182" s="13" customFormat="1" ht="27.75" customHeight="1" thickBot="1" x14ac:dyDescent="0.25">
      <c r="A12" s="215"/>
      <c r="B12" s="677" t="str">
        <f>'Checklist - Ranking Ship GCC'!B60</f>
        <v>1700</v>
      </c>
      <c r="C12" s="1051" t="str">
        <f>'Checklist - Ranking Ship GCC'!C60</f>
        <v>Noise and Vibration Management</v>
      </c>
      <c r="D12" s="1052"/>
      <c r="E12" s="1052"/>
      <c r="F12" s="1052"/>
      <c r="G12" s="1052"/>
      <c r="H12" s="1052"/>
      <c r="I12" s="1052"/>
      <c r="J12" s="1053"/>
      <c r="K12" s="1272">
        <f>'Checklist - Ranking Ship GCC'!U71</f>
        <v>0</v>
      </c>
      <c r="L12" s="1273"/>
      <c r="M12" s="1274"/>
      <c r="N12" s="1275">
        <f>'Checklist - Ranking Ship GCC'!V71</f>
        <v>50</v>
      </c>
      <c r="O12" s="1275"/>
      <c r="P12" s="1275"/>
      <c r="Q12" s="1276">
        <f>'Checklist - Ranking Ship GCC'!F72</f>
        <v>15</v>
      </c>
      <c r="R12" s="1276"/>
      <c r="S12" s="1054"/>
      <c r="T12" s="1056"/>
      <c r="U12" s="1008"/>
      <c r="V12" s="421"/>
      <c r="W12" s="269"/>
      <c r="X12" s="268"/>
      <c r="Y12" s="296"/>
      <c r="Z12" s="293"/>
      <c r="AA12" s="304"/>
      <c r="AB12" s="305" t="str">
        <f>IF(Q12=N12, IF(K12=N12,"a","s"),"")</f>
        <v/>
      </c>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3"/>
      <c r="AZ12" s="293"/>
      <c r="BA12" s="293"/>
      <c r="BB12" s="293"/>
      <c r="BC12" s="293"/>
      <c r="BD12" s="293"/>
      <c r="BE12" s="293"/>
      <c r="BF12" s="293"/>
      <c r="BG12" s="293"/>
      <c r="BH12" s="293"/>
      <c r="BI12" s="293"/>
      <c r="BJ12" s="293"/>
      <c r="BK12" s="293"/>
      <c r="BL12" s="293"/>
      <c r="BM12" s="293"/>
      <c r="BN12" s="293"/>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293"/>
      <c r="CL12" s="293"/>
      <c r="CM12" s="293"/>
      <c r="CN12" s="293"/>
      <c r="CO12" s="293"/>
    </row>
    <row r="13" spans="1:182" s="13" customFormat="1" ht="27.95" customHeight="1" thickBot="1" x14ac:dyDescent="0.25">
      <c r="A13" s="215"/>
      <c r="B13" s="677" t="str">
        <f>'Checklist - Ranking Ship GCC'!B73</f>
        <v>1710</v>
      </c>
      <c r="C13" s="1051" t="str">
        <f>'Checklist - Ranking Ship GCC'!C73</f>
        <v>Underwater Noise and Vibration Management</v>
      </c>
      <c r="D13" s="1052"/>
      <c r="E13" s="1052"/>
      <c r="F13" s="1052"/>
      <c r="G13" s="1052"/>
      <c r="H13" s="1052"/>
      <c r="I13" s="1052"/>
      <c r="J13" s="1053"/>
      <c r="K13" s="1272">
        <f>'Checklist - Ranking Ship GCC'!U76</f>
        <v>0</v>
      </c>
      <c r="L13" s="1273"/>
      <c r="M13" s="1274"/>
      <c r="N13" s="1275">
        <f>'Checklist - Ranking Ship GCC'!V76</f>
        <v>10</v>
      </c>
      <c r="O13" s="1275"/>
      <c r="P13" s="1275"/>
      <c r="Q13" s="1276">
        <f>'Checklist - Ranking Ship GCC'!F77</f>
        <v>0</v>
      </c>
      <c r="R13" s="1276"/>
      <c r="S13" s="1054"/>
      <c r="T13" s="1056"/>
      <c r="U13" s="1008"/>
      <c r="V13" s="421"/>
      <c r="W13" s="269"/>
      <c r="X13" s="268"/>
      <c r="Y13" s="296"/>
      <c r="Z13" s="293"/>
      <c r="AA13" s="304"/>
      <c r="AB13" s="305" t="str">
        <f t="shared" si="0"/>
        <v/>
      </c>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293"/>
      <c r="CO13" s="293"/>
    </row>
    <row r="14" spans="1:182" s="13" customFormat="1" ht="27.95" customHeight="1" thickBot="1" x14ac:dyDescent="0.25">
      <c r="A14" s="215"/>
      <c r="B14" s="606" t="str">
        <f>'Checklist - Ranking Ship GCC'!B78</f>
        <v>1800</v>
      </c>
      <c r="C14" s="1051" t="str">
        <f>'Checklist - Ranking Ship GCC'!C78</f>
        <v>Social Dimension / Sustainability</v>
      </c>
      <c r="D14" s="1052"/>
      <c r="E14" s="1052"/>
      <c r="F14" s="1052"/>
      <c r="G14" s="1052"/>
      <c r="H14" s="1052"/>
      <c r="I14" s="1052"/>
      <c r="J14" s="1053"/>
      <c r="K14" s="1272">
        <f>'Checklist - Ranking Ship GCC'!U91</f>
        <v>0</v>
      </c>
      <c r="L14" s="1273"/>
      <c r="M14" s="1274"/>
      <c r="N14" s="1275">
        <f>'Checklist - Ranking Ship GCC'!V91</f>
        <v>50</v>
      </c>
      <c r="O14" s="1275"/>
      <c r="P14" s="1275"/>
      <c r="Q14" s="1276">
        <f>'Checklist - Ranking Ship GCC'!F92</f>
        <v>10</v>
      </c>
      <c r="R14" s="1276"/>
      <c r="S14" s="1054"/>
      <c r="T14" s="1056"/>
      <c r="U14" s="1008"/>
      <c r="V14" s="421"/>
      <c r="W14" s="269"/>
      <c r="X14" s="268"/>
      <c r="Y14" s="296"/>
      <c r="Z14" s="293"/>
      <c r="AA14" s="304"/>
      <c r="AB14" s="305" t="str">
        <f t="shared" ref="AB14" si="1">IF(Q14=N14, IF(K14=N14,"a","s"),"")</f>
        <v/>
      </c>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293"/>
      <c r="CL14" s="293"/>
      <c r="CM14" s="293"/>
      <c r="CN14" s="293"/>
      <c r="CO14" s="293"/>
    </row>
    <row r="15" spans="1:182" s="458" customFormat="1" ht="30" customHeight="1" thickBot="1" x14ac:dyDescent="0.25">
      <c r="A15" s="602"/>
      <c r="B15" s="604">
        <f>'Checklist - Ranking Ship GCC'!B93</f>
        <v>2000</v>
      </c>
      <c r="C15" s="1283" t="str">
        <f>'Checklist - Ranking Ship GCC'!C93</f>
        <v>NAVIGATION / BRIDGE OPERATIONS</v>
      </c>
      <c r="D15" s="1284"/>
      <c r="E15" s="1284"/>
      <c r="F15" s="1284"/>
      <c r="G15" s="1284"/>
      <c r="H15" s="1284"/>
      <c r="I15" s="1284"/>
      <c r="J15" s="1284"/>
      <c r="K15" s="921"/>
      <c r="L15" s="921"/>
      <c r="M15" s="921"/>
      <c r="N15" s="921"/>
      <c r="O15" s="921"/>
      <c r="P15" s="921"/>
      <c r="Q15" s="921"/>
      <c r="R15" s="921"/>
      <c r="S15" s="921"/>
      <c r="T15" s="921"/>
      <c r="U15" s="922"/>
      <c r="V15" s="603"/>
      <c r="W15" s="265"/>
      <c r="X15" s="265"/>
      <c r="Y15" s="290"/>
      <c r="Z15" s="370"/>
      <c r="AA15" s="290"/>
      <c r="AB15" s="290"/>
      <c r="AC15" s="290"/>
      <c r="AD15" s="290"/>
      <c r="AE15" s="290"/>
      <c r="AF15" s="290"/>
      <c r="AG15" s="290"/>
      <c r="AH15" s="290"/>
      <c r="AI15" s="290"/>
      <c r="AJ15" s="290"/>
      <c r="AK15" s="290"/>
      <c r="AL15" s="290"/>
      <c r="AM15" s="290"/>
      <c r="AN15" s="290"/>
      <c r="AO15" s="282"/>
      <c r="AP15" s="282"/>
      <c r="AQ15" s="282"/>
      <c r="AR15" s="282"/>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c r="BV15" s="485"/>
      <c r="BW15" s="485"/>
      <c r="BX15" s="485"/>
      <c r="BY15" s="485"/>
      <c r="BZ15" s="485"/>
      <c r="CA15" s="485"/>
      <c r="CB15" s="485"/>
      <c r="CC15" s="485"/>
      <c r="CD15" s="485"/>
      <c r="CE15" s="485"/>
      <c r="CF15" s="485"/>
      <c r="CG15" s="485"/>
      <c r="CH15" s="485"/>
    </row>
    <row r="16" spans="1:182" s="13" customFormat="1" ht="27.95" customHeight="1" x14ac:dyDescent="0.2">
      <c r="A16" s="215"/>
      <c r="B16" s="605">
        <f>'Checklist - Ranking Ship GCC'!B94</f>
        <v>2100</v>
      </c>
      <c r="C16" s="1074" t="str">
        <f>'Checklist - Ranking Ship GCC'!C94</f>
        <v>Navigation</v>
      </c>
      <c r="D16" s="1075"/>
      <c r="E16" s="1075"/>
      <c r="F16" s="1075"/>
      <c r="G16" s="1075"/>
      <c r="H16" s="1075"/>
      <c r="I16" s="1075"/>
      <c r="J16" s="1076"/>
      <c r="K16" s="1267">
        <f>'Checklist - Ranking Ship GCC'!U106</f>
        <v>0</v>
      </c>
      <c r="L16" s="1268"/>
      <c r="M16" s="1269"/>
      <c r="N16" s="1270">
        <f>'Checklist - Ranking Ship GCC'!V106</f>
        <v>120</v>
      </c>
      <c r="O16" s="1270"/>
      <c r="P16" s="1270"/>
      <c r="Q16" s="1271">
        <f>'Checklist - Ranking Ship GCC'!F107</f>
        <v>40</v>
      </c>
      <c r="R16" s="1271"/>
      <c r="S16" s="1077"/>
      <c r="T16" s="1072"/>
      <c r="U16" s="1073"/>
      <c r="V16" s="421"/>
      <c r="W16" s="269"/>
      <c r="X16" s="268"/>
      <c r="Y16" s="296"/>
      <c r="Z16" s="293"/>
      <c r="AA16" s="300"/>
      <c r="AB16" s="301" t="str">
        <f t="shared" ref="AB16:AB21" si="2">IF(Q16=N16, IF(K16=N16,"a","s"),"")</f>
        <v/>
      </c>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row>
    <row r="17" spans="1:93" s="13" customFormat="1" ht="27.95" customHeight="1" x14ac:dyDescent="0.2">
      <c r="A17" s="215"/>
      <c r="B17" s="678" t="str">
        <f>'Checklist - Ranking Ship GCC'!B108</f>
        <v>2110</v>
      </c>
      <c r="C17" s="1051" t="str">
        <f>'Checklist - Ranking Ship GCC'!C108</f>
        <v>Electronic chart display &amp; information systems / ECDIS</v>
      </c>
      <c r="D17" s="1052"/>
      <c r="E17" s="1052"/>
      <c r="F17" s="1052"/>
      <c r="G17" s="1052"/>
      <c r="H17" s="1052"/>
      <c r="I17" s="1052"/>
      <c r="J17" s="1053"/>
      <c r="K17" s="1272">
        <f>'Checklist - Ranking Ship GCC'!U112</f>
        <v>0</v>
      </c>
      <c r="L17" s="1273"/>
      <c r="M17" s="1274"/>
      <c r="N17" s="1275">
        <f>'Checklist - Ranking Ship GCC'!V112</f>
        <v>0</v>
      </c>
      <c r="O17" s="1275"/>
      <c r="P17" s="1275"/>
      <c r="Q17" s="1276">
        <f>'Checklist - Ranking Ship GCC'!F113</f>
        <v>0</v>
      </c>
      <c r="R17" s="1276"/>
      <c r="S17" s="1054"/>
      <c r="T17" s="1056"/>
      <c r="U17" s="1008"/>
      <c r="V17" s="421"/>
      <c r="W17" s="269"/>
      <c r="X17" s="268"/>
      <c r="Y17" s="296"/>
      <c r="Z17" s="293"/>
      <c r="AA17" s="302"/>
      <c r="AB17" s="303" t="str">
        <f t="shared" si="2"/>
        <v>a</v>
      </c>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row>
    <row r="18" spans="1:93" s="13" customFormat="1" ht="27.95" customHeight="1" x14ac:dyDescent="0.2">
      <c r="A18" s="215"/>
      <c r="B18" s="676" t="str">
        <f>'Checklist - Ranking Ship GCC'!B114</f>
        <v>2111</v>
      </c>
      <c r="C18" s="1051" t="str">
        <f>'Checklist - Ranking Ship GCC'!C114</f>
        <v>Electronic chart display &amp; information systems / ECDIS</v>
      </c>
      <c r="D18" s="1052"/>
      <c r="E18" s="1052"/>
      <c r="F18" s="1052"/>
      <c r="G18" s="1052"/>
      <c r="H18" s="1052"/>
      <c r="I18" s="1052"/>
      <c r="J18" s="1053"/>
      <c r="K18" s="1272">
        <f>'Checklist - Ranking Ship GCC'!U123</f>
        <v>0</v>
      </c>
      <c r="L18" s="1273"/>
      <c r="M18" s="1274"/>
      <c r="N18" s="1275">
        <f>'Checklist - Ranking Ship GCC'!V123</f>
        <v>55</v>
      </c>
      <c r="O18" s="1275"/>
      <c r="P18" s="1275"/>
      <c r="Q18" s="1276">
        <f>'Checklist - Ranking Ship GCC'!F124</f>
        <v>30</v>
      </c>
      <c r="R18" s="1276"/>
      <c r="S18" s="1054"/>
      <c r="T18" s="1056"/>
      <c r="U18" s="1008"/>
      <c r="V18" s="421"/>
      <c r="W18" s="269"/>
      <c r="X18" s="268"/>
      <c r="Y18" s="296"/>
      <c r="Z18" s="293"/>
      <c r="AA18" s="302"/>
      <c r="AB18" s="303" t="str">
        <f t="shared" si="2"/>
        <v/>
      </c>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row>
    <row r="19" spans="1:93" s="13" customFormat="1" ht="27.95" customHeight="1" x14ac:dyDescent="0.2">
      <c r="A19" s="215"/>
      <c r="B19" s="607">
        <f>'Checklist - Ranking Ship GCC'!B125</f>
        <v>2120</v>
      </c>
      <c r="C19" s="1051" t="str">
        <f>'Checklist - Ranking Ship GCC'!C125</f>
        <v xml:space="preserve">Fuel Change Over / Ballast Water Exchange                       </v>
      </c>
      <c r="D19" s="1052"/>
      <c r="E19" s="1052"/>
      <c r="F19" s="1052"/>
      <c r="G19" s="1052"/>
      <c r="H19" s="1052"/>
      <c r="I19" s="1052"/>
      <c r="J19" s="1053"/>
      <c r="K19" s="1272">
        <f>'Checklist - Ranking Ship GCC'!U128</f>
        <v>0</v>
      </c>
      <c r="L19" s="1273"/>
      <c r="M19" s="1274"/>
      <c r="N19" s="1275">
        <f>'Checklist - Ranking Ship GCC'!V128</f>
        <v>20</v>
      </c>
      <c r="O19" s="1275"/>
      <c r="P19" s="1275"/>
      <c r="Q19" s="1276">
        <f>'Checklist - Ranking Ship GCC'!F129</f>
        <v>20</v>
      </c>
      <c r="R19" s="1276"/>
      <c r="S19" s="1054"/>
      <c r="T19" s="1056"/>
      <c r="U19" s="1008"/>
      <c r="V19" s="421"/>
      <c r="W19" s="269"/>
      <c r="X19" s="268"/>
      <c r="Y19" s="296"/>
      <c r="Z19" s="293"/>
      <c r="AA19" s="302"/>
      <c r="AB19" s="303" t="str">
        <f t="shared" si="2"/>
        <v>s</v>
      </c>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row>
    <row r="20" spans="1:93" s="13" customFormat="1" ht="27.95" customHeight="1" x14ac:dyDescent="0.2">
      <c r="A20" s="215"/>
      <c r="B20" s="606">
        <f>'Checklist - Ranking Ship GCC'!B130</f>
        <v>2200</v>
      </c>
      <c r="C20" s="1051" t="str">
        <f>'Checklist - Ranking Ship GCC'!C130</f>
        <v>Helicopter / Ship Operations</v>
      </c>
      <c r="D20" s="1052"/>
      <c r="E20" s="1052"/>
      <c r="F20" s="1052"/>
      <c r="G20" s="1052"/>
      <c r="H20" s="1052"/>
      <c r="I20" s="1052"/>
      <c r="J20" s="1053"/>
      <c r="K20" s="1272">
        <f>'Checklist - Ranking Ship GCC'!U133</f>
        <v>0</v>
      </c>
      <c r="L20" s="1273"/>
      <c r="M20" s="1274"/>
      <c r="N20" s="1275">
        <f>'Checklist - Ranking Ship GCC'!V133</f>
        <v>20</v>
      </c>
      <c r="O20" s="1275"/>
      <c r="P20" s="1275"/>
      <c r="Q20" s="1276">
        <f>'Checklist - Ranking Ship GCC'!F134</f>
        <v>20</v>
      </c>
      <c r="R20" s="1276"/>
      <c r="S20" s="1054"/>
      <c r="T20" s="1056"/>
      <c r="U20" s="1008"/>
      <c r="V20" s="421"/>
      <c r="W20" s="269"/>
      <c r="X20" s="268"/>
      <c r="Y20" s="296"/>
      <c r="Z20" s="293"/>
      <c r="AA20" s="302"/>
      <c r="AB20" s="303" t="str">
        <f t="shared" si="2"/>
        <v>s</v>
      </c>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row>
    <row r="21" spans="1:93" s="13" customFormat="1" ht="27.95" customHeight="1" thickBot="1" x14ac:dyDescent="0.25">
      <c r="A21" s="215"/>
      <c r="B21" s="607">
        <f>'Checklist - Ranking Ship GCC'!B135</f>
        <v>2300</v>
      </c>
      <c r="C21" s="1051" t="str">
        <f>'Checklist - Ranking Ship GCC'!C135</f>
        <v>Mooring Operations</v>
      </c>
      <c r="D21" s="1052"/>
      <c r="E21" s="1052"/>
      <c r="F21" s="1052"/>
      <c r="G21" s="1052"/>
      <c r="H21" s="1052"/>
      <c r="I21" s="1052"/>
      <c r="J21" s="1053"/>
      <c r="K21" s="1272">
        <f>'Checklist - Ranking Ship GCC'!U140</f>
        <v>0</v>
      </c>
      <c r="L21" s="1273"/>
      <c r="M21" s="1274"/>
      <c r="N21" s="1275">
        <f>'Checklist - Ranking Ship GCC'!V140</f>
        <v>50</v>
      </c>
      <c r="O21" s="1275"/>
      <c r="P21" s="1275"/>
      <c r="Q21" s="1276">
        <f>'Checklist - Ranking Ship GCC'!F141</f>
        <v>30</v>
      </c>
      <c r="R21" s="1276"/>
      <c r="S21" s="1054"/>
      <c r="T21" s="1056"/>
      <c r="U21" s="1008"/>
      <c r="V21" s="421"/>
      <c r="W21" s="269"/>
      <c r="X21" s="268"/>
      <c r="Y21" s="296"/>
      <c r="Z21" s="293"/>
      <c r="AA21" s="304"/>
      <c r="AB21" s="305" t="str">
        <f t="shared" si="2"/>
        <v/>
      </c>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row>
    <row r="22" spans="1:93" s="458" customFormat="1" ht="30" customHeight="1" thickBot="1" x14ac:dyDescent="0.25">
      <c r="A22" s="602"/>
      <c r="B22" s="604">
        <f>'Checklist - Ranking Ship GCC'!B142</f>
        <v>3000</v>
      </c>
      <c r="C22" s="1283" t="str">
        <f>'Checklist - Ranking Ship GCC'!C142</f>
        <v>MACHINERY / ENGINE OPERATIONS</v>
      </c>
      <c r="D22" s="1284"/>
      <c r="E22" s="1284"/>
      <c r="F22" s="1284"/>
      <c r="G22" s="1284"/>
      <c r="H22" s="1284"/>
      <c r="I22" s="1284"/>
      <c r="J22" s="1284"/>
      <c r="K22" s="921"/>
      <c r="L22" s="921"/>
      <c r="M22" s="921"/>
      <c r="N22" s="921"/>
      <c r="O22" s="921"/>
      <c r="P22" s="921"/>
      <c r="Q22" s="921"/>
      <c r="R22" s="921"/>
      <c r="S22" s="921"/>
      <c r="T22" s="921"/>
      <c r="U22" s="922"/>
      <c r="V22" s="603"/>
      <c r="W22" s="265"/>
      <c r="X22" s="265"/>
      <c r="Y22" s="290"/>
      <c r="Z22" s="370"/>
      <c r="AA22" s="290"/>
      <c r="AB22" s="290"/>
      <c r="AC22" s="290"/>
      <c r="AD22" s="290"/>
      <c r="AE22" s="290"/>
      <c r="AF22" s="290"/>
      <c r="AG22" s="290"/>
      <c r="AH22" s="290"/>
      <c r="AI22" s="290"/>
      <c r="AJ22" s="290"/>
      <c r="AK22" s="290"/>
      <c r="AL22" s="290"/>
      <c r="AM22" s="290"/>
      <c r="AN22" s="290"/>
      <c r="AO22" s="282"/>
      <c r="AP22" s="282"/>
      <c r="AQ22" s="282"/>
      <c r="AR22" s="282"/>
      <c r="AS22" s="485"/>
      <c r="AT22" s="485"/>
      <c r="AU22" s="485"/>
      <c r="AV22" s="485"/>
      <c r="AW22" s="485"/>
      <c r="AX22" s="485"/>
      <c r="AY22" s="485"/>
      <c r="AZ22" s="485"/>
      <c r="BA22" s="485"/>
      <c r="BB22" s="485"/>
      <c r="BC22" s="485"/>
      <c r="BD22" s="485"/>
      <c r="BE22" s="485"/>
      <c r="BF22" s="485"/>
      <c r="BG22" s="485"/>
      <c r="BH22" s="485"/>
      <c r="BI22" s="485"/>
      <c r="BJ22" s="485"/>
      <c r="BK22" s="485"/>
      <c r="BL22" s="485"/>
      <c r="BM22" s="485"/>
      <c r="BN22" s="485"/>
      <c r="BO22" s="485"/>
      <c r="BP22" s="485"/>
      <c r="BQ22" s="485"/>
      <c r="BR22" s="485"/>
      <c r="BS22" s="485"/>
      <c r="BT22" s="485"/>
      <c r="BU22" s="485"/>
      <c r="BV22" s="485"/>
      <c r="BW22" s="485"/>
      <c r="BX22" s="485"/>
      <c r="BY22" s="485"/>
      <c r="BZ22" s="485"/>
      <c r="CA22" s="485"/>
      <c r="CB22" s="485"/>
      <c r="CC22" s="485"/>
      <c r="CD22" s="485"/>
      <c r="CE22" s="485"/>
      <c r="CF22" s="485"/>
      <c r="CG22" s="485"/>
      <c r="CH22" s="485"/>
    </row>
    <row r="23" spans="1:93" s="13" customFormat="1" ht="27.95" customHeight="1" thickBot="1" x14ac:dyDescent="0.25">
      <c r="A23" s="215"/>
      <c r="B23" s="605">
        <f>'Checklist - Ranking Ship GCC'!B143</f>
        <v>3100</v>
      </c>
      <c r="C23" s="1074" t="str">
        <f>'Checklist - Ranking Ship GCC'!C143</f>
        <v>Bunker Operations</v>
      </c>
      <c r="D23" s="1075"/>
      <c r="E23" s="1075"/>
      <c r="F23" s="1075"/>
      <c r="G23" s="1075"/>
      <c r="H23" s="1075"/>
      <c r="I23" s="1075"/>
      <c r="J23" s="1076"/>
      <c r="K23" s="1267">
        <f>'Checklist - Ranking Ship GCC'!U149</f>
        <v>0</v>
      </c>
      <c r="L23" s="1268"/>
      <c r="M23" s="1269"/>
      <c r="N23" s="1270">
        <f>'Checklist - Ranking Ship GCC'!V149</f>
        <v>50</v>
      </c>
      <c r="O23" s="1270"/>
      <c r="P23" s="1270"/>
      <c r="Q23" s="1271">
        <f>'Checklist - Ranking Ship GCC'!F150</f>
        <v>50</v>
      </c>
      <c r="R23" s="1271"/>
      <c r="S23" s="1077"/>
      <c r="T23" s="1072"/>
      <c r="U23" s="1073"/>
      <c r="V23" s="421"/>
      <c r="W23" s="269"/>
      <c r="X23" s="268"/>
      <c r="Y23" s="296"/>
      <c r="Z23" s="293"/>
      <c r="AA23" s="300"/>
      <c r="AB23" s="301" t="str">
        <f>IF(Q23=N23, IF(K23=N23,"a","s"),"")</f>
        <v>s</v>
      </c>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row>
    <row r="24" spans="1:93" s="13" customFormat="1" ht="27.75" customHeight="1" thickBot="1" x14ac:dyDescent="0.25">
      <c r="A24" s="215"/>
      <c r="B24" s="605" t="str">
        <f>'Checklist - Ranking Ship GCC'!B151</f>
        <v>3101</v>
      </c>
      <c r="C24" s="1074" t="str">
        <f>'Checklist - Ranking Ship GCC'!C151</f>
        <v>Bunker Operations - LNG</v>
      </c>
      <c r="D24" s="1075"/>
      <c r="E24" s="1075"/>
      <c r="F24" s="1075"/>
      <c r="G24" s="1075"/>
      <c r="H24" s="1075"/>
      <c r="I24" s="1075"/>
      <c r="J24" s="1076"/>
      <c r="K24" s="1267">
        <f>'Checklist - Ranking Ship GCC'!U158</f>
        <v>0</v>
      </c>
      <c r="L24" s="1268"/>
      <c r="M24" s="1269"/>
      <c r="N24" s="1270">
        <f>'Checklist - Ranking Ship GCC'!V158</f>
        <v>50</v>
      </c>
      <c r="O24" s="1270"/>
      <c r="P24" s="1270"/>
      <c r="Q24" s="1271">
        <f>'Checklist - Ranking Ship GCC'!F159</f>
        <v>25</v>
      </c>
      <c r="R24" s="1271"/>
      <c r="S24" s="1077"/>
      <c r="T24" s="1072"/>
      <c r="U24" s="1073"/>
      <c r="V24" s="421"/>
      <c r="W24" s="269"/>
      <c r="X24" s="268"/>
      <c r="Y24" s="296"/>
      <c r="Z24" s="293"/>
      <c r="AA24" s="300"/>
      <c r="AB24" s="301" t="str">
        <f>IF(Q24=N24, IF(K24=N24,"a","s"),"")</f>
        <v/>
      </c>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row>
    <row r="25" spans="1:93" s="13" customFormat="1" ht="27.75" customHeight="1" x14ac:dyDescent="0.2">
      <c r="A25" s="215"/>
      <c r="B25" s="679" t="str">
        <f>'Checklist - Ranking Ship GCC'!B175</f>
        <v>3300</v>
      </c>
      <c r="C25" s="1074" t="str">
        <f>'Checklist - Ranking Ship GCC'!C175</f>
        <v>On-shore Power Supply</v>
      </c>
      <c r="D25" s="1075"/>
      <c r="E25" s="1075"/>
      <c r="F25" s="1075"/>
      <c r="G25" s="1075"/>
      <c r="H25" s="1075"/>
      <c r="I25" s="1075"/>
      <c r="J25" s="1076"/>
      <c r="K25" s="1267">
        <f>'Checklist - Ranking Ship GCC'!U178</f>
        <v>0</v>
      </c>
      <c r="L25" s="1268"/>
      <c r="M25" s="1269"/>
      <c r="N25" s="1270">
        <f>'Checklist - Ranking Ship GCC'!V178</f>
        <v>25</v>
      </c>
      <c r="O25" s="1270"/>
      <c r="P25" s="1270"/>
      <c r="Q25" s="1271">
        <f>'Checklist - Ranking Ship GCC'!F179</f>
        <v>0</v>
      </c>
      <c r="R25" s="1271"/>
      <c r="S25" s="1077"/>
      <c r="T25" s="1072"/>
      <c r="U25" s="1073"/>
      <c r="V25" s="421"/>
      <c r="W25" s="269"/>
      <c r="X25" s="268"/>
      <c r="Y25" s="296"/>
      <c r="Z25" s="293"/>
      <c r="AA25" s="300"/>
      <c r="AB25" s="301" t="str">
        <f>IF(Q25=N25, IF(K25=N25,"a","s"),"")</f>
        <v/>
      </c>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row>
    <row r="26" spans="1:93" s="13" customFormat="1" ht="27.95" customHeight="1" thickBot="1" x14ac:dyDescent="0.25">
      <c r="A26" s="215"/>
      <c r="B26" s="607">
        <f>'Checklist - Ranking Ship GCC'!B160</f>
        <v>3200</v>
      </c>
      <c r="C26" s="1051" t="str">
        <f>'Checklist - Ranking Ship GCC'!C160</f>
        <v>Fuel oil management</v>
      </c>
      <c r="D26" s="1052"/>
      <c r="E26" s="1052"/>
      <c r="F26" s="1052"/>
      <c r="G26" s="1052"/>
      <c r="H26" s="1052"/>
      <c r="I26" s="1052"/>
      <c r="J26" s="1053"/>
      <c r="K26" s="1272">
        <f>'Checklist - Ranking Ship GCC'!U173</f>
        <v>0</v>
      </c>
      <c r="L26" s="1273"/>
      <c r="M26" s="1274"/>
      <c r="N26" s="1275">
        <f>'Checklist - Ranking Ship GCC'!V173</f>
        <v>80</v>
      </c>
      <c r="O26" s="1275"/>
      <c r="P26" s="1275"/>
      <c r="Q26" s="1276">
        <f>'Checklist - Ranking Ship GCC'!F174</f>
        <v>40</v>
      </c>
      <c r="R26" s="1276"/>
      <c r="S26" s="1054"/>
      <c r="T26" s="1056"/>
      <c r="U26" s="1008"/>
      <c r="V26" s="421"/>
      <c r="W26" s="269"/>
      <c r="X26" s="268"/>
      <c r="Y26" s="296"/>
      <c r="Z26" s="293"/>
      <c r="AA26" s="304"/>
      <c r="AB26" s="305" t="str">
        <f>IF(Q26=N26, IF(K26=N26,"a","s"),"")</f>
        <v/>
      </c>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row>
    <row r="27" spans="1:93" s="458" customFormat="1" ht="30" customHeight="1" thickBot="1" x14ac:dyDescent="0.25">
      <c r="A27" s="602"/>
      <c r="B27" s="604">
        <f>'Checklist - Ranking Ship GCC'!B180</f>
        <v>4000</v>
      </c>
      <c r="C27" s="1283" t="str">
        <f>'Checklist - Ranking Ship GCC'!C180</f>
        <v>CARGO OPERATIONS</v>
      </c>
      <c r="D27" s="1284"/>
      <c r="E27" s="1284"/>
      <c r="F27" s="1284"/>
      <c r="G27" s="1284"/>
      <c r="H27" s="1284"/>
      <c r="I27" s="1284"/>
      <c r="J27" s="1284"/>
      <c r="K27" s="921"/>
      <c r="L27" s="921"/>
      <c r="M27" s="921"/>
      <c r="N27" s="921"/>
      <c r="O27" s="921"/>
      <c r="P27" s="921"/>
      <c r="Q27" s="921"/>
      <c r="R27" s="921"/>
      <c r="S27" s="921"/>
      <c r="T27" s="921"/>
      <c r="U27" s="922"/>
      <c r="V27" s="603"/>
      <c r="W27" s="265"/>
      <c r="X27" s="265"/>
      <c r="Y27" s="290"/>
      <c r="Z27" s="370"/>
      <c r="AA27" s="290"/>
      <c r="AB27" s="290"/>
      <c r="AC27" s="290"/>
      <c r="AD27" s="290"/>
      <c r="AE27" s="290"/>
      <c r="AF27" s="290"/>
      <c r="AG27" s="290"/>
      <c r="AH27" s="290"/>
      <c r="AI27" s="290"/>
      <c r="AJ27" s="290"/>
      <c r="AK27" s="290"/>
      <c r="AL27" s="290"/>
      <c r="AM27" s="290"/>
      <c r="AN27" s="290"/>
      <c r="AO27" s="282"/>
      <c r="AP27" s="282"/>
      <c r="AQ27" s="282"/>
      <c r="AR27" s="282"/>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5"/>
      <c r="BV27" s="485"/>
      <c r="BW27" s="485"/>
      <c r="BX27" s="485"/>
      <c r="BY27" s="485"/>
      <c r="BZ27" s="485"/>
      <c r="CA27" s="485"/>
      <c r="CB27" s="485"/>
      <c r="CC27" s="485"/>
      <c r="CD27" s="485"/>
      <c r="CE27" s="485"/>
      <c r="CF27" s="485"/>
      <c r="CG27" s="485"/>
      <c r="CH27" s="485"/>
    </row>
    <row r="28" spans="1:93" s="13" customFormat="1" ht="27.95" customHeight="1" x14ac:dyDescent="0.2">
      <c r="A28" s="215"/>
      <c r="B28" s="605">
        <f>'Checklist - Ranking Ship GCC'!B181</f>
        <v>4500</v>
      </c>
      <c r="C28" s="1074" t="str">
        <f>'Checklist - Ranking Ship GCC'!C181</f>
        <v>Hull Stress Monitoring System</v>
      </c>
      <c r="D28" s="1075"/>
      <c r="E28" s="1075"/>
      <c r="F28" s="1075"/>
      <c r="G28" s="1075"/>
      <c r="H28" s="1075"/>
      <c r="I28" s="1075"/>
      <c r="J28" s="1076"/>
      <c r="K28" s="1267">
        <f>'Checklist - Ranking Ship GCC'!U183</f>
        <v>0</v>
      </c>
      <c r="L28" s="1268"/>
      <c r="M28" s="1269"/>
      <c r="N28" s="1299">
        <f>'Checklist - Ranking Ship GCC'!V183</f>
        <v>20</v>
      </c>
      <c r="O28" s="1300"/>
      <c r="P28" s="1301"/>
      <c r="Q28" s="1271">
        <f>'Checklist - Ranking Ship GCC'!F184</f>
        <v>0</v>
      </c>
      <c r="R28" s="1271"/>
      <c r="S28" s="1077"/>
      <c r="T28" s="1072"/>
      <c r="U28" s="1073"/>
      <c r="V28" s="421"/>
      <c r="W28" s="269"/>
      <c r="X28" s="268"/>
      <c r="Y28" s="296"/>
      <c r="Z28" s="293"/>
      <c r="AA28" s="300"/>
      <c r="AB28" s="301" t="str">
        <f t="shared" ref="AB28:AB35" si="3">IF(Q28=N28, IF(K28=N28,"a","s"),"")</f>
        <v/>
      </c>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row>
    <row r="29" spans="1:93" s="13" customFormat="1" ht="27.95" customHeight="1" x14ac:dyDescent="0.2">
      <c r="A29" s="215"/>
      <c r="B29" s="606" t="str">
        <f>'Checklist - Ranking Ship GCC'!B185</f>
        <v>4601</v>
      </c>
      <c r="C29" s="1051" t="str">
        <f>'Checklist - Ranking Ship GCC'!C185</f>
        <v>Preparation of loading / unloading plan</v>
      </c>
      <c r="D29" s="1052"/>
      <c r="E29" s="1052"/>
      <c r="F29" s="1052"/>
      <c r="G29" s="1052"/>
      <c r="H29" s="1052"/>
      <c r="I29" s="1052"/>
      <c r="J29" s="1053"/>
      <c r="K29" s="1272">
        <f>'Checklist - Ranking Ship GCC'!U197</f>
        <v>0</v>
      </c>
      <c r="L29" s="1273"/>
      <c r="M29" s="1274"/>
      <c r="N29" s="1275">
        <f>'Checklist - Ranking Ship GCC'!V197</f>
        <v>90</v>
      </c>
      <c r="O29" s="1275"/>
      <c r="P29" s="1275"/>
      <c r="Q29" s="1276">
        <f>'Checklist - Ranking Ship GCC'!F198</f>
        <v>70</v>
      </c>
      <c r="R29" s="1276"/>
      <c r="S29" s="1054"/>
      <c r="T29" s="1056"/>
      <c r="U29" s="1008"/>
      <c r="V29" s="421"/>
      <c r="W29" s="269"/>
      <c r="X29" s="269"/>
      <c r="Y29" s="299"/>
      <c r="Z29" s="293"/>
      <c r="AA29" s="302"/>
      <c r="AB29" s="303" t="str">
        <f t="shared" si="3"/>
        <v/>
      </c>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row>
    <row r="30" spans="1:93" s="13" customFormat="1" ht="27.95" customHeight="1" x14ac:dyDescent="0.2">
      <c r="A30" s="215"/>
      <c r="B30" s="607" t="str">
        <f>'Checklist - Ranking Ship GCC'!B199</f>
        <v>4602</v>
      </c>
      <c r="C30" s="1051" t="str">
        <f>'Checklist - Ranking Ship GCC'!C199</f>
        <v>Cargo handling and operations</v>
      </c>
      <c r="D30" s="1052"/>
      <c r="E30" s="1052"/>
      <c r="F30" s="1052"/>
      <c r="G30" s="1052"/>
      <c r="H30" s="1052"/>
      <c r="I30" s="1052"/>
      <c r="J30" s="1053"/>
      <c r="K30" s="1272">
        <f>'Checklist - Ranking Ship GCC'!U214</f>
        <v>0</v>
      </c>
      <c r="L30" s="1273"/>
      <c r="M30" s="1274"/>
      <c r="N30" s="1275">
        <f>'Checklist - Ranking Ship GCC'!V214</f>
        <v>160</v>
      </c>
      <c r="O30" s="1275"/>
      <c r="P30" s="1275"/>
      <c r="Q30" s="1276">
        <f>'Checklist - Ranking Ship GCC'!F215</f>
        <v>120</v>
      </c>
      <c r="R30" s="1276"/>
      <c r="S30" s="1054"/>
      <c r="T30" s="1056"/>
      <c r="U30" s="1008"/>
      <c r="V30" s="421"/>
      <c r="W30" s="269"/>
      <c r="X30" s="269"/>
      <c r="Y30" s="299"/>
      <c r="Z30" s="293"/>
      <c r="AA30" s="302"/>
      <c r="AB30" s="303" t="str">
        <f t="shared" si="3"/>
        <v/>
      </c>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row>
    <row r="31" spans="1:93" s="13" customFormat="1" ht="27.95" customHeight="1" x14ac:dyDescent="0.2">
      <c r="A31" s="215"/>
      <c r="B31" s="607" t="str">
        <f>'Checklist - Ranking Ship GCC'!B216</f>
        <v>4603</v>
      </c>
      <c r="C31" s="1051" t="str">
        <f>'Checklist - Ranking Ship GCC'!C216</f>
        <v>Safe work facilities during cargo operations</v>
      </c>
      <c r="D31" s="1052"/>
      <c r="E31" s="1052"/>
      <c r="F31" s="1052"/>
      <c r="G31" s="1052"/>
      <c r="H31" s="1052"/>
      <c r="I31" s="1052"/>
      <c r="J31" s="1053"/>
      <c r="K31" s="1272">
        <f>'Checklist - Ranking Ship GCC'!U222</f>
        <v>0</v>
      </c>
      <c r="L31" s="1273"/>
      <c r="M31" s="1274"/>
      <c r="N31" s="1275">
        <f>'Checklist - Ranking Ship GCC'!V222</f>
        <v>50</v>
      </c>
      <c r="O31" s="1275"/>
      <c r="P31" s="1275"/>
      <c r="Q31" s="1276">
        <f>'Checklist - Ranking Ship GCC'!F223</f>
        <v>50</v>
      </c>
      <c r="R31" s="1276"/>
      <c r="S31" s="1054"/>
      <c r="T31" s="1056"/>
      <c r="U31" s="1008"/>
      <c r="V31" s="421"/>
      <c r="W31" s="269"/>
      <c r="X31" s="269"/>
      <c r="Y31" s="299"/>
      <c r="Z31" s="293"/>
      <c r="AA31" s="302"/>
      <c r="AB31" s="303" t="str">
        <f t="shared" si="3"/>
        <v>s</v>
      </c>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row>
    <row r="32" spans="1:93" s="13" customFormat="1" ht="27.95" customHeight="1" x14ac:dyDescent="0.2">
      <c r="A32" s="215"/>
      <c r="B32" s="607" t="str">
        <f>'Checklist - Ranking Ship GCC'!B224</f>
        <v>4604</v>
      </c>
      <c r="C32" s="1051" t="str">
        <f>'Checklist - Ranking Ship GCC'!C224</f>
        <v>Communication during cargo operations, GA requirement for all cargoes</v>
      </c>
      <c r="D32" s="1052"/>
      <c r="E32" s="1052"/>
      <c r="F32" s="1052"/>
      <c r="G32" s="1052"/>
      <c r="H32" s="1052"/>
      <c r="I32" s="1052"/>
      <c r="J32" s="1053"/>
      <c r="K32" s="1272">
        <f>'Checklist - Ranking Ship GCC'!U229</f>
        <v>0</v>
      </c>
      <c r="L32" s="1273"/>
      <c r="M32" s="1274"/>
      <c r="N32" s="1275">
        <f>'Checklist - Ranking Ship GCC'!V229</f>
        <v>40</v>
      </c>
      <c r="O32" s="1275"/>
      <c r="P32" s="1275"/>
      <c r="Q32" s="1276">
        <f>'Checklist - Ranking Ship GCC'!F230</f>
        <v>40</v>
      </c>
      <c r="R32" s="1276"/>
      <c r="S32" s="1054"/>
      <c r="T32" s="1056"/>
      <c r="U32" s="1008"/>
      <c r="V32" s="421"/>
      <c r="W32" s="269"/>
      <c r="X32" s="269"/>
      <c r="Y32" s="299"/>
      <c r="Z32" s="293"/>
      <c r="AA32" s="302"/>
      <c r="AB32" s="303" t="str">
        <f t="shared" si="3"/>
        <v>s</v>
      </c>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row>
    <row r="33" spans="1:93" s="13" customFormat="1" ht="27.95" customHeight="1" x14ac:dyDescent="0.2">
      <c r="A33" s="215"/>
      <c r="B33" s="607" t="str">
        <f>'Checklist - Ranking Ship GCC'!B231</f>
        <v>4605</v>
      </c>
      <c r="C33" s="1051" t="str">
        <f>'Checklist - Ranking Ship GCC'!C231</f>
        <v>Inspections during cargo operations</v>
      </c>
      <c r="D33" s="1052"/>
      <c r="E33" s="1052"/>
      <c r="F33" s="1052"/>
      <c r="G33" s="1052"/>
      <c r="H33" s="1052"/>
      <c r="I33" s="1052"/>
      <c r="J33" s="1053"/>
      <c r="K33" s="1272">
        <f>'Checklist - Ranking Ship GCC'!U236</f>
        <v>0</v>
      </c>
      <c r="L33" s="1273"/>
      <c r="M33" s="1274"/>
      <c r="N33" s="1275">
        <f>'Checklist - Ranking Ship GCC'!V236</f>
        <v>70</v>
      </c>
      <c r="O33" s="1275"/>
      <c r="P33" s="1275"/>
      <c r="Q33" s="1276">
        <f>'Checklist - Ranking Ship GCC'!F237</f>
        <v>40</v>
      </c>
      <c r="R33" s="1276"/>
      <c r="S33" s="1054"/>
      <c r="T33" s="1056"/>
      <c r="U33" s="1008"/>
      <c r="V33" s="421"/>
      <c r="W33" s="269"/>
      <c r="X33" s="269"/>
      <c r="Y33" s="299"/>
      <c r="Z33" s="293"/>
      <c r="AA33" s="302"/>
      <c r="AB33" s="303" t="str">
        <f t="shared" si="3"/>
        <v/>
      </c>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row>
    <row r="34" spans="1:93" s="13" customFormat="1" ht="27.95" customHeight="1" x14ac:dyDescent="0.2">
      <c r="A34" s="215"/>
      <c r="B34" s="607" t="str">
        <f>'Checklist - Ranking Ship GCC'!B238</f>
        <v>4606</v>
      </c>
      <c r="C34" s="1051" t="str">
        <f>'Checklist - Ranking Ship GCC'!C238</f>
        <v>Safety precautions during cargo operations</v>
      </c>
      <c r="D34" s="1052"/>
      <c r="E34" s="1052"/>
      <c r="F34" s="1052"/>
      <c r="G34" s="1052"/>
      <c r="H34" s="1052"/>
      <c r="I34" s="1052"/>
      <c r="J34" s="1053"/>
      <c r="K34" s="1272">
        <f>'Checklist - Ranking Ship GCC'!U242</f>
        <v>0</v>
      </c>
      <c r="L34" s="1273"/>
      <c r="M34" s="1274"/>
      <c r="N34" s="1275">
        <f>'Checklist - Ranking Ship GCC'!V242</f>
        <v>40</v>
      </c>
      <c r="O34" s="1275"/>
      <c r="P34" s="1275"/>
      <c r="Q34" s="1276">
        <f>'Checklist - Ranking Ship GCC'!F243</f>
        <v>20</v>
      </c>
      <c r="R34" s="1276"/>
      <c r="S34" s="1054"/>
      <c r="T34" s="1056"/>
      <c r="U34" s="1008"/>
      <c r="V34" s="421"/>
      <c r="W34" s="269"/>
      <c r="X34" s="269"/>
      <c r="Y34" s="299"/>
      <c r="Z34" s="293"/>
      <c r="AA34" s="302"/>
      <c r="AB34" s="303" t="str">
        <f t="shared" si="3"/>
        <v/>
      </c>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3"/>
      <c r="CE34" s="293"/>
      <c r="CF34" s="293"/>
      <c r="CG34" s="293"/>
      <c r="CH34" s="293"/>
      <c r="CI34" s="293"/>
      <c r="CJ34" s="293"/>
      <c r="CK34" s="293"/>
      <c r="CL34" s="293"/>
      <c r="CM34" s="293"/>
      <c r="CN34" s="293"/>
      <c r="CO34" s="293"/>
    </row>
    <row r="35" spans="1:93" s="13" customFormat="1" ht="27.95" customHeight="1" thickBot="1" x14ac:dyDescent="0.25">
      <c r="A35" s="215"/>
      <c r="B35" s="606" t="str">
        <f>'Checklist - Ranking Ship GCC'!B244</f>
        <v>4800</v>
      </c>
      <c r="C35" s="1051" t="str">
        <f>'Checklist - Ranking Ship GCC'!C244</f>
        <v>Cargo Operations,  Additional Green Award requirements</v>
      </c>
      <c r="D35" s="1052"/>
      <c r="E35" s="1052"/>
      <c r="F35" s="1052"/>
      <c r="G35" s="1052"/>
      <c r="H35" s="1052"/>
      <c r="I35" s="1052"/>
      <c r="J35" s="1053"/>
      <c r="K35" s="1272">
        <f>'Checklist - Ranking Ship GCC'!U250</f>
        <v>0</v>
      </c>
      <c r="L35" s="1273"/>
      <c r="M35" s="1274"/>
      <c r="N35" s="1275">
        <f>'Checklist - Ranking Ship GCC'!V250</f>
        <v>70</v>
      </c>
      <c r="O35" s="1275"/>
      <c r="P35" s="1275"/>
      <c r="Q35" s="1276">
        <f>'Checklist - Ranking Ship GCC'!F251</f>
        <v>0</v>
      </c>
      <c r="R35" s="1276"/>
      <c r="S35" s="1054"/>
      <c r="T35" s="1056"/>
      <c r="U35" s="1008"/>
      <c r="V35" s="421"/>
      <c r="W35" s="269"/>
      <c r="X35" s="268"/>
      <c r="Y35" s="296"/>
      <c r="Z35" s="293"/>
      <c r="AA35" s="304"/>
      <c r="AB35" s="305" t="str">
        <f t="shared" si="3"/>
        <v/>
      </c>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row>
    <row r="36" spans="1:93" s="458" customFormat="1" ht="30" customHeight="1" thickBot="1" x14ac:dyDescent="0.25">
      <c r="A36" s="602"/>
      <c r="B36" s="604" t="str">
        <f>'Checklist - Ranking Ship GCC'!B252</f>
        <v>5000</v>
      </c>
      <c r="C36" s="1283" t="str">
        <f>'Checklist - Ranking Ship GCC'!C252</f>
        <v>PREVENTION OF POLLUTION</v>
      </c>
      <c r="D36" s="1284"/>
      <c r="E36" s="1284"/>
      <c r="F36" s="1284"/>
      <c r="G36" s="1284"/>
      <c r="H36" s="1284"/>
      <c r="I36" s="1284"/>
      <c r="J36" s="1284"/>
      <c r="K36" s="1284"/>
      <c r="L36" s="1284"/>
      <c r="M36" s="1284"/>
      <c r="N36" s="1284"/>
      <c r="O36" s="1284"/>
      <c r="P36" s="1284"/>
      <c r="Q36" s="1284"/>
      <c r="R36" s="1284"/>
      <c r="S36" s="1284"/>
      <c r="T36" s="1284"/>
      <c r="U36" s="1296"/>
      <c r="V36" s="314"/>
      <c r="W36" s="265"/>
      <c r="X36" s="265"/>
      <c r="Y36" s="290"/>
      <c r="Z36" s="370"/>
      <c r="AA36" s="290"/>
      <c r="AB36" s="290"/>
      <c r="AC36" s="290"/>
      <c r="AD36" s="290"/>
      <c r="AE36" s="290"/>
      <c r="AF36" s="290"/>
      <c r="AG36" s="290"/>
      <c r="AH36" s="290"/>
      <c r="AI36" s="290"/>
      <c r="AJ36" s="290"/>
      <c r="AK36" s="290"/>
      <c r="AL36" s="290"/>
      <c r="AM36" s="290"/>
      <c r="AN36" s="290"/>
      <c r="AO36" s="282"/>
      <c r="AP36" s="282"/>
      <c r="AQ36" s="282"/>
      <c r="AR36" s="282"/>
      <c r="AS36" s="485"/>
      <c r="AT36" s="485"/>
      <c r="AU36" s="485"/>
      <c r="AV36" s="485"/>
      <c r="AW36" s="485"/>
      <c r="AX36" s="485"/>
      <c r="AY36" s="485"/>
      <c r="AZ36" s="485"/>
      <c r="BA36" s="485"/>
      <c r="BB36" s="485"/>
      <c r="BC36" s="485"/>
      <c r="BD36" s="485"/>
      <c r="BE36" s="485"/>
      <c r="BF36" s="485"/>
      <c r="BG36" s="485"/>
      <c r="BH36" s="485"/>
      <c r="BI36" s="485"/>
      <c r="BJ36" s="485"/>
      <c r="BK36" s="485"/>
      <c r="BL36" s="485"/>
      <c r="BM36" s="485"/>
      <c r="BN36" s="485"/>
      <c r="BO36" s="485"/>
      <c r="BP36" s="485"/>
      <c r="BQ36" s="485"/>
      <c r="BR36" s="485"/>
      <c r="BS36" s="485"/>
      <c r="BT36" s="485"/>
      <c r="BU36" s="485"/>
      <c r="BV36" s="485"/>
      <c r="BW36" s="485"/>
      <c r="BX36" s="485"/>
      <c r="BY36" s="485"/>
      <c r="BZ36" s="485"/>
      <c r="CA36" s="485"/>
      <c r="CB36" s="485"/>
      <c r="CC36" s="485"/>
      <c r="CD36" s="485"/>
      <c r="CE36" s="485"/>
      <c r="CF36" s="485"/>
      <c r="CG36" s="485"/>
      <c r="CH36" s="485"/>
    </row>
    <row r="37" spans="1:93" s="13" customFormat="1" ht="27.95" customHeight="1" thickBot="1" x14ac:dyDescent="0.25">
      <c r="A37" s="215"/>
      <c r="B37" s="605" t="str">
        <f>'Checklist - Ranking Ship GCC'!B253</f>
        <v>5100</v>
      </c>
      <c r="C37" s="1074" t="str">
        <f>'Checklist - Ranking Ship GCC'!C253</f>
        <v>Biofouling Management</v>
      </c>
      <c r="D37" s="1075"/>
      <c r="E37" s="1075"/>
      <c r="F37" s="1075"/>
      <c r="G37" s="1075"/>
      <c r="H37" s="1075"/>
      <c r="I37" s="1075"/>
      <c r="J37" s="1076"/>
      <c r="K37" s="1267">
        <f>'Checklist - Ranking Ship GCC'!U258</f>
        <v>0</v>
      </c>
      <c r="L37" s="1268"/>
      <c r="M37" s="1269"/>
      <c r="N37" s="1270">
        <f>'Checklist - Ranking Ship GCC'!V258</f>
        <v>30</v>
      </c>
      <c r="O37" s="1270"/>
      <c r="P37" s="1270"/>
      <c r="Q37" s="1271">
        <f>'Checklist - Ranking Ship GCC'!F259</f>
        <v>5</v>
      </c>
      <c r="R37" s="1271"/>
      <c r="S37" s="1077"/>
      <c r="T37" s="1072"/>
      <c r="U37" s="1073"/>
      <c r="V37" s="421"/>
      <c r="W37" s="269"/>
      <c r="X37" s="268"/>
      <c r="Y37" s="296"/>
      <c r="Z37" s="293"/>
      <c r="AA37" s="300"/>
      <c r="AB37" s="301" t="str">
        <f t="shared" ref="AB37" si="4">IF(Q37=N37, IF(K37=N37,"a","s"),"")</f>
        <v/>
      </c>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293"/>
      <c r="CJ37" s="293"/>
      <c r="CK37" s="293"/>
      <c r="CL37" s="293"/>
      <c r="CM37" s="293"/>
      <c r="CN37" s="293"/>
      <c r="CO37" s="293"/>
    </row>
    <row r="38" spans="1:93" s="13" customFormat="1" ht="27.95" customHeight="1" x14ac:dyDescent="0.2">
      <c r="A38" s="215"/>
      <c r="B38" s="605" t="str">
        <f>'Checklist - Ranking Ship GCC'!B260</f>
        <v>5200</v>
      </c>
      <c r="C38" s="1074" t="str">
        <f>'Checklist - Ranking Ship GCC'!C260</f>
        <v>Waste Management / Garbage Handling Onboard</v>
      </c>
      <c r="D38" s="1075"/>
      <c r="E38" s="1075"/>
      <c r="F38" s="1075"/>
      <c r="G38" s="1075"/>
      <c r="H38" s="1075"/>
      <c r="I38" s="1075"/>
      <c r="J38" s="1076"/>
      <c r="K38" s="1267">
        <f>'Checklist - Ranking Ship GCC'!U291</f>
        <v>0</v>
      </c>
      <c r="L38" s="1268"/>
      <c r="M38" s="1269"/>
      <c r="N38" s="1270">
        <f>'Checklist - Ranking Ship GCC'!V291</f>
        <v>150</v>
      </c>
      <c r="O38" s="1270"/>
      <c r="P38" s="1270"/>
      <c r="Q38" s="1271">
        <f>'Checklist - Ranking Ship GCC'!F292</f>
        <v>70</v>
      </c>
      <c r="R38" s="1271"/>
      <c r="S38" s="1077"/>
      <c r="T38" s="1072"/>
      <c r="U38" s="1073"/>
      <c r="V38" s="421"/>
      <c r="W38" s="269"/>
      <c r="X38" s="268"/>
      <c r="Y38" s="296"/>
      <c r="Z38" s="293"/>
      <c r="AA38" s="300"/>
      <c r="AB38" s="301" t="str">
        <f t="shared" ref="AB38:AB50" si="5">IF(Q38=N38, IF(K38=N38,"a","s"),"")</f>
        <v/>
      </c>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row>
    <row r="39" spans="1:93" s="13" customFormat="1" ht="27.95" customHeight="1" x14ac:dyDescent="0.2">
      <c r="A39" s="215"/>
      <c r="B39" s="606" t="str">
        <f>'Checklist - Ranking Ship GCC'!B293</f>
        <v>5410</v>
      </c>
      <c r="C39" s="1051" t="str">
        <f>'Checklist - Ranking Ship GCC'!C293</f>
        <v>NOx Emissions</v>
      </c>
      <c r="D39" s="1052"/>
      <c r="E39" s="1052"/>
      <c r="F39" s="1052"/>
      <c r="G39" s="1052"/>
      <c r="H39" s="1052"/>
      <c r="I39" s="1052"/>
      <c r="J39" s="1053"/>
      <c r="K39" s="1272">
        <f>'Checklist - Ranking Ship GCC'!U316</f>
        <v>0</v>
      </c>
      <c r="L39" s="1273"/>
      <c r="M39" s="1274"/>
      <c r="N39" s="1310">
        <f>'Checklist - Ranking Ship GCC'!V316</f>
        <v>140</v>
      </c>
      <c r="O39" s="1311"/>
      <c r="P39" s="1312"/>
      <c r="Q39" s="1054">
        <f>'Checklist - Ranking Ship GCC'!F317</f>
        <v>35</v>
      </c>
      <c r="R39" s="1309"/>
      <c r="S39" s="1309"/>
      <c r="T39" s="1056"/>
      <c r="U39" s="1008"/>
      <c r="V39" s="421"/>
      <c r="W39" s="269"/>
      <c r="X39" s="268"/>
      <c r="Y39" s="296"/>
      <c r="Z39" s="293"/>
      <c r="AA39" s="302"/>
      <c r="AB39" s="303" t="str">
        <f t="shared" si="5"/>
        <v/>
      </c>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row>
    <row r="40" spans="1:93" s="13" customFormat="1" ht="27.95" customHeight="1" x14ac:dyDescent="0.2">
      <c r="A40" s="543"/>
      <c r="B40" s="606">
        <f>'Checklist - Ranking Ship GCC'!B318</f>
        <v>5420</v>
      </c>
      <c r="C40" s="1051" t="str">
        <f>'Checklist - Ranking Ship GCC'!C318</f>
        <v>SOx Emissions</v>
      </c>
      <c r="D40" s="1052"/>
      <c r="E40" s="1052"/>
      <c r="F40" s="1052"/>
      <c r="G40" s="1052"/>
      <c r="H40" s="1052"/>
      <c r="I40" s="1052"/>
      <c r="J40" s="1053"/>
      <c r="K40" s="1272">
        <f>'Checklist - Ranking Ship GCC'!U332</f>
        <v>0</v>
      </c>
      <c r="L40" s="1273"/>
      <c r="M40" s="1274"/>
      <c r="N40" s="1275">
        <f>'Checklist - Ranking Ship GCC'!V332</f>
        <v>105</v>
      </c>
      <c r="O40" s="1275"/>
      <c r="P40" s="1275"/>
      <c r="Q40" s="1276">
        <f>'Checklist - Ranking Ship GCC'!F333</f>
        <v>15</v>
      </c>
      <c r="R40" s="1276"/>
      <c r="S40" s="1054"/>
      <c r="T40" s="1056"/>
      <c r="U40" s="1008"/>
      <c r="V40" s="421"/>
      <c r="W40" s="269"/>
      <c r="X40" s="268"/>
      <c r="Y40" s="296"/>
      <c r="Z40" s="293"/>
      <c r="AA40" s="302"/>
      <c r="AB40" s="303" t="str">
        <f t="shared" si="5"/>
        <v/>
      </c>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c r="CO40" s="293"/>
    </row>
    <row r="41" spans="1:93" s="13" customFormat="1" ht="27.95" customHeight="1" x14ac:dyDescent="0.2">
      <c r="A41" s="543"/>
      <c r="B41" s="606" t="str">
        <f>'Checklist - Ranking Ship GCC'!B334</f>
        <v>5421</v>
      </c>
      <c r="C41" s="1051" t="str">
        <f>'Checklist - Ranking Ship GCC'!C334</f>
        <v>Ships required to carry out Fuel Change Over to low sulphur Marine Diesel Oil or low sulphur Marine Gas Oil  (low sulphur Distillates)</v>
      </c>
      <c r="D41" s="1052"/>
      <c r="E41" s="1052"/>
      <c r="F41" s="1052"/>
      <c r="G41" s="1052"/>
      <c r="H41" s="1052"/>
      <c r="I41" s="1052"/>
      <c r="J41" s="1053"/>
      <c r="K41" s="1272">
        <f>'Checklist - Ranking Ship GCC'!U342</f>
        <v>0</v>
      </c>
      <c r="L41" s="1273"/>
      <c r="M41" s="1274"/>
      <c r="N41" s="1275">
        <f>'Checklist - Ranking Ship GCC'!V342</f>
        <v>75</v>
      </c>
      <c r="O41" s="1275"/>
      <c r="P41" s="1275"/>
      <c r="Q41" s="1276">
        <f>'Checklist - Ranking Ship GCC'!F343</f>
        <v>55</v>
      </c>
      <c r="R41" s="1276"/>
      <c r="S41" s="1054"/>
      <c r="T41" s="1056"/>
      <c r="U41" s="1008"/>
      <c r="V41" s="421"/>
      <c r="W41" s="269"/>
      <c r="X41" s="268"/>
      <c r="Y41" s="296"/>
      <c r="Z41" s="293"/>
      <c r="AA41" s="302"/>
      <c r="AB41" s="303" t="str">
        <f t="shared" si="5"/>
        <v/>
      </c>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293"/>
      <c r="CM41" s="293"/>
      <c r="CN41" s="293"/>
      <c r="CO41" s="293"/>
    </row>
    <row r="42" spans="1:93" s="13" customFormat="1" ht="27.95" customHeight="1" x14ac:dyDescent="0.2">
      <c r="A42" s="215"/>
      <c r="B42" s="606" t="str">
        <f>'Checklist - Ranking Ship GCC'!B344</f>
        <v>5430</v>
      </c>
      <c r="C42" s="1051" t="str">
        <f>'Checklist - Ranking Ship GCC'!C344</f>
        <v>Particulate Matter (PM) Emissions</v>
      </c>
      <c r="D42" s="1052"/>
      <c r="E42" s="1052"/>
      <c r="F42" s="1052"/>
      <c r="G42" s="1052"/>
      <c r="H42" s="1052"/>
      <c r="I42" s="1052"/>
      <c r="J42" s="1053"/>
      <c r="K42" s="1272">
        <f>'Checklist - Ranking Ship GCC'!U348</f>
        <v>0</v>
      </c>
      <c r="L42" s="1273"/>
      <c r="M42" s="1274"/>
      <c r="N42" s="1275">
        <f>'Checklist - Ranking Ship GCC'!V348</f>
        <v>30</v>
      </c>
      <c r="O42" s="1275"/>
      <c r="P42" s="1275"/>
      <c r="Q42" s="1276">
        <f>'Checklist - Ranking Ship GCC'!F349</f>
        <v>0</v>
      </c>
      <c r="R42" s="1276"/>
      <c r="S42" s="1054"/>
      <c r="T42" s="1056"/>
      <c r="U42" s="1008"/>
      <c r="V42" s="421"/>
      <c r="W42" s="269"/>
      <c r="X42" s="268"/>
      <c r="Y42" s="296"/>
      <c r="Z42" s="293"/>
      <c r="AA42" s="302"/>
      <c r="AB42" s="303" t="str">
        <f t="shared" si="5"/>
        <v/>
      </c>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c r="BZ42" s="293"/>
      <c r="CA42" s="293"/>
      <c r="CB42" s="293"/>
      <c r="CC42" s="293"/>
      <c r="CD42" s="293"/>
      <c r="CE42" s="293"/>
      <c r="CF42" s="293"/>
      <c r="CG42" s="293"/>
      <c r="CH42" s="293"/>
      <c r="CI42" s="293"/>
      <c r="CJ42" s="293"/>
      <c r="CK42" s="293"/>
      <c r="CL42" s="293"/>
      <c r="CM42" s="293"/>
      <c r="CN42" s="293"/>
      <c r="CO42" s="293"/>
    </row>
    <row r="43" spans="1:93" s="13" customFormat="1" ht="27.95" customHeight="1" x14ac:dyDescent="0.2">
      <c r="A43" s="215"/>
      <c r="B43" s="606">
        <f>'Checklist - Ranking Ship GCC'!B350</f>
        <v>5440</v>
      </c>
      <c r="C43" s="1051" t="str">
        <f>'Checklist - Ranking Ship GCC'!C350</f>
        <v>Greenhouse Gas (GHG) Emissions - CO2 Emissions</v>
      </c>
      <c r="D43" s="1052"/>
      <c r="E43" s="1052"/>
      <c r="F43" s="1052"/>
      <c r="G43" s="1052"/>
      <c r="H43" s="1052"/>
      <c r="I43" s="1052"/>
      <c r="J43" s="1053"/>
      <c r="K43" s="1272">
        <f>'Checklist - Ranking Ship GCC'!U418</f>
        <v>0</v>
      </c>
      <c r="L43" s="1273"/>
      <c r="M43" s="1274"/>
      <c r="N43" s="1275">
        <f>'Checklist - Ranking Ship GCC'!V418</f>
        <v>155</v>
      </c>
      <c r="O43" s="1275"/>
      <c r="P43" s="1275"/>
      <c r="Q43" s="1276">
        <f>'Checklist - Ranking Ship GCC'!F419</f>
        <v>15</v>
      </c>
      <c r="R43" s="1276"/>
      <c r="S43" s="1054"/>
      <c r="T43" s="1056"/>
      <c r="U43" s="1008"/>
      <c r="V43" s="421"/>
      <c r="W43" s="269"/>
      <c r="X43" s="268"/>
      <c r="Y43" s="296"/>
      <c r="Z43" s="293"/>
      <c r="AA43" s="302"/>
      <c r="AB43" s="303" t="str">
        <f t="shared" si="5"/>
        <v/>
      </c>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c r="BY43" s="293"/>
      <c r="BZ43" s="293"/>
      <c r="CA43" s="293"/>
      <c r="CB43" s="293"/>
      <c r="CC43" s="293"/>
      <c r="CD43" s="293"/>
      <c r="CE43" s="293"/>
      <c r="CF43" s="293"/>
      <c r="CG43" s="293"/>
      <c r="CH43" s="293"/>
      <c r="CI43" s="293"/>
      <c r="CJ43" s="293"/>
      <c r="CK43" s="293"/>
      <c r="CL43" s="293"/>
      <c r="CM43" s="293"/>
      <c r="CN43" s="293"/>
      <c r="CO43" s="293"/>
    </row>
    <row r="44" spans="1:93" s="13" customFormat="1" ht="27.95" customHeight="1" x14ac:dyDescent="0.2">
      <c r="A44" s="215"/>
      <c r="B44" s="606" t="str">
        <f>'Checklist - Ranking Ship GCC'!B420</f>
        <v>5441</v>
      </c>
      <c r="C44" s="1051" t="str">
        <f>'Checklist - Ranking Ship GCC'!C420</f>
        <v>Greenhouse Gas (GHG) Emissions - Methane (CH4) Emissions - Main Propulsion</v>
      </c>
      <c r="D44" s="1052"/>
      <c r="E44" s="1052"/>
      <c r="F44" s="1052"/>
      <c r="G44" s="1052"/>
      <c r="H44" s="1052"/>
      <c r="I44" s="1052"/>
      <c r="J44" s="1053"/>
      <c r="K44" s="1272">
        <f>'Checklist - Ranking Ship GCC'!U430</f>
        <v>0</v>
      </c>
      <c r="L44" s="1273"/>
      <c r="M44" s="1274"/>
      <c r="N44" s="1275">
        <f>'Checklist - Ranking Ship GCC'!V430</f>
        <v>35</v>
      </c>
      <c r="O44" s="1275"/>
      <c r="P44" s="1275"/>
      <c r="Q44" s="1276">
        <f>'Checklist - Ranking Ship GCC'!F431</f>
        <v>0</v>
      </c>
      <c r="R44" s="1276"/>
      <c r="S44" s="1054"/>
      <c r="T44" s="1056"/>
      <c r="U44" s="1008"/>
      <c r="V44" s="421"/>
      <c r="W44" s="269"/>
      <c r="X44" s="268"/>
      <c r="Y44" s="296"/>
      <c r="Z44" s="293"/>
      <c r="AA44" s="302"/>
      <c r="AB44" s="303" t="str">
        <f t="shared" ref="AB44" si="6">IF(Q44=N44, IF(K44=N44,"a","s"),"")</f>
        <v/>
      </c>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c r="BY44" s="293"/>
      <c r="BZ44" s="293"/>
      <c r="CA44" s="293"/>
      <c r="CB44" s="293"/>
      <c r="CC44" s="293"/>
      <c r="CD44" s="293"/>
      <c r="CE44" s="293"/>
      <c r="CF44" s="293"/>
      <c r="CG44" s="293"/>
      <c r="CH44" s="293"/>
      <c r="CI44" s="293"/>
      <c r="CJ44" s="293"/>
      <c r="CK44" s="293"/>
      <c r="CL44" s="293"/>
      <c r="CM44" s="293"/>
      <c r="CN44" s="293"/>
      <c r="CO44" s="293"/>
    </row>
    <row r="45" spans="1:93" s="13" customFormat="1" ht="27.95" customHeight="1" x14ac:dyDescent="0.2">
      <c r="A45" s="215"/>
      <c r="B45" s="606" t="str">
        <f>'Checklist - Ranking Ship GCC'!B432</f>
        <v>5460</v>
      </c>
      <c r="C45" s="1051" t="str">
        <f>'Checklist - Ranking Ship GCC'!C432</f>
        <v>Environmental Ship Index (ESI)</v>
      </c>
      <c r="D45" s="1052"/>
      <c r="E45" s="1052"/>
      <c r="F45" s="1052"/>
      <c r="G45" s="1052"/>
      <c r="H45" s="1052"/>
      <c r="I45" s="1052"/>
      <c r="J45" s="1053"/>
      <c r="K45" s="1272">
        <f>'Checklist - Ranking Ship GCC'!U436</f>
        <v>0</v>
      </c>
      <c r="L45" s="1273"/>
      <c r="M45" s="1274"/>
      <c r="N45" s="1275">
        <f>'Checklist - Ranking Ship GCC'!V436</f>
        <v>60</v>
      </c>
      <c r="O45" s="1275"/>
      <c r="P45" s="1275"/>
      <c r="Q45" s="1276">
        <f>'Checklist - Ranking Ship GCC'!F437</f>
        <v>0</v>
      </c>
      <c r="R45" s="1276"/>
      <c r="S45" s="1054"/>
      <c r="T45" s="1056"/>
      <c r="U45" s="1008"/>
      <c r="V45" s="421"/>
      <c r="W45" s="269"/>
      <c r="X45" s="268"/>
      <c r="Y45" s="296"/>
      <c r="Z45" s="293"/>
      <c r="AA45" s="302"/>
      <c r="AB45" s="303" t="str">
        <f t="shared" si="5"/>
        <v/>
      </c>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3"/>
      <c r="AZ45" s="293"/>
      <c r="BA45" s="293"/>
      <c r="BB45" s="293"/>
      <c r="BC45" s="293"/>
      <c r="BD45" s="293"/>
      <c r="BE45" s="293"/>
      <c r="BF45" s="293"/>
      <c r="BG45" s="293"/>
      <c r="BH45" s="293"/>
      <c r="BI45" s="293"/>
      <c r="BJ45" s="293"/>
      <c r="BK45" s="293"/>
      <c r="BL45" s="293"/>
      <c r="BM45" s="293"/>
      <c r="BN45" s="293"/>
      <c r="BO45" s="293"/>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293"/>
      <c r="CM45" s="293"/>
      <c r="CN45" s="293"/>
      <c r="CO45" s="293"/>
    </row>
    <row r="46" spans="1:93" s="13" customFormat="1" ht="27.95" customHeight="1" x14ac:dyDescent="0.2">
      <c r="A46" s="215"/>
      <c r="B46" s="606" t="str">
        <f>'Checklist - Ranking Ship GCC'!B438</f>
        <v>5500</v>
      </c>
      <c r="C46" s="1051" t="str">
        <f>'Checklist - Ranking Ship GCC'!C438</f>
        <v>Sewage Management</v>
      </c>
      <c r="D46" s="1052"/>
      <c r="E46" s="1052"/>
      <c r="F46" s="1052"/>
      <c r="G46" s="1052"/>
      <c r="H46" s="1052"/>
      <c r="I46" s="1052"/>
      <c r="J46" s="1053"/>
      <c r="K46" s="1272">
        <f>'Checklist - Ranking Ship GCC'!U446</f>
        <v>0</v>
      </c>
      <c r="L46" s="1273"/>
      <c r="M46" s="1274"/>
      <c r="N46" s="1275">
        <f>'Checklist - Ranking Ship GCC'!V446</f>
        <v>55</v>
      </c>
      <c r="O46" s="1275"/>
      <c r="P46" s="1275"/>
      <c r="Q46" s="1276">
        <f>'Checklist - Ranking Ship GCC'!F447</f>
        <v>20</v>
      </c>
      <c r="R46" s="1276"/>
      <c r="S46" s="1054"/>
      <c r="T46" s="1056"/>
      <c r="U46" s="1008"/>
      <c r="V46" s="421"/>
      <c r="W46" s="269"/>
      <c r="X46" s="268"/>
      <c r="Y46" s="296"/>
      <c r="Z46" s="293"/>
      <c r="AA46" s="302"/>
      <c r="AB46" s="303" t="str">
        <f>IF(Q46=N46, IF(K46=N46,"a","s"),"")</f>
        <v/>
      </c>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293"/>
      <c r="BX46" s="293"/>
      <c r="BY46" s="293"/>
      <c r="BZ46" s="293"/>
      <c r="CA46" s="293"/>
      <c r="CB46" s="293"/>
      <c r="CC46" s="293"/>
      <c r="CD46" s="293"/>
      <c r="CE46" s="293"/>
      <c r="CF46" s="293"/>
      <c r="CG46" s="293"/>
      <c r="CH46" s="293"/>
      <c r="CI46" s="293"/>
      <c r="CJ46" s="293"/>
      <c r="CK46" s="293"/>
      <c r="CL46" s="293"/>
      <c r="CM46" s="293"/>
      <c r="CN46" s="293"/>
      <c r="CO46" s="293"/>
    </row>
    <row r="47" spans="1:93" s="13" customFormat="1" ht="27.95" customHeight="1" x14ac:dyDescent="0.2">
      <c r="A47" s="215"/>
      <c r="B47" s="677" t="str">
        <f>'Checklist - Ranking Ship GCC'!B448</f>
        <v>5510</v>
      </c>
      <c r="C47" s="1051" t="str">
        <f>'Checklist - Ranking Ship GCC'!C448</f>
        <v>Grey Water Management</v>
      </c>
      <c r="D47" s="1052"/>
      <c r="E47" s="1052"/>
      <c r="F47" s="1052"/>
      <c r="G47" s="1052"/>
      <c r="H47" s="1052"/>
      <c r="I47" s="1052"/>
      <c r="J47" s="1053"/>
      <c r="K47" s="1272">
        <f>'Checklist - Ranking Ship GCC'!U451</f>
        <v>0</v>
      </c>
      <c r="L47" s="1273"/>
      <c r="M47" s="1274"/>
      <c r="N47" s="1275">
        <f>'Checklist - Ranking Ship GCC'!V451</f>
        <v>25</v>
      </c>
      <c r="O47" s="1275"/>
      <c r="P47" s="1275"/>
      <c r="Q47" s="1276">
        <f>'Checklist - Ranking Ship GCC'!F452</f>
        <v>0</v>
      </c>
      <c r="R47" s="1276"/>
      <c r="S47" s="1054"/>
      <c r="T47" s="1056"/>
      <c r="U47" s="1008"/>
      <c r="V47" s="421"/>
      <c r="W47" s="269"/>
      <c r="X47" s="268"/>
      <c r="Y47" s="296"/>
      <c r="Z47" s="293"/>
      <c r="AA47" s="302"/>
      <c r="AB47" s="303" t="str">
        <f>IF(Q47=N47, IF(K47=N47,"a","s"),"")</f>
        <v/>
      </c>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3"/>
      <c r="BX47" s="293"/>
      <c r="BY47" s="293"/>
      <c r="BZ47" s="293"/>
      <c r="CA47" s="293"/>
      <c r="CB47" s="293"/>
      <c r="CC47" s="293"/>
      <c r="CD47" s="293"/>
      <c r="CE47" s="293"/>
      <c r="CF47" s="293"/>
      <c r="CG47" s="293"/>
      <c r="CH47" s="293"/>
      <c r="CI47" s="293"/>
      <c r="CJ47" s="293"/>
      <c r="CK47" s="293"/>
      <c r="CL47" s="293"/>
      <c r="CM47" s="293"/>
      <c r="CN47" s="293"/>
      <c r="CO47" s="293"/>
    </row>
    <row r="48" spans="1:93" s="13" customFormat="1" ht="27.75" customHeight="1" thickBot="1" x14ac:dyDescent="0.25">
      <c r="A48" s="215"/>
      <c r="B48" s="610" t="str">
        <f>'Checklist - Ranking Ship GCC'!B453</f>
        <v>5700</v>
      </c>
      <c r="C48" s="1087" t="str">
        <f>'Checklist - Ranking Ship GCC'!C453</f>
        <v>Ballast Water Management (BWM)</v>
      </c>
      <c r="D48" s="1088"/>
      <c r="E48" s="1088"/>
      <c r="F48" s="1088"/>
      <c r="G48" s="1088"/>
      <c r="H48" s="1088"/>
      <c r="I48" s="1088"/>
      <c r="J48" s="1089"/>
      <c r="K48" s="1279">
        <f>'Checklist - Ranking Ship GCC'!U467</f>
        <v>0</v>
      </c>
      <c r="L48" s="1280"/>
      <c r="M48" s="1281"/>
      <c r="N48" s="1282">
        <f>'Checklist - Ranking Ship GCC'!V467</f>
        <v>85</v>
      </c>
      <c r="O48" s="1282"/>
      <c r="P48" s="1282"/>
      <c r="Q48" s="1278">
        <f>'Checklist - Ranking Ship GCC'!F468</f>
        <v>50</v>
      </c>
      <c r="R48" s="1278"/>
      <c r="S48" s="1090"/>
      <c r="T48" s="1091"/>
      <c r="U48" s="1277"/>
      <c r="V48" s="421"/>
      <c r="W48" s="269"/>
      <c r="X48" s="268"/>
      <c r="Y48" s="296"/>
      <c r="Z48" s="293"/>
      <c r="AA48" s="302"/>
      <c r="AB48" s="303" t="str">
        <f t="shared" si="5"/>
        <v/>
      </c>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3"/>
      <c r="AZ48" s="293"/>
      <c r="BA48" s="293"/>
      <c r="BB48" s="293"/>
      <c r="BC48" s="293"/>
      <c r="BD48" s="293"/>
      <c r="BE48" s="293"/>
      <c r="BF48" s="293"/>
      <c r="BG48" s="293"/>
      <c r="BH48" s="293"/>
      <c r="BI48" s="293"/>
      <c r="BJ48" s="293"/>
      <c r="BK48" s="293"/>
      <c r="BL48" s="293"/>
      <c r="BM48" s="293"/>
      <c r="BN48" s="293"/>
      <c r="BO48" s="293"/>
      <c r="BP48" s="293"/>
      <c r="BQ48" s="293"/>
      <c r="BR48" s="293"/>
      <c r="BS48" s="293"/>
      <c r="BT48" s="293"/>
      <c r="BU48" s="293"/>
      <c r="BV48" s="293"/>
      <c r="BW48" s="293"/>
      <c r="BX48" s="293"/>
      <c r="BY48" s="293"/>
      <c r="BZ48" s="293"/>
      <c r="CA48" s="293"/>
      <c r="CB48" s="293"/>
      <c r="CC48" s="293"/>
      <c r="CD48" s="293"/>
      <c r="CE48" s="293"/>
      <c r="CF48" s="293"/>
      <c r="CG48" s="293"/>
      <c r="CH48" s="293"/>
      <c r="CI48" s="293"/>
      <c r="CJ48" s="293"/>
      <c r="CK48" s="293"/>
      <c r="CL48" s="293"/>
      <c r="CM48" s="293"/>
      <c r="CN48" s="293"/>
      <c r="CO48" s="293"/>
    </row>
    <row r="49" spans="1:93" s="13" customFormat="1" ht="27.95" customHeight="1" x14ac:dyDescent="0.2">
      <c r="A49" s="215"/>
      <c r="B49" s="605" t="str">
        <f>'Checklist - Ranking Ship GCC'!B469</f>
        <v>5800</v>
      </c>
      <c r="C49" s="1074" t="str">
        <f>'Checklist - Ranking Ship GCC'!C469</f>
        <v>Accidental Bunker Oil Pollution Prevention Measures (overflow prevention systems)</v>
      </c>
      <c r="D49" s="1075"/>
      <c r="E49" s="1075"/>
      <c r="F49" s="1075"/>
      <c r="G49" s="1075"/>
      <c r="H49" s="1075"/>
      <c r="I49" s="1075"/>
      <c r="J49" s="1076"/>
      <c r="K49" s="1267">
        <f>'Checklist - Ranking Ship GCC'!U474</f>
        <v>0</v>
      </c>
      <c r="L49" s="1268"/>
      <c r="M49" s="1269"/>
      <c r="N49" s="1270">
        <f>'Checklist - Ranking Ship GCC'!V474</f>
        <v>30</v>
      </c>
      <c r="O49" s="1270"/>
      <c r="P49" s="1270"/>
      <c r="Q49" s="1271">
        <f>'Checklist - Ranking Ship GCC'!F475</f>
        <v>5</v>
      </c>
      <c r="R49" s="1271"/>
      <c r="S49" s="1077"/>
      <c r="T49" s="1072"/>
      <c r="U49" s="1073"/>
      <c r="V49" s="421"/>
      <c r="W49" s="269"/>
      <c r="X49" s="268"/>
      <c r="Y49" s="296"/>
      <c r="Z49" s="293"/>
      <c r="AA49" s="302"/>
      <c r="AB49" s="303" t="str">
        <f t="shared" si="5"/>
        <v/>
      </c>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3"/>
      <c r="AZ49" s="293"/>
      <c r="BA49" s="293"/>
      <c r="BB49" s="293"/>
      <c r="BC49" s="293"/>
      <c r="BD49" s="293"/>
      <c r="BE49" s="293"/>
      <c r="BF49" s="293"/>
      <c r="BG49" s="293"/>
      <c r="BH49" s="293"/>
      <c r="BI49" s="293"/>
      <c r="BJ49" s="293"/>
      <c r="BK49" s="293"/>
      <c r="BL49" s="293"/>
      <c r="BM49" s="293"/>
      <c r="BN49" s="293"/>
      <c r="BO49" s="293"/>
      <c r="BP49" s="293"/>
      <c r="BQ49" s="293"/>
      <c r="BR49" s="293"/>
      <c r="BS49" s="293"/>
      <c r="BT49" s="293"/>
      <c r="BU49" s="293"/>
      <c r="BV49" s="293"/>
      <c r="BW49" s="293"/>
      <c r="BX49" s="293"/>
      <c r="BY49" s="293"/>
      <c r="BZ49" s="293"/>
      <c r="CA49" s="293"/>
      <c r="CB49" s="293"/>
      <c r="CC49" s="293"/>
      <c r="CD49" s="293"/>
      <c r="CE49" s="293"/>
      <c r="CF49" s="293"/>
      <c r="CG49" s="293"/>
      <c r="CH49" s="293"/>
      <c r="CI49" s="293"/>
      <c r="CJ49" s="293"/>
      <c r="CK49" s="293"/>
      <c r="CL49" s="293"/>
      <c r="CM49" s="293"/>
      <c r="CN49" s="293"/>
      <c r="CO49" s="293"/>
    </row>
    <row r="50" spans="1:93" s="13" customFormat="1" ht="27.95" customHeight="1" x14ac:dyDescent="0.2">
      <c r="A50" s="215"/>
      <c r="B50" s="606" t="str">
        <f>'Checklist - Ranking Ship GCC'!B476</f>
        <v>5801</v>
      </c>
      <c r="C50" s="1051" t="str">
        <f>'Checklist - Ranking Ship GCC'!C476</f>
        <v>Protection of fuel oil tanks, lube oil tanks and hull</v>
      </c>
      <c r="D50" s="1052"/>
      <c r="E50" s="1052"/>
      <c r="F50" s="1052"/>
      <c r="G50" s="1052"/>
      <c r="H50" s="1052"/>
      <c r="I50" s="1052"/>
      <c r="J50" s="1053"/>
      <c r="K50" s="1272">
        <f>'Checklist - Ranking Ship GCC'!U481</f>
        <v>0</v>
      </c>
      <c r="L50" s="1273"/>
      <c r="M50" s="1274"/>
      <c r="N50" s="1275">
        <f>'Checklist - Ranking Ship GCC'!V481</f>
        <v>100</v>
      </c>
      <c r="O50" s="1275"/>
      <c r="P50" s="1275"/>
      <c r="Q50" s="1276">
        <f>'Checklist - Ranking Ship GCC'!F482</f>
        <v>20</v>
      </c>
      <c r="R50" s="1276"/>
      <c r="S50" s="1054"/>
      <c r="T50" s="1056"/>
      <c r="U50" s="1008"/>
      <c r="V50" s="421"/>
      <c r="W50" s="269"/>
      <c r="X50" s="268"/>
      <c r="Y50" s="296"/>
      <c r="Z50" s="293"/>
      <c r="AA50" s="302"/>
      <c r="AB50" s="303" t="str">
        <f t="shared" si="5"/>
        <v/>
      </c>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3"/>
      <c r="AZ50" s="293"/>
      <c r="BA50" s="293"/>
      <c r="BB50" s="293"/>
      <c r="BC50" s="293"/>
      <c r="BD50" s="293"/>
      <c r="BE50" s="293"/>
      <c r="BF50" s="293"/>
      <c r="BG50" s="293"/>
      <c r="BH50" s="293"/>
      <c r="BI50" s="293"/>
      <c r="BJ50" s="293"/>
      <c r="BK50" s="293"/>
      <c r="BL50" s="293"/>
      <c r="BM50" s="293"/>
      <c r="BN50" s="293"/>
      <c r="BO50" s="293"/>
      <c r="BP50" s="293"/>
      <c r="BQ50" s="293"/>
      <c r="BR50" s="293"/>
      <c r="BS50" s="293"/>
      <c r="BT50" s="293"/>
      <c r="BU50" s="293"/>
      <c r="BV50" s="293"/>
      <c r="BW50" s="293"/>
      <c r="BX50" s="293"/>
      <c r="BY50" s="293"/>
      <c r="BZ50" s="293"/>
      <c r="CA50" s="293"/>
      <c r="CB50" s="293"/>
      <c r="CC50" s="293"/>
      <c r="CD50" s="293"/>
      <c r="CE50" s="293"/>
      <c r="CF50" s="293"/>
      <c r="CG50" s="293"/>
      <c r="CH50" s="293"/>
      <c r="CI50" s="293"/>
      <c r="CJ50" s="293"/>
      <c r="CK50" s="293"/>
      <c r="CL50" s="293"/>
      <c r="CM50" s="293"/>
      <c r="CN50" s="293"/>
      <c r="CO50" s="293"/>
    </row>
    <row r="51" spans="1:93" s="13" customFormat="1" ht="27.95" customHeight="1" x14ac:dyDescent="0.2">
      <c r="A51" s="215"/>
      <c r="B51" s="606" t="str">
        <f>'Checklist - Ranking Ship GCC'!B484</f>
        <v>5810</v>
      </c>
      <c r="C51" s="1051" t="str">
        <f>'Checklist - Ranking Ship GCC'!C484</f>
        <v>Stern tube lubrication</v>
      </c>
      <c r="D51" s="1052"/>
      <c r="E51" s="1052"/>
      <c r="F51" s="1052"/>
      <c r="G51" s="1052"/>
      <c r="H51" s="1052"/>
      <c r="I51" s="1052"/>
      <c r="J51" s="1053"/>
      <c r="K51" s="1272">
        <f>'Checklist - Ranking Ship GCC'!U490</f>
        <v>0</v>
      </c>
      <c r="L51" s="1273"/>
      <c r="M51" s="1274"/>
      <c r="N51" s="1275">
        <f>'Checklist - Ranking Ship GCC'!V490</f>
        <v>60</v>
      </c>
      <c r="O51" s="1275"/>
      <c r="P51" s="1275"/>
      <c r="Q51" s="1276">
        <f>'Checklist - Ranking Ship GCC'!F491</f>
        <v>15</v>
      </c>
      <c r="R51" s="1276"/>
      <c r="S51" s="1054"/>
      <c r="T51" s="1056"/>
      <c r="U51" s="1008"/>
      <c r="V51" s="421"/>
      <c r="W51" s="269"/>
      <c r="X51" s="268"/>
      <c r="Y51" s="296"/>
      <c r="Z51" s="293"/>
      <c r="AA51" s="302"/>
      <c r="AB51" s="303" t="str">
        <f t="shared" ref="AB51:AB57" si="7">IF(Q51=N51, IF(K51=N51,"a","s"),"")</f>
        <v/>
      </c>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3"/>
      <c r="AZ51" s="293"/>
      <c r="BA51" s="293"/>
      <c r="BB51" s="293"/>
      <c r="BC51" s="293"/>
      <c r="BD51" s="293"/>
      <c r="BE51" s="293"/>
      <c r="BF51" s="293"/>
      <c r="BG51" s="293"/>
      <c r="BH51" s="293"/>
      <c r="BI51" s="293"/>
      <c r="BJ51" s="293"/>
      <c r="BK51" s="293"/>
      <c r="BL51" s="293"/>
      <c r="BM51" s="293"/>
      <c r="BN51" s="293"/>
      <c r="BO51" s="293"/>
      <c r="BP51" s="293"/>
      <c r="BQ51" s="293"/>
      <c r="BR51" s="293"/>
      <c r="BS51" s="293"/>
      <c r="BT51" s="293"/>
      <c r="BU51" s="293"/>
      <c r="BV51" s="293"/>
      <c r="BW51" s="293"/>
      <c r="BX51" s="293"/>
      <c r="BY51" s="293"/>
      <c r="BZ51" s="293"/>
      <c r="CA51" s="293"/>
      <c r="CB51" s="293"/>
      <c r="CC51" s="293"/>
      <c r="CD51" s="293"/>
      <c r="CE51" s="293"/>
      <c r="CF51" s="293"/>
      <c r="CG51" s="293"/>
      <c r="CH51" s="293"/>
      <c r="CI51" s="293"/>
      <c r="CJ51" s="293"/>
      <c r="CK51" s="293"/>
      <c r="CL51" s="293"/>
      <c r="CM51" s="293"/>
      <c r="CN51" s="293"/>
      <c r="CO51" s="293"/>
    </row>
    <row r="52" spans="1:93" s="13" customFormat="1" ht="27.95" customHeight="1" x14ac:dyDescent="0.2">
      <c r="A52" s="215"/>
      <c r="B52" s="605" t="str">
        <f>'Checklist - Ranking Ship GCC'!B492</f>
        <v>5811</v>
      </c>
      <c r="C52" s="1285" t="str">
        <f>'Checklist - Ranking Ship GCC'!C492</f>
        <v>Mooring wire lubrication</v>
      </c>
      <c r="D52" s="1286"/>
      <c r="E52" s="1286"/>
      <c r="F52" s="1286"/>
      <c r="G52" s="1286"/>
      <c r="H52" s="1286"/>
      <c r="I52" s="1286"/>
      <c r="J52" s="1287"/>
      <c r="K52" s="1267">
        <f>'Checklist - Ranking Ship GCC'!U494</f>
        <v>0</v>
      </c>
      <c r="L52" s="1268"/>
      <c r="M52" s="1269"/>
      <c r="N52" s="1270">
        <f>'Checklist - Ranking Ship GCC'!V494</f>
        <v>20</v>
      </c>
      <c r="O52" s="1270"/>
      <c r="P52" s="1270"/>
      <c r="Q52" s="1077">
        <f>'Checklist - Ranking Ship GCC'!F495</f>
        <v>0</v>
      </c>
      <c r="R52" s="1078"/>
      <c r="S52" s="1078"/>
      <c r="T52" s="1072"/>
      <c r="U52" s="1073"/>
      <c r="V52" s="421"/>
      <c r="W52" s="269"/>
      <c r="X52" s="268"/>
      <c r="Y52" s="296"/>
      <c r="Z52" s="293"/>
      <c r="AA52" s="302"/>
      <c r="AB52" s="303" t="str">
        <f t="shared" si="7"/>
        <v/>
      </c>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3"/>
      <c r="AZ52" s="293"/>
      <c r="BA52" s="293"/>
      <c r="BB52" s="293"/>
      <c r="BC52" s="293"/>
      <c r="BD52" s="293"/>
      <c r="BE52" s="293"/>
      <c r="BF52" s="293"/>
      <c r="BG52" s="293"/>
      <c r="BH52" s="293"/>
      <c r="BI52" s="293"/>
      <c r="BJ52" s="293"/>
      <c r="BK52" s="293"/>
      <c r="BL52" s="293"/>
      <c r="BM52" s="293"/>
      <c r="BN52" s="293"/>
      <c r="BO52" s="293"/>
      <c r="BP52" s="293"/>
      <c r="BQ52" s="293"/>
      <c r="BR52" s="293"/>
      <c r="BS52" s="293"/>
      <c r="BT52" s="293"/>
      <c r="BU52" s="293"/>
      <c r="BV52" s="293"/>
      <c r="BW52" s="293"/>
      <c r="BX52" s="293"/>
      <c r="BY52" s="293"/>
      <c r="BZ52" s="293"/>
      <c r="CA52" s="293"/>
      <c r="CB52" s="293"/>
      <c r="CC52" s="293"/>
      <c r="CD52" s="293"/>
      <c r="CE52" s="293"/>
      <c r="CF52" s="293"/>
      <c r="CG52" s="293"/>
      <c r="CH52" s="293"/>
      <c r="CI52" s="293"/>
      <c r="CJ52" s="293"/>
      <c r="CK52" s="293"/>
      <c r="CL52" s="293"/>
      <c r="CM52" s="293"/>
      <c r="CN52" s="293"/>
      <c r="CO52" s="293"/>
    </row>
    <row r="53" spans="1:93" s="13" customFormat="1" ht="27.95" customHeight="1" x14ac:dyDescent="0.2">
      <c r="A53" s="215"/>
      <c r="B53" s="606" t="str">
        <f>'Checklist - Ranking Ship GCC'!B496</f>
        <v>5812</v>
      </c>
      <c r="C53" s="1288" t="str">
        <f>'Checklist - Ranking Ship GCC'!C496</f>
        <v>Deck equipment lubrication (use of oils)</v>
      </c>
      <c r="D53" s="1289"/>
      <c r="E53" s="1289"/>
      <c r="F53" s="1289"/>
      <c r="G53" s="1289"/>
      <c r="H53" s="1289"/>
      <c r="I53" s="1289"/>
      <c r="J53" s="1290"/>
      <c r="K53" s="1272">
        <f>'Checklist - Ranking Ship GCC'!U503</f>
        <v>0</v>
      </c>
      <c r="L53" s="1273"/>
      <c r="M53" s="1274"/>
      <c r="N53" s="1275">
        <f>'Checklist - Ranking Ship GCC'!V503</f>
        <v>65</v>
      </c>
      <c r="O53" s="1275"/>
      <c r="P53" s="1275"/>
      <c r="Q53" s="1054">
        <f>'Checklist - Ranking Ship GCC'!F504</f>
        <v>0</v>
      </c>
      <c r="R53" s="1055"/>
      <c r="S53" s="1055"/>
      <c r="T53" s="1056"/>
      <c r="U53" s="1008"/>
      <c r="V53" s="421"/>
      <c r="W53" s="269"/>
      <c r="X53" s="268"/>
      <c r="Y53" s="296"/>
      <c r="Z53" s="293"/>
      <c r="AA53" s="302"/>
      <c r="AB53" s="303" t="str">
        <f t="shared" si="7"/>
        <v/>
      </c>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3"/>
      <c r="AZ53" s="293"/>
      <c r="BA53" s="293"/>
      <c r="BB53" s="293"/>
      <c r="BC53" s="293"/>
      <c r="BD53" s="293"/>
      <c r="BE53" s="293"/>
      <c r="BF53" s="293"/>
      <c r="BG53" s="293"/>
      <c r="BH53" s="293"/>
      <c r="BI53" s="293"/>
      <c r="BJ53" s="293"/>
      <c r="BK53" s="293"/>
      <c r="BL53" s="293"/>
      <c r="BM53" s="293"/>
      <c r="BN53" s="293"/>
      <c r="BO53" s="293"/>
      <c r="BP53" s="293"/>
      <c r="BQ53" s="293"/>
      <c r="BR53" s="293"/>
      <c r="BS53" s="293"/>
      <c r="BT53" s="293"/>
      <c r="BU53" s="293"/>
      <c r="BV53" s="293"/>
      <c r="BW53" s="293"/>
      <c r="BX53" s="293"/>
      <c r="BY53" s="293"/>
      <c r="BZ53" s="293"/>
      <c r="CA53" s="293"/>
      <c r="CB53" s="293"/>
      <c r="CC53" s="293"/>
      <c r="CD53" s="293"/>
      <c r="CE53" s="293"/>
      <c r="CF53" s="293"/>
      <c r="CG53" s="293"/>
      <c r="CH53" s="293"/>
      <c r="CI53" s="293"/>
      <c r="CJ53" s="293"/>
      <c r="CK53" s="293"/>
      <c r="CL53" s="293"/>
      <c r="CM53" s="293"/>
      <c r="CN53" s="293"/>
      <c r="CO53" s="293"/>
    </row>
    <row r="54" spans="1:93" s="13" customFormat="1" ht="27.95" customHeight="1" x14ac:dyDescent="0.2">
      <c r="A54" s="215"/>
      <c r="B54" s="606" t="str">
        <f>'Checklist - Ranking Ship GCC'!B505</f>
        <v>5820</v>
      </c>
      <c r="C54" s="1288" t="str">
        <f>'Checklist - Ranking Ship GCC'!C505</f>
        <v>Management of bilge water and sludge handling onboard</v>
      </c>
      <c r="D54" s="1289"/>
      <c r="E54" s="1289"/>
      <c r="F54" s="1289"/>
      <c r="G54" s="1289"/>
      <c r="H54" s="1289"/>
      <c r="I54" s="1289"/>
      <c r="J54" s="1290"/>
      <c r="K54" s="1272">
        <f>'Checklist - Ranking Ship GCC'!U508</f>
        <v>0</v>
      </c>
      <c r="L54" s="1273"/>
      <c r="M54" s="1274"/>
      <c r="N54" s="1275">
        <f>'Checklist - Ranking Ship GCC'!V508</f>
        <v>15</v>
      </c>
      <c r="O54" s="1275"/>
      <c r="P54" s="1275"/>
      <c r="Q54" s="1054">
        <f>'Checklist - Ranking Ship GCC'!F509</f>
        <v>15</v>
      </c>
      <c r="R54" s="1055"/>
      <c r="S54" s="1055"/>
      <c r="T54" s="1056"/>
      <c r="U54" s="1008"/>
      <c r="V54" s="421"/>
      <c r="W54" s="269"/>
      <c r="X54" s="268"/>
      <c r="Y54" s="296"/>
      <c r="Z54" s="293"/>
      <c r="AA54" s="302"/>
      <c r="AB54" s="303" t="str">
        <f t="shared" si="7"/>
        <v>s</v>
      </c>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3"/>
      <c r="AZ54" s="293"/>
      <c r="BA54" s="293"/>
      <c r="BB54" s="293"/>
      <c r="BC54" s="293"/>
      <c r="BD54" s="293"/>
      <c r="BE54" s="293"/>
      <c r="BF54" s="293"/>
      <c r="BG54" s="293"/>
      <c r="BH54" s="293"/>
      <c r="BI54" s="293"/>
      <c r="BJ54" s="293"/>
      <c r="BK54" s="293"/>
      <c r="BL54" s="293"/>
      <c r="BM54" s="293"/>
      <c r="BN54" s="293"/>
      <c r="BO54" s="293"/>
      <c r="BP54" s="293"/>
      <c r="BQ54" s="293"/>
      <c r="BR54" s="293"/>
      <c r="BS54" s="293"/>
      <c r="BT54" s="293"/>
      <c r="BU54" s="293"/>
      <c r="BV54" s="293"/>
      <c r="BW54" s="293"/>
      <c r="BX54" s="293"/>
      <c r="BY54" s="293"/>
      <c r="BZ54" s="293"/>
      <c r="CA54" s="293"/>
      <c r="CB54" s="293"/>
      <c r="CC54" s="293"/>
      <c r="CD54" s="293"/>
      <c r="CE54" s="293"/>
      <c r="CF54" s="293"/>
      <c r="CG54" s="293"/>
      <c r="CH54" s="293"/>
      <c r="CI54" s="293"/>
      <c r="CJ54" s="293"/>
      <c r="CK54" s="293"/>
      <c r="CL54" s="293"/>
      <c r="CM54" s="293"/>
      <c r="CN54" s="293"/>
      <c r="CO54" s="293"/>
    </row>
    <row r="55" spans="1:93" s="13" customFormat="1" ht="27.95" customHeight="1" x14ac:dyDescent="0.2">
      <c r="A55" s="215"/>
      <c r="B55" s="606" t="str">
        <f>'Checklist - Ranking Ship GCC'!B510</f>
        <v>5821</v>
      </c>
      <c r="C55" s="1051" t="str">
        <f>'Checklist - Ranking Ship GCC'!C510</f>
        <v>Outfitting of bilge water system</v>
      </c>
      <c r="D55" s="1052"/>
      <c r="E55" s="1052"/>
      <c r="F55" s="1052"/>
      <c r="G55" s="1052"/>
      <c r="H55" s="1052"/>
      <c r="I55" s="1052"/>
      <c r="J55" s="1053"/>
      <c r="K55" s="1272">
        <f>'Checklist - Ranking Ship GCC'!U530</f>
        <v>0</v>
      </c>
      <c r="L55" s="1273"/>
      <c r="M55" s="1274"/>
      <c r="N55" s="1275">
        <f>'Checklist - Ranking Ship GCC'!V530</f>
        <v>70</v>
      </c>
      <c r="O55" s="1275"/>
      <c r="P55" s="1275"/>
      <c r="Q55" s="1054">
        <f>'Checklist - Ranking Ship GCC'!F531</f>
        <v>20</v>
      </c>
      <c r="R55" s="1055"/>
      <c r="S55" s="1055"/>
      <c r="T55" s="1056"/>
      <c r="U55" s="1008"/>
      <c r="V55" s="421"/>
      <c r="W55" s="269"/>
      <c r="X55" s="268"/>
      <c r="Y55" s="296"/>
      <c r="Z55" s="293"/>
      <c r="AA55" s="302"/>
      <c r="AB55" s="303" t="str">
        <f t="shared" si="7"/>
        <v/>
      </c>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3"/>
      <c r="AZ55" s="293"/>
      <c r="BA55" s="293"/>
      <c r="BB55" s="293"/>
      <c r="BC55" s="293"/>
      <c r="BD55" s="293"/>
      <c r="BE55" s="293"/>
      <c r="BF55" s="293"/>
      <c r="BG55" s="293"/>
      <c r="BH55" s="293"/>
      <c r="BI55" s="293"/>
      <c r="BJ55" s="293"/>
      <c r="BK55" s="293"/>
      <c r="BL55" s="293"/>
      <c r="BM55" s="293"/>
      <c r="BN55" s="293"/>
      <c r="BO55" s="293"/>
      <c r="BP55" s="293"/>
      <c r="BQ55" s="293"/>
      <c r="BR55" s="293"/>
      <c r="BS55" s="293"/>
      <c r="BT55" s="293"/>
      <c r="BU55" s="293"/>
      <c r="BV55" s="293"/>
      <c r="BW55" s="293"/>
      <c r="BX55" s="293"/>
      <c r="BY55" s="293"/>
      <c r="BZ55" s="293"/>
      <c r="CA55" s="293"/>
      <c r="CB55" s="293"/>
      <c r="CC55" s="293"/>
      <c r="CD55" s="293"/>
      <c r="CE55" s="293"/>
      <c r="CF55" s="293"/>
      <c r="CG55" s="293"/>
      <c r="CH55" s="293"/>
      <c r="CI55" s="293"/>
      <c r="CJ55" s="293"/>
      <c r="CK55" s="293"/>
      <c r="CL55" s="293"/>
      <c r="CM55" s="293"/>
      <c r="CN55" s="293"/>
      <c r="CO55" s="293"/>
    </row>
    <row r="56" spans="1:93" s="13" customFormat="1" ht="27.95" customHeight="1" x14ac:dyDescent="0.2">
      <c r="A56" s="215"/>
      <c r="B56" s="607" t="str">
        <f>'Checklist - Ranking Ship GCC'!B532</f>
        <v>5822</v>
      </c>
      <c r="C56" s="1051" t="str">
        <f>'Checklist - Ranking Ship GCC'!C532</f>
        <v>Outfitting of sludge handling system</v>
      </c>
      <c r="D56" s="1052"/>
      <c r="E56" s="1052"/>
      <c r="F56" s="1052"/>
      <c r="G56" s="1052"/>
      <c r="H56" s="1052"/>
      <c r="I56" s="1052"/>
      <c r="J56" s="1053"/>
      <c r="K56" s="1272">
        <f>'Checklist - Ranking Ship GCC'!U539</f>
        <v>0</v>
      </c>
      <c r="L56" s="1273"/>
      <c r="M56" s="1274"/>
      <c r="N56" s="1275">
        <f>'Checklist - Ranking Ship GCC'!V539</f>
        <v>30</v>
      </c>
      <c r="O56" s="1275"/>
      <c r="P56" s="1275"/>
      <c r="Q56" s="1276">
        <f>'Checklist - Ranking Ship GCC'!F540</f>
        <v>10</v>
      </c>
      <c r="R56" s="1276"/>
      <c r="S56" s="1054"/>
      <c r="T56" s="1056"/>
      <c r="U56" s="1008"/>
      <c r="V56" s="421"/>
      <c r="W56" s="269"/>
      <c r="X56" s="268"/>
      <c r="Y56" s="296"/>
      <c r="Z56" s="293"/>
      <c r="AA56" s="302"/>
      <c r="AB56" s="303" t="str">
        <f t="shared" si="7"/>
        <v/>
      </c>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3"/>
      <c r="AZ56" s="293"/>
      <c r="BA56" s="293"/>
      <c r="BB56" s="293"/>
      <c r="BC56" s="293"/>
      <c r="BD56" s="293"/>
      <c r="BE56" s="293"/>
      <c r="BF56" s="293"/>
      <c r="BG56" s="293"/>
      <c r="BH56" s="293"/>
      <c r="BI56" s="293"/>
      <c r="BJ56" s="293"/>
      <c r="BK56" s="293"/>
      <c r="BL56" s="293"/>
      <c r="BM56" s="293"/>
      <c r="BN56" s="293"/>
      <c r="BO56" s="293"/>
      <c r="BP56" s="293"/>
      <c r="BQ56" s="293"/>
      <c r="BR56" s="293"/>
      <c r="BS56" s="293"/>
      <c r="BT56" s="293"/>
      <c r="BU56" s="293"/>
      <c r="BV56" s="293"/>
      <c r="BW56" s="293"/>
      <c r="BX56" s="293"/>
      <c r="BY56" s="293"/>
      <c r="BZ56" s="293"/>
      <c r="CA56" s="293"/>
      <c r="CB56" s="293"/>
      <c r="CC56" s="293"/>
      <c r="CD56" s="293"/>
      <c r="CE56" s="293"/>
      <c r="CF56" s="293"/>
      <c r="CG56" s="293"/>
      <c r="CH56" s="293"/>
      <c r="CI56" s="293"/>
      <c r="CJ56" s="293"/>
      <c r="CK56" s="293"/>
      <c r="CL56" s="293"/>
      <c r="CM56" s="293"/>
      <c r="CN56" s="293"/>
      <c r="CO56" s="293"/>
    </row>
    <row r="57" spans="1:93" s="13" customFormat="1" ht="27.95" customHeight="1" thickBot="1" x14ac:dyDescent="0.25">
      <c r="A57" s="215"/>
      <c r="B57" s="606">
        <f>'Checklist - Ranking Ship GCC'!B541</f>
        <v>5900</v>
      </c>
      <c r="C57" s="1051" t="str">
        <f>'Checklist - Ranking Ship GCC'!C541</f>
        <v>Ship Recycling - Inventory of Hazardous Materials</v>
      </c>
      <c r="D57" s="1052"/>
      <c r="E57" s="1052"/>
      <c r="F57" s="1052"/>
      <c r="G57" s="1052"/>
      <c r="H57" s="1052"/>
      <c r="I57" s="1052"/>
      <c r="J57" s="1053"/>
      <c r="K57" s="1272">
        <f>'Checklist - Ranking Ship GCC'!U544</f>
        <v>0</v>
      </c>
      <c r="L57" s="1273"/>
      <c r="M57" s="1274"/>
      <c r="N57" s="1291">
        <f>'Checklist - Ranking Ship GCC'!V544</f>
        <v>110</v>
      </c>
      <c r="O57" s="1292"/>
      <c r="P57" s="1293"/>
      <c r="Q57" s="1276">
        <f>'Checklist - Ranking Ship GCC'!F545</f>
        <v>40</v>
      </c>
      <c r="R57" s="1276"/>
      <c r="S57" s="1054"/>
      <c r="T57" s="1056"/>
      <c r="U57" s="1008"/>
      <c r="V57" s="421"/>
      <c r="W57" s="269"/>
      <c r="X57" s="268"/>
      <c r="Y57" s="296"/>
      <c r="Z57" s="293"/>
      <c r="AA57" s="304"/>
      <c r="AB57" s="305" t="str">
        <f t="shared" si="7"/>
        <v/>
      </c>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3"/>
      <c r="AZ57" s="293"/>
      <c r="BA57" s="293"/>
      <c r="BB57" s="293"/>
      <c r="BC57" s="293"/>
      <c r="BD57" s="293"/>
      <c r="BE57" s="293"/>
      <c r="BF57" s="293"/>
      <c r="BG57" s="293"/>
      <c r="BH57" s="293"/>
      <c r="BI57" s="293"/>
      <c r="BJ57" s="293"/>
      <c r="BK57" s="293"/>
      <c r="BL57" s="293"/>
      <c r="BM57" s="293"/>
      <c r="BN57" s="293"/>
      <c r="BO57" s="293"/>
      <c r="BP57" s="293"/>
      <c r="BQ57" s="293"/>
      <c r="BR57" s="293"/>
      <c r="BS57" s="293"/>
      <c r="BT57" s="293"/>
      <c r="BU57" s="293"/>
      <c r="BV57" s="293"/>
      <c r="BW57" s="293"/>
      <c r="BX57" s="293"/>
      <c r="BY57" s="293"/>
      <c r="BZ57" s="293"/>
      <c r="CA57" s="293"/>
      <c r="CB57" s="293"/>
      <c r="CC57" s="293"/>
      <c r="CD57" s="293"/>
      <c r="CE57" s="293"/>
      <c r="CF57" s="293"/>
      <c r="CG57" s="293"/>
      <c r="CH57" s="293"/>
      <c r="CI57" s="293"/>
      <c r="CJ57" s="293"/>
      <c r="CK57" s="293"/>
      <c r="CL57" s="293"/>
      <c r="CM57" s="293"/>
      <c r="CN57" s="293"/>
      <c r="CO57" s="293"/>
    </row>
    <row r="58" spans="1:93" s="458" customFormat="1" ht="30" customHeight="1" thickBot="1" x14ac:dyDescent="0.25">
      <c r="A58" s="602"/>
      <c r="B58" s="604" t="str">
        <f>'Checklist - Ranking Ship GCC'!B546</f>
        <v>6000</v>
      </c>
      <c r="C58" s="1283" t="str">
        <f>'Checklist - Ranking Ship GCC'!C546</f>
        <v>MAINTENANCE / SURVEYS</v>
      </c>
      <c r="D58" s="1284"/>
      <c r="E58" s="1284"/>
      <c r="F58" s="1284"/>
      <c r="G58" s="1284"/>
      <c r="H58" s="1284"/>
      <c r="I58" s="1284"/>
      <c r="J58" s="1284"/>
      <c r="K58" s="921"/>
      <c r="L58" s="921"/>
      <c r="M58" s="921"/>
      <c r="N58" s="921"/>
      <c r="O58" s="921"/>
      <c r="P58" s="921"/>
      <c r="Q58" s="921"/>
      <c r="R58" s="921"/>
      <c r="S58" s="921"/>
      <c r="T58" s="921"/>
      <c r="U58" s="922"/>
      <c r="V58" s="603"/>
      <c r="W58" s="265"/>
      <c r="X58" s="265"/>
      <c r="Y58" s="290"/>
      <c r="Z58" s="370"/>
      <c r="AA58" s="290"/>
      <c r="AB58" s="290"/>
      <c r="AC58" s="290"/>
      <c r="AD58" s="290"/>
      <c r="AE58" s="290"/>
      <c r="AF58" s="290"/>
      <c r="AG58" s="290"/>
      <c r="AH58" s="290"/>
      <c r="AI58" s="290"/>
      <c r="AJ58" s="290"/>
      <c r="AK58" s="290"/>
      <c r="AL58" s="290"/>
      <c r="AM58" s="290"/>
      <c r="AN58" s="290"/>
      <c r="AO58" s="282"/>
      <c r="AP58" s="282"/>
      <c r="AQ58" s="282"/>
      <c r="AR58" s="282"/>
      <c r="AS58" s="485"/>
      <c r="AT58" s="485"/>
      <c r="AU58" s="485"/>
      <c r="AV58" s="485"/>
      <c r="AW58" s="485"/>
      <c r="AX58" s="485"/>
      <c r="AY58" s="485"/>
      <c r="AZ58" s="485"/>
      <c r="BA58" s="485"/>
      <c r="BB58" s="485"/>
      <c r="BC58" s="485"/>
      <c r="BD58" s="485"/>
      <c r="BE58" s="485"/>
      <c r="BF58" s="485"/>
      <c r="BG58" s="485"/>
      <c r="BH58" s="485"/>
      <c r="BI58" s="485"/>
      <c r="BJ58" s="485"/>
      <c r="BK58" s="485"/>
      <c r="BL58" s="485"/>
      <c r="BM58" s="485"/>
      <c r="BN58" s="485"/>
      <c r="BO58" s="485"/>
      <c r="BP58" s="485"/>
      <c r="BQ58" s="485"/>
      <c r="BR58" s="485"/>
      <c r="BS58" s="485"/>
      <c r="BT58" s="485"/>
      <c r="BU58" s="485"/>
      <c r="BV58" s="485"/>
      <c r="BW58" s="485"/>
      <c r="BX58" s="485"/>
      <c r="BY58" s="485"/>
      <c r="BZ58" s="485"/>
      <c r="CA58" s="485"/>
      <c r="CB58" s="485"/>
      <c r="CC58" s="485"/>
      <c r="CD58" s="485"/>
      <c r="CE58" s="485"/>
      <c r="CF58" s="485"/>
      <c r="CG58" s="485"/>
      <c r="CH58" s="485"/>
    </row>
    <row r="59" spans="1:93" s="13" customFormat="1" ht="27.95" customHeight="1" x14ac:dyDescent="0.2">
      <c r="A59" s="215"/>
      <c r="B59" s="605" t="str">
        <f>'Checklist - Ranking Ship GCC'!B547</f>
        <v>6100</v>
      </c>
      <c r="C59" s="1074" t="str">
        <f>'Checklist - Ranking Ship GCC'!C547</f>
        <v xml:space="preserve">Programme of Inspections &amp; Cargo Hold Inspection / Maintenance </v>
      </c>
      <c r="D59" s="1075"/>
      <c r="E59" s="1075"/>
      <c r="F59" s="1075"/>
      <c r="G59" s="1075"/>
      <c r="H59" s="1075"/>
      <c r="I59" s="1075"/>
      <c r="J59" s="1076"/>
      <c r="K59" s="1267">
        <f>'Checklist - Ranking Ship GCC'!U556</f>
        <v>0</v>
      </c>
      <c r="L59" s="1268"/>
      <c r="M59" s="1269"/>
      <c r="N59" s="1270">
        <f>'Checklist - Ranking Ship GCC'!V556</f>
        <v>55</v>
      </c>
      <c r="O59" s="1270"/>
      <c r="P59" s="1270"/>
      <c r="Q59" s="1271">
        <f>'Checklist - Ranking Ship GCC'!F557</f>
        <v>55</v>
      </c>
      <c r="R59" s="1271"/>
      <c r="S59" s="1077"/>
      <c r="T59" s="1072"/>
      <c r="U59" s="1073"/>
      <c r="V59" s="421"/>
      <c r="W59" s="269"/>
      <c r="X59" s="268"/>
      <c r="Y59" s="296"/>
      <c r="Z59" s="293"/>
      <c r="AA59" s="300"/>
      <c r="AB59" s="301" t="str">
        <f t="shared" ref="AB59:AB66" si="8">IF(Q59=N59, IF(K59=N59,"a","s"),"")</f>
        <v>s</v>
      </c>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3"/>
      <c r="AZ59" s="293"/>
      <c r="BA59" s="293"/>
      <c r="BB59" s="293"/>
      <c r="BC59" s="293"/>
      <c r="BD59" s="293"/>
      <c r="BE59" s="293"/>
      <c r="BF59" s="293"/>
      <c r="BG59" s="293"/>
      <c r="BH59" s="293"/>
      <c r="BI59" s="293"/>
      <c r="BJ59" s="293"/>
      <c r="BK59" s="293"/>
      <c r="BL59" s="293"/>
      <c r="BM59" s="293"/>
      <c r="BN59" s="293"/>
      <c r="BO59" s="293"/>
      <c r="BP59" s="293"/>
      <c r="BQ59" s="293"/>
      <c r="BR59" s="293"/>
      <c r="BS59" s="293"/>
      <c r="BT59" s="293"/>
      <c r="BU59" s="293"/>
      <c r="BV59" s="293"/>
      <c r="BW59" s="293"/>
      <c r="BX59" s="293"/>
      <c r="BY59" s="293"/>
      <c r="BZ59" s="293"/>
      <c r="CA59" s="293"/>
      <c r="CB59" s="293"/>
      <c r="CC59" s="293"/>
      <c r="CD59" s="293"/>
      <c r="CE59" s="293"/>
      <c r="CF59" s="293"/>
      <c r="CG59" s="293"/>
      <c r="CH59" s="293"/>
      <c r="CI59" s="293"/>
      <c r="CJ59" s="293"/>
      <c r="CK59" s="293"/>
      <c r="CL59" s="293"/>
      <c r="CM59" s="293"/>
      <c r="CN59" s="293"/>
      <c r="CO59" s="293"/>
    </row>
    <row r="60" spans="1:93" s="13" customFormat="1" ht="27.95" customHeight="1" x14ac:dyDescent="0.2">
      <c r="A60" s="215"/>
      <c r="B60" s="606" t="str">
        <f>'Checklist - Ranking Ship GCC'!B558</f>
        <v>6110</v>
      </c>
      <c r="C60" s="1051" t="str">
        <f>'Checklist - Ranking Ship GCC'!C558</f>
        <v>Critical and Stand-by Equipment</v>
      </c>
      <c r="D60" s="1052"/>
      <c r="E60" s="1052"/>
      <c r="F60" s="1052"/>
      <c r="G60" s="1052"/>
      <c r="H60" s="1052"/>
      <c r="I60" s="1052"/>
      <c r="J60" s="1053"/>
      <c r="K60" s="1272">
        <f>'Checklist - Ranking Ship GCC'!U562</f>
        <v>0</v>
      </c>
      <c r="L60" s="1273"/>
      <c r="M60" s="1274"/>
      <c r="N60" s="1275">
        <f>'Checklist - Ranking Ship GCC'!V562</f>
        <v>30</v>
      </c>
      <c r="O60" s="1275"/>
      <c r="P60" s="1275"/>
      <c r="Q60" s="1276">
        <f>'Checklist - Ranking Ship GCC'!F563</f>
        <v>10</v>
      </c>
      <c r="R60" s="1276"/>
      <c r="S60" s="1054"/>
      <c r="T60" s="1056"/>
      <c r="U60" s="1008"/>
      <c r="V60" s="421"/>
      <c r="W60" s="269"/>
      <c r="X60" s="268"/>
      <c r="Y60" s="296"/>
      <c r="Z60" s="293"/>
      <c r="AA60" s="302"/>
      <c r="AB60" s="303" t="str">
        <f t="shared" si="8"/>
        <v/>
      </c>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3"/>
      <c r="AZ60" s="293"/>
      <c r="BA60" s="293"/>
      <c r="BB60" s="293"/>
      <c r="BC60" s="293"/>
      <c r="BD60" s="293"/>
      <c r="BE60" s="293"/>
      <c r="BF60" s="293"/>
      <c r="BG60" s="293"/>
      <c r="BH60" s="293"/>
      <c r="BI60" s="293"/>
      <c r="BJ60" s="293"/>
      <c r="BK60" s="293"/>
      <c r="BL60" s="293"/>
      <c r="BM60" s="293"/>
      <c r="BN60" s="293"/>
      <c r="BO60" s="293"/>
      <c r="BP60" s="293"/>
      <c r="BQ60" s="293"/>
      <c r="BR60" s="293"/>
      <c r="BS60" s="293"/>
      <c r="BT60" s="293"/>
      <c r="BU60" s="293"/>
      <c r="BV60" s="293"/>
      <c r="BW60" s="293"/>
      <c r="BX60" s="293"/>
      <c r="BY60" s="293"/>
      <c r="BZ60" s="293"/>
      <c r="CA60" s="293"/>
      <c r="CB60" s="293"/>
      <c r="CC60" s="293"/>
      <c r="CD60" s="293"/>
      <c r="CE60" s="293"/>
      <c r="CF60" s="293"/>
      <c r="CG60" s="293"/>
      <c r="CH60" s="293"/>
      <c r="CI60" s="293"/>
      <c r="CJ60" s="293"/>
      <c r="CK60" s="293"/>
      <c r="CL60" s="293"/>
      <c r="CM60" s="293"/>
      <c r="CN60" s="293"/>
      <c r="CO60" s="293"/>
    </row>
    <row r="61" spans="1:93" s="13" customFormat="1" ht="27.95" customHeight="1" x14ac:dyDescent="0.2">
      <c r="A61" s="215"/>
      <c r="B61" s="606" t="str">
        <f>'Checklist - Ranking Ship GCC'!B564</f>
        <v>6200</v>
      </c>
      <c r="C61" s="1051" t="str">
        <f>'Checklist - Ranking Ship GCC'!C564</f>
        <v>Mooring Equipment</v>
      </c>
      <c r="D61" s="1052"/>
      <c r="E61" s="1052"/>
      <c r="F61" s="1052"/>
      <c r="G61" s="1052"/>
      <c r="H61" s="1052"/>
      <c r="I61" s="1052"/>
      <c r="J61" s="1053"/>
      <c r="K61" s="1272">
        <f>'Checklist - Ranking Ship GCC'!U577</f>
        <v>0</v>
      </c>
      <c r="L61" s="1273"/>
      <c r="M61" s="1274"/>
      <c r="N61" s="1275">
        <f>'Checklist - Ranking Ship GCC'!V577</f>
        <v>95</v>
      </c>
      <c r="O61" s="1275"/>
      <c r="P61" s="1275"/>
      <c r="Q61" s="1276">
        <f>'Checklist - Ranking Ship GCC'!F578</f>
        <v>65</v>
      </c>
      <c r="R61" s="1276"/>
      <c r="S61" s="1054"/>
      <c r="T61" s="1056"/>
      <c r="U61" s="1008"/>
      <c r="V61" s="421"/>
      <c r="W61" s="269"/>
      <c r="X61" s="268"/>
      <c r="Y61" s="296"/>
      <c r="Z61" s="293"/>
      <c r="AA61" s="302"/>
      <c r="AB61" s="303" t="str">
        <f t="shared" si="8"/>
        <v/>
      </c>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3"/>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293"/>
      <c r="CO61" s="293"/>
    </row>
    <row r="62" spans="1:93" s="13" customFormat="1" ht="27.95" customHeight="1" x14ac:dyDescent="0.2">
      <c r="A62" s="215"/>
      <c r="B62" s="606">
        <f>'Checklist - Ranking Ship GCC'!B579</f>
        <v>6300</v>
      </c>
      <c r="C62" s="1051" t="str">
        <f>'Checklist - Ranking Ship GCC'!C579</f>
        <v xml:space="preserve">Corrosion Prevention of  Seawater Ballast Tanks </v>
      </c>
      <c r="D62" s="1052"/>
      <c r="E62" s="1052"/>
      <c r="F62" s="1052"/>
      <c r="G62" s="1052"/>
      <c r="H62" s="1052"/>
      <c r="I62" s="1052"/>
      <c r="J62" s="1053"/>
      <c r="K62" s="1272">
        <f>'Checklist - Ranking Ship GCC'!U586</f>
        <v>0</v>
      </c>
      <c r="L62" s="1273"/>
      <c r="M62" s="1274"/>
      <c r="N62" s="1275">
        <f>'Checklist - Ranking Ship GCC'!V586</f>
        <v>70</v>
      </c>
      <c r="O62" s="1275"/>
      <c r="P62" s="1275"/>
      <c r="Q62" s="1276">
        <f>'Checklist - Ranking Ship GCC'!F587</f>
        <v>40</v>
      </c>
      <c r="R62" s="1276"/>
      <c r="S62" s="1054"/>
      <c r="T62" s="1056"/>
      <c r="U62" s="1008"/>
      <c r="V62" s="421"/>
      <c r="W62" s="269"/>
      <c r="X62" s="268"/>
      <c r="Y62" s="296"/>
      <c r="Z62" s="293"/>
      <c r="AA62" s="302"/>
      <c r="AB62" s="303" t="str">
        <f t="shared" si="8"/>
        <v/>
      </c>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3"/>
      <c r="AZ62" s="293"/>
      <c r="BA62" s="293"/>
      <c r="BB62" s="293"/>
      <c r="BC62" s="293"/>
      <c r="BD62" s="293"/>
      <c r="BE62" s="293"/>
      <c r="BF62" s="293"/>
      <c r="BG62" s="293"/>
      <c r="BH62" s="293"/>
      <c r="BI62" s="293"/>
      <c r="BJ62" s="293"/>
      <c r="BK62" s="293"/>
      <c r="BL62" s="293"/>
      <c r="BM62" s="293"/>
      <c r="BN62" s="293"/>
      <c r="BO62" s="293"/>
      <c r="BP62" s="293"/>
      <c r="BQ62" s="293"/>
      <c r="BR62" s="293"/>
      <c r="BS62" s="293"/>
      <c r="BT62" s="293"/>
      <c r="BU62" s="293"/>
      <c r="BV62" s="293"/>
      <c r="BW62" s="293"/>
      <c r="BX62" s="293"/>
      <c r="BY62" s="293"/>
      <c r="BZ62" s="293"/>
      <c r="CA62" s="293"/>
      <c r="CB62" s="293"/>
      <c r="CC62" s="293"/>
      <c r="CD62" s="293"/>
      <c r="CE62" s="293"/>
      <c r="CF62" s="293"/>
      <c r="CG62" s="293"/>
      <c r="CH62" s="293"/>
      <c r="CI62" s="293"/>
      <c r="CJ62" s="293"/>
      <c r="CK62" s="293"/>
      <c r="CL62" s="293"/>
      <c r="CM62" s="293"/>
      <c r="CN62" s="293"/>
      <c r="CO62" s="293"/>
    </row>
    <row r="63" spans="1:93" s="13" customFormat="1" ht="27.95" customHeight="1" x14ac:dyDescent="0.2">
      <c r="A63" s="215"/>
      <c r="B63" s="606" t="str">
        <f>'Checklist - Ranking Ship GCC'!B588</f>
        <v>6400</v>
      </c>
      <c r="C63" s="1051" t="str">
        <f>'Checklist - Ranking Ship GCC'!C588</f>
        <v xml:space="preserve">Condition Assessment Program, Maintenance Additional Green Award requirements </v>
      </c>
      <c r="D63" s="1052"/>
      <c r="E63" s="1052"/>
      <c r="F63" s="1052"/>
      <c r="G63" s="1052"/>
      <c r="H63" s="1052"/>
      <c r="I63" s="1052"/>
      <c r="J63" s="1053"/>
      <c r="K63" s="1272">
        <f>'Checklist - Ranking Ship GCC'!U597</f>
        <v>0</v>
      </c>
      <c r="L63" s="1273"/>
      <c r="M63" s="1274"/>
      <c r="N63" s="1275">
        <f>'Checklist - Ranking Ship GCC'!V597</f>
        <v>120</v>
      </c>
      <c r="O63" s="1275"/>
      <c r="P63" s="1275"/>
      <c r="Q63" s="1276">
        <f>'Checklist - Ranking Ship GCC'!F598</f>
        <v>60</v>
      </c>
      <c r="R63" s="1276"/>
      <c r="S63" s="1054"/>
      <c r="T63" s="1056"/>
      <c r="U63" s="1008"/>
      <c r="V63" s="421"/>
      <c r="W63" s="269"/>
      <c r="X63" s="268"/>
      <c r="Y63" s="296"/>
      <c r="Z63" s="293"/>
      <c r="AA63" s="302"/>
      <c r="AB63" s="303" t="str">
        <f t="shared" si="8"/>
        <v/>
      </c>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3"/>
      <c r="AZ63" s="293"/>
      <c r="BA63" s="293"/>
      <c r="BB63" s="293"/>
      <c r="BC63" s="293"/>
      <c r="BD63" s="293"/>
      <c r="BE63" s="293"/>
      <c r="BF63" s="293"/>
      <c r="BG63" s="293"/>
      <c r="BH63" s="293"/>
      <c r="BI63" s="293"/>
      <c r="BJ63" s="293"/>
      <c r="BK63" s="293"/>
      <c r="BL63" s="293"/>
      <c r="BM63" s="293"/>
      <c r="BN63" s="293"/>
      <c r="BO63" s="293"/>
      <c r="BP63" s="293"/>
      <c r="BQ63" s="293"/>
      <c r="BR63" s="293"/>
      <c r="BS63" s="293"/>
      <c r="BT63" s="293"/>
      <c r="BU63" s="293"/>
      <c r="BV63" s="293"/>
      <c r="BW63" s="293"/>
      <c r="BX63" s="293"/>
      <c r="BY63" s="293"/>
      <c r="BZ63" s="293"/>
      <c r="CA63" s="293"/>
      <c r="CB63" s="293"/>
      <c r="CC63" s="293"/>
      <c r="CD63" s="293"/>
      <c r="CE63" s="293"/>
      <c r="CF63" s="293"/>
      <c r="CG63" s="293"/>
      <c r="CH63" s="293"/>
      <c r="CI63" s="293"/>
      <c r="CJ63" s="293"/>
      <c r="CK63" s="293"/>
      <c r="CL63" s="293"/>
      <c r="CM63" s="293"/>
      <c r="CN63" s="293"/>
      <c r="CO63" s="293"/>
    </row>
    <row r="64" spans="1:93" s="13" customFormat="1" ht="27.95" customHeight="1" x14ac:dyDescent="0.2">
      <c r="A64" s="215"/>
      <c r="B64" s="606" t="str">
        <f>'Checklist - Ranking Ship GCC'!B599</f>
        <v>6500</v>
      </c>
      <c r="C64" s="1051" t="str">
        <f>'Checklist - Ranking Ship GCC'!C599</f>
        <v>Certificates for Cargo Gear</v>
      </c>
      <c r="D64" s="1052"/>
      <c r="E64" s="1052"/>
      <c r="F64" s="1052"/>
      <c r="G64" s="1052"/>
      <c r="H64" s="1052"/>
      <c r="I64" s="1052"/>
      <c r="J64" s="1053"/>
      <c r="K64" s="1272">
        <f>'Checklist - Ranking Ship GCC'!U604</f>
        <v>0</v>
      </c>
      <c r="L64" s="1273"/>
      <c r="M64" s="1274"/>
      <c r="N64" s="1275">
        <f>'Checklist - Ranking Ship GCC'!V604</f>
        <v>40</v>
      </c>
      <c r="O64" s="1275"/>
      <c r="P64" s="1275"/>
      <c r="Q64" s="1276">
        <f>'Checklist - Ranking Ship GCC'!F605</f>
        <v>40</v>
      </c>
      <c r="R64" s="1276"/>
      <c r="S64" s="1054"/>
      <c r="T64" s="1056"/>
      <c r="U64" s="1008"/>
      <c r="V64" s="421"/>
      <c r="W64" s="269"/>
      <c r="X64" s="268"/>
      <c r="Y64" s="296"/>
      <c r="Z64" s="293"/>
      <c r="AA64" s="302"/>
      <c r="AB64" s="303" t="str">
        <f t="shared" si="8"/>
        <v>s</v>
      </c>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3"/>
      <c r="AZ64" s="293"/>
      <c r="BA64" s="293"/>
      <c r="BB64" s="293"/>
      <c r="BC64" s="293"/>
      <c r="BD64" s="293"/>
      <c r="BE64" s="293"/>
      <c r="BF64" s="293"/>
      <c r="BG64" s="293"/>
      <c r="BH64" s="293"/>
      <c r="BI64" s="293"/>
      <c r="BJ64" s="293"/>
      <c r="BK64" s="293"/>
      <c r="BL64" s="293"/>
      <c r="BM64" s="293"/>
      <c r="BN64" s="293"/>
      <c r="BO64" s="293"/>
      <c r="BP64" s="293"/>
      <c r="BQ64" s="293"/>
      <c r="BR64" s="293"/>
      <c r="BS64" s="293"/>
      <c r="BT64" s="293"/>
      <c r="BU64" s="293"/>
      <c r="BV64" s="293"/>
      <c r="BW64" s="293"/>
      <c r="BX64" s="293"/>
      <c r="BY64" s="293"/>
      <c r="BZ64" s="293"/>
      <c r="CA64" s="293"/>
      <c r="CB64" s="293"/>
      <c r="CC64" s="293"/>
      <c r="CD64" s="293"/>
      <c r="CE64" s="293"/>
      <c r="CF64" s="293"/>
      <c r="CG64" s="293"/>
      <c r="CH64" s="293"/>
      <c r="CI64" s="293"/>
      <c r="CJ64" s="293"/>
      <c r="CK64" s="293"/>
      <c r="CL64" s="293"/>
      <c r="CM64" s="293"/>
      <c r="CN64" s="293"/>
      <c r="CO64" s="293"/>
    </row>
    <row r="65" spans="1:93" s="13" customFormat="1" ht="27.95" customHeight="1" x14ac:dyDescent="0.2">
      <c r="A65" s="215"/>
      <c r="B65" s="677" t="str">
        <f>'Checklist - Ranking Ship GCC'!B606</f>
        <v>6600</v>
      </c>
      <c r="C65" s="1051" t="str">
        <f>'Checklist - Ranking Ship GCC'!C606</f>
        <v>Bulk Carrier Practice</v>
      </c>
      <c r="D65" s="1052"/>
      <c r="E65" s="1052"/>
      <c r="F65" s="1052"/>
      <c r="G65" s="1052"/>
      <c r="H65" s="1052"/>
      <c r="I65" s="1052"/>
      <c r="J65" s="1053"/>
      <c r="K65" s="1272">
        <f>'Checklist - Ranking Ship GCC'!U611</f>
        <v>0</v>
      </c>
      <c r="L65" s="1273"/>
      <c r="M65" s="1274"/>
      <c r="N65" s="1275">
        <f>'Checklist - Ranking Ship GCC'!V611</f>
        <v>60</v>
      </c>
      <c r="O65" s="1275"/>
      <c r="P65" s="1275"/>
      <c r="Q65" s="1276">
        <f>'Checklist - Ranking Ship GCC'!F612</f>
        <v>30</v>
      </c>
      <c r="R65" s="1276"/>
      <c r="S65" s="1054"/>
      <c r="T65" s="1056"/>
      <c r="U65" s="1008"/>
      <c r="V65" s="421"/>
      <c r="W65" s="269"/>
      <c r="X65" s="268"/>
      <c r="Y65" s="296"/>
      <c r="Z65" s="293"/>
      <c r="AA65" s="302"/>
      <c r="AB65" s="303" t="str">
        <f>IF(Q65=N65, IF(K65=N65,"a","s"),"")</f>
        <v/>
      </c>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3"/>
      <c r="AZ65" s="293"/>
      <c r="BA65" s="293"/>
      <c r="BB65" s="293"/>
      <c r="BC65" s="293"/>
      <c r="BD65" s="293"/>
      <c r="BE65" s="293"/>
      <c r="BF65" s="293"/>
      <c r="BG65" s="293"/>
      <c r="BH65" s="293"/>
      <c r="BI65" s="293"/>
      <c r="BJ65" s="293"/>
      <c r="BK65" s="293"/>
      <c r="BL65" s="293"/>
      <c r="BM65" s="293"/>
      <c r="BN65" s="293"/>
      <c r="BO65" s="293"/>
      <c r="BP65" s="293"/>
      <c r="BQ65" s="293"/>
      <c r="BR65" s="293"/>
      <c r="BS65" s="293"/>
      <c r="BT65" s="293"/>
      <c r="BU65" s="293"/>
      <c r="BV65" s="293"/>
      <c r="BW65" s="293"/>
      <c r="BX65" s="293"/>
      <c r="BY65" s="293"/>
      <c r="BZ65" s="293"/>
      <c r="CA65" s="293"/>
      <c r="CB65" s="293"/>
      <c r="CC65" s="293"/>
      <c r="CD65" s="293"/>
      <c r="CE65" s="293"/>
      <c r="CF65" s="293"/>
      <c r="CG65" s="293"/>
      <c r="CH65" s="293"/>
      <c r="CI65" s="293"/>
      <c r="CJ65" s="293"/>
      <c r="CK65" s="293"/>
      <c r="CL65" s="293"/>
      <c r="CM65" s="293"/>
      <c r="CN65" s="293"/>
      <c r="CO65" s="293"/>
    </row>
    <row r="66" spans="1:93" s="13" customFormat="1" ht="27.75" customHeight="1" thickBot="1" x14ac:dyDescent="0.25">
      <c r="A66" s="215"/>
      <c r="B66" s="677" t="str">
        <f>'Checklist - Ranking Ship GCC'!B613</f>
        <v>6610</v>
      </c>
      <c r="C66" s="1051" t="str">
        <f>'Checklist - Ranking Ship GCC'!C613</f>
        <v>Alternative Green Award requirements (SOLAS XII) (For General Cargo Carriers)</v>
      </c>
      <c r="D66" s="1052"/>
      <c r="E66" s="1052"/>
      <c r="F66" s="1052"/>
      <c r="G66" s="1052"/>
      <c r="H66" s="1052"/>
      <c r="I66" s="1052"/>
      <c r="J66" s="1053"/>
      <c r="K66" s="1272">
        <f>'Checklist - Ranking Ship GCC'!U624</f>
        <v>0</v>
      </c>
      <c r="L66" s="1273"/>
      <c r="M66" s="1274"/>
      <c r="N66" s="1275">
        <f>'Checklist - Ranking Ship GCC'!V624</f>
        <v>160</v>
      </c>
      <c r="O66" s="1275"/>
      <c r="P66" s="1275"/>
      <c r="Q66" s="1276">
        <f>'Checklist - Ranking Ship GCC'!F625</f>
        <v>70</v>
      </c>
      <c r="R66" s="1276"/>
      <c r="S66" s="1054"/>
      <c r="T66" s="1056"/>
      <c r="U66" s="1008"/>
      <c r="V66" s="421"/>
      <c r="W66" s="269"/>
      <c r="X66" s="268"/>
      <c r="Y66" s="296"/>
      <c r="Z66" s="293"/>
      <c r="AA66" s="304"/>
      <c r="AB66" s="305" t="str">
        <f t="shared" si="8"/>
        <v/>
      </c>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3"/>
      <c r="AZ66" s="293"/>
      <c r="BA66" s="293"/>
      <c r="BB66" s="293"/>
      <c r="BC66" s="293"/>
      <c r="BD66" s="293"/>
      <c r="BE66" s="293"/>
      <c r="BF66" s="293"/>
      <c r="BG66" s="293"/>
      <c r="BH66" s="293"/>
      <c r="BI66" s="293"/>
      <c r="BJ66" s="293"/>
      <c r="BK66" s="293"/>
      <c r="BL66" s="293"/>
      <c r="BM66" s="293"/>
      <c r="BN66" s="293"/>
      <c r="BO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c r="CL66" s="293"/>
      <c r="CM66" s="293"/>
      <c r="CN66" s="293"/>
      <c r="CO66" s="293"/>
    </row>
    <row r="67" spans="1:93" s="458" customFormat="1" ht="30" customHeight="1" thickBot="1" x14ac:dyDescent="0.25">
      <c r="A67" s="602"/>
      <c r="B67" s="604" t="str">
        <f>'Checklist - Ranking Ship GCC'!B626</f>
        <v>7000</v>
      </c>
      <c r="C67" s="1283" t="str">
        <f>'Checklist - Ranking Ship GCC'!C626</f>
        <v>CREW</v>
      </c>
      <c r="D67" s="1284"/>
      <c r="E67" s="1284"/>
      <c r="F67" s="1284"/>
      <c r="G67" s="1284"/>
      <c r="H67" s="1284"/>
      <c r="I67" s="1284"/>
      <c r="J67" s="1284"/>
      <c r="K67" s="921"/>
      <c r="L67" s="921"/>
      <c r="M67" s="921"/>
      <c r="N67" s="921"/>
      <c r="O67" s="921"/>
      <c r="P67" s="921"/>
      <c r="Q67" s="921"/>
      <c r="R67" s="921"/>
      <c r="S67" s="921"/>
      <c r="T67" s="921"/>
      <c r="U67" s="922"/>
      <c r="V67" s="603"/>
      <c r="W67" s="265"/>
      <c r="X67" s="265"/>
      <c r="Y67" s="290"/>
      <c r="Z67" s="370"/>
      <c r="AA67" s="290"/>
      <c r="AB67" s="290"/>
      <c r="AC67" s="290"/>
      <c r="AD67" s="290"/>
      <c r="AE67" s="290"/>
      <c r="AF67" s="290"/>
      <c r="AG67" s="290"/>
      <c r="AH67" s="290"/>
      <c r="AI67" s="290"/>
      <c r="AJ67" s="290"/>
      <c r="AK67" s="290"/>
      <c r="AL67" s="290"/>
      <c r="AM67" s="290"/>
      <c r="AN67" s="290"/>
      <c r="AO67" s="282"/>
      <c r="AP67" s="282"/>
      <c r="AQ67" s="282"/>
      <c r="AR67" s="282"/>
      <c r="AS67" s="485"/>
      <c r="AT67" s="485"/>
      <c r="AU67" s="485"/>
      <c r="AV67" s="485"/>
      <c r="AW67" s="485"/>
      <c r="AX67" s="485"/>
      <c r="AY67" s="485"/>
      <c r="AZ67" s="485"/>
      <c r="BA67" s="485"/>
      <c r="BB67" s="485"/>
      <c r="BC67" s="485"/>
      <c r="BD67" s="485"/>
      <c r="BE67" s="485"/>
      <c r="BF67" s="485"/>
      <c r="BG67" s="485"/>
      <c r="BH67" s="485"/>
      <c r="BI67" s="485"/>
      <c r="BJ67" s="485"/>
      <c r="BK67" s="485"/>
      <c r="BL67" s="485"/>
      <c r="BM67" s="485"/>
      <c r="BN67" s="485"/>
      <c r="BO67" s="485"/>
      <c r="BP67" s="485"/>
      <c r="BQ67" s="485"/>
      <c r="BR67" s="485"/>
      <c r="BS67" s="485"/>
      <c r="BT67" s="485"/>
      <c r="BU67" s="485"/>
      <c r="BV67" s="485"/>
      <c r="BW67" s="485"/>
      <c r="BX67" s="485"/>
      <c r="BY67" s="485"/>
      <c r="BZ67" s="485"/>
      <c r="CA67" s="485"/>
      <c r="CB67" s="485"/>
      <c r="CC67" s="485"/>
      <c r="CD67" s="485"/>
      <c r="CE67" s="485"/>
      <c r="CF67" s="485"/>
      <c r="CG67" s="485"/>
      <c r="CH67" s="485"/>
    </row>
    <row r="68" spans="1:93" s="13" customFormat="1" ht="27.95" customHeight="1" x14ac:dyDescent="0.2">
      <c r="A68" s="215"/>
      <c r="B68" s="605" t="str">
        <f>'Checklist - Ranking Ship GCC'!B627</f>
        <v>7200</v>
      </c>
      <c r="C68" s="1074" t="str">
        <f>'Checklist - Ranking Ship GCC'!C627</f>
        <v>Extra personnel, Additional Green Award Requirement</v>
      </c>
      <c r="D68" s="1075"/>
      <c r="E68" s="1075"/>
      <c r="F68" s="1075"/>
      <c r="G68" s="1075"/>
      <c r="H68" s="1075"/>
      <c r="I68" s="1075"/>
      <c r="J68" s="1076"/>
      <c r="K68" s="1267">
        <f>'Checklist - Ranking Ship GCC'!U634</f>
        <v>0</v>
      </c>
      <c r="L68" s="1268"/>
      <c r="M68" s="1269"/>
      <c r="N68" s="1270">
        <f>'Checklist - Ranking Ship GCC'!V634</f>
        <v>60</v>
      </c>
      <c r="O68" s="1270"/>
      <c r="P68" s="1270"/>
      <c r="Q68" s="1271">
        <f>'Checklist - Ranking Ship GCC'!F635</f>
        <v>20</v>
      </c>
      <c r="R68" s="1271"/>
      <c r="S68" s="1077"/>
      <c r="T68" s="1072"/>
      <c r="U68" s="1073"/>
      <c r="V68" s="421"/>
      <c r="W68" s="269"/>
      <c r="X68" s="268"/>
      <c r="Y68" s="296"/>
      <c r="Z68" s="293"/>
      <c r="AA68" s="300"/>
      <c r="AB68" s="301" t="str">
        <f>IF(Q68=N68, IF(K68=N68,"a","s"),"")</f>
        <v/>
      </c>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3"/>
      <c r="AZ68" s="293"/>
      <c r="BA68" s="293"/>
      <c r="BB68" s="293"/>
      <c r="BC68" s="293"/>
      <c r="BD68" s="293"/>
      <c r="BE68" s="293"/>
      <c r="BF68" s="293"/>
      <c r="BG68" s="293"/>
      <c r="BH68" s="293"/>
      <c r="BI68" s="293"/>
      <c r="BJ68" s="293"/>
      <c r="BK68" s="293"/>
      <c r="BL68" s="293"/>
      <c r="BM68" s="293"/>
      <c r="BN68" s="293"/>
      <c r="BO68" s="293"/>
      <c r="BP68" s="293"/>
      <c r="BQ68" s="293"/>
      <c r="BR68" s="293"/>
      <c r="BS68" s="293"/>
      <c r="BT68" s="293"/>
      <c r="BU68" s="293"/>
      <c r="BV68" s="293"/>
      <c r="BW68" s="293"/>
      <c r="BX68" s="293"/>
      <c r="BY68" s="293"/>
      <c r="BZ68" s="293"/>
      <c r="CA68" s="293"/>
      <c r="CB68" s="293"/>
      <c r="CC68" s="293"/>
      <c r="CD68" s="293"/>
      <c r="CE68" s="293"/>
      <c r="CF68" s="293"/>
      <c r="CG68" s="293"/>
      <c r="CH68" s="293"/>
      <c r="CI68" s="293"/>
      <c r="CJ68" s="293"/>
      <c r="CK68" s="293"/>
      <c r="CL68" s="293"/>
      <c r="CM68" s="293"/>
      <c r="CN68" s="293"/>
      <c r="CO68" s="293"/>
    </row>
    <row r="69" spans="1:93" s="13" customFormat="1" ht="27.95" customHeight="1" x14ac:dyDescent="0.2">
      <c r="A69" s="215"/>
      <c r="B69" s="606" t="str">
        <f>'Checklist - Ranking Ship GCC'!B636</f>
        <v>7300</v>
      </c>
      <c r="C69" s="1051" t="str">
        <f>'Checklist - Ranking Ship GCC'!C636</f>
        <v>Training / Courses for Personnel, Additional Green Award Requirements &amp; IMO Model Courses</v>
      </c>
      <c r="D69" s="1052"/>
      <c r="E69" s="1052"/>
      <c r="F69" s="1052"/>
      <c r="G69" s="1052"/>
      <c r="H69" s="1052"/>
      <c r="I69" s="1052"/>
      <c r="J69" s="1053"/>
      <c r="K69" s="1272">
        <f>'Checklist - Ranking Ship GCC'!U647</f>
        <v>0</v>
      </c>
      <c r="L69" s="1273"/>
      <c r="M69" s="1274"/>
      <c r="N69" s="1275">
        <f>'Checklist - Ranking Ship GCC'!V647</f>
        <v>55</v>
      </c>
      <c r="O69" s="1275"/>
      <c r="P69" s="1275"/>
      <c r="Q69" s="1276">
        <f>'Checklist - Ranking Ship GCC'!F648</f>
        <v>20</v>
      </c>
      <c r="R69" s="1276"/>
      <c r="S69" s="1054"/>
      <c r="T69" s="1056"/>
      <c r="U69" s="1008"/>
      <c r="V69" s="421"/>
      <c r="W69" s="269"/>
      <c r="X69" s="268"/>
      <c r="Y69" s="296"/>
      <c r="Z69" s="293"/>
      <c r="AA69" s="302"/>
      <c r="AB69" s="303" t="str">
        <f>IF(Q69=N69, IF(K69=N69,"a","s"),"")</f>
        <v/>
      </c>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3"/>
      <c r="AZ69" s="293"/>
      <c r="BA69" s="293"/>
      <c r="BB69" s="293"/>
      <c r="BC69" s="293"/>
      <c r="BD69" s="293"/>
      <c r="BE69" s="293"/>
      <c r="BF69" s="293"/>
      <c r="BG69" s="293"/>
      <c r="BH69" s="293"/>
      <c r="BI69" s="293"/>
      <c r="BJ69" s="293"/>
      <c r="BK69" s="293"/>
      <c r="BL69" s="293"/>
      <c r="BM69" s="293"/>
      <c r="BN69" s="293"/>
      <c r="BO69" s="293"/>
      <c r="BP69" s="293"/>
      <c r="BQ69" s="293"/>
      <c r="BR69" s="293"/>
      <c r="BS69" s="293"/>
      <c r="BT69" s="293"/>
      <c r="BU69" s="293"/>
      <c r="BV69" s="293"/>
      <c r="BW69" s="293"/>
      <c r="BX69" s="293"/>
      <c r="BY69" s="293"/>
      <c r="BZ69" s="293"/>
      <c r="CA69" s="293"/>
      <c r="CB69" s="293"/>
      <c r="CC69" s="293"/>
      <c r="CD69" s="293"/>
      <c r="CE69" s="293"/>
      <c r="CF69" s="293"/>
      <c r="CG69" s="293"/>
      <c r="CH69" s="293"/>
      <c r="CI69" s="293"/>
      <c r="CJ69" s="293"/>
      <c r="CK69" s="293"/>
      <c r="CL69" s="293"/>
      <c r="CM69" s="293"/>
      <c r="CN69" s="293"/>
      <c r="CO69" s="293"/>
    </row>
    <row r="70" spans="1:93" s="13" customFormat="1" ht="27.95" customHeight="1" x14ac:dyDescent="0.2">
      <c r="A70" s="215"/>
      <c r="B70" s="606" t="str">
        <f>'Checklist - Ranking Ship GCC'!B649</f>
        <v>7400</v>
      </c>
      <c r="C70" s="1051" t="str">
        <f>'Checklist - Ranking Ship GCC'!C649</f>
        <v>Familiarisation, Additional Green Award Requirement</v>
      </c>
      <c r="D70" s="1052"/>
      <c r="E70" s="1052"/>
      <c r="F70" s="1052"/>
      <c r="G70" s="1052"/>
      <c r="H70" s="1052"/>
      <c r="I70" s="1052"/>
      <c r="J70" s="1053"/>
      <c r="K70" s="1272">
        <f>'Checklist - Ranking Ship GCC'!U655</f>
        <v>0</v>
      </c>
      <c r="L70" s="1273"/>
      <c r="M70" s="1274"/>
      <c r="N70" s="1275">
        <f>'Checklist - Ranking Ship GCC'!V655</f>
        <v>70</v>
      </c>
      <c r="O70" s="1275"/>
      <c r="P70" s="1275"/>
      <c r="Q70" s="1276">
        <f>'Checklist - Ranking Ship GCC'!F656</f>
        <v>50</v>
      </c>
      <c r="R70" s="1276"/>
      <c r="S70" s="1054"/>
      <c r="T70" s="1056"/>
      <c r="U70" s="1008"/>
      <c r="V70" s="421"/>
      <c r="W70" s="269"/>
      <c r="X70" s="268"/>
      <c r="Y70" s="296"/>
      <c r="Z70" s="293"/>
      <c r="AA70" s="302"/>
      <c r="AB70" s="303" t="str">
        <f>IF(Q70=N70, IF(K70=N70,"a","s"),"")</f>
        <v/>
      </c>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3"/>
      <c r="AZ70" s="293"/>
      <c r="BA70" s="293"/>
      <c r="BB70" s="293"/>
      <c r="BC70" s="293"/>
      <c r="BD70" s="293"/>
      <c r="BE70" s="293"/>
      <c r="BF70" s="293"/>
      <c r="BG70" s="293"/>
      <c r="BH70" s="293"/>
      <c r="BI70" s="293"/>
      <c r="BJ70" s="293"/>
      <c r="BK70" s="293"/>
      <c r="BL70" s="293"/>
      <c r="BM70" s="293"/>
      <c r="BN70" s="293"/>
      <c r="BO70" s="293"/>
      <c r="BP70" s="293"/>
      <c r="BQ70" s="293"/>
      <c r="BR70" s="293"/>
      <c r="BS70" s="293"/>
      <c r="BT70" s="293"/>
      <c r="BU70" s="293"/>
      <c r="BV70" s="293"/>
      <c r="BW70" s="293"/>
      <c r="BX70" s="293"/>
      <c r="BY70" s="293"/>
      <c r="BZ70" s="293"/>
      <c r="CA70" s="293"/>
      <c r="CB70" s="293"/>
      <c r="CC70" s="293"/>
      <c r="CD70" s="293"/>
      <c r="CE70" s="293"/>
      <c r="CF70" s="293"/>
      <c r="CG70" s="293"/>
      <c r="CH70" s="293"/>
      <c r="CI70" s="293"/>
      <c r="CJ70" s="293"/>
      <c r="CK70" s="293"/>
      <c r="CL70" s="293"/>
      <c r="CM70" s="293"/>
      <c r="CN70" s="293"/>
      <c r="CO70" s="293"/>
    </row>
    <row r="71" spans="1:93" s="13" customFormat="1" ht="27.95" customHeight="1" thickBot="1" x14ac:dyDescent="0.25">
      <c r="A71" s="215"/>
      <c r="B71" s="606" t="str">
        <f>'Checklist - Ranking Ship GCC'!B657</f>
        <v>7500</v>
      </c>
      <c r="C71" s="1051" t="str">
        <f>'Checklist - Ranking Ship GCC'!C657</f>
        <v>Safe Manning and Fatigue Management</v>
      </c>
      <c r="D71" s="1052"/>
      <c r="E71" s="1052"/>
      <c r="F71" s="1052"/>
      <c r="G71" s="1052"/>
      <c r="H71" s="1052"/>
      <c r="I71" s="1052"/>
      <c r="J71" s="1053"/>
      <c r="K71" s="1272">
        <f>'Checklist - Ranking Ship GCC'!U668</f>
        <v>0</v>
      </c>
      <c r="L71" s="1273"/>
      <c r="M71" s="1274"/>
      <c r="N71" s="1275">
        <f>'Checklist - Ranking Ship GCC'!V668</f>
        <v>85</v>
      </c>
      <c r="O71" s="1275"/>
      <c r="P71" s="1275"/>
      <c r="Q71" s="1276">
        <f>'Checklist - Ranking Ship GCC'!F669</f>
        <v>60</v>
      </c>
      <c r="R71" s="1276"/>
      <c r="S71" s="1054"/>
      <c r="T71" s="1056"/>
      <c r="U71" s="1008"/>
      <c r="V71" s="421"/>
      <c r="W71" s="269"/>
      <c r="X71" s="268"/>
      <c r="Y71" s="296"/>
      <c r="Z71" s="293"/>
      <c r="AA71" s="304"/>
      <c r="AB71" s="305" t="str">
        <f>IF(Q71=N71, IF(K71=N71,"a","s"),"")</f>
        <v/>
      </c>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3"/>
      <c r="AZ71" s="293"/>
      <c r="BA71" s="293"/>
      <c r="BB71" s="293"/>
      <c r="BC71" s="293"/>
      <c r="BD71" s="293"/>
      <c r="BE71" s="293"/>
      <c r="BF71" s="293"/>
      <c r="BG71" s="293"/>
      <c r="BH71" s="293"/>
      <c r="BI71" s="293"/>
      <c r="BJ71" s="293"/>
      <c r="BK71" s="293"/>
      <c r="BL71" s="293"/>
      <c r="BM71" s="293"/>
      <c r="BN71" s="293"/>
      <c r="BO71" s="293"/>
      <c r="BP71" s="293"/>
      <c r="BQ71" s="293"/>
      <c r="BR71" s="293"/>
      <c r="BS71" s="293"/>
      <c r="BT71" s="293"/>
      <c r="BU71" s="293"/>
      <c r="BV71" s="293"/>
      <c r="BW71" s="293"/>
      <c r="BX71" s="293"/>
      <c r="BY71" s="293"/>
      <c r="BZ71" s="293"/>
      <c r="CA71" s="293"/>
      <c r="CB71" s="293"/>
      <c r="CC71" s="293"/>
      <c r="CD71" s="293"/>
      <c r="CE71" s="293"/>
      <c r="CF71" s="293"/>
      <c r="CG71" s="293"/>
      <c r="CH71" s="293"/>
      <c r="CI71" s="293"/>
      <c r="CJ71" s="293"/>
      <c r="CK71" s="293"/>
      <c r="CL71" s="293"/>
      <c r="CM71" s="293"/>
      <c r="CN71" s="293"/>
      <c r="CO71" s="293"/>
    </row>
    <row r="72" spans="1:93" s="458" customFormat="1" ht="30" customHeight="1" thickBot="1" x14ac:dyDescent="0.25">
      <c r="A72" s="602"/>
      <c r="B72" s="604" t="str">
        <f>'Checklist - Ranking Ship GCC'!B670</f>
        <v>9000</v>
      </c>
      <c r="C72" s="1283" t="str">
        <f>'Checklist - Ranking Ship GCC'!C670</f>
        <v>REQUIREMENTS ACCORDING TO ISO STANDARDS</v>
      </c>
      <c r="D72" s="1284"/>
      <c r="E72" s="1284"/>
      <c r="F72" s="1284"/>
      <c r="G72" s="1284"/>
      <c r="H72" s="1284"/>
      <c r="I72" s="1284"/>
      <c r="J72" s="1284"/>
      <c r="K72" s="921"/>
      <c r="L72" s="921"/>
      <c r="M72" s="921"/>
      <c r="N72" s="921"/>
      <c r="O72" s="921"/>
      <c r="P72" s="921"/>
      <c r="Q72" s="921"/>
      <c r="R72" s="921"/>
      <c r="S72" s="921"/>
      <c r="T72" s="921"/>
      <c r="U72" s="922"/>
      <c r="V72" s="314"/>
      <c r="W72" s="265"/>
      <c r="X72" s="265"/>
      <c r="Y72" s="290"/>
      <c r="Z72" s="370"/>
      <c r="AA72" s="290"/>
      <c r="AB72" s="290"/>
      <c r="AC72" s="290"/>
      <c r="AD72" s="290"/>
      <c r="AE72" s="290"/>
      <c r="AF72" s="290"/>
      <c r="AG72" s="290"/>
      <c r="AH72" s="290"/>
      <c r="AI72" s="290"/>
      <c r="AJ72" s="290"/>
      <c r="AK72" s="290"/>
      <c r="AL72" s="290"/>
      <c r="AM72" s="290"/>
      <c r="AN72" s="290"/>
      <c r="AO72" s="282"/>
      <c r="AP72" s="282"/>
      <c r="AQ72" s="282"/>
      <c r="AR72" s="282"/>
      <c r="AS72" s="485"/>
      <c r="AT72" s="485"/>
      <c r="AU72" s="485"/>
      <c r="AV72" s="485"/>
      <c r="AW72" s="485"/>
      <c r="AX72" s="485"/>
      <c r="AY72" s="485"/>
      <c r="AZ72" s="485"/>
      <c r="BA72" s="485"/>
      <c r="BB72" s="485"/>
      <c r="BC72" s="485"/>
      <c r="BD72" s="485"/>
      <c r="BE72" s="485"/>
      <c r="BF72" s="485"/>
      <c r="BG72" s="485"/>
      <c r="BH72" s="485"/>
      <c r="BI72" s="485"/>
      <c r="BJ72" s="485"/>
      <c r="BK72" s="485"/>
      <c r="BL72" s="485"/>
      <c r="BM72" s="485"/>
      <c r="BN72" s="485"/>
      <c r="BO72" s="485"/>
      <c r="BP72" s="485"/>
      <c r="BQ72" s="485"/>
      <c r="BR72" s="485"/>
      <c r="BS72" s="485"/>
      <c r="BT72" s="485"/>
      <c r="BU72" s="485"/>
      <c r="BV72" s="485"/>
      <c r="BW72" s="485"/>
      <c r="BX72" s="485"/>
      <c r="BY72" s="485"/>
      <c r="BZ72" s="485"/>
      <c r="CA72" s="485"/>
      <c r="CB72" s="485"/>
      <c r="CC72" s="485"/>
      <c r="CD72" s="485"/>
      <c r="CE72" s="485"/>
      <c r="CF72" s="485"/>
      <c r="CG72" s="485"/>
      <c r="CH72" s="485"/>
    </row>
    <row r="73" spans="1:93" s="13" customFormat="1" ht="27.95" customHeight="1" thickBot="1" x14ac:dyDescent="0.25">
      <c r="A73" s="215"/>
      <c r="B73" s="608" t="str">
        <f>'Checklist - Ranking Ship GCC'!B671</f>
        <v>9421</v>
      </c>
      <c r="C73" s="1328" t="str">
        <f>'Checklist - Ranking Ship GCC'!C671</f>
        <v>ISO Certification</v>
      </c>
      <c r="D73" s="1329"/>
      <c r="E73" s="1329"/>
      <c r="F73" s="1329"/>
      <c r="G73" s="1329"/>
      <c r="H73" s="1329"/>
      <c r="I73" s="1329"/>
      <c r="J73" s="1330"/>
      <c r="K73" s="1316">
        <f>'Checklist - Ranking Ship GCC'!U680</f>
        <v>0</v>
      </c>
      <c r="L73" s="1317"/>
      <c r="M73" s="1318"/>
      <c r="N73" s="1327">
        <f>'Checklist - Ranking Ship GCC'!V680</f>
        <v>80</v>
      </c>
      <c r="O73" s="1327"/>
      <c r="P73" s="1327"/>
      <c r="Q73" s="1319">
        <f>'Checklist - Ranking Ship GCC'!F681</f>
        <v>0</v>
      </c>
      <c r="R73" s="1319"/>
      <c r="S73" s="1320"/>
      <c r="T73" s="1322"/>
      <c r="U73" s="1323"/>
      <c r="V73" s="421"/>
      <c r="W73" s="269"/>
      <c r="X73" s="268"/>
      <c r="Y73" s="296"/>
      <c r="Z73" s="293"/>
      <c r="AA73" s="306"/>
      <c r="AB73" s="307" t="str">
        <f t="shared" ref="AB73" si="9">IF(Q73=N73, IF(K73=N73,"a","s"),"")</f>
        <v/>
      </c>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3"/>
      <c r="AZ73" s="293"/>
      <c r="BA73" s="293"/>
      <c r="BB73" s="293"/>
      <c r="BC73" s="293"/>
      <c r="BD73" s="293"/>
      <c r="BE73" s="293"/>
      <c r="BF73" s="293"/>
      <c r="BG73" s="293"/>
      <c r="BH73" s="293"/>
      <c r="BI73" s="293"/>
      <c r="BJ73" s="293"/>
      <c r="BK73" s="293"/>
      <c r="BL73" s="293"/>
      <c r="BM73" s="293"/>
      <c r="BN73" s="293"/>
      <c r="BO73" s="293"/>
      <c r="BP73" s="293"/>
      <c r="BQ73" s="293"/>
      <c r="BR73" s="293"/>
      <c r="BS73" s="293"/>
      <c r="BT73" s="293"/>
      <c r="BU73" s="293"/>
      <c r="BV73" s="293"/>
      <c r="BW73" s="293"/>
      <c r="BX73" s="293"/>
      <c r="BY73" s="293"/>
      <c r="BZ73" s="293"/>
      <c r="CA73" s="293"/>
      <c r="CB73" s="293"/>
      <c r="CC73" s="293"/>
      <c r="CD73" s="293"/>
      <c r="CE73" s="293"/>
      <c r="CF73" s="293"/>
      <c r="CG73" s="293"/>
      <c r="CH73" s="293"/>
      <c r="CI73" s="293"/>
      <c r="CJ73" s="293"/>
      <c r="CK73" s="293"/>
      <c r="CL73" s="293"/>
      <c r="CM73" s="293"/>
      <c r="CN73" s="293"/>
      <c r="CO73" s="293"/>
    </row>
    <row r="74" spans="1:93" s="13" customFormat="1" ht="30" customHeight="1" thickTop="1" thickBot="1" x14ac:dyDescent="0.25">
      <c r="A74" s="215"/>
      <c r="B74" s="609"/>
      <c r="C74" s="1081" t="s">
        <v>50</v>
      </c>
      <c r="D74" s="921"/>
      <c r="E74" s="921"/>
      <c r="F74" s="921"/>
      <c r="G74" s="921"/>
      <c r="H74" s="921"/>
      <c r="I74" s="921"/>
      <c r="J74" s="921"/>
      <c r="K74" s="1313">
        <f>SUM(K5:M73)</f>
        <v>0</v>
      </c>
      <c r="L74" s="1314"/>
      <c r="M74" s="1315"/>
      <c r="N74" s="1326">
        <f>SUM(N5:P73)</f>
        <v>3805</v>
      </c>
      <c r="O74" s="1326"/>
      <c r="P74" s="1326"/>
      <c r="Q74" s="1084">
        <f>SUM(Q5:S73)</f>
        <v>1685</v>
      </c>
      <c r="R74" s="1085"/>
      <c r="S74" s="1086"/>
      <c r="T74" s="1321"/>
      <c r="U74" s="922"/>
      <c r="V74" s="421"/>
      <c r="W74" s="269"/>
      <c r="X74" s="268"/>
      <c r="Y74" s="296"/>
      <c r="Z74" s="296"/>
      <c r="AA74" s="1324">
        <f>COUNTIF(AB5:AB73,"s")</f>
        <v>9</v>
      </c>
      <c r="AB74" s="1325"/>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c r="BW74" s="293"/>
      <c r="BX74" s="293"/>
      <c r="BY74" s="293"/>
      <c r="BZ74" s="293"/>
      <c r="CA74" s="293"/>
      <c r="CB74" s="293"/>
      <c r="CC74" s="293"/>
      <c r="CD74" s="293"/>
      <c r="CE74" s="293"/>
      <c r="CF74" s="293"/>
      <c r="CG74" s="293"/>
      <c r="CH74" s="293"/>
      <c r="CI74" s="293"/>
      <c r="CJ74" s="293"/>
      <c r="CK74" s="293"/>
      <c r="CL74" s="293"/>
      <c r="CM74" s="293"/>
      <c r="CN74" s="293"/>
      <c r="CO74" s="293"/>
    </row>
    <row r="75" spans="1:93" ht="20.25" x14ac:dyDescent="0.2">
      <c r="A75" s="82"/>
      <c r="B75" s="280"/>
      <c r="C75" s="258"/>
      <c r="D75" s="83"/>
      <c r="E75" s="83"/>
      <c r="F75" s="83"/>
      <c r="G75" s="83"/>
      <c r="H75" s="83"/>
      <c r="I75" s="83"/>
      <c r="J75" s="83"/>
      <c r="K75" s="83"/>
      <c r="L75" s="83"/>
      <c r="M75" s="83"/>
      <c r="N75" s="83"/>
      <c r="O75" s="258"/>
      <c r="P75" s="258"/>
      <c r="Q75" s="258"/>
      <c r="R75" s="258"/>
      <c r="S75" s="258"/>
      <c r="T75" s="258"/>
      <c r="U75" s="83"/>
      <c r="V75" s="279"/>
      <c r="W75" s="82"/>
      <c r="X75" s="82"/>
      <c r="Y75" s="284"/>
      <c r="Z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row>
    <row r="76" spans="1:93" ht="21" thickBot="1" x14ac:dyDescent="0.25">
      <c r="A76" s="82"/>
      <c r="B76" s="280" t="s">
        <v>262</v>
      </c>
      <c r="C76" s="258"/>
      <c r="D76" s="83"/>
      <c r="E76" s="83"/>
      <c r="F76" s="83"/>
      <c r="G76" s="83"/>
      <c r="H76" s="83"/>
      <c r="I76" s="83"/>
      <c r="J76" s="83"/>
      <c r="K76" s="83"/>
      <c r="L76" s="83"/>
      <c r="M76" s="83"/>
      <c r="N76" s="83"/>
      <c r="O76" s="258"/>
      <c r="P76" s="258"/>
      <c r="Q76" s="258"/>
      <c r="R76" s="258"/>
      <c r="S76" s="258"/>
      <c r="T76" s="258"/>
      <c r="U76" s="83"/>
      <c r="V76" s="279"/>
      <c r="W76" s="82"/>
      <c r="X76" s="82"/>
      <c r="Y76" s="284"/>
      <c r="Z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row>
    <row r="77" spans="1:93" ht="22.5" x14ac:dyDescent="0.2">
      <c r="A77" s="82"/>
      <c r="B77" s="270" t="s">
        <v>602</v>
      </c>
      <c r="C77" s="1079" t="s">
        <v>193</v>
      </c>
      <c r="D77" s="1007"/>
      <c r="E77" s="1007"/>
      <c r="F77" s="1007"/>
      <c r="G77" s="1007"/>
      <c r="H77" s="1007"/>
      <c r="I77" s="1007"/>
      <c r="J77" s="1007"/>
      <c r="K77" s="1007"/>
      <c r="L77" s="1007"/>
      <c r="M77" s="1007"/>
      <c r="N77" s="1080"/>
      <c r="O77" s="258"/>
      <c r="P77" s="258"/>
      <c r="Q77" s="258"/>
      <c r="R77" s="258"/>
      <c r="S77" s="258"/>
      <c r="T77" s="258"/>
      <c r="U77" s="83"/>
      <c r="V77" s="279"/>
      <c r="W77" s="82"/>
      <c r="X77" s="82"/>
      <c r="Y77" s="284"/>
      <c r="AA77" s="1082" t="s">
        <v>46</v>
      </c>
      <c r="AB77" s="1083"/>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row>
    <row r="78" spans="1:93" ht="21" thickBot="1" x14ac:dyDescent="0.25">
      <c r="A78" s="82"/>
      <c r="B78" s="271"/>
      <c r="C78" s="1079" t="s">
        <v>194</v>
      </c>
      <c r="D78" s="1007"/>
      <c r="E78" s="1007"/>
      <c r="F78" s="1007"/>
      <c r="G78" s="1007"/>
      <c r="H78" s="1007"/>
      <c r="I78" s="1007"/>
      <c r="J78" s="1007"/>
      <c r="K78" s="1007"/>
      <c r="L78" s="1007"/>
      <c r="M78" s="1007"/>
      <c r="N78" s="1080"/>
      <c r="O78" s="258"/>
      <c r="P78" s="258"/>
      <c r="Q78" s="258"/>
      <c r="R78" s="258"/>
      <c r="S78" s="258"/>
      <c r="T78" s="258"/>
      <c r="U78" s="83"/>
      <c r="V78" s="279"/>
      <c r="W78" s="82"/>
      <c r="X78" s="82"/>
      <c r="Y78" s="284"/>
      <c r="AA78" s="308" t="s">
        <v>336</v>
      </c>
      <c r="AB78" s="309">
        <f>K74/N74</f>
        <v>0</v>
      </c>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row>
    <row r="79" spans="1:93" ht="30" customHeight="1" x14ac:dyDescent="0.2">
      <c r="A79" s="82"/>
      <c r="B79" s="272"/>
      <c r="C79" s="1079" t="s">
        <v>195</v>
      </c>
      <c r="D79" s="1007"/>
      <c r="E79" s="1007"/>
      <c r="F79" s="1007"/>
      <c r="G79" s="1007"/>
      <c r="H79" s="1007"/>
      <c r="I79" s="1007"/>
      <c r="J79" s="1007"/>
      <c r="K79" s="1007"/>
      <c r="L79" s="1007"/>
      <c r="M79" s="1007"/>
      <c r="N79" s="1080"/>
      <c r="O79" s="258"/>
      <c r="P79" s="258"/>
      <c r="Q79" s="258"/>
      <c r="R79" s="258"/>
      <c r="S79" s="258"/>
      <c r="T79" s="258"/>
      <c r="U79" s="83"/>
      <c r="V79" s="279"/>
      <c r="W79" s="82"/>
      <c r="X79" s="82"/>
      <c r="Y79" s="284"/>
      <c r="AA79" s="310"/>
      <c r="AB79" s="311"/>
      <c r="AC79" s="312"/>
      <c r="AD79" s="284"/>
      <c r="AE79" s="284"/>
      <c r="AF79" s="284"/>
      <c r="AG79" s="284"/>
      <c r="AH79" s="284"/>
      <c r="AI79" s="284"/>
      <c r="AJ79" s="284"/>
      <c r="AK79" s="284"/>
      <c r="AL79" s="284"/>
      <c r="AM79" s="284"/>
      <c r="AN79" s="284"/>
      <c r="AO79" s="284"/>
      <c r="AP79" s="284"/>
      <c r="AQ79" s="284"/>
      <c r="AR79" s="284"/>
      <c r="AS79" s="284"/>
      <c r="AT79" s="284"/>
      <c r="AU79" s="284"/>
      <c r="AV79" s="284"/>
      <c r="AW79" s="284"/>
      <c r="AX79" s="284"/>
    </row>
    <row r="80" spans="1:93" ht="30" customHeight="1" x14ac:dyDescent="0.2">
      <c r="A80" s="82"/>
      <c r="B80" s="273">
        <v>0</v>
      </c>
      <c r="C80" s="1079" t="s">
        <v>333</v>
      </c>
      <c r="D80" s="1007"/>
      <c r="E80" s="1007"/>
      <c r="F80" s="1007"/>
      <c r="G80" s="1007"/>
      <c r="H80" s="1007"/>
      <c r="I80" s="1007"/>
      <c r="J80" s="1007"/>
      <c r="K80" s="1007"/>
      <c r="L80" s="1007"/>
      <c r="M80" s="1007"/>
      <c r="N80" s="1080"/>
      <c r="O80" s="258"/>
      <c r="P80" s="258"/>
      <c r="Q80" s="258"/>
      <c r="R80" s="258"/>
      <c r="S80" s="258"/>
      <c r="T80" s="258"/>
      <c r="U80" s="83"/>
      <c r="V80" s="279"/>
      <c r="W80" s="82"/>
      <c r="X80" s="82"/>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row>
    <row r="81" spans="1:93" ht="30" customHeight="1" x14ac:dyDescent="0.2">
      <c r="A81" s="82"/>
      <c r="B81" s="274"/>
      <c r="C81" s="1079" t="s">
        <v>334</v>
      </c>
      <c r="D81" s="1007"/>
      <c r="E81" s="1007"/>
      <c r="F81" s="1007"/>
      <c r="G81" s="1007"/>
      <c r="H81" s="1007"/>
      <c r="I81" s="1007"/>
      <c r="J81" s="1007"/>
      <c r="K81" s="1007"/>
      <c r="L81" s="1007"/>
      <c r="M81" s="1007"/>
      <c r="N81" s="1080"/>
      <c r="O81" s="258"/>
      <c r="P81" s="258"/>
      <c r="Q81" s="258"/>
      <c r="R81" s="258"/>
      <c r="S81" s="258"/>
      <c r="T81" s="258"/>
      <c r="U81" s="83"/>
      <c r="V81" s="279"/>
      <c r="W81" s="82"/>
      <c r="X81" s="82"/>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row>
    <row r="82" spans="1:93" ht="30" customHeight="1" x14ac:dyDescent="0.2">
      <c r="A82" s="82"/>
      <c r="B82" s="275">
        <v>0</v>
      </c>
      <c r="C82" s="1079" t="s">
        <v>288</v>
      </c>
      <c r="D82" s="1007"/>
      <c r="E82" s="1007"/>
      <c r="F82" s="1007"/>
      <c r="G82" s="1007"/>
      <c r="H82" s="1007"/>
      <c r="I82" s="1007"/>
      <c r="J82" s="1007"/>
      <c r="K82" s="1007"/>
      <c r="L82" s="1007"/>
      <c r="M82" s="1007"/>
      <c r="N82" s="1080"/>
      <c r="O82" s="258"/>
      <c r="P82" s="258"/>
      <c r="Q82" s="258"/>
      <c r="R82" s="258"/>
      <c r="S82" s="258"/>
      <c r="T82" s="258"/>
      <c r="U82" s="83"/>
      <c r="V82" s="279"/>
      <c r="W82" s="82"/>
      <c r="X82" s="82"/>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row>
    <row r="83" spans="1:93" ht="30" customHeight="1" x14ac:dyDescent="0.2">
      <c r="A83" s="82"/>
      <c r="B83" s="276"/>
      <c r="C83" s="1079" t="s">
        <v>335</v>
      </c>
      <c r="D83" s="1007"/>
      <c r="E83" s="1007"/>
      <c r="F83" s="1007"/>
      <c r="G83" s="1007"/>
      <c r="H83" s="1007"/>
      <c r="I83" s="1007"/>
      <c r="J83" s="1007"/>
      <c r="K83" s="1007"/>
      <c r="L83" s="1007"/>
      <c r="M83" s="1007"/>
      <c r="N83" s="1080"/>
      <c r="O83" s="258"/>
      <c r="P83" s="258"/>
      <c r="Q83" s="258"/>
      <c r="R83" s="258"/>
      <c r="S83" s="258"/>
      <c r="T83" s="258"/>
      <c r="U83" s="83"/>
      <c r="V83" s="279"/>
      <c r="W83" s="82"/>
      <c r="X83" s="82"/>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row>
    <row r="84" spans="1:93" ht="30" customHeight="1" x14ac:dyDescent="0.2">
      <c r="A84" s="82"/>
      <c r="B84" s="313"/>
      <c r="C84" s="1079" t="s">
        <v>289</v>
      </c>
      <c r="D84" s="1007"/>
      <c r="E84" s="1007"/>
      <c r="F84" s="1007"/>
      <c r="G84" s="1007"/>
      <c r="H84" s="1007"/>
      <c r="I84" s="1007"/>
      <c r="J84" s="1007"/>
      <c r="K84" s="1007"/>
      <c r="L84" s="1007"/>
      <c r="M84" s="1007"/>
      <c r="N84" s="1080"/>
      <c r="O84" s="258"/>
      <c r="P84" s="258"/>
      <c r="Q84" s="258"/>
      <c r="R84" s="258"/>
      <c r="S84" s="258"/>
      <c r="T84" s="258"/>
      <c r="U84" s="83"/>
      <c r="V84" s="279"/>
      <c r="W84" s="82"/>
      <c r="X84" s="82"/>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row>
    <row r="85" spans="1:93" ht="30" customHeight="1" x14ac:dyDescent="0.2">
      <c r="A85" s="82"/>
      <c r="B85" s="281" t="s">
        <v>42</v>
      </c>
      <c r="C85" s="278"/>
      <c r="D85" s="258"/>
      <c r="E85" s="258"/>
      <c r="F85" s="258"/>
      <c r="G85" s="258"/>
      <c r="H85" s="258"/>
      <c r="I85" s="83"/>
      <c r="J85" s="83"/>
      <c r="K85" s="83"/>
      <c r="L85" s="83"/>
      <c r="M85" s="83"/>
      <c r="N85" s="83"/>
      <c r="O85" s="258"/>
      <c r="P85" s="258"/>
      <c r="Q85" s="258"/>
      <c r="R85" s="258"/>
      <c r="S85" s="258"/>
      <c r="T85" s="258"/>
      <c r="U85" s="83"/>
      <c r="V85" s="279"/>
      <c r="W85" s="82"/>
      <c r="X85" s="82"/>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row>
    <row r="86" spans="1:93" ht="30" customHeight="1" x14ac:dyDescent="0.2">
      <c r="A86" s="82"/>
      <c r="B86" s="277"/>
      <c r="C86" s="278"/>
      <c r="D86" s="258"/>
      <c r="E86" s="258"/>
      <c r="F86" s="258"/>
      <c r="G86" s="258"/>
      <c r="H86" s="258"/>
      <c r="I86" s="258"/>
      <c r="J86" s="258"/>
      <c r="K86" s="258"/>
      <c r="L86" s="258"/>
      <c r="M86" s="258"/>
      <c r="N86" s="258"/>
      <c r="O86" s="258"/>
      <c r="P86" s="258"/>
      <c r="Q86" s="258"/>
      <c r="R86" s="258"/>
      <c r="S86" s="258"/>
      <c r="T86" s="258"/>
      <c r="U86" s="83"/>
      <c r="V86" s="279"/>
      <c r="W86" s="82"/>
      <c r="X86" s="82"/>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row>
    <row r="87" spans="1:93" x14ac:dyDescent="0.2">
      <c r="A87" s="82"/>
      <c r="B87" s="277"/>
      <c r="C87" s="278"/>
      <c r="D87" s="258"/>
      <c r="E87" s="258"/>
      <c r="F87" s="258"/>
      <c r="G87" s="258"/>
      <c r="H87" s="258"/>
      <c r="I87" s="258"/>
      <c r="J87" s="258"/>
      <c r="K87" s="258"/>
      <c r="L87" s="258"/>
      <c r="M87" s="258"/>
      <c r="N87" s="258"/>
      <c r="O87" s="258"/>
      <c r="P87" s="258"/>
      <c r="Q87" s="258"/>
      <c r="R87" s="258"/>
      <c r="S87" s="258"/>
      <c r="T87" s="258"/>
      <c r="U87" s="83"/>
      <c r="V87" s="279"/>
      <c r="W87" s="82"/>
      <c r="X87" s="82"/>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row>
    <row r="88" spans="1:93" s="258" customFormat="1" x14ac:dyDescent="0.2">
      <c r="A88" s="82"/>
      <c r="B88" s="277"/>
      <c r="C88" s="278"/>
      <c r="U88" s="83"/>
      <c r="V88" s="279"/>
      <c r="W88" s="82"/>
      <c r="X88" s="82"/>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285"/>
      <c r="CF88" s="285"/>
      <c r="CG88" s="285"/>
      <c r="CH88" s="285"/>
      <c r="CI88" s="285"/>
      <c r="CJ88" s="285"/>
      <c r="CK88" s="285"/>
      <c r="CL88" s="285"/>
      <c r="CM88" s="285"/>
      <c r="CN88" s="285"/>
      <c r="CO88" s="285"/>
    </row>
    <row r="89" spans="1:93" s="258" customFormat="1" x14ac:dyDescent="0.2">
      <c r="A89" s="82"/>
      <c r="B89" s="277"/>
      <c r="C89" s="278"/>
      <c r="U89" s="83"/>
      <c r="V89" s="279"/>
      <c r="W89" s="82"/>
      <c r="X89" s="82"/>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c r="CO89" s="285"/>
    </row>
    <row r="90" spans="1:93" s="258" customFormat="1" x14ac:dyDescent="0.2">
      <c r="A90" s="82"/>
      <c r="B90" s="277"/>
      <c r="C90" s="278"/>
      <c r="U90" s="83"/>
      <c r="V90" s="279"/>
      <c r="W90" s="82"/>
      <c r="X90" s="82"/>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5"/>
      <c r="AZ90" s="285"/>
      <c r="BA90" s="285"/>
      <c r="BB90" s="285"/>
      <c r="BC90" s="285"/>
      <c r="BD90" s="285"/>
      <c r="BE90" s="285"/>
      <c r="BF90" s="285"/>
      <c r="BG90" s="285"/>
      <c r="BH90" s="285"/>
      <c r="BI90" s="285"/>
      <c r="BJ90" s="285"/>
      <c r="BK90" s="285"/>
      <c r="BL90" s="285"/>
      <c r="BM90" s="285"/>
      <c r="BN90" s="285"/>
      <c r="BO90" s="285"/>
      <c r="BP90" s="285"/>
      <c r="BQ90" s="285"/>
      <c r="BR90" s="285"/>
      <c r="BS90" s="285"/>
      <c r="BT90" s="285"/>
      <c r="BU90" s="285"/>
      <c r="BV90" s="285"/>
      <c r="BW90" s="285"/>
      <c r="BX90" s="285"/>
      <c r="BY90" s="285"/>
      <c r="BZ90" s="285"/>
      <c r="CA90" s="285"/>
      <c r="CB90" s="285"/>
      <c r="CC90" s="285"/>
      <c r="CD90" s="285"/>
      <c r="CE90" s="285"/>
      <c r="CF90" s="285"/>
      <c r="CG90" s="285"/>
      <c r="CH90" s="285"/>
      <c r="CI90" s="285"/>
      <c r="CJ90" s="285"/>
      <c r="CK90" s="285"/>
      <c r="CL90" s="285"/>
      <c r="CM90" s="285"/>
      <c r="CN90" s="285"/>
      <c r="CO90" s="285"/>
    </row>
    <row r="91" spans="1:93" s="258" customFormat="1" x14ac:dyDescent="0.2">
      <c r="A91" s="82"/>
      <c r="B91" s="277"/>
      <c r="C91" s="278"/>
      <c r="U91" s="83"/>
      <c r="V91" s="279"/>
      <c r="W91" s="82"/>
      <c r="X91" s="82"/>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5"/>
      <c r="BX91" s="285"/>
      <c r="BY91" s="285"/>
      <c r="BZ91" s="285"/>
      <c r="CA91" s="285"/>
      <c r="CB91" s="285"/>
      <c r="CC91" s="285"/>
      <c r="CD91" s="285"/>
      <c r="CE91" s="285"/>
      <c r="CF91" s="285"/>
      <c r="CG91" s="285"/>
      <c r="CH91" s="285"/>
      <c r="CI91" s="285"/>
      <c r="CJ91" s="285"/>
      <c r="CK91" s="285"/>
      <c r="CL91" s="285"/>
      <c r="CM91" s="285"/>
      <c r="CN91" s="285"/>
      <c r="CO91" s="285"/>
    </row>
    <row r="92" spans="1:93" s="258" customFormat="1" x14ac:dyDescent="0.2">
      <c r="A92" s="82"/>
      <c r="B92" s="277"/>
      <c r="C92" s="278"/>
      <c r="U92" s="83"/>
      <c r="V92" s="279"/>
      <c r="W92" s="82"/>
      <c r="X92" s="82"/>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row>
    <row r="93" spans="1:93" s="258" customFormat="1" x14ac:dyDescent="0.2">
      <c r="A93" s="82"/>
      <c r="B93" s="277"/>
      <c r="C93" s="278"/>
      <c r="U93" s="83"/>
      <c r="V93" s="279"/>
      <c r="W93" s="82"/>
      <c r="X93" s="82"/>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c r="BZ93" s="285"/>
      <c r="CA93" s="285"/>
      <c r="CB93" s="285"/>
      <c r="CC93" s="285"/>
      <c r="CD93" s="285"/>
      <c r="CE93" s="285"/>
      <c r="CF93" s="285"/>
      <c r="CG93" s="285"/>
      <c r="CH93" s="285"/>
      <c r="CI93" s="285"/>
      <c r="CJ93" s="285"/>
      <c r="CK93" s="285"/>
      <c r="CL93" s="285"/>
      <c r="CM93" s="285"/>
      <c r="CN93" s="285"/>
      <c r="CO93" s="285"/>
    </row>
    <row r="94" spans="1:93" s="258" customFormat="1" x14ac:dyDescent="0.2">
      <c r="A94" s="82"/>
      <c r="B94" s="277"/>
      <c r="C94" s="278"/>
      <c r="U94" s="83"/>
      <c r="V94" s="279"/>
      <c r="W94" s="82"/>
      <c r="X94" s="82"/>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5"/>
      <c r="BX94" s="285"/>
      <c r="BY94" s="285"/>
      <c r="BZ94" s="285"/>
      <c r="CA94" s="285"/>
      <c r="CB94" s="285"/>
      <c r="CC94" s="285"/>
      <c r="CD94" s="285"/>
      <c r="CE94" s="285"/>
      <c r="CF94" s="285"/>
      <c r="CG94" s="285"/>
      <c r="CH94" s="285"/>
      <c r="CI94" s="285"/>
      <c r="CJ94" s="285"/>
      <c r="CK94" s="285"/>
      <c r="CL94" s="285"/>
      <c r="CM94" s="285"/>
      <c r="CN94" s="285"/>
      <c r="CO94" s="285"/>
    </row>
    <row r="95" spans="1:93" s="258" customFormat="1" x14ac:dyDescent="0.2">
      <c r="A95" s="82"/>
      <c r="B95" s="277"/>
      <c r="C95" s="278"/>
      <c r="U95" s="83"/>
      <c r="V95" s="279"/>
      <c r="W95" s="82"/>
      <c r="X95" s="82"/>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c r="BV95" s="285"/>
      <c r="BW95" s="285"/>
      <c r="BX95" s="285"/>
      <c r="BY95" s="285"/>
      <c r="BZ95" s="285"/>
      <c r="CA95" s="285"/>
      <c r="CB95" s="285"/>
      <c r="CC95" s="285"/>
      <c r="CD95" s="285"/>
      <c r="CE95" s="285"/>
      <c r="CF95" s="285"/>
      <c r="CG95" s="285"/>
      <c r="CH95" s="285"/>
      <c r="CI95" s="285"/>
      <c r="CJ95" s="285"/>
      <c r="CK95" s="285"/>
      <c r="CL95" s="285"/>
      <c r="CM95" s="285"/>
      <c r="CN95" s="285"/>
      <c r="CO95" s="285"/>
    </row>
    <row r="96" spans="1:93" s="258" customFormat="1" x14ac:dyDescent="0.2">
      <c r="A96" s="82"/>
      <c r="B96" s="277"/>
      <c r="C96" s="278"/>
      <c r="U96" s="83"/>
      <c r="V96" s="279"/>
      <c r="W96" s="82"/>
      <c r="X96" s="82"/>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5"/>
      <c r="BX96" s="285"/>
      <c r="BY96" s="285"/>
      <c r="BZ96" s="285"/>
      <c r="CA96" s="285"/>
      <c r="CB96" s="285"/>
      <c r="CC96" s="285"/>
      <c r="CD96" s="285"/>
      <c r="CE96" s="285"/>
      <c r="CF96" s="285"/>
      <c r="CG96" s="285"/>
      <c r="CH96" s="285"/>
      <c r="CI96" s="285"/>
      <c r="CJ96" s="285"/>
      <c r="CK96" s="285"/>
      <c r="CL96" s="285"/>
      <c r="CM96" s="285"/>
      <c r="CN96" s="285"/>
      <c r="CO96" s="285"/>
    </row>
    <row r="97" spans="1:93" s="258" customFormat="1" x14ac:dyDescent="0.2">
      <c r="A97" s="82"/>
      <c r="B97" s="277"/>
      <c r="C97" s="278"/>
      <c r="U97" s="83"/>
      <c r="V97" s="279"/>
      <c r="W97" s="82"/>
      <c r="X97" s="82"/>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5"/>
      <c r="AZ97" s="285"/>
      <c r="BA97" s="285"/>
      <c r="BB97" s="285"/>
      <c r="BC97" s="285"/>
      <c r="BD97" s="285"/>
      <c r="BE97" s="285"/>
      <c r="BF97" s="285"/>
      <c r="BG97" s="285"/>
      <c r="BH97" s="285"/>
      <c r="BI97" s="285"/>
      <c r="BJ97" s="285"/>
      <c r="BK97" s="285"/>
      <c r="BL97" s="285"/>
      <c r="BM97" s="285"/>
      <c r="BN97" s="285"/>
      <c r="BO97" s="285"/>
      <c r="BP97" s="285"/>
      <c r="BQ97" s="285"/>
      <c r="BR97" s="285"/>
      <c r="BS97" s="285"/>
      <c r="BT97" s="285"/>
      <c r="BU97" s="285"/>
      <c r="BV97" s="285"/>
      <c r="BW97" s="285"/>
      <c r="BX97" s="285"/>
      <c r="BY97" s="285"/>
      <c r="BZ97" s="285"/>
      <c r="CA97" s="285"/>
      <c r="CB97" s="285"/>
      <c r="CC97" s="285"/>
      <c r="CD97" s="285"/>
      <c r="CE97" s="285"/>
      <c r="CF97" s="285"/>
      <c r="CG97" s="285"/>
      <c r="CH97" s="285"/>
      <c r="CI97" s="285"/>
      <c r="CJ97" s="285"/>
      <c r="CK97" s="285"/>
      <c r="CL97" s="285"/>
      <c r="CM97" s="285"/>
      <c r="CN97" s="285"/>
      <c r="CO97" s="285"/>
    </row>
    <row r="98" spans="1:93" s="258" customFormat="1" x14ac:dyDescent="0.2">
      <c r="A98" s="82"/>
      <c r="B98" s="277"/>
      <c r="C98" s="278"/>
      <c r="U98" s="83"/>
      <c r="V98" s="279"/>
      <c r="W98" s="82"/>
      <c r="X98" s="82"/>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row>
    <row r="99" spans="1:93" s="258" customFormat="1" x14ac:dyDescent="0.2">
      <c r="A99" s="82"/>
      <c r="B99" s="277"/>
      <c r="C99" s="278"/>
      <c r="U99" s="83"/>
      <c r="V99" s="279"/>
      <c r="W99" s="82"/>
      <c r="X99" s="82"/>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5"/>
      <c r="AZ99" s="285"/>
      <c r="BA99" s="285"/>
      <c r="BB99" s="285"/>
      <c r="BC99" s="285"/>
      <c r="BD99" s="285"/>
      <c r="BE99" s="285"/>
      <c r="BF99" s="285"/>
      <c r="BG99" s="285"/>
      <c r="BH99" s="285"/>
      <c r="BI99" s="285"/>
      <c r="BJ99" s="285"/>
      <c r="BK99" s="285"/>
      <c r="BL99" s="285"/>
      <c r="BM99" s="285"/>
      <c r="BN99" s="285"/>
      <c r="BO99" s="285"/>
      <c r="BP99" s="285"/>
      <c r="BQ99" s="285"/>
      <c r="BR99" s="285"/>
      <c r="BS99" s="285"/>
      <c r="BT99" s="285"/>
      <c r="BU99" s="285"/>
      <c r="BV99" s="285"/>
      <c r="BW99" s="285"/>
      <c r="BX99" s="285"/>
      <c r="BY99" s="285"/>
      <c r="BZ99" s="285"/>
      <c r="CA99" s="285"/>
      <c r="CB99" s="285"/>
      <c r="CC99" s="285"/>
      <c r="CD99" s="285"/>
      <c r="CE99" s="285"/>
      <c r="CF99" s="285"/>
      <c r="CG99" s="285"/>
      <c r="CH99" s="285"/>
      <c r="CI99" s="285"/>
      <c r="CJ99" s="285"/>
      <c r="CK99" s="285"/>
      <c r="CL99" s="285"/>
      <c r="CM99" s="285"/>
      <c r="CN99" s="285"/>
      <c r="CO99" s="285"/>
    </row>
    <row r="100" spans="1:93" s="258" customFormat="1" x14ac:dyDescent="0.2">
      <c r="A100" s="82"/>
      <c r="B100" s="277"/>
      <c r="C100" s="278"/>
      <c r="U100" s="83"/>
      <c r="V100" s="279"/>
      <c r="W100" s="82"/>
      <c r="X100" s="82"/>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c r="BV100" s="285"/>
      <c r="BW100" s="285"/>
      <c r="BX100" s="285"/>
      <c r="BY100" s="285"/>
      <c r="BZ100" s="285"/>
      <c r="CA100" s="285"/>
      <c r="CB100" s="285"/>
      <c r="CC100" s="285"/>
      <c r="CD100" s="285"/>
      <c r="CE100" s="285"/>
      <c r="CF100" s="285"/>
      <c r="CG100" s="285"/>
      <c r="CH100" s="285"/>
      <c r="CI100" s="285"/>
      <c r="CJ100" s="285"/>
      <c r="CK100" s="285"/>
      <c r="CL100" s="285"/>
      <c r="CM100" s="285"/>
      <c r="CN100" s="285"/>
      <c r="CO100" s="285"/>
    </row>
    <row r="101" spans="1:93" s="258" customFormat="1" x14ac:dyDescent="0.2">
      <c r="A101" s="82"/>
      <c r="B101" s="277"/>
      <c r="C101" s="278"/>
      <c r="U101" s="83"/>
      <c r="V101" s="279"/>
      <c r="W101" s="82"/>
      <c r="X101" s="82"/>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row>
    <row r="102" spans="1:93" s="258" customFormat="1" x14ac:dyDescent="0.2">
      <c r="A102" s="82"/>
      <c r="B102" s="277"/>
      <c r="C102" s="278"/>
      <c r="U102" s="83"/>
      <c r="V102" s="279"/>
      <c r="W102" s="82"/>
      <c r="X102" s="82"/>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c r="BT102" s="285"/>
      <c r="BU102" s="285"/>
      <c r="BV102" s="285"/>
      <c r="BW102" s="285"/>
      <c r="BX102" s="285"/>
      <c r="BY102" s="285"/>
      <c r="BZ102" s="285"/>
      <c r="CA102" s="285"/>
      <c r="CB102" s="285"/>
      <c r="CC102" s="285"/>
      <c r="CD102" s="285"/>
      <c r="CE102" s="285"/>
      <c r="CF102" s="285"/>
      <c r="CG102" s="285"/>
      <c r="CH102" s="285"/>
      <c r="CI102" s="285"/>
      <c r="CJ102" s="285"/>
      <c r="CK102" s="285"/>
      <c r="CL102" s="285"/>
      <c r="CM102" s="285"/>
      <c r="CN102" s="285"/>
      <c r="CO102" s="285"/>
    </row>
    <row r="103" spans="1:93" s="258" customFormat="1" x14ac:dyDescent="0.2">
      <c r="A103" s="82"/>
      <c r="B103" s="277"/>
      <c r="C103" s="278"/>
      <c r="U103" s="83"/>
      <c r="V103" s="279"/>
      <c r="W103" s="82"/>
      <c r="X103" s="82"/>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c r="BT103" s="285"/>
      <c r="BU103" s="285"/>
      <c r="BV103" s="285"/>
      <c r="BW103" s="285"/>
      <c r="BX103" s="285"/>
      <c r="BY103" s="285"/>
      <c r="BZ103" s="285"/>
      <c r="CA103" s="285"/>
      <c r="CB103" s="285"/>
      <c r="CC103" s="285"/>
      <c r="CD103" s="285"/>
      <c r="CE103" s="285"/>
      <c r="CF103" s="285"/>
      <c r="CG103" s="285"/>
      <c r="CH103" s="285"/>
      <c r="CI103" s="285"/>
      <c r="CJ103" s="285"/>
      <c r="CK103" s="285"/>
      <c r="CL103" s="285"/>
      <c r="CM103" s="285"/>
      <c r="CN103" s="285"/>
      <c r="CO103" s="285"/>
    </row>
    <row r="104" spans="1:93" s="258" customFormat="1" x14ac:dyDescent="0.2">
      <c r="A104" s="82"/>
      <c r="B104" s="277"/>
      <c r="C104" s="278"/>
      <c r="U104" s="83"/>
      <c r="V104" s="279"/>
      <c r="W104" s="82"/>
      <c r="X104" s="82"/>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c r="BZ104" s="285"/>
      <c r="CA104" s="285"/>
      <c r="CB104" s="285"/>
      <c r="CC104" s="285"/>
      <c r="CD104" s="285"/>
      <c r="CE104" s="285"/>
      <c r="CF104" s="285"/>
      <c r="CG104" s="285"/>
      <c r="CH104" s="285"/>
      <c r="CI104" s="285"/>
      <c r="CJ104" s="285"/>
      <c r="CK104" s="285"/>
      <c r="CL104" s="285"/>
      <c r="CM104" s="285"/>
      <c r="CN104" s="285"/>
      <c r="CO104" s="285"/>
    </row>
    <row r="105" spans="1:93" s="258" customFormat="1" x14ac:dyDescent="0.2">
      <c r="A105" s="82"/>
      <c r="B105" s="277"/>
      <c r="C105" s="278"/>
      <c r="U105" s="83"/>
      <c r="V105" s="279"/>
      <c r="W105" s="82"/>
      <c r="X105" s="82"/>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285"/>
      <c r="CB105" s="285"/>
      <c r="CC105" s="285"/>
      <c r="CD105" s="285"/>
      <c r="CE105" s="285"/>
      <c r="CF105" s="285"/>
      <c r="CG105" s="285"/>
      <c r="CH105" s="285"/>
      <c r="CI105" s="285"/>
      <c r="CJ105" s="285"/>
      <c r="CK105" s="285"/>
      <c r="CL105" s="285"/>
      <c r="CM105" s="285"/>
      <c r="CN105" s="285"/>
      <c r="CO105" s="285"/>
    </row>
    <row r="106" spans="1:93" s="258" customFormat="1" x14ac:dyDescent="0.2">
      <c r="A106" s="82"/>
      <c r="B106" s="277"/>
      <c r="C106" s="278"/>
      <c r="U106" s="83"/>
      <c r="V106" s="279"/>
      <c r="W106" s="82"/>
      <c r="X106" s="82"/>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85"/>
      <c r="CA106" s="285"/>
      <c r="CB106" s="285"/>
      <c r="CC106" s="285"/>
      <c r="CD106" s="285"/>
      <c r="CE106" s="285"/>
      <c r="CF106" s="285"/>
      <c r="CG106" s="285"/>
      <c r="CH106" s="285"/>
      <c r="CI106" s="285"/>
      <c r="CJ106" s="285"/>
      <c r="CK106" s="285"/>
      <c r="CL106" s="285"/>
      <c r="CM106" s="285"/>
      <c r="CN106" s="285"/>
      <c r="CO106" s="285"/>
    </row>
    <row r="107" spans="1:93" s="258" customFormat="1" x14ac:dyDescent="0.2">
      <c r="A107" s="82"/>
      <c r="B107" s="277"/>
      <c r="C107" s="278"/>
      <c r="U107" s="83"/>
      <c r="V107" s="279"/>
      <c r="W107" s="82"/>
      <c r="X107" s="82"/>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5"/>
      <c r="AZ107" s="285"/>
      <c r="BA107" s="285"/>
      <c r="BB107" s="285"/>
      <c r="BC107" s="285"/>
      <c r="BD107" s="285"/>
      <c r="BE107" s="285"/>
      <c r="BF107" s="285"/>
      <c r="BG107" s="285"/>
      <c r="BH107" s="285"/>
      <c r="BI107" s="285"/>
      <c r="BJ107" s="285"/>
      <c r="BK107" s="285"/>
      <c r="BL107" s="285"/>
      <c r="BM107" s="285"/>
      <c r="BN107" s="285"/>
      <c r="BO107" s="285"/>
      <c r="BP107" s="285"/>
      <c r="BQ107" s="285"/>
      <c r="BR107" s="285"/>
      <c r="BS107" s="285"/>
      <c r="BT107" s="285"/>
      <c r="BU107" s="285"/>
      <c r="BV107" s="285"/>
      <c r="BW107" s="285"/>
      <c r="BX107" s="285"/>
      <c r="BY107" s="285"/>
      <c r="BZ107" s="285"/>
      <c r="CA107" s="285"/>
      <c r="CB107" s="285"/>
      <c r="CC107" s="285"/>
      <c r="CD107" s="285"/>
      <c r="CE107" s="285"/>
      <c r="CF107" s="285"/>
      <c r="CG107" s="285"/>
      <c r="CH107" s="285"/>
      <c r="CI107" s="285"/>
      <c r="CJ107" s="285"/>
      <c r="CK107" s="285"/>
      <c r="CL107" s="285"/>
      <c r="CM107" s="285"/>
      <c r="CN107" s="285"/>
      <c r="CO107" s="285"/>
    </row>
    <row r="108" spans="1:93" s="258" customFormat="1" x14ac:dyDescent="0.2">
      <c r="A108" s="82"/>
      <c r="B108" s="277"/>
      <c r="C108" s="278"/>
      <c r="U108" s="83"/>
      <c r="V108" s="279"/>
      <c r="W108" s="82"/>
      <c r="X108" s="82"/>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c r="BT108" s="285"/>
      <c r="BU108" s="285"/>
      <c r="BV108" s="285"/>
      <c r="BW108" s="285"/>
      <c r="BX108" s="285"/>
      <c r="BY108" s="285"/>
      <c r="BZ108" s="285"/>
      <c r="CA108" s="285"/>
      <c r="CB108" s="285"/>
      <c r="CC108" s="285"/>
      <c r="CD108" s="285"/>
      <c r="CE108" s="285"/>
      <c r="CF108" s="285"/>
      <c r="CG108" s="285"/>
      <c r="CH108" s="285"/>
      <c r="CI108" s="285"/>
      <c r="CJ108" s="285"/>
      <c r="CK108" s="285"/>
      <c r="CL108" s="285"/>
      <c r="CM108" s="285"/>
      <c r="CN108" s="285"/>
      <c r="CO108" s="285"/>
    </row>
    <row r="109" spans="1:93" s="258" customFormat="1" x14ac:dyDescent="0.2">
      <c r="A109" s="82"/>
      <c r="B109" s="277"/>
      <c r="C109" s="278"/>
      <c r="U109" s="83"/>
      <c r="V109" s="279"/>
      <c r="W109" s="82"/>
      <c r="X109" s="82"/>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c r="BT109" s="285"/>
      <c r="BU109" s="285"/>
      <c r="BV109" s="285"/>
      <c r="BW109" s="285"/>
      <c r="BX109" s="285"/>
      <c r="BY109" s="285"/>
      <c r="BZ109" s="285"/>
      <c r="CA109" s="285"/>
      <c r="CB109" s="285"/>
      <c r="CC109" s="285"/>
      <c r="CD109" s="285"/>
      <c r="CE109" s="285"/>
      <c r="CF109" s="285"/>
      <c r="CG109" s="285"/>
      <c r="CH109" s="285"/>
      <c r="CI109" s="285"/>
      <c r="CJ109" s="285"/>
      <c r="CK109" s="285"/>
      <c r="CL109" s="285"/>
      <c r="CM109" s="285"/>
      <c r="CN109" s="285"/>
      <c r="CO109" s="285"/>
    </row>
    <row r="110" spans="1:93" s="258" customFormat="1" x14ac:dyDescent="0.2">
      <c r="A110" s="82"/>
      <c r="B110" s="277"/>
      <c r="C110" s="278"/>
      <c r="U110" s="83"/>
      <c r="V110" s="279"/>
      <c r="W110" s="82"/>
      <c r="X110" s="82"/>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5"/>
      <c r="AZ110" s="285"/>
      <c r="BA110" s="285"/>
      <c r="BB110" s="285"/>
      <c r="BC110" s="285"/>
      <c r="BD110" s="285"/>
      <c r="BE110" s="285"/>
      <c r="BF110" s="285"/>
      <c r="BG110" s="285"/>
      <c r="BH110" s="285"/>
      <c r="BI110" s="285"/>
      <c r="BJ110" s="285"/>
      <c r="BK110" s="285"/>
      <c r="BL110" s="285"/>
      <c r="BM110" s="285"/>
      <c r="BN110" s="285"/>
      <c r="BO110" s="285"/>
      <c r="BP110" s="285"/>
      <c r="BQ110" s="285"/>
      <c r="BR110" s="285"/>
      <c r="BS110" s="285"/>
      <c r="BT110" s="285"/>
      <c r="BU110" s="285"/>
      <c r="BV110" s="285"/>
      <c r="BW110" s="285"/>
      <c r="BX110" s="285"/>
      <c r="BY110" s="285"/>
      <c r="BZ110" s="285"/>
      <c r="CA110" s="285"/>
      <c r="CB110" s="285"/>
      <c r="CC110" s="285"/>
      <c r="CD110" s="285"/>
      <c r="CE110" s="285"/>
      <c r="CF110" s="285"/>
      <c r="CG110" s="285"/>
      <c r="CH110" s="285"/>
      <c r="CI110" s="285"/>
      <c r="CJ110" s="285"/>
      <c r="CK110" s="285"/>
      <c r="CL110" s="285"/>
      <c r="CM110" s="285"/>
      <c r="CN110" s="285"/>
      <c r="CO110" s="285"/>
    </row>
    <row r="111" spans="1:93" s="258" customFormat="1" x14ac:dyDescent="0.2">
      <c r="A111" s="82"/>
      <c r="B111" s="277"/>
      <c r="C111" s="278"/>
      <c r="U111" s="83"/>
      <c r="V111" s="279"/>
      <c r="W111" s="82"/>
      <c r="X111" s="82"/>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5"/>
      <c r="AZ111" s="285"/>
      <c r="BA111" s="285"/>
      <c r="BB111" s="285"/>
      <c r="BC111" s="285"/>
      <c r="BD111" s="285"/>
      <c r="BE111" s="285"/>
      <c r="BF111" s="285"/>
      <c r="BG111" s="285"/>
      <c r="BH111" s="285"/>
      <c r="BI111" s="285"/>
      <c r="BJ111" s="285"/>
      <c r="BK111" s="285"/>
      <c r="BL111" s="285"/>
      <c r="BM111" s="285"/>
      <c r="BN111" s="285"/>
      <c r="BO111" s="285"/>
      <c r="BP111" s="285"/>
      <c r="BQ111" s="285"/>
      <c r="BR111" s="285"/>
      <c r="BS111" s="285"/>
      <c r="BT111" s="285"/>
      <c r="BU111" s="285"/>
      <c r="BV111" s="285"/>
      <c r="BW111" s="285"/>
      <c r="BX111" s="285"/>
      <c r="BY111" s="285"/>
      <c r="BZ111" s="285"/>
      <c r="CA111" s="285"/>
      <c r="CB111" s="285"/>
      <c r="CC111" s="285"/>
      <c r="CD111" s="285"/>
      <c r="CE111" s="285"/>
      <c r="CF111" s="285"/>
      <c r="CG111" s="285"/>
      <c r="CH111" s="285"/>
      <c r="CI111" s="285"/>
      <c r="CJ111" s="285"/>
      <c r="CK111" s="285"/>
      <c r="CL111" s="285"/>
      <c r="CM111" s="285"/>
      <c r="CN111" s="285"/>
      <c r="CO111" s="285"/>
    </row>
    <row r="112" spans="1:93" s="258" customFormat="1" x14ac:dyDescent="0.2">
      <c r="A112" s="82"/>
      <c r="B112" s="277"/>
      <c r="C112" s="278"/>
      <c r="U112" s="83"/>
      <c r="V112" s="279"/>
      <c r="W112" s="82"/>
      <c r="X112" s="82"/>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5"/>
      <c r="AZ112" s="285"/>
      <c r="BA112" s="285"/>
      <c r="BB112" s="285"/>
      <c r="BC112" s="285"/>
      <c r="BD112" s="285"/>
      <c r="BE112" s="285"/>
      <c r="BF112" s="285"/>
      <c r="BG112" s="285"/>
      <c r="BH112" s="285"/>
      <c r="BI112" s="285"/>
      <c r="BJ112" s="285"/>
      <c r="BK112" s="285"/>
      <c r="BL112" s="285"/>
      <c r="BM112" s="285"/>
      <c r="BN112" s="285"/>
      <c r="BO112" s="285"/>
      <c r="BP112" s="285"/>
      <c r="BQ112" s="285"/>
      <c r="BR112" s="285"/>
      <c r="BS112" s="285"/>
      <c r="BT112" s="285"/>
      <c r="BU112" s="285"/>
      <c r="BV112" s="285"/>
      <c r="BW112" s="285"/>
      <c r="BX112" s="285"/>
      <c r="BY112" s="285"/>
      <c r="BZ112" s="285"/>
      <c r="CA112" s="285"/>
      <c r="CB112" s="285"/>
      <c r="CC112" s="285"/>
      <c r="CD112" s="285"/>
      <c r="CE112" s="285"/>
      <c r="CF112" s="285"/>
      <c r="CG112" s="285"/>
      <c r="CH112" s="285"/>
      <c r="CI112" s="285"/>
      <c r="CJ112" s="285"/>
      <c r="CK112" s="285"/>
      <c r="CL112" s="285"/>
      <c r="CM112" s="285"/>
      <c r="CN112" s="285"/>
      <c r="CO112" s="285"/>
    </row>
    <row r="113" spans="1:93" s="258" customFormat="1" x14ac:dyDescent="0.2">
      <c r="A113" s="82"/>
      <c r="B113" s="277"/>
      <c r="C113" s="278"/>
      <c r="U113" s="83"/>
      <c r="V113" s="279"/>
      <c r="W113" s="82"/>
      <c r="X113" s="82"/>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5"/>
      <c r="AZ113" s="285"/>
      <c r="BA113" s="285"/>
      <c r="BB113" s="285"/>
      <c r="BC113" s="285"/>
      <c r="BD113" s="285"/>
      <c r="BE113" s="285"/>
      <c r="BF113" s="285"/>
      <c r="BG113" s="285"/>
      <c r="BH113" s="285"/>
      <c r="BI113" s="285"/>
      <c r="BJ113" s="285"/>
      <c r="BK113" s="285"/>
      <c r="BL113" s="285"/>
      <c r="BM113" s="285"/>
      <c r="BN113" s="285"/>
      <c r="BO113" s="285"/>
      <c r="BP113" s="285"/>
      <c r="BQ113" s="285"/>
      <c r="BR113" s="285"/>
      <c r="BS113" s="285"/>
      <c r="BT113" s="285"/>
      <c r="BU113" s="285"/>
      <c r="BV113" s="285"/>
      <c r="BW113" s="285"/>
      <c r="BX113" s="285"/>
      <c r="BY113" s="285"/>
      <c r="BZ113" s="285"/>
      <c r="CA113" s="285"/>
      <c r="CB113" s="285"/>
      <c r="CC113" s="285"/>
      <c r="CD113" s="285"/>
      <c r="CE113" s="285"/>
      <c r="CF113" s="285"/>
      <c r="CG113" s="285"/>
      <c r="CH113" s="285"/>
      <c r="CI113" s="285"/>
      <c r="CJ113" s="285"/>
      <c r="CK113" s="285"/>
      <c r="CL113" s="285"/>
      <c r="CM113" s="285"/>
      <c r="CN113" s="285"/>
      <c r="CO113" s="285"/>
    </row>
    <row r="114" spans="1:93" s="258" customFormat="1" x14ac:dyDescent="0.2">
      <c r="A114" s="82"/>
      <c r="B114" s="277"/>
      <c r="C114" s="278"/>
      <c r="U114" s="83"/>
      <c r="V114" s="279"/>
      <c r="W114" s="82"/>
      <c r="X114" s="82"/>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285"/>
      <c r="BY114" s="285"/>
      <c r="BZ114" s="285"/>
      <c r="CA114" s="285"/>
      <c r="CB114" s="285"/>
      <c r="CC114" s="285"/>
      <c r="CD114" s="285"/>
      <c r="CE114" s="285"/>
      <c r="CF114" s="285"/>
      <c r="CG114" s="285"/>
      <c r="CH114" s="285"/>
      <c r="CI114" s="285"/>
      <c r="CJ114" s="285"/>
      <c r="CK114" s="285"/>
      <c r="CL114" s="285"/>
      <c r="CM114" s="285"/>
      <c r="CN114" s="285"/>
      <c r="CO114" s="285"/>
    </row>
    <row r="115" spans="1:93" s="258" customFormat="1" x14ac:dyDescent="0.2">
      <c r="A115" s="82"/>
      <c r="B115" s="277"/>
      <c r="C115" s="278"/>
      <c r="U115" s="83"/>
      <c r="V115" s="279"/>
      <c r="W115" s="82"/>
      <c r="X115" s="82"/>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5"/>
      <c r="AZ115" s="285"/>
      <c r="BA115" s="285"/>
      <c r="BB115" s="285"/>
      <c r="BC115" s="285"/>
      <c r="BD115" s="285"/>
      <c r="BE115" s="285"/>
      <c r="BF115" s="285"/>
      <c r="BG115" s="285"/>
      <c r="BH115" s="285"/>
      <c r="BI115" s="285"/>
      <c r="BJ115" s="285"/>
      <c r="BK115" s="285"/>
      <c r="BL115" s="285"/>
      <c r="BM115" s="285"/>
      <c r="BN115" s="285"/>
      <c r="BO115" s="285"/>
      <c r="BP115" s="285"/>
      <c r="BQ115" s="285"/>
      <c r="BR115" s="285"/>
      <c r="BS115" s="285"/>
      <c r="BT115" s="285"/>
      <c r="BU115" s="285"/>
      <c r="BV115" s="285"/>
      <c r="BW115" s="285"/>
      <c r="BX115" s="285"/>
      <c r="BY115" s="285"/>
      <c r="BZ115" s="285"/>
      <c r="CA115" s="285"/>
      <c r="CB115" s="285"/>
      <c r="CC115" s="285"/>
      <c r="CD115" s="285"/>
      <c r="CE115" s="285"/>
      <c r="CF115" s="285"/>
      <c r="CG115" s="285"/>
      <c r="CH115" s="285"/>
      <c r="CI115" s="285"/>
      <c r="CJ115" s="285"/>
      <c r="CK115" s="285"/>
      <c r="CL115" s="285"/>
      <c r="CM115" s="285"/>
      <c r="CN115" s="285"/>
      <c r="CO115" s="285"/>
    </row>
    <row r="116" spans="1:93" s="258" customFormat="1" x14ac:dyDescent="0.2">
      <c r="A116" s="82"/>
      <c r="B116" s="277"/>
      <c r="C116" s="278"/>
      <c r="U116" s="83"/>
      <c r="V116" s="279"/>
      <c r="W116" s="82"/>
      <c r="X116" s="82"/>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c r="BS116" s="285"/>
      <c r="BT116" s="285"/>
      <c r="BU116" s="285"/>
      <c r="BV116" s="285"/>
      <c r="BW116" s="285"/>
      <c r="BX116" s="285"/>
      <c r="BY116" s="285"/>
      <c r="BZ116" s="285"/>
      <c r="CA116" s="285"/>
      <c r="CB116" s="285"/>
      <c r="CC116" s="285"/>
      <c r="CD116" s="285"/>
      <c r="CE116" s="285"/>
      <c r="CF116" s="285"/>
      <c r="CG116" s="285"/>
      <c r="CH116" s="285"/>
      <c r="CI116" s="285"/>
      <c r="CJ116" s="285"/>
      <c r="CK116" s="285"/>
      <c r="CL116" s="285"/>
      <c r="CM116" s="285"/>
      <c r="CN116" s="285"/>
      <c r="CO116" s="285"/>
    </row>
    <row r="117" spans="1:93" s="258" customFormat="1" x14ac:dyDescent="0.2">
      <c r="A117" s="82"/>
      <c r="B117" s="277"/>
      <c r="C117" s="278"/>
      <c r="U117" s="83"/>
      <c r="V117" s="279"/>
      <c r="W117" s="82"/>
      <c r="X117" s="82"/>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c r="BT117" s="285"/>
      <c r="BU117" s="285"/>
      <c r="BV117" s="285"/>
      <c r="BW117" s="285"/>
      <c r="BX117" s="285"/>
      <c r="BY117" s="285"/>
      <c r="BZ117" s="285"/>
      <c r="CA117" s="285"/>
      <c r="CB117" s="285"/>
      <c r="CC117" s="285"/>
      <c r="CD117" s="285"/>
      <c r="CE117" s="285"/>
      <c r="CF117" s="285"/>
      <c r="CG117" s="285"/>
      <c r="CH117" s="285"/>
      <c r="CI117" s="285"/>
      <c r="CJ117" s="285"/>
      <c r="CK117" s="285"/>
      <c r="CL117" s="285"/>
      <c r="CM117" s="285"/>
      <c r="CN117" s="285"/>
      <c r="CO117" s="285"/>
    </row>
    <row r="118" spans="1:93" s="258" customFormat="1" x14ac:dyDescent="0.2">
      <c r="A118" s="82"/>
      <c r="B118" s="277"/>
      <c r="C118" s="278"/>
      <c r="U118" s="83"/>
      <c r="V118" s="279"/>
      <c r="W118" s="82"/>
      <c r="X118" s="82"/>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5"/>
      <c r="BZ118" s="285"/>
      <c r="CA118" s="285"/>
      <c r="CB118" s="285"/>
      <c r="CC118" s="285"/>
      <c r="CD118" s="285"/>
      <c r="CE118" s="285"/>
      <c r="CF118" s="285"/>
      <c r="CG118" s="285"/>
      <c r="CH118" s="285"/>
      <c r="CI118" s="285"/>
      <c r="CJ118" s="285"/>
      <c r="CK118" s="285"/>
      <c r="CL118" s="285"/>
      <c r="CM118" s="285"/>
      <c r="CN118" s="285"/>
      <c r="CO118" s="285"/>
    </row>
    <row r="119" spans="1:93" s="258" customFormat="1" x14ac:dyDescent="0.2">
      <c r="A119" s="82"/>
      <c r="B119" s="277"/>
      <c r="C119" s="278"/>
      <c r="U119" s="83"/>
      <c r="V119" s="279"/>
      <c r="W119" s="82"/>
      <c r="X119" s="82"/>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c r="BT119" s="285"/>
      <c r="BU119" s="285"/>
      <c r="BV119" s="285"/>
      <c r="BW119" s="285"/>
      <c r="BX119" s="285"/>
      <c r="BY119" s="285"/>
      <c r="BZ119" s="285"/>
      <c r="CA119" s="285"/>
      <c r="CB119" s="285"/>
      <c r="CC119" s="285"/>
      <c r="CD119" s="285"/>
      <c r="CE119" s="285"/>
      <c r="CF119" s="285"/>
      <c r="CG119" s="285"/>
      <c r="CH119" s="285"/>
      <c r="CI119" s="285"/>
      <c r="CJ119" s="285"/>
      <c r="CK119" s="285"/>
      <c r="CL119" s="285"/>
      <c r="CM119" s="285"/>
      <c r="CN119" s="285"/>
      <c r="CO119" s="285"/>
    </row>
    <row r="120" spans="1:93" s="258" customFormat="1" x14ac:dyDescent="0.2">
      <c r="A120" s="82"/>
      <c r="B120" s="277"/>
      <c r="C120" s="278"/>
      <c r="U120" s="83"/>
      <c r="V120" s="279"/>
      <c r="W120" s="82"/>
      <c r="X120" s="82"/>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c r="BZ120" s="285"/>
      <c r="CA120" s="285"/>
      <c r="CB120" s="285"/>
      <c r="CC120" s="285"/>
      <c r="CD120" s="285"/>
      <c r="CE120" s="285"/>
      <c r="CF120" s="285"/>
      <c r="CG120" s="285"/>
      <c r="CH120" s="285"/>
      <c r="CI120" s="285"/>
      <c r="CJ120" s="285"/>
      <c r="CK120" s="285"/>
      <c r="CL120" s="285"/>
      <c r="CM120" s="285"/>
      <c r="CN120" s="285"/>
      <c r="CO120" s="285"/>
    </row>
    <row r="121" spans="1:93" s="258" customFormat="1" x14ac:dyDescent="0.2">
      <c r="A121" s="82"/>
      <c r="B121" s="277"/>
      <c r="C121" s="278"/>
      <c r="U121" s="83"/>
      <c r="V121" s="279"/>
      <c r="W121" s="82"/>
      <c r="X121" s="82"/>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c r="BT121" s="285"/>
      <c r="BU121" s="285"/>
      <c r="BV121" s="285"/>
      <c r="BW121" s="285"/>
      <c r="BX121" s="285"/>
      <c r="BY121" s="285"/>
      <c r="BZ121" s="285"/>
      <c r="CA121" s="285"/>
      <c r="CB121" s="285"/>
      <c r="CC121" s="285"/>
      <c r="CD121" s="285"/>
      <c r="CE121" s="285"/>
      <c r="CF121" s="285"/>
      <c r="CG121" s="285"/>
      <c r="CH121" s="285"/>
      <c r="CI121" s="285"/>
      <c r="CJ121" s="285"/>
      <c r="CK121" s="285"/>
      <c r="CL121" s="285"/>
      <c r="CM121" s="285"/>
      <c r="CN121" s="285"/>
      <c r="CO121" s="285"/>
    </row>
    <row r="122" spans="1:93" s="258" customFormat="1" x14ac:dyDescent="0.2">
      <c r="A122" s="82"/>
      <c r="B122" s="277"/>
      <c r="C122" s="278"/>
      <c r="U122" s="83"/>
      <c r="V122" s="279"/>
      <c r="W122" s="82"/>
      <c r="X122" s="82"/>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5"/>
      <c r="BV122" s="285"/>
      <c r="BW122" s="285"/>
      <c r="BX122" s="285"/>
      <c r="BY122" s="285"/>
      <c r="BZ122" s="285"/>
      <c r="CA122" s="285"/>
      <c r="CB122" s="285"/>
      <c r="CC122" s="285"/>
      <c r="CD122" s="285"/>
      <c r="CE122" s="285"/>
      <c r="CF122" s="285"/>
      <c r="CG122" s="285"/>
      <c r="CH122" s="285"/>
      <c r="CI122" s="285"/>
      <c r="CJ122" s="285"/>
      <c r="CK122" s="285"/>
      <c r="CL122" s="285"/>
      <c r="CM122" s="285"/>
      <c r="CN122" s="285"/>
      <c r="CO122" s="285"/>
    </row>
    <row r="123" spans="1:93" s="258" customFormat="1" x14ac:dyDescent="0.2">
      <c r="A123" s="82"/>
      <c r="B123" s="277"/>
      <c r="C123" s="278"/>
      <c r="U123" s="83"/>
      <c r="V123" s="279"/>
      <c r="W123" s="82"/>
      <c r="X123" s="82"/>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5"/>
      <c r="BT123" s="285"/>
      <c r="BU123" s="285"/>
      <c r="BV123" s="285"/>
      <c r="BW123" s="285"/>
      <c r="BX123" s="285"/>
      <c r="BY123" s="285"/>
      <c r="BZ123" s="285"/>
      <c r="CA123" s="285"/>
      <c r="CB123" s="285"/>
      <c r="CC123" s="285"/>
      <c r="CD123" s="285"/>
      <c r="CE123" s="285"/>
      <c r="CF123" s="285"/>
      <c r="CG123" s="285"/>
      <c r="CH123" s="285"/>
      <c r="CI123" s="285"/>
      <c r="CJ123" s="285"/>
      <c r="CK123" s="285"/>
      <c r="CL123" s="285"/>
      <c r="CM123" s="285"/>
      <c r="CN123" s="285"/>
      <c r="CO123" s="285"/>
    </row>
    <row r="124" spans="1:93" s="258" customFormat="1" x14ac:dyDescent="0.2">
      <c r="A124" s="82"/>
      <c r="B124" s="277"/>
      <c r="C124" s="278"/>
      <c r="U124" s="83"/>
      <c r="V124" s="279"/>
      <c r="W124" s="82"/>
      <c r="X124" s="82"/>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c r="BV124" s="285"/>
      <c r="BW124" s="285"/>
      <c r="BX124" s="285"/>
      <c r="BY124" s="285"/>
      <c r="BZ124" s="285"/>
      <c r="CA124" s="285"/>
      <c r="CB124" s="285"/>
      <c r="CC124" s="285"/>
      <c r="CD124" s="285"/>
      <c r="CE124" s="285"/>
      <c r="CF124" s="285"/>
      <c r="CG124" s="285"/>
      <c r="CH124" s="285"/>
      <c r="CI124" s="285"/>
      <c r="CJ124" s="285"/>
      <c r="CK124" s="285"/>
      <c r="CL124" s="285"/>
      <c r="CM124" s="285"/>
      <c r="CN124" s="285"/>
      <c r="CO124" s="285"/>
    </row>
    <row r="125" spans="1:93" s="258" customFormat="1" x14ac:dyDescent="0.2">
      <c r="A125" s="82"/>
      <c r="B125" s="277"/>
      <c r="C125" s="278"/>
      <c r="U125" s="83"/>
      <c r="V125" s="279"/>
      <c r="W125" s="82"/>
      <c r="X125" s="82"/>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5"/>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c r="BV125" s="285"/>
      <c r="BW125" s="285"/>
      <c r="BX125" s="285"/>
      <c r="BY125" s="285"/>
      <c r="BZ125" s="285"/>
      <c r="CA125" s="285"/>
      <c r="CB125" s="285"/>
      <c r="CC125" s="285"/>
      <c r="CD125" s="285"/>
      <c r="CE125" s="285"/>
      <c r="CF125" s="285"/>
      <c r="CG125" s="285"/>
      <c r="CH125" s="285"/>
      <c r="CI125" s="285"/>
      <c r="CJ125" s="285"/>
      <c r="CK125" s="285"/>
      <c r="CL125" s="285"/>
      <c r="CM125" s="285"/>
      <c r="CN125" s="285"/>
      <c r="CO125" s="285"/>
    </row>
    <row r="126" spans="1:93" s="258" customFormat="1" x14ac:dyDescent="0.2">
      <c r="A126" s="82"/>
      <c r="B126" s="277"/>
      <c r="C126" s="278"/>
      <c r="U126" s="83"/>
      <c r="V126" s="279"/>
      <c r="W126" s="82"/>
      <c r="X126" s="82"/>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c r="BV126" s="285"/>
      <c r="BW126" s="285"/>
      <c r="BX126" s="285"/>
      <c r="BY126" s="285"/>
      <c r="BZ126" s="285"/>
      <c r="CA126" s="285"/>
      <c r="CB126" s="285"/>
      <c r="CC126" s="285"/>
      <c r="CD126" s="285"/>
      <c r="CE126" s="285"/>
      <c r="CF126" s="285"/>
      <c r="CG126" s="285"/>
      <c r="CH126" s="285"/>
      <c r="CI126" s="285"/>
      <c r="CJ126" s="285"/>
      <c r="CK126" s="285"/>
      <c r="CL126" s="285"/>
      <c r="CM126" s="285"/>
      <c r="CN126" s="285"/>
      <c r="CO126" s="285"/>
    </row>
    <row r="127" spans="1:93" s="258" customFormat="1" x14ac:dyDescent="0.2">
      <c r="A127" s="82"/>
      <c r="B127" s="277"/>
      <c r="C127" s="278"/>
      <c r="U127" s="83"/>
      <c r="V127" s="279"/>
      <c r="W127" s="82"/>
      <c r="X127" s="82"/>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5"/>
      <c r="AZ127" s="285"/>
      <c r="BA127" s="285"/>
      <c r="BB127" s="285"/>
      <c r="BC127" s="285"/>
      <c r="BD127" s="285"/>
      <c r="BE127" s="285"/>
      <c r="BF127" s="285"/>
      <c r="BG127" s="285"/>
      <c r="BH127" s="285"/>
      <c r="BI127" s="285"/>
      <c r="BJ127" s="285"/>
      <c r="BK127" s="285"/>
      <c r="BL127" s="285"/>
      <c r="BM127" s="285"/>
      <c r="BN127" s="285"/>
      <c r="BO127" s="285"/>
      <c r="BP127" s="285"/>
      <c r="BQ127" s="285"/>
      <c r="BR127" s="285"/>
      <c r="BS127" s="285"/>
      <c r="BT127" s="285"/>
      <c r="BU127" s="285"/>
      <c r="BV127" s="285"/>
      <c r="BW127" s="285"/>
      <c r="BX127" s="285"/>
      <c r="BY127" s="285"/>
      <c r="BZ127" s="285"/>
      <c r="CA127" s="285"/>
      <c r="CB127" s="285"/>
      <c r="CC127" s="285"/>
      <c r="CD127" s="285"/>
      <c r="CE127" s="285"/>
      <c r="CF127" s="285"/>
      <c r="CG127" s="285"/>
      <c r="CH127" s="285"/>
      <c r="CI127" s="285"/>
      <c r="CJ127" s="285"/>
      <c r="CK127" s="285"/>
      <c r="CL127" s="285"/>
      <c r="CM127" s="285"/>
      <c r="CN127" s="285"/>
      <c r="CO127" s="285"/>
    </row>
    <row r="128" spans="1:93" s="258" customFormat="1" x14ac:dyDescent="0.2">
      <c r="A128" s="82"/>
      <c r="B128" s="277"/>
      <c r="C128" s="278"/>
      <c r="U128" s="83"/>
      <c r="V128" s="279"/>
      <c r="W128" s="82"/>
      <c r="X128" s="82"/>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5"/>
      <c r="AZ128" s="285"/>
      <c r="BA128" s="285"/>
      <c r="BB128" s="285"/>
      <c r="BC128" s="285"/>
      <c r="BD128" s="285"/>
      <c r="BE128" s="285"/>
      <c r="BF128" s="285"/>
      <c r="BG128" s="285"/>
      <c r="BH128" s="285"/>
      <c r="BI128" s="285"/>
      <c r="BJ128" s="285"/>
      <c r="BK128" s="285"/>
      <c r="BL128" s="285"/>
      <c r="BM128" s="285"/>
      <c r="BN128" s="285"/>
      <c r="BO128" s="285"/>
      <c r="BP128" s="285"/>
      <c r="BQ128" s="285"/>
      <c r="BR128" s="285"/>
      <c r="BS128" s="285"/>
      <c r="BT128" s="285"/>
      <c r="BU128" s="285"/>
      <c r="BV128" s="285"/>
      <c r="BW128" s="285"/>
      <c r="BX128" s="285"/>
      <c r="BY128" s="285"/>
      <c r="BZ128" s="285"/>
      <c r="CA128" s="285"/>
      <c r="CB128" s="285"/>
      <c r="CC128" s="285"/>
      <c r="CD128" s="285"/>
      <c r="CE128" s="285"/>
      <c r="CF128" s="285"/>
      <c r="CG128" s="285"/>
      <c r="CH128" s="285"/>
      <c r="CI128" s="285"/>
      <c r="CJ128" s="285"/>
      <c r="CK128" s="285"/>
      <c r="CL128" s="285"/>
      <c r="CM128" s="285"/>
      <c r="CN128" s="285"/>
      <c r="CO128" s="285"/>
    </row>
    <row r="129" spans="1:93" s="258" customFormat="1" x14ac:dyDescent="0.2">
      <c r="A129" s="82"/>
      <c r="B129" s="109"/>
      <c r="C129" s="106"/>
      <c r="D129" s="104"/>
      <c r="E129" s="104"/>
      <c r="F129" s="104"/>
      <c r="G129" s="104"/>
      <c r="H129" s="104"/>
      <c r="I129" s="104"/>
      <c r="J129" s="104"/>
      <c r="K129" s="104"/>
      <c r="L129" s="104"/>
      <c r="M129" s="104"/>
      <c r="N129" s="104"/>
      <c r="U129" s="83"/>
      <c r="V129" s="279"/>
      <c r="W129" s="82"/>
      <c r="X129" s="82"/>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5"/>
      <c r="AZ129" s="285"/>
      <c r="BA129" s="285"/>
      <c r="BB129" s="285"/>
      <c r="BC129" s="285"/>
      <c r="BD129" s="285"/>
      <c r="BE129" s="285"/>
      <c r="BF129" s="285"/>
      <c r="BG129" s="285"/>
      <c r="BH129" s="285"/>
      <c r="BI129" s="285"/>
      <c r="BJ129" s="285"/>
      <c r="BK129" s="285"/>
      <c r="BL129" s="285"/>
      <c r="BM129" s="285"/>
      <c r="BN129" s="285"/>
      <c r="BO129" s="285"/>
      <c r="BP129" s="285"/>
      <c r="BQ129" s="285"/>
      <c r="BR129" s="285"/>
      <c r="BS129" s="285"/>
      <c r="BT129" s="285"/>
      <c r="BU129" s="285"/>
      <c r="BV129" s="285"/>
      <c r="BW129" s="285"/>
      <c r="BX129" s="285"/>
      <c r="BY129" s="285"/>
      <c r="BZ129" s="285"/>
      <c r="CA129" s="285"/>
      <c r="CB129" s="285"/>
      <c r="CC129" s="285"/>
      <c r="CD129" s="285"/>
      <c r="CE129" s="285"/>
      <c r="CF129" s="285"/>
      <c r="CG129" s="285"/>
      <c r="CH129" s="285"/>
      <c r="CI129" s="285"/>
      <c r="CJ129" s="285"/>
      <c r="CK129" s="285"/>
      <c r="CL129" s="285"/>
      <c r="CM129" s="285"/>
      <c r="CN129" s="285"/>
      <c r="CO129" s="285"/>
    </row>
    <row r="130" spans="1:93" s="258" customFormat="1" x14ac:dyDescent="0.2">
      <c r="A130" s="82"/>
      <c r="B130" s="109"/>
      <c r="C130" s="106"/>
      <c r="D130" s="104"/>
      <c r="E130" s="104"/>
      <c r="F130" s="104"/>
      <c r="G130" s="104"/>
      <c r="H130" s="104"/>
      <c r="I130" s="104"/>
      <c r="J130" s="104"/>
      <c r="K130" s="104"/>
      <c r="L130" s="104"/>
      <c r="M130" s="104"/>
      <c r="N130" s="104"/>
      <c r="U130" s="83"/>
      <c r="V130" s="279"/>
      <c r="W130" s="82"/>
      <c r="X130" s="82"/>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c r="BT130" s="285"/>
      <c r="BU130" s="285"/>
      <c r="BV130" s="285"/>
      <c r="BW130" s="285"/>
      <c r="BX130" s="285"/>
      <c r="BY130" s="285"/>
      <c r="BZ130" s="285"/>
      <c r="CA130" s="285"/>
      <c r="CB130" s="285"/>
      <c r="CC130" s="285"/>
      <c r="CD130" s="285"/>
      <c r="CE130" s="285"/>
      <c r="CF130" s="285"/>
      <c r="CG130" s="285"/>
      <c r="CH130" s="285"/>
      <c r="CI130" s="285"/>
      <c r="CJ130" s="285"/>
      <c r="CK130" s="285"/>
      <c r="CL130" s="285"/>
      <c r="CM130" s="285"/>
      <c r="CN130" s="285"/>
      <c r="CO130" s="285"/>
    </row>
    <row r="131" spans="1:93" x14ac:dyDescent="0.2">
      <c r="A131" s="105"/>
      <c r="B131" s="109"/>
      <c r="C131" s="106"/>
      <c r="D131" s="104"/>
      <c r="E131" s="104"/>
      <c r="F131" s="104"/>
      <c r="G131" s="104"/>
      <c r="H131" s="104"/>
      <c r="I131" s="104"/>
      <c r="J131" s="104"/>
      <c r="K131" s="104"/>
      <c r="L131" s="104"/>
      <c r="M131" s="104"/>
      <c r="N131" s="104"/>
      <c r="O131" s="104"/>
      <c r="P131" s="104"/>
      <c r="Q131" s="104"/>
      <c r="R131" s="104"/>
      <c r="S131" s="104"/>
      <c r="T131" s="104"/>
      <c r="U131" s="107"/>
      <c r="V131" s="108"/>
      <c r="W131" s="82"/>
      <c r="X131" s="82"/>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row>
    <row r="132" spans="1:93" x14ac:dyDescent="0.2">
      <c r="A132" s="105"/>
      <c r="B132" s="109"/>
      <c r="C132" s="106"/>
      <c r="D132" s="104"/>
      <c r="E132" s="104"/>
      <c r="F132" s="104"/>
      <c r="G132" s="104"/>
      <c r="H132" s="104"/>
      <c r="I132" s="104"/>
      <c r="J132" s="104"/>
      <c r="K132" s="104"/>
      <c r="L132" s="104"/>
      <c r="M132" s="104"/>
      <c r="N132" s="104"/>
      <c r="O132" s="104"/>
      <c r="P132" s="104"/>
      <c r="Q132" s="104"/>
      <c r="R132" s="104"/>
      <c r="S132" s="104"/>
      <c r="T132" s="104"/>
      <c r="U132" s="107"/>
      <c r="V132" s="108"/>
      <c r="W132" s="82"/>
      <c r="X132" s="82"/>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row>
    <row r="133" spans="1:93" x14ac:dyDescent="0.2">
      <c r="A133" s="105"/>
      <c r="B133" s="109"/>
      <c r="C133" s="106"/>
      <c r="D133" s="104"/>
      <c r="E133" s="104"/>
      <c r="F133" s="104"/>
      <c r="G133" s="104"/>
      <c r="H133" s="104"/>
      <c r="I133" s="104"/>
      <c r="J133" s="104"/>
      <c r="K133" s="104"/>
      <c r="L133" s="104"/>
      <c r="M133" s="104"/>
      <c r="N133" s="104"/>
      <c r="O133" s="104"/>
      <c r="P133" s="104"/>
      <c r="Q133" s="104"/>
      <c r="R133" s="104"/>
      <c r="S133" s="104"/>
      <c r="T133" s="104"/>
      <c r="U133" s="107"/>
      <c r="V133" s="108"/>
      <c r="W133" s="82"/>
      <c r="X133" s="82"/>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row>
    <row r="134" spans="1:93" x14ac:dyDescent="0.2">
      <c r="A134" s="105"/>
      <c r="B134" s="109"/>
      <c r="C134" s="106"/>
      <c r="D134" s="104"/>
      <c r="E134" s="104"/>
      <c r="F134" s="104"/>
      <c r="G134" s="104"/>
      <c r="H134" s="104"/>
      <c r="I134" s="104"/>
      <c r="J134" s="104"/>
      <c r="K134" s="104"/>
      <c r="L134" s="104"/>
      <c r="M134" s="104"/>
      <c r="N134" s="104"/>
      <c r="O134" s="104"/>
      <c r="P134" s="104"/>
      <c r="Q134" s="104"/>
      <c r="R134" s="104"/>
      <c r="S134" s="104"/>
      <c r="T134" s="104"/>
      <c r="U134" s="107"/>
      <c r="V134" s="108"/>
      <c r="W134" s="82"/>
      <c r="X134" s="82"/>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row>
    <row r="135" spans="1:93" x14ac:dyDescent="0.2">
      <c r="A135" s="105"/>
      <c r="B135" s="109"/>
      <c r="C135" s="106"/>
      <c r="D135" s="104"/>
      <c r="E135" s="104"/>
      <c r="F135" s="104"/>
      <c r="G135" s="104"/>
      <c r="H135" s="104"/>
      <c r="I135" s="104"/>
      <c r="J135" s="104"/>
      <c r="K135" s="104"/>
      <c r="L135" s="104"/>
      <c r="M135" s="104"/>
      <c r="N135" s="104"/>
      <c r="O135" s="104"/>
      <c r="P135" s="104"/>
      <c r="Q135" s="104"/>
      <c r="R135" s="104"/>
      <c r="S135" s="104"/>
      <c r="T135" s="104"/>
      <c r="U135" s="107"/>
      <c r="V135" s="108"/>
      <c r="W135" s="82"/>
      <c r="X135" s="82"/>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row>
    <row r="136" spans="1:93" x14ac:dyDescent="0.2">
      <c r="A136" s="105"/>
      <c r="B136" s="109"/>
      <c r="C136" s="106"/>
      <c r="D136" s="104"/>
      <c r="E136" s="104"/>
      <c r="F136" s="104"/>
      <c r="G136" s="104"/>
      <c r="H136" s="104"/>
      <c r="I136" s="104"/>
      <c r="J136" s="104"/>
      <c r="K136" s="104"/>
      <c r="L136" s="104"/>
      <c r="M136" s="104"/>
      <c r="N136" s="104"/>
      <c r="O136" s="104"/>
      <c r="P136" s="104"/>
      <c r="Q136" s="104"/>
      <c r="R136" s="104"/>
      <c r="S136" s="104"/>
      <c r="T136" s="104"/>
      <c r="U136" s="107"/>
      <c r="V136" s="108"/>
      <c r="W136" s="82"/>
      <c r="X136" s="82"/>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row>
    <row r="137" spans="1:93" x14ac:dyDescent="0.2">
      <c r="A137" s="105"/>
      <c r="B137" s="109"/>
      <c r="C137" s="106"/>
      <c r="D137" s="104"/>
      <c r="E137" s="104"/>
      <c r="F137" s="104"/>
      <c r="G137" s="104"/>
      <c r="H137" s="104"/>
      <c r="I137" s="104"/>
      <c r="J137" s="104"/>
      <c r="K137" s="104"/>
      <c r="L137" s="104"/>
      <c r="M137" s="104"/>
      <c r="N137" s="104"/>
      <c r="O137" s="104"/>
      <c r="P137" s="104"/>
      <c r="Q137" s="104"/>
      <c r="R137" s="104"/>
      <c r="S137" s="104"/>
      <c r="T137" s="104"/>
      <c r="U137" s="107"/>
      <c r="V137" s="108"/>
      <c r="W137" s="82"/>
      <c r="X137" s="82"/>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row>
    <row r="138" spans="1:93" x14ac:dyDescent="0.2">
      <c r="A138" s="105"/>
      <c r="B138" s="109"/>
      <c r="C138" s="106"/>
      <c r="D138" s="104"/>
      <c r="E138" s="104"/>
      <c r="F138" s="104"/>
      <c r="G138" s="104"/>
      <c r="H138" s="104"/>
      <c r="I138" s="104"/>
      <c r="J138" s="104"/>
      <c r="K138" s="104"/>
      <c r="L138" s="104"/>
      <c r="M138" s="104"/>
      <c r="N138" s="104"/>
      <c r="O138" s="104"/>
      <c r="P138" s="104"/>
      <c r="Q138" s="104"/>
      <c r="R138" s="104"/>
      <c r="S138" s="104"/>
      <c r="T138" s="104"/>
      <c r="U138" s="107"/>
      <c r="V138" s="108"/>
      <c r="W138" s="82"/>
      <c r="X138" s="82"/>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row>
    <row r="139" spans="1:93" x14ac:dyDescent="0.2">
      <c r="A139" s="105"/>
      <c r="B139" s="109"/>
      <c r="C139" s="106"/>
      <c r="D139" s="104"/>
      <c r="E139" s="104"/>
      <c r="F139" s="104"/>
      <c r="G139" s="104"/>
      <c r="H139" s="104"/>
      <c r="I139" s="104"/>
      <c r="J139" s="104"/>
      <c r="K139" s="104"/>
      <c r="L139" s="104"/>
      <c r="M139" s="104"/>
      <c r="N139" s="104"/>
      <c r="O139" s="104"/>
      <c r="P139" s="104"/>
      <c r="Q139" s="104"/>
      <c r="R139" s="104"/>
      <c r="S139" s="104"/>
      <c r="T139" s="104"/>
      <c r="U139" s="107"/>
      <c r="V139" s="108"/>
      <c r="W139" s="82"/>
      <c r="X139" s="82"/>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row>
    <row r="140" spans="1:93" x14ac:dyDescent="0.2">
      <c r="A140" s="105"/>
      <c r="B140" s="109"/>
      <c r="C140" s="106"/>
      <c r="D140" s="104"/>
      <c r="E140" s="104"/>
      <c r="F140" s="104"/>
      <c r="G140" s="104"/>
      <c r="H140" s="104"/>
      <c r="I140" s="104"/>
      <c r="J140" s="104"/>
      <c r="K140" s="104"/>
      <c r="L140" s="104"/>
      <c r="M140" s="104"/>
      <c r="N140" s="104"/>
      <c r="O140" s="104"/>
      <c r="P140" s="104"/>
      <c r="Q140" s="104"/>
      <c r="R140" s="104"/>
      <c r="S140" s="104"/>
      <c r="T140" s="104"/>
      <c r="U140" s="107"/>
      <c r="V140" s="108"/>
      <c r="W140" s="82"/>
      <c r="X140" s="82"/>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row>
    <row r="141" spans="1:93" x14ac:dyDescent="0.2">
      <c r="A141" s="105"/>
      <c r="B141" s="31"/>
      <c r="O141" s="104"/>
      <c r="P141" s="104"/>
      <c r="Q141" s="104"/>
      <c r="R141" s="104"/>
      <c r="S141" s="104"/>
      <c r="T141" s="104"/>
      <c r="U141" s="107"/>
      <c r="V141" s="108"/>
      <c r="W141" s="82"/>
      <c r="X141" s="82"/>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row>
    <row r="142" spans="1:93" x14ac:dyDescent="0.2">
      <c r="A142" s="105"/>
      <c r="B142" s="31"/>
      <c r="O142" s="104"/>
      <c r="P142" s="104"/>
      <c r="Q142" s="104"/>
      <c r="R142" s="104"/>
      <c r="S142" s="104"/>
      <c r="T142" s="104"/>
      <c r="U142" s="107"/>
      <c r="V142" s="108"/>
      <c r="W142" s="82"/>
      <c r="X142" s="82"/>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row>
    <row r="143" spans="1:93" x14ac:dyDescent="0.2">
      <c r="A143" s="5"/>
      <c r="B143" s="31"/>
      <c r="W143" s="82"/>
      <c r="X143" s="82"/>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row>
    <row r="144" spans="1:93" x14ac:dyDescent="0.2">
      <c r="A144" s="5"/>
      <c r="B144" s="31"/>
      <c r="W144" s="82"/>
      <c r="X144" s="82"/>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row>
    <row r="145" spans="1:50" x14ac:dyDescent="0.2">
      <c r="A145" s="5"/>
      <c r="B145" s="31"/>
      <c r="W145" s="82"/>
      <c r="X145" s="82"/>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row>
    <row r="146" spans="1:50" x14ac:dyDescent="0.2">
      <c r="A146" s="5"/>
      <c r="B146" s="31"/>
      <c r="W146" s="82"/>
      <c r="X146" s="82"/>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row>
    <row r="147" spans="1:50" x14ac:dyDescent="0.2">
      <c r="A147" s="5"/>
      <c r="B147" s="31"/>
      <c r="W147" s="82"/>
      <c r="X147" s="82"/>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row>
    <row r="148" spans="1:50" x14ac:dyDescent="0.2">
      <c r="A148" s="5"/>
      <c r="B148" s="31"/>
      <c r="C148" s="30"/>
      <c r="W148" s="82"/>
      <c r="X148" s="82"/>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row>
    <row r="149" spans="1:50" x14ac:dyDescent="0.2">
      <c r="A149" s="5"/>
      <c r="B149" s="31"/>
      <c r="C149" s="30"/>
      <c r="W149" s="82"/>
      <c r="X149" s="82"/>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row>
    <row r="150" spans="1:50" x14ac:dyDescent="0.2">
      <c r="A150" s="5"/>
      <c r="B150" s="31"/>
      <c r="C150" s="30"/>
      <c r="W150" s="82"/>
      <c r="X150" s="82"/>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row>
    <row r="151" spans="1:50" x14ac:dyDescent="0.2">
      <c r="A151" s="5"/>
      <c r="B151" s="31"/>
      <c r="C151" s="30"/>
      <c r="W151" s="82"/>
      <c r="X151" s="82"/>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row>
    <row r="152" spans="1:50" x14ac:dyDescent="0.2">
      <c r="A152" s="5"/>
      <c r="B152" s="31"/>
      <c r="C152" s="30"/>
      <c r="W152" s="82"/>
      <c r="X152" s="82"/>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row>
    <row r="153" spans="1:50" x14ac:dyDescent="0.2">
      <c r="A153" s="5"/>
      <c r="B153" s="31"/>
      <c r="C153" s="30"/>
      <c r="W153" s="82"/>
      <c r="X153" s="82"/>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row>
    <row r="154" spans="1:50" x14ac:dyDescent="0.2">
      <c r="A154" s="5"/>
      <c r="B154" s="31"/>
      <c r="C154" s="30"/>
      <c r="W154" s="82"/>
      <c r="X154" s="82"/>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row>
    <row r="155" spans="1:50" x14ac:dyDescent="0.2">
      <c r="A155" s="5"/>
      <c r="B155" s="31"/>
      <c r="C155" s="30"/>
      <c r="W155" s="82"/>
      <c r="X155" s="82"/>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row>
    <row r="156" spans="1:50" x14ac:dyDescent="0.2">
      <c r="A156" s="5"/>
      <c r="B156" s="31"/>
      <c r="C156" s="30"/>
      <c r="W156" s="82"/>
      <c r="X156" s="82"/>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row>
    <row r="157" spans="1:50" x14ac:dyDescent="0.2">
      <c r="A157" s="5"/>
      <c r="B157" s="31"/>
      <c r="C157" s="30"/>
      <c r="W157" s="82"/>
      <c r="X157" s="82"/>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row>
    <row r="158" spans="1:50" x14ac:dyDescent="0.2">
      <c r="A158" s="5"/>
      <c r="B158" s="31"/>
      <c r="C158" s="30"/>
      <c r="W158" s="82"/>
      <c r="X158" s="82"/>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row>
    <row r="159" spans="1:50" x14ac:dyDescent="0.2">
      <c r="A159" s="5"/>
      <c r="B159" s="31"/>
      <c r="C159" s="30"/>
      <c r="W159" s="82"/>
      <c r="X159" s="82"/>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row>
    <row r="160" spans="1:50" x14ac:dyDescent="0.2">
      <c r="A160" s="5"/>
      <c r="B160" s="31"/>
      <c r="C160" s="30"/>
      <c r="W160" s="82"/>
      <c r="X160" s="82"/>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row>
    <row r="161" spans="1:50" x14ac:dyDescent="0.2">
      <c r="A161" s="5"/>
      <c r="B161" s="31"/>
      <c r="C161" s="30"/>
      <c r="W161" s="82"/>
      <c r="X161" s="82"/>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row>
    <row r="162" spans="1:50" x14ac:dyDescent="0.2">
      <c r="A162" s="5"/>
      <c r="B162" s="31"/>
      <c r="C162" s="30"/>
      <c r="W162" s="82"/>
      <c r="X162" s="82"/>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row>
    <row r="163" spans="1:50" x14ac:dyDescent="0.2">
      <c r="A163" s="5"/>
      <c r="B163" s="31"/>
      <c r="C163" s="30"/>
      <c r="W163" s="82"/>
      <c r="X163" s="82"/>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row>
    <row r="164" spans="1:50" x14ac:dyDescent="0.2">
      <c r="A164" s="5"/>
      <c r="B164" s="31"/>
      <c r="C164" s="30"/>
      <c r="W164" s="82"/>
      <c r="X164" s="82"/>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row>
    <row r="165" spans="1:50" x14ac:dyDescent="0.2">
      <c r="A165" s="5"/>
      <c r="B165" s="31"/>
      <c r="C165" s="30"/>
      <c r="W165" s="82"/>
      <c r="X165" s="82"/>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row>
    <row r="166" spans="1:50" x14ac:dyDescent="0.2">
      <c r="A166" s="5"/>
      <c r="B166" s="31"/>
      <c r="C166" s="30"/>
      <c r="W166" s="82"/>
      <c r="X166" s="82"/>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row>
    <row r="167" spans="1:50" x14ac:dyDescent="0.2">
      <c r="A167" s="5"/>
      <c r="B167" s="31"/>
      <c r="C167" s="30"/>
      <c r="W167" s="82"/>
      <c r="X167" s="82"/>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row>
    <row r="168" spans="1:50" x14ac:dyDescent="0.2">
      <c r="A168" s="5"/>
      <c r="B168" s="31"/>
      <c r="C168" s="30"/>
      <c r="W168" s="82"/>
      <c r="X168" s="82"/>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row>
    <row r="169" spans="1:50" x14ac:dyDescent="0.2">
      <c r="A169" s="5"/>
      <c r="B169" s="31"/>
      <c r="C169" s="30"/>
      <c r="W169" s="82"/>
      <c r="X169" s="82"/>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row>
    <row r="170" spans="1:50" x14ac:dyDescent="0.2">
      <c r="A170" s="5"/>
      <c r="B170" s="31"/>
      <c r="C170" s="30"/>
      <c r="W170" s="82"/>
      <c r="X170" s="82"/>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row>
    <row r="171" spans="1:50" x14ac:dyDescent="0.2">
      <c r="A171" s="5"/>
      <c r="B171" s="31"/>
      <c r="C171" s="30"/>
      <c r="W171" s="82"/>
      <c r="X171" s="82"/>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row>
    <row r="172" spans="1:50" x14ac:dyDescent="0.2">
      <c r="A172" s="5"/>
      <c r="B172" s="31"/>
      <c r="C172" s="30"/>
      <c r="W172" s="82"/>
      <c r="X172" s="82"/>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row>
    <row r="173" spans="1:50" x14ac:dyDescent="0.2">
      <c r="A173" s="5"/>
      <c r="B173" s="31"/>
      <c r="C173" s="30"/>
      <c r="W173" s="82"/>
      <c r="X173" s="82"/>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row>
    <row r="174" spans="1:50" x14ac:dyDescent="0.2">
      <c r="A174" s="5"/>
      <c r="B174" s="31"/>
      <c r="C174" s="30"/>
      <c r="W174" s="82"/>
      <c r="X174" s="82"/>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row>
    <row r="175" spans="1:50" x14ac:dyDescent="0.2">
      <c r="A175" s="5"/>
      <c r="B175" s="31"/>
      <c r="C175" s="30"/>
      <c r="W175" s="82"/>
      <c r="X175" s="82"/>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row>
    <row r="176" spans="1:50" x14ac:dyDescent="0.2">
      <c r="A176" s="5"/>
      <c r="B176" s="31"/>
      <c r="C176" s="30"/>
      <c r="W176" s="82"/>
      <c r="X176" s="82"/>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row>
    <row r="177" spans="1:50" x14ac:dyDescent="0.2">
      <c r="A177" s="5"/>
      <c r="B177" s="31"/>
      <c r="C177" s="30"/>
      <c r="W177" s="82"/>
      <c r="X177" s="82"/>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row>
    <row r="178" spans="1:50" x14ac:dyDescent="0.2">
      <c r="A178" s="5"/>
      <c r="B178" s="31"/>
      <c r="C178" s="30"/>
      <c r="W178" s="82"/>
      <c r="X178" s="82"/>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row>
    <row r="179" spans="1:50" x14ac:dyDescent="0.2">
      <c r="A179" s="5"/>
      <c r="B179" s="31"/>
      <c r="C179" s="30"/>
      <c r="W179" s="82"/>
      <c r="X179" s="82"/>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row>
    <row r="180" spans="1:50" x14ac:dyDescent="0.2">
      <c r="A180" s="5"/>
      <c r="B180" s="31"/>
      <c r="C180" s="30"/>
    </row>
    <row r="181" spans="1:50" x14ac:dyDescent="0.2">
      <c r="A181" s="5"/>
      <c r="B181" s="31"/>
      <c r="C181" s="30"/>
    </row>
    <row r="182" spans="1:50" x14ac:dyDescent="0.2">
      <c r="A182" s="5"/>
      <c r="B182" s="31"/>
      <c r="C182" s="30"/>
    </row>
    <row r="183" spans="1:50" x14ac:dyDescent="0.2">
      <c r="A183" s="5"/>
      <c r="B183" s="31"/>
      <c r="C183" s="30"/>
    </row>
    <row r="184" spans="1:50" x14ac:dyDescent="0.2">
      <c r="A184" s="5"/>
      <c r="B184" s="31"/>
      <c r="C184" s="30"/>
    </row>
    <row r="185" spans="1:50" x14ac:dyDescent="0.2">
      <c r="A185" s="5"/>
      <c r="B185" s="31"/>
      <c r="C185" s="30"/>
    </row>
    <row r="186" spans="1:50" x14ac:dyDescent="0.2">
      <c r="A186" s="5"/>
      <c r="B186" s="31"/>
      <c r="C186" s="30"/>
    </row>
    <row r="187" spans="1:50" x14ac:dyDescent="0.2">
      <c r="A187" s="5"/>
      <c r="B187" s="31"/>
      <c r="C187" s="30"/>
    </row>
    <row r="188" spans="1:50" x14ac:dyDescent="0.2">
      <c r="A188" s="5"/>
      <c r="B188" s="31"/>
      <c r="C188" s="30"/>
    </row>
    <row r="189" spans="1:50" x14ac:dyDescent="0.2">
      <c r="A189" s="5"/>
      <c r="B189" s="31"/>
      <c r="C189" s="30"/>
    </row>
    <row r="190" spans="1:50" x14ac:dyDescent="0.2">
      <c r="A190" s="5"/>
      <c r="B190" s="31"/>
      <c r="C190" s="30"/>
    </row>
    <row r="191" spans="1:50" x14ac:dyDescent="0.2">
      <c r="A191" s="5"/>
      <c r="B191" s="31"/>
      <c r="C191" s="30"/>
    </row>
    <row r="192" spans="1:50" x14ac:dyDescent="0.2">
      <c r="A192" s="5"/>
      <c r="B192" s="31"/>
      <c r="C192" s="30"/>
    </row>
    <row r="193" spans="1:3" x14ac:dyDescent="0.2">
      <c r="A193" s="5"/>
      <c r="B193" s="31"/>
      <c r="C193" s="30"/>
    </row>
    <row r="194" spans="1:3" x14ac:dyDescent="0.2">
      <c r="A194" s="5"/>
      <c r="B194" s="31"/>
      <c r="C194" s="30"/>
    </row>
    <row r="195" spans="1:3" x14ac:dyDescent="0.2">
      <c r="A195" s="5"/>
      <c r="B195" s="31"/>
      <c r="C195" s="30"/>
    </row>
    <row r="196" spans="1:3" x14ac:dyDescent="0.2">
      <c r="A196" s="5"/>
    </row>
    <row r="197" spans="1:3" x14ac:dyDescent="0.2">
      <c r="A197" s="5"/>
    </row>
  </sheetData>
  <sheetProtection algorithmName="SHA-512" hashValue="MxsLDP6qITQrUmvwEpYqqVPx0XHeEClN5G+rT1irnBRL02pHbIAb5qGCJaN9DsYQVV/LwInP7NlefEt2AOpEyQ==" saltValue="5s8HjM+qZJxxDfxKPmxHsg==" spinCount="100000" sheet="1" objects="1" scenarios="1"/>
  <dataConsolidate/>
  <mergeCells count="340">
    <mergeCell ref="T32:U32"/>
    <mergeCell ref="C34:J34"/>
    <mergeCell ref="C44:J44"/>
    <mergeCell ref="K44:M44"/>
    <mergeCell ref="N44:P44"/>
    <mergeCell ref="Q44:S44"/>
    <mergeCell ref="T44:U44"/>
    <mergeCell ref="Q23:S23"/>
    <mergeCell ref="T28:U28"/>
    <mergeCell ref="C27:U27"/>
    <mergeCell ref="N32:P32"/>
    <mergeCell ref="Q32:S32"/>
    <mergeCell ref="Q31:S31"/>
    <mergeCell ref="K31:M31"/>
    <mergeCell ref="Q30:S30"/>
    <mergeCell ref="T30:U30"/>
    <mergeCell ref="K30:M30"/>
    <mergeCell ref="K32:M32"/>
    <mergeCell ref="T31:U31"/>
    <mergeCell ref="C28:J28"/>
    <mergeCell ref="K29:M29"/>
    <mergeCell ref="C29:J29"/>
    <mergeCell ref="C33:J33"/>
    <mergeCell ref="C26:J26"/>
    <mergeCell ref="C84:N84"/>
    <mergeCell ref="C78:N78"/>
    <mergeCell ref="C79:N79"/>
    <mergeCell ref="C80:N80"/>
    <mergeCell ref="C81:N81"/>
    <mergeCell ref="C82:N82"/>
    <mergeCell ref="C83:N83"/>
    <mergeCell ref="C74:J74"/>
    <mergeCell ref="C73:J73"/>
    <mergeCell ref="T68:U68"/>
    <mergeCell ref="N74:P74"/>
    <mergeCell ref="N73:P73"/>
    <mergeCell ref="T41:U41"/>
    <mergeCell ref="T42:U42"/>
    <mergeCell ref="C42:J42"/>
    <mergeCell ref="Q59:S59"/>
    <mergeCell ref="Q54:S54"/>
    <mergeCell ref="C35:J35"/>
    <mergeCell ref="K70:M70"/>
    <mergeCell ref="C55:J55"/>
    <mergeCell ref="K71:M71"/>
    <mergeCell ref="K69:M69"/>
    <mergeCell ref="C62:J62"/>
    <mergeCell ref="K63:M63"/>
    <mergeCell ref="K64:M64"/>
    <mergeCell ref="K68:M68"/>
    <mergeCell ref="C71:J71"/>
    <mergeCell ref="C68:J68"/>
    <mergeCell ref="C66:J66"/>
    <mergeCell ref="K57:M57"/>
    <mergeCell ref="K55:M55"/>
    <mergeCell ref="K56:M56"/>
    <mergeCell ref="Q41:S41"/>
    <mergeCell ref="AA77:AB77"/>
    <mergeCell ref="C77:N77"/>
    <mergeCell ref="K74:M74"/>
    <mergeCell ref="Q74:S74"/>
    <mergeCell ref="K73:M73"/>
    <mergeCell ref="Q73:S73"/>
    <mergeCell ref="T74:U74"/>
    <mergeCell ref="T73:U73"/>
    <mergeCell ref="AA74:AB74"/>
    <mergeCell ref="C65:J65"/>
    <mergeCell ref="C67:U67"/>
    <mergeCell ref="N63:P63"/>
    <mergeCell ref="N61:P61"/>
    <mergeCell ref="Q61:S61"/>
    <mergeCell ref="Q63:S63"/>
    <mergeCell ref="Q66:S66"/>
    <mergeCell ref="C64:J64"/>
    <mergeCell ref="B2:U2"/>
    <mergeCell ref="K20:M20"/>
    <mergeCell ref="C5:J5"/>
    <mergeCell ref="N5:P5"/>
    <mergeCell ref="K13:M13"/>
    <mergeCell ref="N40:P40"/>
    <mergeCell ref="N49:P49"/>
    <mergeCell ref="N26:P26"/>
    <mergeCell ref="N42:P42"/>
    <mergeCell ref="Q43:S43"/>
    <mergeCell ref="Q42:S42"/>
    <mergeCell ref="T40:U40"/>
    <mergeCell ref="Q39:S39"/>
    <mergeCell ref="N39:P39"/>
    <mergeCell ref="K35:M35"/>
    <mergeCell ref="T38:U38"/>
    <mergeCell ref="N69:P69"/>
    <mergeCell ref="AA2:AB2"/>
    <mergeCell ref="Q6:S6"/>
    <mergeCell ref="N6:P6"/>
    <mergeCell ref="C6:J6"/>
    <mergeCell ref="C20:J20"/>
    <mergeCell ref="Q5:S5"/>
    <mergeCell ref="T33:U33"/>
    <mergeCell ref="C32:J32"/>
    <mergeCell ref="C39:J39"/>
    <mergeCell ref="K38:M38"/>
    <mergeCell ref="T17:U17"/>
    <mergeCell ref="C25:J25"/>
    <mergeCell ref="K25:M25"/>
    <mergeCell ref="N25:P25"/>
    <mergeCell ref="Q25:S25"/>
    <mergeCell ref="T25:U25"/>
    <mergeCell ref="C30:J30"/>
    <mergeCell ref="C31:J31"/>
    <mergeCell ref="T18:U18"/>
    <mergeCell ref="N30:P30"/>
    <mergeCell ref="N31:P31"/>
    <mergeCell ref="T34:U34"/>
    <mergeCell ref="T35:U35"/>
    <mergeCell ref="T3:U3"/>
    <mergeCell ref="N21:P21"/>
    <mergeCell ref="N20:P20"/>
    <mergeCell ref="T20:U20"/>
    <mergeCell ref="T21:U21"/>
    <mergeCell ref="C4:U4"/>
    <mergeCell ref="N28:P28"/>
    <mergeCell ref="K19:M19"/>
    <mergeCell ref="C19:J19"/>
    <mergeCell ref="T5:U5"/>
    <mergeCell ref="T6:U6"/>
    <mergeCell ref="T7:U7"/>
    <mergeCell ref="K10:M10"/>
    <mergeCell ref="N10:P10"/>
    <mergeCell ref="C12:J12"/>
    <mergeCell ref="K12:M12"/>
    <mergeCell ref="N12:P12"/>
    <mergeCell ref="C18:J18"/>
    <mergeCell ref="Q3:S3"/>
    <mergeCell ref="Q20:S20"/>
    <mergeCell ref="Q17:S17"/>
    <mergeCell ref="Q26:S26"/>
    <mergeCell ref="K18:M18"/>
    <mergeCell ref="N18:P18"/>
    <mergeCell ref="Q19:S19"/>
    <mergeCell ref="Q45:S45"/>
    <mergeCell ref="K43:M43"/>
    <mergeCell ref="N41:P41"/>
    <mergeCell ref="N43:P43"/>
    <mergeCell ref="N29:P29"/>
    <mergeCell ref="Q29:S29"/>
    <mergeCell ref="Q28:S28"/>
    <mergeCell ref="K28:M28"/>
    <mergeCell ref="Q40:S40"/>
    <mergeCell ref="Q38:S38"/>
    <mergeCell ref="K34:M34"/>
    <mergeCell ref="Q34:S34"/>
    <mergeCell ref="K41:M41"/>
    <mergeCell ref="N34:P34"/>
    <mergeCell ref="N35:P35"/>
    <mergeCell ref="N38:P38"/>
    <mergeCell ref="Q35:S35"/>
    <mergeCell ref="K45:M45"/>
    <mergeCell ref="K40:M40"/>
    <mergeCell ref="K39:M39"/>
    <mergeCell ref="K33:M33"/>
    <mergeCell ref="K42:M42"/>
    <mergeCell ref="C36:U36"/>
    <mergeCell ref="C3:J3"/>
    <mergeCell ref="N23:P23"/>
    <mergeCell ref="N19:P19"/>
    <mergeCell ref="N3:P3"/>
    <mergeCell ref="K21:M21"/>
    <mergeCell ref="C21:J21"/>
    <mergeCell ref="K23:M23"/>
    <mergeCell ref="K3:M3"/>
    <mergeCell ref="N7:P7"/>
    <mergeCell ref="K6:M6"/>
    <mergeCell ref="N16:P16"/>
    <mergeCell ref="K5:M5"/>
    <mergeCell ref="K16:M16"/>
    <mergeCell ref="C16:J16"/>
    <mergeCell ref="C7:J7"/>
    <mergeCell ref="K7:M7"/>
    <mergeCell ref="C10:J10"/>
    <mergeCell ref="C17:J17"/>
    <mergeCell ref="K17:M17"/>
    <mergeCell ref="N17:P17"/>
    <mergeCell ref="C23:J23"/>
    <mergeCell ref="C9:J9"/>
    <mergeCell ref="K9:M9"/>
    <mergeCell ref="C57:J57"/>
    <mergeCell ref="C61:J61"/>
    <mergeCell ref="C59:J59"/>
    <mergeCell ref="C60:J60"/>
    <mergeCell ref="C63:J63"/>
    <mergeCell ref="T55:U55"/>
    <mergeCell ref="T56:U56"/>
    <mergeCell ref="Q55:S55"/>
    <mergeCell ref="T61:U61"/>
    <mergeCell ref="C58:U58"/>
    <mergeCell ref="Q57:S57"/>
    <mergeCell ref="K61:M61"/>
    <mergeCell ref="K60:M60"/>
    <mergeCell ref="T8:U8"/>
    <mergeCell ref="C15:U15"/>
    <mergeCell ref="C8:J8"/>
    <mergeCell ref="K8:M8"/>
    <mergeCell ref="N8:P8"/>
    <mergeCell ref="Q8:S8"/>
    <mergeCell ref="C13:J13"/>
    <mergeCell ref="N13:P13"/>
    <mergeCell ref="T13:U13"/>
    <mergeCell ref="T9:U9"/>
    <mergeCell ref="C14:J14"/>
    <mergeCell ref="K14:M14"/>
    <mergeCell ref="N14:P14"/>
    <mergeCell ref="Q14:S14"/>
    <mergeCell ref="T14:U14"/>
    <mergeCell ref="C11:J11"/>
    <mergeCell ref="K11:M11"/>
    <mergeCell ref="N11:P11"/>
    <mergeCell ref="Q11:S11"/>
    <mergeCell ref="T11:U11"/>
    <mergeCell ref="Q10:S10"/>
    <mergeCell ref="T10:U10"/>
    <mergeCell ref="Q12:S12"/>
    <mergeCell ref="T12:U12"/>
    <mergeCell ref="C69:J69"/>
    <mergeCell ref="Q7:S7"/>
    <mergeCell ref="Q16:S16"/>
    <mergeCell ref="Q13:S13"/>
    <mergeCell ref="N66:P66"/>
    <mergeCell ref="K54:M54"/>
    <mergeCell ref="Q65:S65"/>
    <mergeCell ref="N62:P62"/>
    <mergeCell ref="Q60:S60"/>
    <mergeCell ref="N59:P59"/>
    <mergeCell ref="N60:P60"/>
    <mergeCell ref="K59:M59"/>
    <mergeCell ref="N64:P64"/>
    <mergeCell ref="K62:M62"/>
    <mergeCell ref="K66:M66"/>
    <mergeCell ref="N65:P65"/>
    <mergeCell ref="N57:P57"/>
    <mergeCell ref="N56:P56"/>
    <mergeCell ref="K65:M65"/>
    <mergeCell ref="N9:P9"/>
    <mergeCell ref="Q9:S9"/>
    <mergeCell ref="Q64:S64"/>
    <mergeCell ref="Q21:S21"/>
    <mergeCell ref="Q18:S18"/>
    <mergeCell ref="T70:U70"/>
    <mergeCell ref="T71:U71"/>
    <mergeCell ref="C72:U72"/>
    <mergeCell ref="N70:P70"/>
    <mergeCell ref="Q70:S70"/>
    <mergeCell ref="C70:J70"/>
    <mergeCell ref="T69:U69"/>
    <mergeCell ref="T50:U50"/>
    <mergeCell ref="T62:U62"/>
    <mergeCell ref="T53:U53"/>
    <mergeCell ref="T54:U54"/>
    <mergeCell ref="N71:P71"/>
    <mergeCell ref="N68:P68"/>
    <mergeCell ref="T52:U52"/>
    <mergeCell ref="T60:U60"/>
    <mergeCell ref="T66:U66"/>
    <mergeCell ref="T64:U64"/>
    <mergeCell ref="T63:U63"/>
    <mergeCell ref="Q68:S68"/>
    <mergeCell ref="Q62:S62"/>
    <mergeCell ref="T65:U65"/>
    <mergeCell ref="Q69:S69"/>
    <mergeCell ref="T59:U59"/>
    <mergeCell ref="Q71:S71"/>
    <mergeCell ref="C24:J24"/>
    <mergeCell ref="K24:M24"/>
    <mergeCell ref="N24:P24"/>
    <mergeCell ref="Q24:S24"/>
    <mergeCell ref="T24:U24"/>
    <mergeCell ref="T43:U43"/>
    <mergeCell ref="T57:U57"/>
    <mergeCell ref="T19:U19"/>
    <mergeCell ref="T16:U16"/>
    <mergeCell ref="T23:U23"/>
    <mergeCell ref="C22:U22"/>
    <mergeCell ref="C52:J52"/>
    <mergeCell ref="C54:J54"/>
    <mergeCell ref="Q50:S50"/>
    <mergeCell ref="N54:P54"/>
    <mergeCell ref="N52:P52"/>
    <mergeCell ref="C53:J53"/>
    <mergeCell ref="C51:J51"/>
    <mergeCell ref="C50:J50"/>
    <mergeCell ref="Q51:S51"/>
    <mergeCell ref="K53:M53"/>
    <mergeCell ref="N51:P51"/>
    <mergeCell ref="T39:U39"/>
    <mergeCell ref="T47:U47"/>
    <mergeCell ref="T51:U51"/>
    <mergeCell ref="Q56:S56"/>
    <mergeCell ref="N53:P53"/>
    <mergeCell ref="Q53:S53"/>
    <mergeCell ref="N55:P55"/>
    <mergeCell ref="N50:P50"/>
    <mergeCell ref="C46:J46"/>
    <mergeCell ref="T48:U48"/>
    <mergeCell ref="T49:U49"/>
    <mergeCell ref="Q48:S48"/>
    <mergeCell ref="C48:J48"/>
    <mergeCell ref="Q52:S52"/>
    <mergeCell ref="Q49:S49"/>
    <mergeCell ref="K50:M50"/>
    <mergeCell ref="K51:M51"/>
    <mergeCell ref="K52:M52"/>
    <mergeCell ref="K49:M49"/>
    <mergeCell ref="K48:M48"/>
    <mergeCell ref="N48:P48"/>
    <mergeCell ref="N47:P47"/>
    <mergeCell ref="Q47:S47"/>
    <mergeCell ref="Q46:S46"/>
    <mergeCell ref="C37:J37"/>
    <mergeCell ref="K37:M37"/>
    <mergeCell ref="N37:P37"/>
    <mergeCell ref="Q37:S37"/>
    <mergeCell ref="T37:U37"/>
    <mergeCell ref="T46:U46"/>
    <mergeCell ref="K26:M26"/>
    <mergeCell ref="C56:J56"/>
    <mergeCell ref="C47:J47"/>
    <mergeCell ref="K47:M47"/>
    <mergeCell ref="C49:J49"/>
    <mergeCell ref="T45:U45"/>
    <mergeCell ref="N45:P45"/>
    <mergeCell ref="K46:M46"/>
    <mergeCell ref="N46:P46"/>
    <mergeCell ref="T26:U26"/>
    <mergeCell ref="T29:U29"/>
    <mergeCell ref="C45:J45"/>
    <mergeCell ref="C38:J38"/>
    <mergeCell ref="C43:J43"/>
    <mergeCell ref="C40:J40"/>
    <mergeCell ref="C41:J41"/>
    <mergeCell ref="Q33:S33"/>
    <mergeCell ref="N33:P33"/>
  </mergeCells>
  <phoneticPr fontId="0" type="noConversion"/>
  <conditionalFormatting sqref="B80">
    <cfRule type="expression" dxfId="375" priority="99" stopIfTrue="1">
      <formula>D80&gt;0</formula>
    </cfRule>
  </conditionalFormatting>
  <conditionalFormatting sqref="B82">
    <cfRule type="cellIs" dxfId="374" priority="100" stopIfTrue="1" operator="greaterThan">
      <formula>C82</formula>
    </cfRule>
    <cfRule type="cellIs" dxfId="373" priority="101" stopIfTrue="1" operator="lessThan">
      <formula>#REF!</formula>
    </cfRule>
  </conditionalFormatting>
  <conditionalFormatting sqref="K16:M16 K23:M23 K28:M35 K59:M64 K68:M71 L73:M73 K73:K74 K13:M13 K19:M21 K26:M26 K48:M57 K66:M66 K38:M43 K5:M8 K45:M45">
    <cfRule type="cellIs" dxfId="372" priority="102" stopIfTrue="1" operator="lessThan">
      <formula>Q5</formula>
    </cfRule>
    <cfRule type="cellIs" dxfId="371" priority="103" stopIfTrue="1" operator="greaterThan">
      <formula>N5</formula>
    </cfRule>
  </conditionalFormatting>
  <conditionalFormatting sqref="C16:J16 C23:J23 C28:J35 C59:J64 C68:J71 C13:J13 C19:J21 C26:J26 C48:J57 C66:J66 C38:J43 C5:J8 C45:J45 C73:J73">
    <cfRule type="expression" dxfId="370" priority="104" stopIfTrue="1">
      <formula>N5=Q5</formula>
    </cfRule>
  </conditionalFormatting>
  <conditionalFormatting sqref="AA16 AA23 AA28:AA35 AA59:AA64 AA68:AA71 AA13 AA19:AA21 AA26 AA48:AA57 AA66 AA38:AA43 AA5:AA8 AA45 AA73">
    <cfRule type="expression" dxfId="369" priority="105" stopIfTrue="1">
      <formula>N5=Q5</formula>
    </cfRule>
  </conditionalFormatting>
  <conditionalFormatting sqref="T16:U16 T23:U23 T28:U35 T59:U64 T68:U71 T13:U13 T19:U21 T26:U26 T48:U57 T66:U66 T38:U43 T5:U8 T45:U45 T73:U73">
    <cfRule type="expression" dxfId="368" priority="106" stopIfTrue="1">
      <formula>Q5=0</formula>
    </cfRule>
  </conditionalFormatting>
  <conditionalFormatting sqref="AB59:AB64 AB68:AB71 AB28:AB35 AB23 AB16 AB13 AB19:AB21 AB26 AB48:AB57 AB66 AB38:AB43 AB5:AB8 AB45 AB73">
    <cfRule type="cellIs" dxfId="367" priority="107" stopIfTrue="1" operator="equal">
      <formula>"a"</formula>
    </cfRule>
    <cfRule type="cellIs" dxfId="366" priority="108" stopIfTrue="1" operator="equal">
      <formula>"s"</formula>
    </cfRule>
  </conditionalFormatting>
  <conditionalFormatting sqref="K10:M10">
    <cfRule type="cellIs" dxfId="365" priority="92" stopIfTrue="1" operator="lessThan">
      <formula>Q10</formula>
    </cfRule>
    <cfRule type="cellIs" dxfId="364" priority="93" stopIfTrue="1" operator="greaterThan">
      <formula>N10</formula>
    </cfRule>
  </conditionalFormatting>
  <conditionalFormatting sqref="C10:J10">
    <cfRule type="expression" dxfId="363" priority="94" stopIfTrue="1">
      <formula>N10=Q10</formula>
    </cfRule>
  </conditionalFormatting>
  <conditionalFormatting sqref="AA10">
    <cfRule type="expression" dxfId="362" priority="95" stopIfTrue="1">
      <formula>N10=Q10</formula>
    </cfRule>
  </conditionalFormatting>
  <conditionalFormatting sqref="T10:U10">
    <cfRule type="expression" dxfId="361" priority="96" stopIfTrue="1">
      <formula>Q10=0</formula>
    </cfRule>
  </conditionalFormatting>
  <conditionalFormatting sqref="AB10">
    <cfRule type="cellIs" dxfId="360" priority="97" stopIfTrue="1" operator="equal">
      <formula>"a"</formula>
    </cfRule>
    <cfRule type="cellIs" dxfId="359" priority="98" stopIfTrue="1" operator="equal">
      <formula>"s"</formula>
    </cfRule>
  </conditionalFormatting>
  <conditionalFormatting sqref="K12:M12">
    <cfRule type="cellIs" dxfId="358" priority="85" stopIfTrue="1" operator="lessThan">
      <formula>Q12</formula>
    </cfRule>
    <cfRule type="cellIs" dxfId="357" priority="86" stopIfTrue="1" operator="greaterThan">
      <formula>N12</formula>
    </cfRule>
  </conditionalFormatting>
  <conditionalFormatting sqref="C12:J12">
    <cfRule type="expression" dxfId="356" priority="87" stopIfTrue="1">
      <formula>N12=Q12</formula>
    </cfRule>
  </conditionalFormatting>
  <conditionalFormatting sqref="AA12">
    <cfRule type="expression" dxfId="355" priority="88" stopIfTrue="1">
      <formula>N12=Q12</formula>
    </cfRule>
  </conditionalFormatting>
  <conditionalFormatting sqref="T12:U12">
    <cfRule type="expression" dxfId="354" priority="89" stopIfTrue="1">
      <formula>Q12=0</formula>
    </cfRule>
  </conditionalFormatting>
  <conditionalFormatting sqref="AB12">
    <cfRule type="cellIs" dxfId="353" priority="90" stopIfTrue="1" operator="equal">
      <formula>"a"</formula>
    </cfRule>
    <cfRule type="cellIs" dxfId="352" priority="91" stopIfTrue="1" operator="equal">
      <formula>"s"</formula>
    </cfRule>
  </conditionalFormatting>
  <conditionalFormatting sqref="K18:M18">
    <cfRule type="cellIs" dxfId="351" priority="78" stopIfTrue="1" operator="lessThan">
      <formula>Q18</formula>
    </cfRule>
    <cfRule type="cellIs" dxfId="350" priority="79" stopIfTrue="1" operator="greaterThan">
      <formula>N18</formula>
    </cfRule>
  </conditionalFormatting>
  <conditionalFormatting sqref="C18:J18">
    <cfRule type="expression" dxfId="349" priority="80" stopIfTrue="1">
      <formula>N18=Q18</formula>
    </cfRule>
  </conditionalFormatting>
  <conditionalFormatting sqref="AA18">
    <cfRule type="expression" dxfId="348" priority="81" stopIfTrue="1">
      <formula>N18=Q18</formula>
    </cfRule>
  </conditionalFormatting>
  <conditionalFormatting sqref="T18:U18">
    <cfRule type="expression" dxfId="347" priority="82" stopIfTrue="1">
      <formula>Q18=0</formula>
    </cfRule>
  </conditionalFormatting>
  <conditionalFormatting sqref="AB18">
    <cfRule type="cellIs" dxfId="346" priority="83" stopIfTrue="1" operator="equal">
      <formula>"a"</formula>
    </cfRule>
    <cfRule type="cellIs" dxfId="345" priority="84" stopIfTrue="1" operator="equal">
      <formula>"s"</formula>
    </cfRule>
  </conditionalFormatting>
  <conditionalFormatting sqref="K17:M17">
    <cfRule type="cellIs" dxfId="344" priority="71" stopIfTrue="1" operator="lessThan">
      <formula>Q17</formula>
    </cfRule>
    <cfRule type="cellIs" dxfId="343" priority="72" stopIfTrue="1" operator="greaterThan">
      <formula>N17</formula>
    </cfRule>
  </conditionalFormatting>
  <conditionalFormatting sqref="C17:J17">
    <cfRule type="expression" dxfId="342" priority="73" stopIfTrue="1">
      <formula>N17=Q17</formula>
    </cfRule>
  </conditionalFormatting>
  <conditionalFormatting sqref="AA17">
    <cfRule type="expression" dxfId="341" priority="74" stopIfTrue="1">
      <formula>N17=Q17</formula>
    </cfRule>
  </conditionalFormatting>
  <conditionalFormatting sqref="T17:U17">
    <cfRule type="expression" dxfId="340" priority="75" stopIfTrue="1">
      <formula>Q17=0</formula>
    </cfRule>
  </conditionalFormatting>
  <conditionalFormatting sqref="AB17">
    <cfRule type="cellIs" dxfId="339" priority="76" stopIfTrue="1" operator="equal">
      <formula>"a"</formula>
    </cfRule>
    <cfRule type="cellIs" dxfId="338" priority="77" stopIfTrue="1" operator="equal">
      <formula>"s"</formula>
    </cfRule>
  </conditionalFormatting>
  <conditionalFormatting sqref="K25:M25">
    <cfRule type="cellIs" dxfId="337" priority="64" stopIfTrue="1" operator="lessThan">
      <formula>Q25</formula>
    </cfRule>
    <cfRule type="cellIs" dxfId="336" priority="65" stopIfTrue="1" operator="greaterThan">
      <formula>N25</formula>
    </cfRule>
  </conditionalFormatting>
  <conditionalFormatting sqref="C25:J25">
    <cfRule type="expression" dxfId="335" priority="66" stopIfTrue="1">
      <formula>N25=Q25</formula>
    </cfRule>
  </conditionalFormatting>
  <conditionalFormatting sqref="AA25">
    <cfRule type="expression" dxfId="334" priority="67" stopIfTrue="1">
      <formula>N25=Q25</formula>
    </cfRule>
  </conditionalFormatting>
  <conditionalFormatting sqref="T25:U25">
    <cfRule type="expression" dxfId="333" priority="68" stopIfTrue="1">
      <formula>Q25=0</formula>
    </cfRule>
  </conditionalFormatting>
  <conditionalFormatting sqref="AB25">
    <cfRule type="cellIs" dxfId="332" priority="69" stopIfTrue="1" operator="equal">
      <formula>"a"</formula>
    </cfRule>
    <cfRule type="cellIs" dxfId="331" priority="70" stopIfTrue="1" operator="equal">
      <formula>"s"</formula>
    </cfRule>
  </conditionalFormatting>
  <conditionalFormatting sqref="K46:M46">
    <cfRule type="cellIs" dxfId="330" priority="57" stopIfTrue="1" operator="lessThan">
      <formula>Q46</formula>
    </cfRule>
    <cfRule type="cellIs" dxfId="329" priority="58" stopIfTrue="1" operator="greaterThan">
      <formula>N46</formula>
    </cfRule>
  </conditionalFormatting>
  <conditionalFormatting sqref="C46:J46">
    <cfRule type="expression" dxfId="328" priority="59" stopIfTrue="1">
      <formula>N46=Q46</formula>
    </cfRule>
  </conditionalFormatting>
  <conditionalFormatting sqref="AA46">
    <cfRule type="expression" dxfId="327" priority="60" stopIfTrue="1">
      <formula>N46=Q46</formula>
    </cfRule>
  </conditionalFormatting>
  <conditionalFormatting sqref="T46:U46">
    <cfRule type="expression" dxfId="326" priority="61" stopIfTrue="1">
      <formula>Q46=0</formula>
    </cfRule>
  </conditionalFormatting>
  <conditionalFormatting sqref="AB46">
    <cfRule type="cellIs" dxfId="325" priority="62" stopIfTrue="1" operator="equal">
      <formula>"a"</formula>
    </cfRule>
    <cfRule type="cellIs" dxfId="324" priority="63" stopIfTrue="1" operator="equal">
      <formula>"s"</formula>
    </cfRule>
  </conditionalFormatting>
  <conditionalFormatting sqref="K47:M47">
    <cfRule type="cellIs" dxfId="323" priority="50" stopIfTrue="1" operator="lessThan">
      <formula>Q47</formula>
    </cfRule>
    <cfRule type="cellIs" dxfId="322" priority="51" stopIfTrue="1" operator="greaterThan">
      <formula>N47</formula>
    </cfRule>
  </conditionalFormatting>
  <conditionalFormatting sqref="C47:J47">
    <cfRule type="expression" dxfId="321" priority="52" stopIfTrue="1">
      <formula>N47=Q47</formula>
    </cfRule>
  </conditionalFormatting>
  <conditionalFormatting sqref="AA47">
    <cfRule type="expression" dxfId="320" priority="53" stopIfTrue="1">
      <formula>N47=Q47</formula>
    </cfRule>
  </conditionalFormatting>
  <conditionalFormatting sqref="T47:U47">
    <cfRule type="expression" dxfId="319" priority="54" stopIfTrue="1">
      <formula>Q47=0</formula>
    </cfRule>
  </conditionalFormatting>
  <conditionalFormatting sqref="AB47">
    <cfRule type="cellIs" dxfId="318" priority="55" stopIfTrue="1" operator="equal">
      <formula>"a"</formula>
    </cfRule>
    <cfRule type="cellIs" dxfId="317" priority="56" stopIfTrue="1" operator="equal">
      <formula>"s"</formula>
    </cfRule>
  </conditionalFormatting>
  <conditionalFormatting sqref="K65:M65">
    <cfRule type="cellIs" dxfId="316" priority="43" stopIfTrue="1" operator="lessThan">
      <formula>Q65</formula>
    </cfRule>
    <cfRule type="cellIs" dxfId="315" priority="44" stopIfTrue="1" operator="greaterThan">
      <formula>N65</formula>
    </cfRule>
  </conditionalFormatting>
  <conditionalFormatting sqref="C65:J65">
    <cfRule type="expression" dxfId="314" priority="45" stopIfTrue="1">
      <formula>N65=Q65</formula>
    </cfRule>
  </conditionalFormatting>
  <conditionalFormatting sqref="AA65">
    <cfRule type="expression" dxfId="313" priority="46" stopIfTrue="1">
      <formula>N65=Q65</formula>
    </cfRule>
  </conditionalFormatting>
  <conditionalFormatting sqref="T65:U65">
    <cfRule type="expression" dxfId="312" priority="47" stopIfTrue="1">
      <formula>Q65=0</formula>
    </cfRule>
  </conditionalFormatting>
  <conditionalFormatting sqref="AB65">
    <cfRule type="cellIs" dxfId="311" priority="48" stopIfTrue="1" operator="equal">
      <formula>"a"</formula>
    </cfRule>
    <cfRule type="cellIs" dxfId="310" priority="49" stopIfTrue="1" operator="equal">
      <formula>"s"</formula>
    </cfRule>
  </conditionalFormatting>
  <conditionalFormatting sqref="K11:M11">
    <cfRule type="cellIs" dxfId="309" priority="36" stopIfTrue="1" operator="lessThan">
      <formula>Q11</formula>
    </cfRule>
    <cfRule type="cellIs" dxfId="308" priority="37" stopIfTrue="1" operator="greaterThan">
      <formula>N11</formula>
    </cfRule>
  </conditionalFormatting>
  <conditionalFormatting sqref="C11:J11">
    <cfRule type="expression" dxfId="307" priority="38" stopIfTrue="1">
      <formula>N11=Q11</formula>
    </cfRule>
  </conditionalFormatting>
  <conditionalFormatting sqref="AA11">
    <cfRule type="expression" dxfId="306" priority="39" stopIfTrue="1">
      <formula>N11=Q11</formula>
    </cfRule>
  </conditionalFormatting>
  <conditionalFormatting sqref="T11:U11">
    <cfRule type="expression" dxfId="305" priority="40" stopIfTrue="1">
      <formula>Q11=0</formula>
    </cfRule>
  </conditionalFormatting>
  <conditionalFormatting sqref="AB11">
    <cfRule type="cellIs" dxfId="304" priority="41" stopIfTrue="1" operator="equal">
      <formula>"a"</formula>
    </cfRule>
    <cfRule type="cellIs" dxfId="303" priority="42" stopIfTrue="1" operator="equal">
      <formula>"s"</formula>
    </cfRule>
  </conditionalFormatting>
  <conditionalFormatting sqref="K9:M9">
    <cfRule type="cellIs" dxfId="302" priority="29" stopIfTrue="1" operator="lessThan">
      <formula>Q9</formula>
    </cfRule>
    <cfRule type="cellIs" dxfId="301" priority="30" stopIfTrue="1" operator="greaterThan">
      <formula>N9</formula>
    </cfRule>
  </conditionalFormatting>
  <conditionalFormatting sqref="C9:J9">
    <cfRule type="expression" dxfId="300" priority="31" stopIfTrue="1">
      <formula>N9=Q9</formula>
    </cfRule>
  </conditionalFormatting>
  <conditionalFormatting sqref="AA9">
    <cfRule type="expression" dxfId="299" priority="32" stopIfTrue="1">
      <formula>N9=Q9</formula>
    </cfRule>
  </conditionalFormatting>
  <conditionalFormatting sqref="T9:U9">
    <cfRule type="expression" dxfId="298" priority="33" stopIfTrue="1">
      <formula>Q9=0</formula>
    </cfRule>
  </conditionalFormatting>
  <conditionalFormatting sqref="AB9">
    <cfRule type="cellIs" dxfId="297" priority="34" stopIfTrue="1" operator="equal">
      <formula>"a"</formula>
    </cfRule>
    <cfRule type="cellIs" dxfId="296" priority="35" stopIfTrue="1" operator="equal">
      <formula>"s"</formula>
    </cfRule>
  </conditionalFormatting>
  <conditionalFormatting sqref="K14:M14">
    <cfRule type="cellIs" dxfId="295" priority="22" stopIfTrue="1" operator="lessThan">
      <formula>Q14</formula>
    </cfRule>
    <cfRule type="cellIs" dxfId="294" priority="23" stopIfTrue="1" operator="greaterThan">
      <formula>N14</formula>
    </cfRule>
  </conditionalFormatting>
  <conditionalFormatting sqref="C14:J14">
    <cfRule type="expression" dxfId="293" priority="24" stopIfTrue="1">
      <formula>N14=Q14</formula>
    </cfRule>
  </conditionalFormatting>
  <conditionalFormatting sqref="AA14">
    <cfRule type="expression" dxfId="292" priority="25" stopIfTrue="1">
      <formula>N14=Q14</formula>
    </cfRule>
  </conditionalFormatting>
  <conditionalFormatting sqref="T14:U14">
    <cfRule type="expression" dxfId="291" priority="26" stopIfTrue="1">
      <formula>Q14=0</formula>
    </cfRule>
  </conditionalFormatting>
  <conditionalFormatting sqref="AB14">
    <cfRule type="cellIs" dxfId="290" priority="27" stopIfTrue="1" operator="equal">
      <formula>"a"</formula>
    </cfRule>
    <cfRule type="cellIs" dxfId="289" priority="28" stopIfTrue="1" operator="equal">
      <formula>"s"</formula>
    </cfRule>
  </conditionalFormatting>
  <conditionalFormatting sqref="K44:M44">
    <cfRule type="cellIs" dxfId="288" priority="15" stopIfTrue="1" operator="lessThan">
      <formula>Q44</formula>
    </cfRule>
    <cfRule type="cellIs" dxfId="287" priority="16" stopIfTrue="1" operator="greaterThan">
      <formula>N44</formula>
    </cfRule>
  </conditionalFormatting>
  <conditionalFormatting sqref="C44:J44">
    <cfRule type="expression" dxfId="286" priority="17" stopIfTrue="1">
      <formula>N44=Q44</formula>
    </cfRule>
  </conditionalFormatting>
  <conditionalFormatting sqref="AA44">
    <cfRule type="expression" dxfId="285" priority="18" stopIfTrue="1">
      <formula>N44=Q44</formula>
    </cfRule>
  </conditionalFormatting>
  <conditionalFormatting sqref="T44:U44">
    <cfRule type="expression" dxfId="284" priority="19" stopIfTrue="1">
      <formula>Q44=0</formula>
    </cfRule>
  </conditionalFormatting>
  <conditionalFormatting sqref="AB44">
    <cfRule type="cellIs" dxfId="283" priority="20" stopIfTrue="1" operator="equal">
      <formula>"a"</formula>
    </cfRule>
    <cfRule type="cellIs" dxfId="282" priority="21" stopIfTrue="1" operator="equal">
      <formula>"s"</formula>
    </cfRule>
  </conditionalFormatting>
  <conditionalFormatting sqref="K24:M24">
    <cfRule type="cellIs" dxfId="281" priority="8" stopIfTrue="1" operator="lessThan">
      <formula>Q24</formula>
    </cfRule>
    <cfRule type="cellIs" dxfId="280" priority="9" stopIfTrue="1" operator="greaterThan">
      <formula>N24</formula>
    </cfRule>
  </conditionalFormatting>
  <conditionalFormatting sqref="C24:J24">
    <cfRule type="expression" dxfId="279" priority="10" stopIfTrue="1">
      <formula>N24=Q24</formula>
    </cfRule>
  </conditionalFormatting>
  <conditionalFormatting sqref="AA24">
    <cfRule type="expression" dxfId="278" priority="11" stopIfTrue="1">
      <formula>N24=Q24</formula>
    </cfRule>
  </conditionalFormatting>
  <conditionalFormatting sqref="T24:U24">
    <cfRule type="expression" dxfId="277" priority="12" stopIfTrue="1">
      <formula>Q24=0</formula>
    </cfRule>
  </conditionalFormatting>
  <conditionalFormatting sqref="AB24">
    <cfRule type="cellIs" dxfId="276" priority="13" stopIfTrue="1" operator="equal">
      <formula>"a"</formula>
    </cfRule>
    <cfRule type="cellIs" dxfId="275" priority="14" stopIfTrue="1" operator="equal">
      <formula>"s"</formula>
    </cfRule>
  </conditionalFormatting>
  <conditionalFormatting sqref="K37:M37">
    <cfRule type="cellIs" dxfId="274" priority="1" stopIfTrue="1" operator="lessThan">
      <formula>Q37</formula>
    </cfRule>
    <cfRule type="cellIs" dxfId="273" priority="2" stopIfTrue="1" operator="greaterThan">
      <formula>N37</formula>
    </cfRule>
  </conditionalFormatting>
  <conditionalFormatting sqref="C37:J37">
    <cfRule type="expression" dxfId="272" priority="3" stopIfTrue="1">
      <formula>N37=Q37</formula>
    </cfRule>
  </conditionalFormatting>
  <conditionalFormatting sqref="AA37">
    <cfRule type="expression" dxfId="271" priority="4" stopIfTrue="1">
      <formula>N37=Q37</formula>
    </cfRule>
  </conditionalFormatting>
  <conditionalFormatting sqref="T37:U37">
    <cfRule type="expression" dxfId="270" priority="5" stopIfTrue="1">
      <formula>Q37=0</formula>
    </cfRule>
  </conditionalFormatting>
  <conditionalFormatting sqref="AB37">
    <cfRule type="cellIs" dxfId="269" priority="6" stopIfTrue="1" operator="equal">
      <formula>"a"</formula>
    </cfRule>
    <cfRule type="cellIs" dxfId="268" priority="7" stopIfTrue="1" operator="equal">
      <formula>"s"</formula>
    </cfRule>
  </conditionalFormatting>
  <printOptions horizontalCentered="1"/>
  <pageMargins left="0.35433070866141736" right="0.35433070866141736" top="0.19685039370078741" bottom="0.27559055118110237" header="7.874015748031496E-2" footer="0.11811023622047245"/>
  <pageSetup paperSize="9" scale="38" orientation="landscape" r:id="rId1"/>
  <headerFooter alignWithMargins="0">
    <oddFooter xml:space="preserve">&amp;L&amp;11CKL GCC / VERSION 2022 / 1.1&amp;C&amp;11BMC-09&amp;R&amp;11&amp;P of  &amp;N </oddFooter>
  </headerFooter>
  <rowBreaks count="1" manualBreakCount="1">
    <brk id="42"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E7EDC-46BF-424B-859D-57AAEF0D14B5}">
  <dimension ref="A1:BB195"/>
  <sheetViews>
    <sheetView zoomScale="75" zoomScaleNormal="75" zoomScaleSheetLayoutView="70" workbookViewId="0">
      <pane xSplit="14" ySplit="8" topLeftCell="O9" activePane="bottomRight" state="frozen"/>
      <selection pane="topRight" activeCell="M1" sqref="M1"/>
      <selection pane="bottomLeft" activeCell="A9" sqref="A9"/>
      <selection pane="bottomRight" activeCell="M1" sqref="M1"/>
    </sheetView>
  </sheetViews>
  <sheetFormatPr defaultColWidth="9.140625" defaultRowHeight="15.75" x14ac:dyDescent="0.25"/>
  <cols>
    <col min="1" max="1" width="5" style="869" customWidth="1"/>
    <col min="2" max="3" width="5" style="869" bestFit="1" customWidth="1"/>
    <col min="4" max="4" width="84.85546875" style="869" customWidth="1"/>
    <col min="5" max="5" width="6.7109375" style="869" customWidth="1"/>
    <col min="6" max="12" width="5.7109375" style="869" customWidth="1"/>
    <col min="13" max="13" width="7.28515625" style="866" customWidth="1"/>
    <col min="14" max="14" width="8.7109375" style="867" hidden="1" customWidth="1"/>
    <col min="15" max="15" width="9.85546875" style="869" customWidth="1"/>
    <col min="16" max="16" width="17.7109375" style="869" bestFit="1" customWidth="1"/>
    <col min="17" max="27" width="9.140625" style="869"/>
    <col min="28" max="28" width="9.140625" style="869" customWidth="1"/>
    <col min="29" max="29" width="28" style="869" hidden="1" customWidth="1"/>
    <col min="30" max="30" width="0" style="869" hidden="1" customWidth="1"/>
    <col min="31" max="16384" width="9.140625" style="869"/>
  </cols>
  <sheetData>
    <row r="1" spans="1:54" ht="15.75" customHeight="1" x14ac:dyDescent="0.25">
      <c r="A1" s="1331" t="str">
        <f>'Checklist - Basic Ship GCC'!A1</f>
        <v xml:space="preserve">GA Code: </v>
      </c>
      <c r="B1" s="1331"/>
      <c r="C1" s="1331"/>
      <c r="D1" s="1333" t="str">
        <f>'Checklist - Basic Ship GCC'!C1</f>
        <v xml:space="preserve">Ship name:   </v>
      </c>
      <c r="E1" s="865"/>
      <c r="F1" s="865"/>
      <c r="G1" s="1335" t="str">
        <f>'Checklist - Basic Ship GCC'!T1</f>
        <v xml:space="preserve">Date of Ship Survey:  </v>
      </c>
      <c r="H1" s="1335"/>
      <c r="I1" s="1335"/>
      <c r="J1" s="1335"/>
      <c r="K1" s="1335"/>
      <c r="L1" s="1335"/>
      <c r="O1" s="868"/>
      <c r="P1" s="868"/>
      <c r="Q1" s="868"/>
      <c r="R1" s="868"/>
      <c r="S1" s="868"/>
      <c r="T1" s="868"/>
      <c r="U1" s="868"/>
      <c r="V1" s="868"/>
      <c r="W1" s="868"/>
      <c r="X1" s="868"/>
      <c r="Y1" s="868"/>
      <c r="Z1" s="868"/>
      <c r="AA1" s="868"/>
      <c r="AB1" s="868"/>
      <c r="AC1" s="868"/>
      <c r="AD1" s="868"/>
      <c r="AE1" s="868"/>
      <c r="AF1" s="868"/>
      <c r="AG1" s="868"/>
      <c r="AH1" s="868"/>
      <c r="AI1" s="868"/>
      <c r="AJ1" s="868"/>
      <c r="AK1" s="868"/>
      <c r="AL1" s="868"/>
      <c r="AM1" s="868"/>
      <c r="AN1" s="868"/>
      <c r="AO1" s="868"/>
      <c r="AP1" s="868"/>
      <c r="AQ1" s="868"/>
      <c r="AR1" s="868"/>
      <c r="AS1" s="868"/>
      <c r="AT1" s="868"/>
      <c r="AU1" s="868"/>
      <c r="AV1" s="868"/>
      <c r="AW1" s="868"/>
      <c r="AX1" s="868"/>
      <c r="AY1" s="868"/>
      <c r="AZ1" s="868"/>
      <c r="BA1" s="868"/>
      <c r="BB1" s="868"/>
    </row>
    <row r="2" spans="1:54" x14ac:dyDescent="0.25">
      <c r="A2" s="1332"/>
      <c r="B2" s="1332"/>
      <c r="C2" s="1332"/>
      <c r="D2" s="1334"/>
      <c r="E2" s="870"/>
      <c r="F2" s="870"/>
      <c r="G2" s="1336"/>
      <c r="H2" s="1336"/>
      <c r="I2" s="1336"/>
      <c r="J2" s="1336"/>
      <c r="K2" s="1336"/>
      <c r="L2" s="1336"/>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row>
    <row r="3" spans="1:54" ht="30.75" customHeight="1" x14ac:dyDescent="0.25">
      <c r="A3" s="1337" t="s">
        <v>860</v>
      </c>
      <c r="B3" s="1337"/>
      <c r="C3" s="1337"/>
      <c r="D3" s="1337"/>
      <c r="E3" s="1337"/>
      <c r="F3" s="1337"/>
      <c r="G3" s="1337"/>
      <c r="H3" s="1337"/>
      <c r="I3" s="1337"/>
      <c r="J3" s="1337"/>
      <c r="K3" s="1337"/>
      <c r="L3" s="1337"/>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row>
    <row r="4" spans="1:54" x14ac:dyDescent="0.25">
      <c r="A4" s="1338"/>
      <c r="B4" s="1339"/>
      <c r="C4" s="1339"/>
      <c r="D4" s="1339"/>
      <c r="E4" s="1339"/>
      <c r="F4" s="1339"/>
      <c r="G4" s="1339"/>
      <c r="H4" s="1339"/>
      <c r="I4" s="1339"/>
      <c r="J4" s="1339"/>
      <c r="K4" s="1339"/>
      <c r="L4" s="1340"/>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row>
    <row r="5" spans="1:54" ht="37.5" customHeight="1" thickBot="1" x14ac:dyDescent="0.3">
      <c r="A5" s="1341" t="s">
        <v>861</v>
      </c>
      <c r="B5" s="1342"/>
      <c r="C5" s="1342"/>
      <c r="D5" s="1342"/>
      <c r="E5" s="1342"/>
      <c r="F5" s="1342"/>
      <c r="G5" s="1342"/>
      <c r="H5" s="1342"/>
      <c r="I5" s="1342"/>
      <c r="J5" s="1342"/>
      <c r="K5" s="1342"/>
      <c r="L5" s="1343"/>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row>
    <row r="6" spans="1:54" ht="16.5" customHeight="1" thickTop="1" x14ac:dyDescent="0.25">
      <c r="A6" s="1355" t="s">
        <v>862</v>
      </c>
      <c r="B6" s="1356"/>
      <c r="C6" s="1356"/>
      <c r="D6" s="1356"/>
      <c r="E6" s="1356"/>
      <c r="F6" s="1357"/>
      <c r="G6" s="1358"/>
      <c r="H6" s="1359"/>
      <c r="I6" s="1359"/>
      <c r="J6" s="1359"/>
      <c r="K6" s="1359"/>
      <c r="L6" s="1360"/>
      <c r="M6" s="871"/>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row>
    <row r="7" spans="1:54" ht="15.75" customHeight="1" x14ac:dyDescent="0.25">
      <c r="A7" s="1344" t="s">
        <v>1317</v>
      </c>
      <c r="B7" s="1345"/>
      <c r="C7" s="1345"/>
      <c r="D7" s="1345"/>
      <c r="E7" s="1345"/>
      <c r="F7" s="1346"/>
      <c r="G7" s="1361"/>
      <c r="H7" s="1362"/>
      <c r="I7" s="1362"/>
      <c r="J7" s="1362"/>
      <c r="K7" s="1362"/>
      <c r="L7" s="1363"/>
      <c r="M7" s="871"/>
      <c r="O7" s="868"/>
      <c r="P7" s="868"/>
      <c r="Q7" s="868"/>
      <c r="R7" s="868"/>
      <c r="S7" s="868"/>
      <c r="T7" s="868"/>
      <c r="U7" s="868"/>
      <c r="V7" s="868"/>
      <c r="W7" s="868"/>
      <c r="X7" s="868"/>
      <c r="Y7" s="868"/>
      <c r="Z7" s="868"/>
      <c r="AA7" s="868"/>
      <c r="AB7" s="868"/>
      <c r="AC7" s="868"/>
      <c r="AD7" s="868"/>
      <c r="AE7" s="868"/>
      <c r="AF7" s="868"/>
      <c r="AG7" s="868"/>
      <c r="AH7" s="868"/>
      <c r="AI7" s="868"/>
      <c r="AJ7" s="868"/>
      <c r="AK7" s="868"/>
      <c r="AL7" s="868"/>
      <c r="AM7" s="868"/>
      <c r="AN7" s="868"/>
      <c r="AO7" s="868"/>
      <c r="AP7" s="868"/>
      <c r="AQ7" s="868"/>
      <c r="AR7" s="868"/>
      <c r="AS7" s="868"/>
      <c r="AT7" s="868"/>
      <c r="AU7" s="868"/>
      <c r="AV7" s="868"/>
      <c r="AW7" s="868"/>
      <c r="AX7" s="868"/>
      <c r="AY7" s="868"/>
      <c r="AZ7" s="868"/>
      <c r="BA7" s="868"/>
      <c r="BB7" s="868"/>
    </row>
    <row r="8" spans="1:54" ht="15.75" hidden="1" customHeight="1" x14ac:dyDescent="0.25">
      <c r="A8" s="872"/>
      <c r="B8" s="873"/>
      <c r="C8" s="873"/>
      <c r="D8" s="873"/>
      <c r="E8" s="873"/>
      <c r="F8" s="874"/>
      <c r="G8" s="875"/>
      <c r="H8" s="876"/>
      <c r="I8" s="876"/>
      <c r="J8" s="876"/>
      <c r="K8" s="876"/>
      <c r="L8" s="877"/>
      <c r="M8" s="871"/>
      <c r="O8" s="868"/>
      <c r="P8" s="868"/>
      <c r="Q8" s="868"/>
      <c r="R8" s="868"/>
      <c r="S8" s="868"/>
      <c r="T8" s="868"/>
      <c r="U8" s="868"/>
      <c r="V8" s="868"/>
      <c r="W8" s="868"/>
      <c r="X8" s="868"/>
      <c r="Y8" s="868"/>
      <c r="Z8" s="868"/>
      <c r="AA8" s="868"/>
      <c r="AB8" s="868"/>
      <c r="AC8" s="868"/>
      <c r="AD8" s="868"/>
      <c r="AE8" s="868"/>
      <c r="AF8" s="868"/>
      <c r="AG8" s="868"/>
      <c r="AH8" s="868"/>
      <c r="AI8" s="868"/>
      <c r="AJ8" s="868"/>
      <c r="AK8" s="868"/>
      <c r="AL8" s="868"/>
      <c r="AM8" s="868"/>
      <c r="AN8" s="868"/>
      <c r="AO8" s="868"/>
      <c r="AP8" s="868"/>
      <c r="AQ8" s="868"/>
      <c r="AR8" s="868"/>
      <c r="AS8" s="868"/>
      <c r="AT8" s="868"/>
      <c r="AU8" s="868"/>
      <c r="AV8" s="868"/>
      <c r="AW8" s="868"/>
      <c r="AX8" s="868"/>
      <c r="AY8" s="868"/>
      <c r="AZ8" s="868"/>
      <c r="BA8" s="868"/>
      <c r="BB8" s="868"/>
    </row>
    <row r="9" spans="1:54" ht="16.5" customHeight="1" x14ac:dyDescent="0.25">
      <c r="A9" s="1344" t="s">
        <v>1318</v>
      </c>
      <c r="B9" s="1345"/>
      <c r="C9" s="1345"/>
      <c r="D9" s="1345"/>
      <c r="E9" s="1345"/>
      <c r="F9" s="1346"/>
      <c r="G9" s="1347" t="s">
        <v>1319</v>
      </c>
      <c r="H9" s="1348"/>
      <c r="I9" s="1348"/>
      <c r="J9" s="1348"/>
      <c r="K9" s="1348"/>
      <c r="L9" s="1349"/>
      <c r="M9" s="878"/>
      <c r="O9" s="868"/>
      <c r="P9" s="868"/>
      <c r="Q9" s="868"/>
      <c r="R9" s="868"/>
      <c r="S9" s="868"/>
      <c r="T9" s="868"/>
      <c r="U9" s="868"/>
      <c r="V9" s="868"/>
      <c r="W9" s="868"/>
      <c r="X9" s="868"/>
      <c r="Y9" s="868"/>
      <c r="Z9" s="868"/>
      <c r="AA9" s="868"/>
      <c r="AB9" s="868"/>
      <c r="AC9" s="868" t="s">
        <v>863</v>
      </c>
      <c r="AD9" s="868"/>
      <c r="AE9" s="868"/>
      <c r="AF9" s="868"/>
      <c r="AG9" s="868"/>
      <c r="AH9" s="868"/>
      <c r="AI9" s="868"/>
      <c r="AJ9" s="868"/>
      <c r="AK9" s="868"/>
      <c r="AL9" s="868"/>
      <c r="AM9" s="868"/>
      <c r="AN9" s="868"/>
      <c r="AO9" s="868"/>
      <c r="AP9" s="868"/>
      <c r="AQ9" s="868"/>
      <c r="AR9" s="868"/>
      <c r="AS9" s="868"/>
      <c r="AT9" s="868"/>
      <c r="AU9" s="868"/>
      <c r="AV9" s="868"/>
      <c r="AW9" s="868"/>
      <c r="AX9" s="868"/>
      <c r="AY9" s="868"/>
      <c r="AZ9" s="868"/>
      <c r="BA9" s="868"/>
      <c r="BB9" s="868"/>
    </row>
    <row r="10" spans="1:54" ht="27.95" customHeight="1" x14ac:dyDescent="0.25">
      <c r="A10" s="1344" t="s">
        <v>1320</v>
      </c>
      <c r="B10" s="1345"/>
      <c r="C10" s="1345"/>
      <c r="D10" s="1345"/>
      <c r="E10" s="1345"/>
      <c r="F10" s="1346"/>
      <c r="G10" s="1347" t="s">
        <v>1319</v>
      </c>
      <c r="H10" s="1348"/>
      <c r="I10" s="1348"/>
      <c r="J10" s="1348"/>
      <c r="K10" s="1348"/>
      <c r="L10" s="1349"/>
      <c r="M10" s="878"/>
      <c r="O10" s="868"/>
      <c r="P10" s="868"/>
      <c r="Q10" s="868"/>
      <c r="R10" s="868"/>
      <c r="S10" s="868"/>
      <c r="T10" s="868"/>
      <c r="U10" s="868"/>
      <c r="V10" s="868"/>
      <c r="W10" s="868"/>
      <c r="X10" s="868"/>
      <c r="Y10" s="868"/>
      <c r="Z10" s="868"/>
      <c r="AA10" s="868"/>
      <c r="AB10" s="868"/>
      <c r="AC10" s="868" t="s">
        <v>865</v>
      </c>
      <c r="AD10" s="868"/>
      <c r="AE10" s="868"/>
      <c r="AF10" s="868"/>
      <c r="AG10" s="868"/>
      <c r="AH10" s="868"/>
      <c r="AI10" s="868"/>
      <c r="AJ10" s="868"/>
      <c r="AK10" s="868"/>
      <c r="AL10" s="868"/>
      <c r="AM10" s="868"/>
      <c r="AN10" s="868"/>
      <c r="AO10" s="868"/>
      <c r="AP10" s="868"/>
      <c r="AQ10" s="868"/>
      <c r="AR10" s="868"/>
      <c r="AS10" s="868"/>
      <c r="AT10" s="868"/>
      <c r="AU10" s="868"/>
      <c r="AV10" s="868"/>
      <c r="AW10" s="868"/>
      <c r="AX10" s="868"/>
      <c r="AY10" s="868"/>
      <c r="AZ10" s="868"/>
      <c r="BA10" s="868"/>
      <c r="BB10" s="868"/>
    </row>
    <row r="11" spans="1:54" ht="15.75" customHeight="1" x14ac:dyDescent="0.25">
      <c r="A11" s="1350" t="s">
        <v>864</v>
      </c>
      <c r="B11" s="1351"/>
      <c r="C11" s="1351"/>
      <c r="D11" s="1351"/>
      <c r="E11" s="1351"/>
      <c r="F11" s="1352"/>
      <c r="G11" s="1353" t="str">
        <f>IF(AND(G6&gt;=DATE(2000,1,1),G6&lt;DATE(2011,1,1)),"T1",IF(AND(G6&gt;=DATE(2011,1,1),G6&lt;DATE(2016,1,1)),"T2",IF(G6&gt;=DATE(2016,1,1),"T3 IF IN ECA ELSE T2", IF(G6&lt;DATE(2000, 1, 1), "NA"))))</f>
        <v>NA</v>
      </c>
      <c r="H11" s="1353"/>
      <c r="I11" s="1353"/>
      <c r="J11" s="1353"/>
      <c r="K11" s="1353"/>
      <c r="L11" s="1354"/>
      <c r="O11" s="868"/>
      <c r="P11" s="868"/>
      <c r="Q11" s="868"/>
      <c r="R11" s="868"/>
      <c r="S11" s="868"/>
      <c r="T11" s="868"/>
      <c r="U11" s="868"/>
      <c r="V11" s="868"/>
      <c r="W11" s="868"/>
      <c r="X11" s="868"/>
      <c r="Y11" s="868"/>
      <c r="Z11" s="868"/>
      <c r="AA11" s="868"/>
      <c r="AB11" s="868"/>
      <c r="AC11" s="868" t="s">
        <v>867</v>
      </c>
      <c r="AD11" s="868"/>
      <c r="AE11" s="868"/>
      <c r="AF11" s="868"/>
      <c r="AG11" s="868"/>
      <c r="AH11" s="868"/>
      <c r="AI11" s="868"/>
      <c r="AJ11" s="868"/>
      <c r="AK11" s="868"/>
      <c r="AL11" s="868"/>
      <c r="AM11" s="868"/>
      <c r="AN11" s="868"/>
      <c r="AO11" s="868"/>
      <c r="AP11" s="868"/>
      <c r="AQ11" s="868"/>
      <c r="AR11" s="868"/>
      <c r="AS11" s="868"/>
      <c r="AT11" s="868"/>
      <c r="AU11" s="868"/>
      <c r="AV11" s="868"/>
      <c r="AW11" s="868"/>
      <c r="AX11" s="868"/>
      <c r="AY11" s="868"/>
      <c r="AZ11" s="868"/>
      <c r="BA11" s="868"/>
      <c r="BB11" s="868"/>
    </row>
    <row r="12" spans="1:54" ht="16.5" customHeight="1" thickBot="1" x14ac:dyDescent="0.3">
      <c r="A12" s="1350" t="s">
        <v>866</v>
      </c>
      <c r="B12" s="1351"/>
      <c r="C12" s="1351"/>
      <c r="D12" s="1351"/>
      <c r="E12" s="1351"/>
      <c r="F12" s="1352"/>
      <c r="G12" s="1353" t="str">
        <f>IF(G11="T1","5410.11 - 5410.12", IF(G11="T2","5410.13 - 5410.18", IF(G11="T3 IF IN ECA ELSE T2", "5410.13 - 5410.18","NA")))</f>
        <v>NA</v>
      </c>
      <c r="H12" s="1353" t="b">
        <f>IF(H7="T1","5410.12 - 5410.13", IF(H7="T2", "5410.14 - 5410.19", IF(H7="T3 IF IN ECA", "5410.14 - 5410.20")))</f>
        <v>0</v>
      </c>
      <c r="I12" s="1353" t="b">
        <f>IF(I7="T1","5410.12 - 5410.13", IF(I7="T2", "5410.14 - 5410.19", IF(I7="T3 IF IN ECA", "5410.14 - 5410.20")))</f>
        <v>0</v>
      </c>
      <c r="J12" s="1353" t="b">
        <f>IF(J7="T1","5410.12 - 5410.13", IF(J7="T2", "5410.14 - 5410.19", IF(J7="T3 IF IN ECA", "5410.14 - 5410.20")))</f>
        <v>0</v>
      </c>
      <c r="K12" s="1353" t="b">
        <f>IF(K7="T1","5410.12 - 5410.13", IF(K7="T2", "5410.14 - 5410.19", IF(K7="T3 IF IN ECA", "5410.14 - 5410.20")))</f>
        <v>0</v>
      </c>
      <c r="L12" s="1354" t="b">
        <f>IF(L7="T1","5410.12 - 5410.13", IF(L7="T2", "5410.14 - 5410.19", IF(L7="T3 IF IN ECA", "5410.14 - 5410.20")))</f>
        <v>0</v>
      </c>
      <c r="O12" s="868"/>
      <c r="P12" s="868"/>
      <c r="Q12" s="868"/>
      <c r="R12" s="868"/>
      <c r="S12" s="868"/>
      <c r="T12" s="868"/>
      <c r="U12" s="868"/>
      <c r="V12" s="868"/>
      <c r="W12" s="868"/>
      <c r="X12" s="868"/>
      <c r="Y12" s="868"/>
      <c r="Z12" s="868"/>
      <c r="AA12" s="868"/>
      <c r="AB12" s="868"/>
      <c r="AC12" s="868" t="s">
        <v>1321</v>
      </c>
      <c r="AD12" s="868" t="s">
        <v>1321</v>
      </c>
      <c r="AE12" s="868"/>
      <c r="AF12" s="868"/>
      <c r="AG12" s="868"/>
      <c r="AH12" s="868"/>
      <c r="AI12" s="868"/>
      <c r="AJ12" s="868"/>
      <c r="AK12" s="868"/>
      <c r="AL12" s="868"/>
      <c r="AM12" s="868"/>
      <c r="AN12" s="868"/>
      <c r="AO12" s="868"/>
      <c r="AP12" s="868"/>
      <c r="AQ12" s="868"/>
      <c r="AR12" s="868"/>
      <c r="AS12" s="868"/>
      <c r="AT12" s="868"/>
      <c r="AU12" s="868"/>
      <c r="AV12" s="868"/>
      <c r="AW12" s="868"/>
      <c r="AX12" s="868"/>
      <c r="AY12" s="868"/>
      <c r="AZ12" s="868"/>
      <c r="BA12" s="868"/>
      <c r="BB12" s="868"/>
    </row>
    <row r="13" spans="1:54" ht="16.5" customHeight="1" thickTop="1" x14ac:dyDescent="0.25">
      <c r="A13" s="1364" t="s">
        <v>1322</v>
      </c>
      <c r="B13" s="1364"/>
      <c r="C13" s="1364"/>
      <c r="D13" s="1364"/>
      <c r="E13" s="1364"/>
      <c r="F13" s="1364"/>
      <c r="G13" s="1364"/>
      <c r="H13" s="1364"/>
      <c r="I13" s="1364"/>
      <c r="J13" s="1364"/>
      <c r="K13" s="1364"/>
      <c r="L13" s="1364"/>
      <c r="O13" s="868"/>
      <c r="P13" s="868"/>
      <c r="Q13" s="868"/>
      <c r="R13" s="868"/>
      <c r="S13" s="868"/>
      <c r="T13" s="868"/>
      <c r="U13" s="868"/>
      <c r="V13" s="868"/>
      <c r="W13" s="868"/>
      <c r="X13" s="868"/>
      <c r="Y13" s="868"/>
      <c r="Z13" s="868"/>
      <c r="AA13" s="868"/>
      <c r="AB13" s="868"/>
      <c r="AC13" s="868" t="s">
        <v>1319</v>
      </c>
      <c r="AD13" s="868" t="s">
        <v>1319</v>
      </c>
      <c r="AE13" s="868"/>
      <c r="AF13" s="868"/>
      <c r="AG13" s="868"/>
      <c r="AH13" s="868"/>
      <c r="AI13" s="868"/>
      <c r="AJ13" s="868"/>
      <c r="AK13" s="868"/>
      <c r="AL13" s="868"/>
      <c r="AM13" s="868"/>
      <c r="AN13" s="868"/>
      <c r="AO13" s="868"/>
      <c r="AP13" s="868"/>
      <c r="AQ13" s="868"/>
      <c r="AR13" s="868"/>
      <c r="AS13" s="868"/>
      <c r="AT13" s="868"/>
      <c r="AU13" s="868"/>
      <c r="AV13" s="868"/>
      <c r="AW13" s="868"/>
      <c r="AX13" s="868"/>
      <c r="AY13" s="868"/>
      <c r="AZ13" s="868"/>
      <c r="BA13" s="868"/>
      <c r="BB13" s="868"/>
    </row>
    <row r="14" spans="1:54" ht="16.5" thickBot="1" x14ac:dyDescent="0.3">
      <c r="A14" s="1365"/>
      <c r="B14" s="1365"/>
      <c r="C14" s="1365"/>
      <c r="D14" s="1365"/>
      <c r="E14" s="1365"/>
      <c r="F14" s="1365"/>
      <c r="G14" s="1365"/>
      <c r="H14" s="1365"/>
      <c r="I14" s="1365"/>
      <c r="J14" s="1365"/>
      <c r="K14" s="1365"/>
      <c r="L14" s="1365"/>
      <c r="O14" s="868"/>
      <c r="P14" s="868"/>
      <c r="Q14" s="868"/>
      <c r="R14" s="868"/>
      <c r="S14" s="868"/>
      <c r="T14" s="868"/>
      <c r="U14" s="868"/>
      <c r="V14" s="868"/>
      <c r="W14" s="868"/>
      <c r="X14" s="868"/>
      <c r="Y14" s="868"/>
      <c r="Z14" s="868"/>
      <c r="AA14" s="868"/>
      <c r="AB14" s="868"/>
      <c r="AC14" s="868" t="s">
        <v>1323</v>
      </c>
      <c r="AD14" s="868" t="s">
        <v>1323</v>
      </c>
      <c r="AE14" s="868"/>
      <c r="AF14" s="868"/>
      <c r="AG14" s="868"/>
      <c r="AH14" s="868"/>
      <c r="AI14" s="868"/>
      <c r="AJ14" s="868"/>
      <c r="AK14" s="868"/>
      <c r="AL14" s="868"/>
      <c r="AM14" s="868"/>
      <c r="AN14" s="868"/>
      <c r="AO14" s="868"/>
      <c r="AP14" s="868"/>
      <c r="AQ14" s="868"/>
      <c r="AR14" s="868"/>
      <c r="AS14" s="868"/>
      <c r="AT14" s="868"/>
      <c r="AU14" s="868"/>
      <c r="AV14" s="868"/>
      <c r="AW14" s="868"/>
      <c r="AX14" s="868"/>
      <c r="AY14" s="868"/>
      <c r="AZ14" s="868"/>
      <c r="BA14" s="868"/>
      <c r="BB14" s="868"/>
    </row>
    <row r="15" spans="1:54" ht="22.15" customHeight="1" thickTop="1" x14ac:dyDescent="0.25">
      <c r="A15" s="1366" t="s">
        <v>868</v>
      </c>
      <c r="B15" s="1367"/>
      <c r="C15" s="1367"/>
      <c r="D15" s="1367"/>
      <c r="E15" s="879" t="s">
        <v>1324</v>
      </c>
      <c r="F15" s="880"/>
      <c r="G15" s="1368"/>
      <c r="H15" s="1369"/>
      <c r="I15" s="1370" t="s">
        <v>869</v>
      </c>
      <c r="J15" s="1370"/>
      <c r="K15" s="1371"/>
      <c r="L15" s="1372"/>
      <c r="M15" s="878"/>
      <c r="O15" s="881"/>
      <c r="P15" s="882"/>
      <c r="Q15" s="868"/>
      <c r="R15" s="883"/>
      <c r="S15" s="868"/>
      <c r="T15" s="868"/>
      <c r="U15" s="868"/>
      <c r="V15" s="868"/>
      <c r="W15" s="868"/>
      <c r="X15" s="868"/>
      <c r="Y15" s="868"/>
      <c r="Z15" s="868"/>
      <c r="AA15" s="868"/>
      <c r="AB15" s="868"/>
      <c r="AC15" s="868" t="s">
        <v>1325</v>
      </c>
      <c r="AD15" s="868" t="s">
        <v>1325</v>
      </c>
      <c r="AE15" s="868"/>
      <c r="AF15" s="868"/>
      <c r="AG15" s="868"/>
      <c r="AH15" s="868"/>
      <c r="AI15" s="868"/>
      <c r="AJ15" s="868"/>
      <c r="AK15" s="868"/>
      <c r="AL15" s="868"/>
      <c r="AM15" s="868"/>
      <c r="AN15" s="868"/>
      <c r="AO15" s="868"/>
      <c r="AP15" s="868"/>
      <c r="AQ15" s="868"/>
      <c r="AR15" s="868"/>
      <c r="AS15" s="868"/>
      <c r="AT15" s="868"/>
      <c r="AU15" s="868"/>
      <c r="AV15" s="868"/>
      <c r="AW15" s="868"/>
      <c r="AX15" s="868"/>
      <c r="AY15" s="868"/>
      <c r="AZ15" s="868"/>
      <c r="BA15" s="868"/>
      <c r="BB15" s="868"/>
    </row>
    <row r="16" spans="1:54" ht="22.15" customHeight="1" x14ac:dyDescent="0.25">
      <c r="A16" s="1373"/>
      <c r="B16" s="1374"/>
      <c r="C16" s="1374"/>
      <c r="D16" s="1374"/>
      <c r="E16" s="1374"/>
      <c r="F16" s="1375"/>
      <c r="G16" s="1376" t="s">
        <v>870</v>
      </c>
      <c r="H16" s="1376"/>
      <c r="I16" s="1376" t="s">
        <v>871</v>
      </c>
      <c r="J16" s="1376"/>
      <c r="K16" s="1376" t="s">
        <v>872</v>
      </c>
      <c r="L16" s="1377"/>
      <c r="O16" s="884"/>
      <c r="P16" s="885"/>
      <c r="Q16" s="868"/>
      <c r="R16" s="883"/>
      <c r="S16" s="868"/>
      <c r="T16" s="868"/>
      <c r="U16" s="868"/>
      <c r="V16" s="868"/>
      <c r="W16" s="868"/>
      <c r="X16" s="868"/>
      <c r="Y16" s="868"/>
      <c r="Z16" s="868"/>
      <c r="AA16" s="868"/>
      <c r="AB16" s="868"/>
      <c r="AC16" s="868" t="s">
        <v>1326</v>
      </c>
      <c r="AD16" s="868" t="s">
        <v>1327</v>
      </c>
      <c r="AE16" s="868"/>
      <c r="AF16" s="868"/>
      <c r="AG16" s="868"/>
      <c r="AH16" s="868"/>
      <c r="AI16" s="868"/>
      <c r="AJ16" s="868"/>
      <c r="AK16" s="868"/>
      <c r="AL16" s="868"/>
      <c r="AM16" s="868"/>
      <c r="AN16" s="868"/>
      <c r="AO16" s="868"/>
      <c r="AP16" s="868"/>
      <c r="AQ16" s="868"/>
      <c r="AR16" s="868"/>
      <c r="AS16" s="868"/>
      <c r="AT16" s="868"/>
      <c r="AU16" s="868"/>
      <c r="AV16" s="868"/>
      <c r="AW16" s="868"/>
      <c r="AX16" s="868"/>
      <c r="AY16" s="868"/>
      <c r="AZ16" s="868"/>
      <c r="BA16" s="868"/>
      <c r="BB16" s="868"/>
    </row>
    <row r="17" spans="1:54" ht="22.15" customHeight="1" x14ac:dyDescent="0.25">
      <c r="A17" s="1390" t="s">
        <v>873</v>
      </c>
      <c r="B17" s="1391"/>
      <c r="C17" s="1391"/>
      <c r="D17" s="1391"/>
      <c r="E17" s="1391"/>
      <c r="F17" s="1392"/>
      <c r="G17" s="1393" t="str">
        <f>IF(K15&lt;=0,"",IF(G11="T2","",IF(G11="T3 IF IN ECA ELSE T2","",IF(K15&lt;130,17,IF(AND(K15&gt;=130,K15&lt;=1999),45*(K15^(-0.2)),IF(K15&gt;=2000,9.8))))))</f>
        <v/>
      </c>
      <c r="H17" s="1393"/>
      <c r="I17" s="1393" t="str">
        <f>IF(K15&lt;=0, "",IF(G11="T1", "",IF(K15&lt;130,14.4, IF(AND(K15&gt;=130, K15&lt;=1999), 44*(K15^(-0.23)), IF(K15&gt;=2000,  7.7)))))</f>
        <v/>
      </c>
      <c r="J17" s="1393"/>
      <c r="K17" s="1393" t="str">
        <f>IF(K15&lt;=0, "",IF(G11="T1", "",IF(G11="T2", "",IF(K15&lt;130,3.4, IF(AND(K15&gt;=130, K15&lt;=1999), 9*(K15^(-0.2)), IF(K15&gt;=2000,  2))))))</f>
        <v/>
      </c>
      <c r="L17" s="1394"/>
      <c r="M17" s="886"/>
      <c r="N17" s="867" t="b">
        <f>IF(AND(K15&lt;130,K15&gt;0),14.4,IF(AND(K15&gt;=130,K15&lt;=1999),44*(K15^(-0.23)),IF(K15&gt;=2000,7.7)))</f>
        <v>0</v>
      </c>
      <c r="O17" s="884"/>
      <c r="P17" s="868"/>
      <c r="Q17" s="868"/>
      <c r="R17" s="868"/>
      <c r="S17" s="868"/>
      <c r="T17" s="868"/>
      <c r="U17" s="868"/>
      <c r="V17" s="868"/>
      <c r="W17" s="868"/>
      <c r="X17" s="868"/>
      <c r="Y17" s="868"/>
      <c r="Z17" s="868"/>
      <c r="AA17" s="868"/>
      <c r="AB17" s="868"/>
      <c r="AC17" s="868"/>
      <c r="AD17" s="868"/>
      <c r="AE17" s="868"/>
      <c r="AF17" s="868"/>
      <c r="AG17" s="868"/>
      <c r="AH17" s="868"/>
      <c r="AI17" s="868"/>
      <c r="AJ17" s="868"/>
      <c r="AK17" s="868"/>
      <c r="AL17" s="868"/>
      <c r="AM17" s="868"/>
      <c r="AN17" s="868"/>
      <c r="AO17" s="868"/>
      <c r="AP17" s="868"/>
      <c r="AQ17" s="868"/>
      <c r="AR17" s="868"/>
      <c r="AS17" s="868"/>
      <c r="AT17" s="868"/>
      <c r="AU17" s="868"/>
      <c r="AV17" s="868"/>
      <c r="AW17" s="868"/>
      <c r="AX17" s="868"/>
      <c r="AY17" s="868"/>
      <c r="AZ17" s="868"/>
      <c r="BA17" s="868"/>
      <c r="BB17" s="868"/>
    </row>
    <row r="18" spans="1:54" ht="22.15" customHeight="1" x14ac:dyDescent="0.25">
      <c r="A18" s="1395" t="s">
        <v>874</v>
      </c>
      <c r="B18" s="1396"/>
      <c r="C18" s="1396"/>
      <c r="D18" s="1396"/>
      <c r="E18" s="1396"/>
      <c r="F18" s="1397"/>
      <c r="G18" s="1398"/>
      <c r="H18" s="1398"/>
      <c r="I18" s="1398"/>
      <c r="J18" s="1398"/>
      <c r="K18" s="1398"/>
      <c r="L18" s="1399"/>
      <c r="M18" s="878"/>
      <c r="O18" s="884"/>
      <c r="P18" s="868"/>
      <c r="Q18" s="887"/>
      <c r="R18" s="888"/>
      <c r="S18" s="868"/>
      <c r="T18" s="868"/>
      <c r="U18" s="868"/>
      <c r="V18" s="868"/>
      <c r="W18" s="868"/>
      <c r="X18" s="868"/>
      <c r="Y18" s="868"/>
      <c r="Z18" s="868"/>
      <c r="AA18" s="868"/>
      <c r="AB18" s="868"/>
      <c r="AC18" s="868"/>
      <c r="AD18" s="868"/>
      <c r="AE18" s="868"/>
      <c r="AF18" s="868"/>
      <c r="AG18" s="868"/>
      <c r="AH18" s="868"/>
      <c r="AI18" s="868"/>
      <c r="AJ18" s="868"/>
      <c r="AK18" s="868"/>
      <c r="AL18" s="868"/>
      <c r="AM18" s="868"/>
      <c r="AN18" s="868"/>
      <c r="AO18" s="868"/>
      <c r="AP18" s="868"/>
      <c r="AQ18" s="868"/>
      <c r="AR18" s="868"/>
      <c r="AS18" s="868"/>
      <c r="AT18" s="868"/>
      <c r="AU18" s="868"/>
      <c r="AV18" s="868"/>
      <c r="AW18" s="868"/>
      <c r="AX18" s="868"/>
      <c r="AY18" s="868"/>
      <c r="AZ18" s="868"/>
      <c r="BA18" s="868"/>
      <c r="BB18" s="868"/>
    </row>
    <row r="19" spans="1:54" ht="22.15" customHeight="1" x14ac:dyDescent="0.25">
      <c r="A19" s="1378" t="s">
        <v>875</v>
      </c>
      <c r="B19" s="1379"/>
      <c r="C19" s="1379"/>
      <c r="D19" s="1379"/>
      <c r="E19" s="1379"/>
      <c r="F19" s="1380"/>
      <c r="G19" s="1381" t="str">
        <f>IF(G18&gt;0,(ROUND(G17,1)-G18)/ROUND(G17,1),IF(AND(G17=0,G18=0),"NA","NA"))</f>
        <v>NA</v>
      </c>
      <c r="H19" s="1381"/>
      <c r="I19" s="1381" t="str">
        <f>IF(I18&gt;0,(ROUND(I17,1)-I18)/ROUND(I17,1),IF(AND(I17=0,I18=0),"NA", "NA"))</f>
        <v>NA</v>
      </c>
      <c r="J19" s="1381"/>
      <c r="K19" s="1381" t="str">
        <f>IF(K18&gt;0,(ROUND(K17,1)-K18)/ROUND(K17,1),IF(AND(K17=0,K18=0),"NA", "NA"))</f>
        <v>NA</v>
      </c>
      <c r="L19" s="1382"/>
      <c r="M19" s="889"/>
      <c r="O19" s="890"/>
      <c r="P19" s="890"/>
      <c r="Q19" s="887"/>
      <c r="R19" s="888"/>
      <c r="S19" s="868"/>
      <c r="T19" s="868"/>
      <c r="U19" s="868"/>
      <c r="V19" s="868"/>
      <c r="W19" s="868"/>
      <c r="X19" s="868"/>
      <c r="Y19" s="868"/>
      <c r="Z19" s="868"/>
      <c r="AA19" s="868"/>
      <c r="AB19" s="868"/>
      <c r="AC19" s="868"/>
      <c r="AD19" s="868"/>
      <c r="AE19" s="868"/>
      <c r="AF19" s="868"/>
      <c r="AG19" s="868"/>
      <c r="AH19" s="868"/>
      <c r="AI19" s="868"/>
      <c r="AJ19" s="868"/>
      <c r="AK19" s="868"/>
      <c r="AL19" s="868"/>
      <c r="AM19" s="868"/>
      <c r="AN19" s="868"/>
      <c r="AO19" s="868"/>
      <c r="AP19" s="868"/>
      <c r="AQ19" s="868"/>
      <c r="AR19" s="868"/>
      <c r="AS19" s="868"/>
      <c r="AT19" s="868"/>
      <c r="AU19" s="868"/>
      <c r="AV19" s="868"/>
      <c r="AW19" s="868"/>
      <c r="AX19" s="868"/>
      <c r="AY19" s="868"/>
      <c r="AZ19" s="868"/>
      <c r="BA19" s="868"/>
      <c r="BB19" s="868"/>
    </row>
    <row r="20" spans="1:54" ht="16.5" thickBot="1" x14ac:dyDescent="0.3">
      <c r="A20" s="1383" t="s">
        <v>876</v>
      </c>
      <c r="B20" s="1384"/>
      <c r="C20" s="1384"/>
      <c r="D20" s="1384"/>
      <c r="E20" s="1384"/>
      <c r="F20" s="1385"/>
      <c r="G20" s="1386" t="str">
        <f>IF(G19="NA","",IF(G18&lt;=N17,"5410.11","5410.11"))</f>
        <v/>
      </c>
      <c r="H20" s="1387" t="str">
        <f t="shared" ref="H20" si="0">IF(B20="IN_NOX","NA",IF(B20="NA","NA",IF(AND(B20&gt;=14.5%,B20&lt;29.5%),"5410.13",IF(AND(B20&gt;=29.5%,B20&lt;49.5%),"5410.15",IF(B20&gt;=49.5%,"5410.17","NA")))))</f>
        <v>NA</v>
      </c>
      <c r="I20" s="1386" t="str">
        <f>IF(I19="NA","",IF(AND(I19&gt;=14.5%,I19&lt;29.5%),"5410.13",IF(AND(I19&gt;=29.5%,I19&lt;49.5%),"5410.15",IF(I19&gt;=49.5%,"5410.17","5410.13"))))</f>
        <v/>
      </c>
      <c r="J20" s="1388" t="str">
        <f t="shared" ref="J20" si="1">IF(D20="IN_NOX","NA",IF(D20="NA","NA",IF(AND(D20&gt;=14.5%,D20&lt;29.5%),"5410.13",IF(AND(D20&gt;=29.5%,D20&lt;49.5%),"5410.15",IF(D20&gt;=49.5%,"5410.17","NA")))))</f>
        <v>NA</v>
      </c>
      <c r="K20" s="1387"/>
      <c r="L20" s="1389"/>
      <c r="N20" s="891"/>
      <c r="O20" s="890"/>
      <c r="P20" s="890"/>
      <c r="Q20" s="887"/>
      <c r="R20" s="888"/>
      <c r="S20" s="868"/>
      <c r="T20" s="868"/>
      <c r="U20" s="868"/>
      <c r="V20" s="868"/>
      <c r="W20" s="868"/>
      <c r="X20" s="868"/>
      <c r="Y20" s="868"/>
      <c r="Z20" s="868"/>
      <c r="AA20" s="868"/>
      <c r="AB20" s="868"/>
      <c r="AC20" s="868"/>
      <c r="AD20" s="868"/>
      <c r="AE20" s="868"/>
      <c r="AF20" s="868"/>
      <c r="AG20" s="868"/>
      <c r="AH20" s="868"/>
      <c r="AI20" s="868"/>
      <c r="AJ20" s="868"/>
      <c r="AK20" s="868"/>
      <c r="AL20" s="868"/>
      <c r="AM20" s="868"/>
      <c r="AN20" s="868"/>
      <c r="AO20" s="868"/>
      <c r="AP20" s="868"/>
      <c r="AQ20" s="868"/>
      <c r="AR20" s="868"/>
      <c r="AS20" s="868"/>
      <c r="AT20" s="868"/>
      <c r="AU20" s="868"/>
      <c r="AV20" s="868"/>
      <c r="AW20" s="868"/>
      <c r="AX20" s="868"/>
      <c r="AY20" s="868"/>
      <c r="AZ20" s="868"/>
      <c r="BA20" s="868"/>
      <c r="BB20" s="868"/>
    </row>
    <row r="21" spans="1:54" ht="17.25" thickTop="1" thickBot="1" x14ac:dyDescent="0.3">
      <c r="A21" s="1400"/>
      <c r="B21" s="1400"/>
      <c r="C21" s="1400"/>
      <c r="D21" s="1400"/>
      <c r="E21" s="1400"/>
      <c r="F21" s="1400"/>
      <c r="G21" s="1400"/>
      <c r="H21" s="1400"/>
      <c r="I21" s="1400"/>
      <c r="J21" s="1400"/>
      <c r="K21" s="1400"/>
      <c r="L21" s="1400"/>
      <c r="O21" s="890"/>
      <c r="P21" s="868"/>
      <c r="Q21" s="887"/>
      <c r="R21" s="88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68"/>
      <c r="AX21" s="868"/>
      <c r="AY21" s="868"/>
      <c r="AZ21" s="868"/>
      <c r="BA21" s="868"/>
      <c r="BB21" s="868"/>
    </row>
    <row r="22" spans="1:54" ht="22.15" customHeight="1" thickTop="1" x14ac:dyDescent="0.25">
      <c r="A22" s="1366" t="s">
        <v>877</v>
      </c>
      <c r="B22" s="1367"/>
      <c r="C22" s="1367"/>
      <c r="D22" s="1367"/>
      <c r="E22" s="879" t="s">
        <v>1324</v>
      </c>
      <c r="F22" s="880"/>
      <c r="G22" s="1368"/>
      <c r="H22" s="1369"/>
      <c r="I22" s="1370" t="s">
        <v>869</v>
      </c>
      <c r="J22" s="1370"/>
      <c r="K22" s="1371"/>
      <c r="L22" s="1372"/>
      <c r="M22" s="878"/>
      <c r="O22" s="890"/>
      <c r="P22" s="868"/>
      <c r="Q22" s="887"/>
      <c r="R22" s="888"/>
      <c r="S22" s="88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868"/>
      <c r="AW22" s="868"/>
      <c r="AX22" s="868"/>
      <c r="AY22" s="868"/>
      <c r="AZ22" s="868"/>
      <c r="BA22" s="868"/>
      <c r="BB22" s="868"/>
    </row>
    <row r="23" spans="1:54" ht="22.15" customHeight="1" x14ac:dyDescent="0.25">
      <c r="A23" s="1373"/>
      <c r="B23" s="1374"/>
      <c r="C23" s="1374"/>
      <c r="D23" s="1374"/>
      <c r="E23" s="1374"/>
      <c r="F23" s="1375"/>
      <c r="G23" s="1376" t="s">
        <v>870</v>
      </c>
      <c r="H23" s="1376"/>
      <c r="I23" s="1376" t="s">
        <v>871</v>
      </c>
      <c r="J23" s="1376"/>
      <c r="K23" s="1376" t="s">
        <v>872</v>
      </c>
      <c r="L23" s="1377"/>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868"/>
      <c r="AW23" s="868"/>
      <c r="AX23" s="868"/>
      <c r="AY23" s="868"/>
      <c r="AZ23" s="868"/>
      <c r="BA23" s="868"/>
      <c r="BB23" s="868"/>
    </row>
    <row r="24" spans="1:54" ht="22.15" customHeight="1" x14ac:dyDescent="0.25">
      <c r="A24" s="1390" t="s">
        <v>873</v>
      </c>
      <c r="B24" s="1391"/>
      <c r="C24" s="1391"/>
      <c r="D24" s="1391"/>
      <c r="E24" s="1391"/>
      <c r="F24" s="1392"/>
      <c r="G24" s="1393" t="str">
        <f>IF(K22&lt;=0,"",IF(G11="T2","",IF(G11="T3 IF IN ECA ELSE T2","",IF(K22&lt;130,17,IF(AND(K22&gt;=130,K22&lt;=1999),45*(K22^(-0.2)),IF(K22&gt;=2000,9.8))))))</f>
        <v/>
      </c>
      <c r="H24" s="1393"/>
      <c r="I24" s="1393" t="str">
        <f>IF(K22&lt;=0,"",IF(G11="T1","",IF(K22&lt;130,14.4,IF(AND(K22&gt;=130,K22&lt;=1999),44*(K22^(-0.23)),IF(K22&gt;=2000,7.7)))))</f>
        <v/>
      </c>
      <c r="J24" s="1393"/>
      <c r="K24" s="1393" t="str">
        <f>IF(K22&lt;=0,"",IF(G11="T1","",IF(G11="T2","",IF(K22&lt;130,3.4,IF(AND(K22&gt;=130,K22&lt;=1999),9*(K22^(-0.2)),IF(K22&gt;=2000,2))))))</f>
        <v/>
      </c>
      <c r="L24" s="1394"/>
      <c r="M24" s="892"/>
      <c r="N24" s="867" t="b">
        <f>IF(AND(K22&lt;130,K22&gt;0),14.4, IF(AND(K22&gt;=130, K22&lt;=1999), 44*(K22^(-0.23)), IF(K22&gt;=2000,  7.7)))</f>
        <v>0</v>
      </c>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868"/>
      <c r="BA24" s="868"/>
      <c r="BB24" s="868"/>
    </row>
    <row r="25" spans="1:54" ht="22.15" customHeight="1" x14ac:dyDescent="0.25">
      <c r="A25" s="1395" t="s">
        <v>874</v>
      </c>
      <c r="B25" s="1396"/>
      <c r="C25" s="1396"/>
      <c r="D25" s="1396"/>
      <c r="E25" s="1396"/>
      <c r="F25" s="1397"/>
      <c r="G25" s="1398"/>
      <c r="H25" s="1398"/>
      <c r="I25" s="1398"/>
      <c r="J25" s="1398"/>
      <c r="K25" s="1398"/>
      <c r="L25" s="1399"/>
      <c r="M25" s="878"/>
      <c r="O25" s="868"/>
      <c r="P25" s="868"/>
      <c r="Q25" s="868"/>
      <c r="R25" s="868"/>
      <c r="S25" s="868"/>
      <c r="T25" s="868"/>
      <c r="U25" s="868"/>
      <c r="V25" s="868"/>
      <c r="W25" s="868"/>
      <c r="X25" s="868"/>
      <c r="Y25" s="868"/>
      <c r="Z25" s="868"/>
      <c r="AA25" s="868"/>
      <c r="AB25" s="868"/>
      <c r="AC25" s="868"/>
      <c r="AD25" s="868"/>
      <c r="AE25" s="868"/>
      <c r="AF25" s="868"/>
      <c r="AG25" s="868"/>
      <c r="AH25" s="868"/>
      <c r="AI25" s="868"/>
      <c r="AJ25" s="868"/>
      <c r="AK25" s="868"/>
      <c r="AL25" s="868"/>
      <c r="AM25" s="868"/>
      <c r="AN25" s="868"/>
      <c r="AO25" s="868"/>
      <c r="AP25" s="868"/>
      <c r="AQ25" s="868"/>
      <c r="AR25" s="868"/>
      <c r="AS25" s="868"/>
      <c r="AT25" s="868"/>
      <c r="AU25" s="868"/>
      <c r="AV25" s="868"/>
      <c r="AW25" s="868"/>
      <c r="AX25" s="868"/>
      <c r="AY25" s="868"/>
      <c r="AZ25" s="868"/>
      <c r="BA25" s="868"/>
      <c r="BB25" s="868"/>
    </row>
    <row r="26" spans="1:54" ht="22.15" customHeight="1" x14ac:dyDescent="0.25">
      <c r="A26" s="1401" t="s">
        <v>875</v>
      </c>
      <c r="B26" s="1402"/>
      <c r="C26" s="1402"/>
      <c r="D26" s="1402"/>
      <c r="E26" s="1402"/>
      <c r="F26" s="1403"/>
      <c r="G26" s="1381" t="str">
        <f>IF(G25&gt;0,(ROUND(G24,1)-G25)/ROUND(G24,1),IF(AND(G24=0,G25=0),"NA", "NA"))</f>
        <v>NA</v>
      </c>
      <c r="H26" s="1381"/>
      <c r="I26" s="1381" t="str">
        <f>IF(I25&gt;0,(ROUND(I24,1)-I25)/ROUND(I24,1),IF(AND(I24=0,I25=0),"NA", "NA"))</f>
        <v>NA</v>
      </c>
      <c r="J26" s="1381"/>
      <c r="K26" s="1381" t="str">
        <f>IF(K25&gt;0,(ROUND(K24,1)-K25)/ROUND(K24,1),IF(AND(K24=0,K25=0),"NA", "NA"))</f>
        <v>NA</v>
      </c>
      <c r="L26" s="1382"/>
      <c r="M26" s="889"/>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8"/>
      <c r="AL26" s="868"/>
      <c r="AM26" s="868"/>
      <c r="AN26" s="868"/>
      <c r="AO26" s="868"/>
      <c r="AP26" s="868"/>
      <c r="AQ26" s="868"/>
      <c r="AR26" s="868"/>
      <c r="AS26" s="868"/>
      <c r="AT26" s="868"/>
      <c r="AU26" s="868"/>
      <c r="AV26" s="868"/>
      <c r="AW26" s="868"/>
      <c r="AX26" s="868"/>
      <c r="AY26" s="868"/>
      <c r="AZ26" s="868"/>
      <c r="BA26" s="868"/>
      <c r="BB26" s="868"/>
    </row>
    <row r="27" spans="1:54" ht="16.5" thickBot="1" x14ac:dyDescent="0.3">
      <c r="A27" s="1383" t="s">
        <v>876</v>
      </c>
      <c r="B27" s="1384"/>
      <c r="C27" s="1384"/>
      <c r="D27" s="1384"/>
      <c r="E27" s="1384"/>
      <c r="F27" s="1385"/>
      <c r="G27" s="1386" t="str">
        <f>IF(G26="NA","",IF(G25&lt;=N24,"5410.11","5410.11"))</f>
        <v/>
      </c>
      <c r="H27" s="1387" t="str">
        <f t="shared" ref="H27" si="2">IF(B27="IN_NOX","NA",IF(B27="NA","NA",IF(AND(B27&gt;=14.5%,B27&lt;29.5%),"5410.13",IF(AND(B27&gt;=29.5%,B27&lt;49.5%),"5410.15",IF(B27&gt;=49.5%,"5410.17","NA")))))</f>
        <v>NA</v>
      </c>
      <c r="I27" s="1386" t="str">
        <f>IF(I26="NA","",IF(AND(I26&gt;=14.5%,I26&lt;29.5%),"5410.13",IF(AND(I26&gt;=29.5%,I26&lt;49.5%),"5410.15",IF(I26&gt;=49.5%,"5410.17","5410.13"))))</f>
        <v/>
      </c>
      <c r="J27" s="1388" t="str">
        <f t="shared" ref="J27" si="3">IF(D27="IN_NOX","NA",IF(D27="NA","NA",IF(AND(D27&gt;=14.5%,D27&lt;29.5%),"5410.13",IF(AND(D27&gt;=29.5%,D27&lt;49.5%),"5410.15",IF(D27&gt;=49.5%,"5410.17","NA")))))</f>
        <v>NA</v>
      </c>
      <c r="K27" s="1387"/>
      <c r="L27" s="1389"/>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8"/>
      <c r="AL27" s="868"/>
      <c r="AM27" s="868"/>
      <c r="AN27" s="868"/>
      <c r="AO27" s="868"/>
      <c r="AP27" s="868"/>
      <c r="AQ27" s="868"/>
      <c r="AR27" s="868"/>
      <c r="AS27" s="868"/>
      <c r="AT27" s="868"/>
      <c r="AU27" s="868"/>
      <c r="AV27" s="868"/>
      <c r="AW27" s="868"/>
      <c r="AX27" s="868"/>
      <c r="AY27" s="868"/>
      <c r="AZ27" s="868"/>
      <c r="BA27" s="868"/>
      <c r="BB27" s="868"/>
    </row>
    <row r="28" spans="1:54" ht="17.25" thickTop="1" thickBot="1" x14ac:dyDescent="0.3">
      <c r="A28" s="1400"/>
      <c r="B28" s="1400"/>
      <c r="C28" s="1400"/>
      <c r="D28" s="1400"/>
      <c r="E28" s="1400"/>
      <c r="F28" s="1400"/>
      <c r="G28" s="1400"/>
      <c r="H28" s="1400"/>
      <c r="I28" s="1400"/>
      <c r="J28" s="1400"/>
      <c r="K28" s="1400"/>
      <c r="L28" s="1400"/>
      <c r="O28" s="868"/>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8"/>
      <c r="AO28" s="868"/>
      <c r="AP28" s="868"/>
      <c r="AQ28" s="868"/>
      <c r="AR28" s="868"/>
      <c r="AS28" s="868"/>
      <c r="AT28" s="868"/>
      <c r="AU28" s="868"/>
      <c r="AV28" s="868"/>
      <c r="AW28" s="868"/>
      <c r="AX28" s="868"/>
      <c r="AY28" s="868"/>
      <c r="AZ28" s="868"/>
      <c r="BA28" s="868"/>
      <c r="BB28" s="868"/>
    </row>
    <row r="29" spans="1:54" ht="22.15" customHeight="1" thickTop="1" x14ac:dyDescent="0.25">
      <c r="A29" s="1366" t="s">
        <v>878</v>
      </c>
      <c r="B29" s="1367"/>
      <c r="C29" s="1367"/>
      <c r="D29" s="1367"/>
      <c r="E29" s="879" t="s">
        <v>1324</v>
      </c>
      <c r="F29" s="880"/>
      <c r="G29" s="1368"/>
      <c r="H29" s="1369"/>
      <c r="I29" s="1370" t="s">
        <v>869</v>
      </c>
      <c r="J29" s="1370"/>
      <c r="K29" s="1404"/>
      <c r="L29" s="1405"/>
      <c r="M29" s="878"/>
      <c r="O29" s="868"/>
      <c r="P29" s="868"/>
      <c r="Q29" s="868"/>
      <c r="R29" s="868"/>
      <c r="S29" s="868"/>
      <c r="T29" s="868"/>
      <c r="U29" s="868"/>
      <c r="V29" s="868"/>
      <c r="W29" s="868"/>
      <c r="X29" s="868"/>
      <c r="Y29" s="868"/>
      <c r="Z29" s="868"/>
      <c r="AA29" s="868"/>
      <c r="AB29" s="868"/>
      <c r="AC29" s="868"/>
      <c r="AD29" s="868"/>
      <c r="AE29" s="868"/>
      <c r="AF29" s="868"/>
      <c r="AG29" s="868"/>
      <c r="AH29" s="868"/>
      <c r="AI29" s="868"/>
      <c r="AJ29" s="868"/>
      <c r="AK29" s="868"/>
      <c r="AL29" s="868"/>
      <c r="AM29" s="868"/>
      <c r="AN29" s="868"/>
      <c r="AO29" s="868"/>
      <c r="AP29" s="868"/>
      <c r="AQ29" s="868"/>
      <c r="AR29" s="868"/>
      <c r="AS29" s="868"/>
      <c r="AT29" s="868"/>
      <c r="AU29" s="868"/>
      <c r="AV29" s="868"/>
      <c r="AW29" s="868"/>
      <c r="AX29" s="868"/>
      <c r="AY29" s="868"/>
      <c r="AZ29" s="868"/>
      <c r="BA29" s="868"/>
      <c r="BB29" s="868"/>
    </row>
    <row r="30" spans="1:54" ht="22.15" customHeight="1" x14ac:dyDescent="0.25">
      <c r="A30" s="1373"/>
      <c r="B30" s="1374"/>
      <c r="C30" s="1374"/>
      <c r="D30" s="1374"/>
      <c r="E30" s="1374"/>
      <c r="F30" s="1375"/>
      <c r="G30" s="1376" t="s">
        <v>870</v>
      </c>
      <c r="H30" s="1376"/>
      <c r="I30" s="1376" t="s">
        <v>871</v>
      </c>
      <c r="J30" s="1376"/>
      <c r="K30" s="1376" t="s">
        <v>872</v>
      </c>
      <c r="L30" s="1377"/>
      <c r="O30" s="868"/>
      <c r="P30" s="868"/>
      <c r="Q30" s="868"/>
      <c r="R30" s="868"/>
      <c r="S30" s="868"/>
      <c r="T30" s="868"/>
      <c r="U30" s="868"/>
      <c r="V30" s="868"/>
      <c r="W30" s="868"/>
      <c r="X30" s="868"/>
      <c r="Y30" s="868"/>
      <c r="Z30" s="868"/>
      <c r="AA30" s="868"/>
      <c r="AB30" s="868"/>
      <c r="AC30" s="868"/>
      <c r="AD30" s="868"/>
      <c r="AE30" s="868"/>
      <c r="AF30" s="868"/>
      <c r="AG30" s="868"/>
      <c r="AH30" s="868"/>
      <c r="AI30" s="868"/>
      <c r="AJ30" s="868"/>
      <c r="AK30" s="868"/>
      <c r="AL30" s="868"/>
      <c r="AM30" s="868"/>
      <c r="AN30" s="868"/>
      <c r="AO30" s="868"/>
      <c r="AP30" s="868"/>
      <c r="AQ30" s="868"/>
      <c r="AR30" s="868"/>
      <c r="AS30" s="868"/>
      <c r="AT30" s="868"/>
      <c r="AU30" s="868"/>
      <c r="AV30" s="868"/>
      <c r="AW30" s="868"/>
      <c r="AX30" s="868"/>
      <c r="AY30" s="868"/>
      <c r="AZ30" s="868"/>
      <c r="BA30" s="868"/>
      <c r="BB30" s="868"/>
    </row>
    <row r="31" spans="1:54" ht="22.15" customHeight="1" x14ac:dyDescent="0.25">
      <c r="A31" s="1390" t="s">
        <v>873</v>
      </c>
      <c r="B31" s="1391"/>
      <c r="C31" s="1391"/>
      <c r="D31" s="1391"/>
      <c r="E31" s="1391"/>
      <c r="F31" s="1392"/>
      <c r="G31" s="1393" t="str">
        <f>IF(K29&lt;=0,"",IF(G11="T2","",IF(G11="T3 IF IN ECA ELSE T2","",IF(K29&lt;130,17,IF(AND(K29&gt;=130,K29&lt;=1999),45*(K29^(-0.2)),IF(K29&gt;=2000,9.8))))))</f>
        <v/>
      </c>
      <c r="H31" s="1393"/>
      <c r="I31" s="1393" t="str">
        <f>IF(K29&lt;=0,"",IF(G11="T1","",IF(K29&lt;130,14.4,IF(AND(K29&gt;=130,K29&lt;=1999),44*(K29^(-0.23)),IF(K29&gt;=2000,7.7)))))</f>
        <v/>
      </c>
      <c r="J31" s="1393"/>
      <c r="K31" s="1393" t="str">
        <f>IF(K29&lt;=0,"",IF(G11="T1","",IF(G11="T2","",IF(K29&lt;130,3.4,IF(AND(K29&gt;=130,K29&lt;=1999),9*(K29^(-0.2)),IF(K29&gt;=2000,2))))))</f>
        <v/>
      </c>
      <c r="L31" s="1394"/>
      <c r="M31" s="892"/>
      <c r="N31" s="867" t="b">
        <f>IF(AND(K29&lt;130,K29&gt;0),14.4, IF(AND(K29&gt;=130, K29&lt;=1999), 44*(K29^(-0.23)), IF(K29&gt;=2000,  7.7)))</f>
        <v>0</v>
      </c>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c r="AV31" s="868"/>
      <c r="AW31" s="868"/>
      <c r="AX31" s="868"/>
      <c r="AY31" s="868"/>
      <c r="AZ31" s="868"/>
      <c r="BA31" s="868"/>
      <c r="BB31" s="868"/>
    </row>
    <row r="32" spans="1:54" ht="22.15" customHeight="1" x14ac:dyDescent="0.25">
      <c r="A32" s="1395" t="s">
        <v>874</v>
      </c>
      <c r="B32" s="1396"/>
      <c r="C32" s="1396"/>
      <c r="D32" s="1396"/>
      <c r="E32" s="1396"/>
      <c r="F32" s="1397"/>
      <c r="G32" s="1398"/>
      <c r="H32" s="1398"/>
      <c r="I32" s="1398"/>
      <c r="J32" s="1398"/>
      <c r="K32" s="1398"/>
      <c r="L32" s="1399"/>
      <c r="M32" s="87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868"/>
      <c r="AM32" s="868"/>
      <c r="AN32" s="868"/>
      <c r="AO32" s="868"/>
      <c r="AP32" s="868"/>
      <c r="AQ32" s="868"/>
      <c r="AR32" s="868"/>
      <c r="AS32" s="868"/>
      <c r="AT32" s="868"/>
      <c r="AU32" s="868"/>
      <c r="AV32" s="868"/>
      <c r="AW32" s="868"/>
      <c r="AX32" s="868"/>
      <c r="AY32" s="868"/>
      <c r="AZ32" s="868"/>
      <c r="BA32" s="868"/>
      <c r="BB32" s="868"/>
    </row>
    <row r="33" spans="1:54" ht="22.15" customHeight="1" x14ac:dyDescent="0.25">
      <c r="A33" s="1401" t="s">
        <v>875</v>
      </c>
      <c r="B33" s="1402"/>
      <c r="C33" s="1402"/>
      <c r="D33" s="1402"/>
      <c r="E33" s="1402"/>
      <c r="F33" s="1403"/>
      <c r="G33" s="1381" t="str">
        <f>IF(G32&gt;0,(ROUND(G31,1)-G32)/ROUND(G31,1),IF(AND(G31=0,G32=0),"NA", "NA"))</f>
        <v>NA</v>
      </c>
      <c r="H33" s="1381"/>
      <c r="I33" s="1381" t="str">
        <f>IF(I32&gt;0,(ROUND(I31,1)-I32)/ROUND(I31,1),IF(AND(I31=0,I32=0),"NA", "NA"))</f>
        <v>NA</v>
      </c>
      <c r="J33" s="1381"/>
      <c r="K33" s="1381" t="str">
        <f>IF(K32&gt;0,(ROUND(K31,1)-K32)/ROUND(K31,1),IF(AND(K31=0,K32=0),"NA", "NA"))</f>
        <v>NA</v>
      </c>
      <c r="L33" s="1382"/>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8"/>
      <c r="AL33" s="868"/>
      <c r="AM33" s="868"/>
      <c r="AN33" s="868"/>
      <c r="AO33" s="868"/>
      <c r="AP33" s="868"/>
      <c r="AQ33" s="868"/>
      <c r="AR33" s="868"/>
      <c r="AS33" s="868"/>
      <c r="AT33" s="868"/>
      <c r="AU33" s="868"/>
      <c r="AV33" s="868"/>
      <c r="AW33" s="868"/>
      <c r="AX33" s="868"/>
      <c r="AY33" s="868"/>
      <c r="AZ33" s="868"/>
      <c r="BA33" s="868"/>
      <c r="BB33" s="868"/>
    </row>
    <row r="34" spans="1:54" ht="16.5" thickBot="1" x14ac:dyDescent="0.3">
      <c r="A34" s="1383" t="s">
        <v>876</v>
      </c>
      <c r="B34" s="1384"/>
      <c r="C34" s="1384"/>
      <c r="D34" s="1384"/>
      <c r="E34" s="1384"/>
      <c r="F34" s="1385"/>
      <c r="G34" s="1406" t="str">
        <f>IF(G33="NA","",IF(G32&lt;=N31,"5410.12","5410.12"))</f>
        <v/>
      </c>
      <c r="H34" s="1406" t="str">
        <f t="shared" ref="H34" si="4">IF(B34="IN_NOX","NA",IF(B34="NA","NA",IF(AND(B34&gt;=14.5%,B34&lt;29.5%),"5410.13",IF(AND(B34&gt;=29.5%,B34&lt;49.5%),"5410.15",IF(B34&gt;=49.5%,"5410.17","NA")))))</f>
        <v>NA</v>
      </c>
      <c r="I34" s="1406" t="str">
        <f>IF(I33="NA","",IF(AND(I33&gt;=14.5%,I33&lt;29.5%),"5410.14",IF(AND(I33&gt;=29.5%,I33&lt;49.5%),"5410.16",IF(I33&gt;=49.5%,"5410.18","5410.14"))))</f>
        <v/>
      </c>
      <c r="J34" s="1406" t="str">
        <f t="shared" ref="J34" si="5">IF(D34="IN_NOX","NA",IF(D34="NA","NA",IF(AND(D34&gt;=14.5%,D34&lt;29.5%),"5410.14",IF(AND(D34&gt;=29.5%,D34&lt;49.5%),"5410.16",IF(D34&gt;=49.5%,"5410.18","NA")))))</f>
        <v>NA</v>
      </c>
      <c r="K34" s="1406"/>
      <c r="L34" s="1407"/>
      <c r="O34" s="868"/>
      <c r="P34" s="868"/>
      <c r="Q34" s="868"/>
      <c r="R34" s="868"/>
      <c r="S34" s="868"/>
      <c r="T34" s="868"/>
      <c r="U34" s="868"/>
      <c r="V34" s="868"/>
      <c r="W34" s="868"/>
      <c r="X34" s="868"/>
      <c r="Y34" s="868"/>
      <c r="Z34" s="868"/>
      <c r="AA34" s="868"/>
      <c r="AB34" s="868"/>
      <c r="AC34" s="868"/>
      <c r="AD34" s="868"/>
      <c r="AE34" s="868"/>
      <c r="AF34" s="868"/>
      <c r="AG34" s="868"/>
      <c r="AH34" s="868"/>
      <c r="AI34" s="868"/>
      <c r="AJ34" s="868"/>
      <c r="AK34" s="868"/>
      <c r="AL34" s="868"/>
      <c r="AM34" s="868"/>
      <c r="AN34" s="868"/>
      <c r="AO34" s="868"/>
      <c r="AP34" s="868"/>
      <c r="AQ34" s="868"/>
      <c r="AR34" s="868"/>
      <c r="AS34" s="868"/>
      <c r="AT34" s="868"/>
      <c r="AU34" s="868"/>
      <c r="AV34" s="868"/>
      <c r="AW34" s="868"/>
      <c r="AX34" s="868"/>
      <c r="AY34" s="868"/>
      <c r="AZ34" s="868"/>
      <c r="BA34" s="868"/>
      <c r="BB34" s="868"/>
    </row>
    <row r="35" spans="1:54" ht="17.25" thickTop="1" thickBot="1" x14ac:dyDescent="0.3">
      <c r="A35" s="1400"/>
      <c r="B35" s="1400"/>
      <c r="C35" s="1400"/>
      <c r="D35" s="1400"/>
      <c r="E35" s="1400"/>
      <c r="F35" s="1400"/>
      <c r="G35" s="1400"/>
      <c r="H35" s="1400"/>
      <c r="I35" s="1400"/>
      <c r="J35" s="1400"/>
      <c r="K35" s="1400"/>
      <c r="L35" s="1400"/>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8"/>
      <c r="AY35" s="868"/>
      <c r="AZ35" s="868"/>
      <c r="BA35" s="868"/>
      <c r="BB35" s="868"/>
    </row>
    <row r="36" spans="1:54" ht="22.15" customHeight="1" thickTop="1" x14ac:dyDescent="0.25">
      <c r="A36" s="1366" t="s">
        <v>879</v>
      </c>
      <c r="B36" s="1367"/>
      <c r="C36" s="1367"/>
      <c r="D36" s="1367"/>
      <c r="E36" s="879" t="s">
        <v>1324</v>
      </c>
      <c r="F36" s="880"/>
      <c r="G36" s="1368"/>
      <c r="H36" s="1369"/>
      <c r="I36" s="1370" t="s">
        <v>869</v>
      </c>
      <c r="J36" s="1370"/>
      <c r="K36" s="1404"/>
      <c r="L36" s="1405"/>
      <c r="M36" s="87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8"/>
      <c r="AY36" s="868"/>
      <c r="AZ36" s="868"/>
      <c r="BA36" s="868"/>
      <c r="BB36" s="868"/>
    </row>
    <row r="37" spans="1:54" ht="22.15" customHeight="1" x14ac:dyDescent="0.25">
      <c r="A37" s="1373"/>
      <c r="B37" s="1374"/>
      <c r="C37" s="1374"/>
      <c r="D37" s="1374"/>
      <c r="E37" s="1374"/>
      <c r="F37" s="1375"/>
      <c r="G37" s="1376" t="s">
        <v>870</v>
      </c>
      <c r="H37" s="1376"/>
      <c r="I37" s="1376" t="s">
        <v>871</v>
      </c>
      <c r="J37" s="1376"/>
      <c r="K37" s="1376" t="s">
        <v>872</v>
      </c>
      <c r="L37" s="1377"/>
      <c r="O37" s="868"/>
      <c r="P37" s="868"/>
      <c r="Q37" s="868"/>
      <c r="R37" s="868"/>
      <c r="S37" s="868"/>
      <c r="T37" s="868"/>
      <c r="U37" s="868"/>
      <c r="V37" s="868"/>
      <c r="W37" s="868"/>
      <c r="X37" s="868"/>
      <c r="Y37" s="868"/>
      <c r="Z37" s="868"/>
      <c r="AA37" s="868"/>
      <c r="AB37" s="868"/>
      <c r="AC37" s="868"/>
      <c r="AD37" s="868"/>
      <c r="AE37" s="868"/>
      <c r="AF37" s="868"/>
      <c r="AG37" s="868"/>
      <c r="AH37" s="868"/>
      <c r="AI37" s="868"/>
      <c r="AJ37" s="868"/>
      <c r="AK37" s="868"/>
      <c r="AL37" s="868"/>
      <c r="AM37" s="868"/>
      <c r="AN37" s="868"/>
      <c r="AO37" s="868"/>
      <c r="AP37" s="868"/>
      <c r="AQ37" s="868"/>
      <c r="AR37" s="868"/>
      <c r="AS37" s="868"/>
      <c r="AT37" s="868"/>
      <c r="AU37" s="868"/>
      <c r="AV37" s="868"/>
      <c r="AW37" s="868"/>
      <c r="AX37" s="868"/>
      <c r="AY37" s="868"/>
      <c r="AZ37" s="868"/>
      <c r="BA37" s="868"/>
      <c r="BB37" s="868"/>
    </row>
    <row r="38" spans="1:54" ht="22.15" customHeight="1" x14ac:dyDescent="0.25">
      <c r="A38" s="1390" t="s">
        <v>873</v>
      </c>
      <c r="B38" s="1391"/>
      <c r="C38" s="1391"/>
      <c r="D38" s="1391"/>
      <c r="E38" s="1391"/>
      <c r="F38" s="1392"/>
      <c r="G38" s="1393" t="str">
        <f>IF(K36&lt;=0,"",IF(G11="T2","",IF(G11="T3 IF IN ECA ELSE T2","",IF(K36&lt;130,17,IF(AND(K36&gt;=130,K36&lt;=1999),45*(K36^(-0.2)),IF(K36&gt;=2000,9.8))))))</f>
        <v/>
      </c>
      <c r="H38" s="1393"/>
      <c r="I38" s="1393" t="str">
        <f>IF(K36&lt;=0, "",IF(G11="T1", "",IF(K36&lt;130,14.4, IF(AND(K36&gt;=130, K36&lt;=1999), 44*(K36^(-0.23)), IF(K36&gt;=2000,  7.7)))))</f>
        <v/>
      </c>
      <c r="J38" s="1393"/>
      <c r="K38" s="1393" t="str">
        <f>IF(K36&lt;=0,"",IF(G11="T1","",IF(G11="T2","",IF(K36&lt;130,3.4,IF(AND(K36&gt;=130,K36&lt;=1999),9*(K36^(-0.2)),IF(K36&gt;=2000,2))))))</f>
        <v/>
      </c>
      <c r="L38" s="1394"/>
      <c r="M38" s="892"/>
      <c r="N38" s="867" t="b">
        <f>IF(AND(K36&lt;130,K36&gt;0),14.4, IF(AND(K36&gt;=130, K36&lt;=1999), 44*(K36^(-0.23)), IF(K36&gt;=2000,  7.7)))</f>
        <v>0</v>
      </c>
      <c r="O38" s="868"/>
      <c r="P38" s="868"/>
      <c r="Q38" s="868"/>
      <c r="R38" s="868"/>
      <c r="S38" s="868"/>
      <c r="T38" s="868"/>
      <c r="U38" s="868"/>
      <c r="V38" s="868"/>
      <c r="W38" s="868"/>
      <c r="X38" s="868"/>
      <c r="Y38" s="868"/>
      <c r="Z38" s="868"/>
      <c r="AA38" s="868"/>
      <c r="AB38" s="868"/>
      <c r="AC38" s="868"/>
      <c r="AD38" s="868"/>
      <c r="AE38" s="868"/>
      <c r="AF38" s="868"/>
      <c r="AG38" s="868"/>
      <c r="AH38" s="868"/>
      <c r="AI38" s="868"/>
      <c r="AJ38" s="868"/>
      <c r="AK38" s="868"/>
      <c r="AL38" s="868"/>
      <c r="AM38" s="868"/>
      <c r="AN38" s="868"/>
      <c r="AO38" s="868"/>
      <c r="AP38" s="868"/>
      <c r="AQ38" s="868"/>
      <c r="AR38" s="868"/>
      <c r="AS38" s="868"/>
      <c r="AT38" s="868"/>
      <c r="AU38" s="868"/>
      <c r="AV38" s="868"/>
      <c r="AW38" s="868"/>
      <c r="AX38" s="868"/>
      <c r="AY38" s="868"/>
      <c r="AZ38" s="868"/>
      <c r="BA38" s="868"/>
      <c r="BB38" s="868"/>
    </row>
    <row r="39" spans="1:54" ht="22.15" customHeight="1" x14ac:dyDescent="0.25">
      <c r="A39" s="1395" t="s">
        <v>874</v>
      </c>
      <c r="B39" s="1396"/>
      <c r="C39" s="1396"/>
      <c r="D39" s="1396"/>
      <c r="E39" s="1396"/>
      <c r="F39" s="1397"/>
      <c r="G39" s="1398"/>
      <c r="H39" s="1398"/>
      <c r="I39" s="1398"/>
      <c r="J39" s="1398"/>
      <c r="K39" s="1398"/>
      <c r="L39" s="1399"/>
      <c r="M39" s="878"/>
      <c r="O39" s="868"/>
      <c r="P39" s="868"/>
      <c r="Q39" s="868"/>
      <c r="R39" s="868"/>
      <c r="S39" s="868"/>
      <c r="T39" s="868"/>
      <c r="U39" s="868"/>
      <c r="V39" s="868"/>
      <c r="W39" s="868"/>
      <c r="X39" s="868"/>
      <c r="Y39" s="868"/>
      <c r="Z39" s="868"/>
      <c r="AA39" s="868"/>
      <c r="AB39" s="868"/>
      <c r="AC39" s="868"/>
      <c r="AD39" s="868"/>
      <c r="AE39" s="868"/>
      <c r="AF39" s="868"/>
      <c r="AG39" s="868"/>
      <c r="AH39" s="868"/>
      <c r="AI39" s="868"/>
      <c r="AJ39" s="868"/>
      <c r="AK39" s="868"/>
      <c r="AL39" s="868"/>
      <c r="AM39" s="868"/>
      <c r="AN39" s="868"/>
      <c r="AO39" s="868"/>
      <c r="AP39" s="868"/>
      <c r="AQ39" s="868"/>
      <c r="AR39" s="868"/>
      <c r="AS39" s="868"/>
      <c r="AT39" s="868"/>
      <c r="AU39" s="868"/>
      <c r="AV39" s="868"/>
      <c r="AW39" s="868"/>
      <c r="AX39" s="868"/>
      <c r="AY39" s="868"/>
      <c r="AZ39" s="868"/>
      <c r="BA39" s="868"/>
      <c r="BB39" s="868"/>
    </row>
    <row r="40" spans="1:54" ht="22.15" customHeight="1" x14ac:dyDescent="0.25">
      <c r="A40" s="1401" t="s">
        <v>875</v>
      </c>
      <c r="B40" s="1402"/>
      <c r="C40" s="1402"/>
      <c r="D40" s="1402"/>
      <c r="E40" s="1402"/>
      <c r="F40" s="1403"/>
      <c r="G40" s="1408" t="str">
        <f>IF(G39&gt;0,(ROUND(G38,1)-G39)/ROUND(G38,1),IF(AND(G38=0,G39=0),"NA", "NA"))</f>
        <v>NA</v>
      </c>
      <c r="H40" s="1408"/>
      <c r="I40" s="1408" t="str">
        <f>IF(I39&gt;0,(ROUND(I38,1)-I39)/ROUND(I38,1),IF(AND(I38=0,I39=0),"NA", "NA"))</f>
        <v>NA</v>
      </c>
      <c r="J40" s="1408"/>
      <c r="K40" s="1408" t="str">
        <f>IF(K39&gt;0,(ROUND(K38,1)-K39)/ROUND(K38,1),IF(AND(K38=0,K39=0),"NA", "NA"))</f>
        <v>NA</v>
      </c>
      <c r="L40" s="1409"/>
      <c r="O40" s="868"/>
      <c r="P40" s="868"/>
      <c r="Q40" s="868"/>
      <c r="R40" s="868"/>
      <c r="S40" s="868"/>
      <c r="T40" s="868"/>
      <c r="U40" s="868"/>
      <c r="V40" s="868"/>
      <c r="W40" s="868"/>
      <c r="X40" s="868"/>
      <c r="Y40" s="868"/>
      <c r="Z40" s="868"/>
      <c r="AA40" s="868"/>
      <c r="AB40" s="868"/>
      <c r="AC40" s="868"/>
      <c r="AD40" s="868"/>
      <c r="AE40" s="868"/>
      <c r="AF40" s="868"/>
      <c r="AG40" s="868"/>
      <c r="AH40" s="868"/>
      <c r="AI40" s="868"/>
      <c r="AJ40" s="868"/>
      <c r="AK40" s="868"/>
      <c r="AL40" s="868"/>
      <c r="AM40" s="868"/>
      <c r="AN40" s="868"/>
      <c r="AO40" s="868"/>
      <c r="AP40" s="868"/>
      <c r="AQ40" s="868"/>
      <c r="AR40" s="868"/>
      <c r="AS40" s="868"/>
      <c r="AT40" s="868"/>
      <c r="AU40" s="868"/>
      <c r="AV40" s="868"/>
      <c r="AW40" s="868"/>
      <c r="AX40" s="868"/>
      <c r="AY40" s="868"/>
      <c r="AZ40" s="868"/>
      <c r="BA40" s="868"/>
      <c r="BB40" s="868"/>
    </row>
    <row r="41" spans="1:54" ht="16.5" thickBot="1" x14ac:dyDescent="0.3">
      <c r="A41" s="1383" t="s">
        <v>876</v>
      </c>
      <c r="B41" s="1384"/>
      <c r="C41" s="1384"/>
      <c r="D41" s="1384"/>
      <c r="E41" s="1384"/>
      <c r="F41" s="1385"/>
      <c r="G41" s="1410" t="str">
        <f>IF(G40="NA","",IF(G39&lt;=N38,"5410.12","5410.12"))</f>
        <v/>
      </c>
      <c r="H41" s="1410" t="str">
        <f t="shared" ref="H41" si="6">IF(B41="IN_NOX","NA",IF(B41="NA","NA",IF(AND(B41&gt;=14.5%,B41&lt;29.5%),"5410.13",IF(AND(B41&gt;=29.5%,B41&lt;49.5%),"5410.15",IF(B41&gt;=49.5%,"5410.17","NA")))))</f>
        <v>NA</v>
      </c>
      <c r="I41" s="1410" t="str">
        <f>IF(I40="NA","",IF(AND(I40&gt;=14.5%,I40&lt;29.5%),"5410.14",IF(AND(I40&gt;=29.5%,I40&lt;49.5%),"5410.16",IF(I40&gt;=49.5%,"5410.18","5410.14"))))</f>
        <v/>
      </c>
      <c r="J41" s="1410" t="str">
        <f t="shared" ref="J41" si="7">IF(D41="IN_NOX","NA",IF(D41="NA","NA",IF(AND(D41&gt;=14.5%,D41&lt;29.5%),"5410.14",IF(AND(D41&gt;=29.5%,D41&lt;49.5%),"5410.16",IF(D41&gt;=49.5%,"5410.18","NA")))))</f>
        <v>NA</v>
      </c>
      <c r="K41" s="1410"/>
      <c r="L41" s="1411"/>
      <c r="O41" s="868"/>
      <c r="P41" s="868"/>
      <c r="Q41" s="868"/>
      <c r="R41" s="868"/>
      <c r="S41" s="868"/>
      <c r="T41" s="868"/>
      <c r="U41" s="868"/>
      <c r="V41" s="868"/>
      <c r="W41" s="868"/>
      <c r="X41" s="868"/>
      <c r="Y41" s="868"/>
      <c r="Z41" s="868"/>
      <c r="AA41" s="868"/>
      <c r="AB41" s="868"/>
      <c r="AC41" s="868"/>
      <c r="AD41" s="868"/>
      <c r="AE41" s="868"/>
      <c r="AF41" s="868"/>
      <c r="AG41" s="868"/>
      <c r="AH41" s="868"/>
      <c r="AI41" s="868"/>
      <c r="AJ41" s="868"/>
      <c r="AK41" s="868"/>
      <c r="AL41" s="868"/>
      <c r="AM41" s="868"/>
      <c r="AN41" s="868"/>
      <c r="AO41" s="868"/>
      <c r="AP41" s="868"/>
      <c r="AQ41" s="868"/>
      <c r="AR41" s="868"/>
      <c r="AS41" s="868"/>
      <c r="AT41" s="868"/>
      <c r="AU41" s="868"/>
      <c r="AV41" s="868"/>
      <c r="AW41" s="868"/>
      <c r="AX41" s="868"/>
      <c r="AY41" s="868"/>
      <c r="AZ41" s="868"/>
      <c r="BA41" s="868"/>
      <c r="BB41" s="868"/>
    </row>
    <row r="42" spans="1:54" ht="17.25" thickTop="1" thickBot="1" x14ac:dyDescent="0.3">
      <c r="A42" s="1400"/>
      <c r="B42" s="1400"/>
      <c r="C42" s="1400"/>
      <c r="D42" s="1400"/>
      <c r="E42" s="1400"/>
      <c r="F42" s="1400"/>
      <c r="G42" s="1400"/>
      <c r="H42" s="1400"/>
      <c r="I42" s="1400"/>
      <c r="J42" s="1400"/>
      <c r="K42" s="1400"/>
      <c r="L42" s="1400"/>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8"/>
      <c r="AY42" s="868"/>
      <c r="AZ42" s="868"/>
      <c r="BA42" s="868"/>
      <c r="BB42" s="868"/>
    </row>
    <row r="43" spans="1:54" ht="22.15" customHeight="1" thickTop="1" x14ac:dyDescent="0.25">
      <c r="A43" s="893" t="s">
        <v>880</v>
      </c>
      <c r="B43" s="894"/>
      <c r="C43" s="894"/>
      <c r="D43" s="894"/>
      <c r="E43" s="879" t="s">
        <v>1324</v>
      </c>
      <c r="F43" s="880"/>
      <c r="G43" s="1368"/>
      <c r="H43" s="1369"/>
      <c r="I43" s="1370" t="s">
        <v>869</v>
      </c>
      <c r="J43" s="1370"/>
      <c r="K43" s="1404"/>
      <c r="L43" s="1405"/>
      <c r="M43" s="87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8"/>
      <c r="AY43" s="868"/>
      <c r="AZ43" s="868"/>
      <c r="BA43" s="868"/>
      <c r="BB43" s="868"/>
    </row>
    <row r="44" spans="1:54" ht="22.15" customHeight="1" x14ac:dyDescent="0.25">
      <c r="A44" s="1373"/>
      <c r="B44" s="1374"/>
      <c r="C44" s="1374"/>
      <c r="D44" s="1374"/>
      <c r="E44" s="1374"/>
      <c r="F44" s="1375"/>
      <c r="G44" s="1376" t="s">
        <v>870</v>
      </c>
      <c r="H44" s="1376"/>
      <c r="I44" s="1376" t="s">
        <v>871</v>
      </c>
      <c r="J44" s="1376"/>
      <c r="K44" s="1376" t="s">
        <v>872</v>
      </c>
      <c r="L44" s="1377"/>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868"/>
      <c r="AL44" s="868"/>
      <c r="AM44" s="868"/>
      <c r="AN44" s="868"/>
      <c r="AO44" s="868"/>
      <c r="AP44" s="868"/>
      <c r="AQ44" s="868"/>
      <c r="AR44" s="868"/>
      <c r="AS44" s="868"/>
      <c r="AT44" s="868"/>
      <c r="AU44" s="868"/>
      <c r="AV44" s="868"/>
      <c r="AW44" s="868"/>
      <c r="AX44" s="868"/>
      <c r="AY44" s="868"/>
      <c r="AZ44" s="868"/>
      <c r="BA44" s="868"/>
      <c r="BB44" s="868"/>
    </row>
    <row r="45" spans="1:54" ht="22.15" customHeight="1" x14ac:dyDescent="0.25">
      <c r="A45" s="1390" t="s">
        <v>873</v>
      </c>
      <c r="B45" s="1391"/>
      <c r="C45" s="1391"/>
      <c r="D45" s="1391"/>
      <c r="E45" s="1391"/>
      <c r="F45" s="1392"/>
      <c r="G45" s="1393" t="str">
        <f>IF(K43&lt;=0,"",IF(G11="T2","",IF(G11="T3 IF IN ECA ELSE T2","",IF(K43&lt;130,17,IF(AND(K43&gt;=130,K43&lt;=1999),45*(K43^(-0.2)),IF(K43&gt;=2000,9.8))))))</f>
        <v/>
      </c>
      <c r="H45" s="1393"/>
      <c r="I45" s="1393" t="str">
        <f>IF(K43&lt;=0, "",IF(G11="T1", "",IF(K43&lt;130,14.4, IF(AND(K43&gt;=130, K43&lt;=1999), 44*(K43^(-0.23)), IF(K43&gt;=2000,  7.7)))))</f>
        <v/>
      </c>
      <c r="J45" s="1393"/>
      <c r="K45" s="1393" t="str">
        <f>IF(K43&lt;=0,"",IF(G11="T1","",IF(G11="T2","",IF(K43&lt;130,3.4,IF(AND(K43&gt;=130,K43&lt;=1999),9*(K43^(-0.2)),IF(K43&gt;=2000,2))))))</f>
        <v/>
      </c>
      <c r="L45" s="1394"/>
      <c r="M45" s="892"/>
      <c r="N45" s="867" t="b">
        <f>IF(AND(K43&lt;130,K43&gt;0),14.4, IF(AND(K43&gt;=130, K43&lt;=1999), 44*(K43^(-0.23)), IF(K43&gt;=2000,  7.7)))</f>
        <v>0</v>
      </c>
      <c r="O45" s="868"/>
      <c r="P45" s="868"/>
      <c r="Q45" s="868"/>
      <c r="R45" s="868"/>
      <c r="S45" s="868"/>
      <c r="T45" s="868"/>
      <c r="U45" s="868"/>
      <c r="V45" s="868"/>
      <c r="W45" s="868"/>
      <c r="X45" s="868"/>
      <c r="Y45" s="868"/>
      <c r="Z45" s="868"/>
      <c r="AA45" s="868"/>
      <c r="AB45" s="868"/>
      <c r="AC45" s="868"/>
      <c r="AD45" s="868"/>
      <c r="AE45" s="868"/>
      <c r="AF45" s="868"/>
      <c r="AG45" s="868"/>
      <c r="AH45" s="868"/>
      <c r="AI45" s="868"/>
      <c r="AJ45" s="868"/>
      <c r="AK45" s="868"/>
      <c r="AL45" s="868"/>
      <c r="AM45" s="868"/>
      <c r="AN45" s="868"/>
      <c r="AO45" s="868"/>
      <c r="AP45" s="868"/>
      <c r="AQ45" s="868"/>
      <c r="AR45" s="868"/>
      <c r="AS45" s="868"/>
      <c r="AT45" s="868"/>
      <c r="AU45" s="868"/>
      <c r="AV45" s="868"/>
      <c r="AW45" s="868"/>
      <c r="AX45" s="868"/>
      <c r="AY45" s="868"/>
      <c r="AZ45" s="868"/>
      <c r="BA45" s="868"/>
      <c r="BB45" s="868"/>
    </row>
    <row r="46" spans="1:54" ht="22.15" customHeight="1" x14ac:dyDescent="0.25">
      <c r="A46" s="1395" t="s">
        <v>874</v>
      </c>
      <c r="B46" s="1396"/>
      <c r="C46" s="1396"/>
      <c r="D46" s="1396"/>
      <c r="E46" s="1396"/>
      <c r="F46" s="1397"/>
      <c r="G46" s="1398"/>
      <c r="H46" s="1398"/>
      <c r="I46" s="1398"/>
      <c r="J46" s="1398"/>
      <c r="K46" s="1398"/>
      <c r="L46" s="1399"/>
      <c r="M46" s="878"/>
      <c r="O46" s="868"/>
      <c r="P46" s="868"/>
      <c r="Q46" s="868"/>
      <c r="R46" s="868"/>
      <c r="S46" s="868"/>
      <c r="T46" s="868"/>
      <c r="U46" s="868"/>
      <c r="V46" s="868"/>
      <c r="W46" s="868"/>
      <c r="X46" s="868"/>
      <c r="Y46" s="868"/>
      <c r="Z46" s="868"/>
      <c r="AA46" s="868"/>
      <c r="AB46" s="868"/>
      <c r="AC46" s="868"/>
      <c r="AD46" s="868"/>
      <c r="AE46" s="868"/>
      <c r="AF46" s="868"/>
      <c r="AG46" s="868"/>
      <c r="AH46" s="868"/>
      <c r="AI46" s="868"/>
      <c r="AJ46" s="868"/>
      <c r="AK46" s="868"/>
      <c r="AL46" s="868"/>
      <c r="AM46" s="868"/>
      <c r="AN46" s="868"/>
      <c r="AO46" s="868"/>
      <c r="AP46" s="868"/>
      <c r="AQ46" s="868"/>
      <c r="AR46" s="868"/>
      <c r="AS46" s="868"/>
      <c r="AT46" s="868"/>
      <c r="AU46" s="868"/>
      <c r="AV46" s="868"/>
      <c r="AW46" s="868"/>
      <c r="AX46" s="868"/>
      <c r="AY46" s="868"/>
      <c r="AZ46" s="868"/>
      <c r="BA46" s="868"/>
      <c r="BB46" s="868"/>
    </row>
    <row r="47" spans="1:54" ht="22.15" customHeight="1" x14ac:dyDescent="0.25">
      <c r="A47" s="1401" t="s">
        <v>875</v>
      </c>
      <c r="B47" s="1402"/>
      <c r="C47" s="1402"/>
      <c r="D47" s="1402"/>
      <c r="E47" s="1402"/>
      <c r="F47" s="1403"/>
      <c r="G47" s="1381" t="str">
        <f>IF(G46&gt;0,(ROUND(G45,1)-G46)/ROUND(G45,1),IF(AND(G45=0,G46=0),"NA", "NA"))</f>
        <v>NA</v>
      </c>
      <c r="H47" s="1381"/>
      <c r="I47" s="1381" t="str">
        <f>IF(I46&gt;0,(ROUND(I45,1)-I46)/ROUND(I45,1),IF(AND(I45=0,I46=0),"NA", "NA"))</f>
        <v>NA</v>
      </c>
      <c r="J47" s="1381"/>
      <c r="K47" s="1381" t="str">
        <f>IF(K46&gt;0,(ROUND(K45,1)-K46)/ROUND(K45,1),IF(AND(K45=0,K46=0),"NA", "NA"))</f>
        <v>NA</v>
      </c>
      <c r="L47" s="1382"/>
      <c r="O47" s="868"/>
      <c r="P47" s="868"/>
      <c r="Q47" s="868"/>
      <c r="R47" s="868"/>
      <c r="S47" s="868"/>
      <c r="T47" s="868"/>
      <c r="U47" s="868"/>
      <c r="V47" s="868"/>
      <c r="W47" s="868"/>
      <c r="X47" s="868"/>
      <c r="Y47" s="868"/>
      <c r="Z47" s="868"/>
      <c r="AA47" s="868"/>
      <c r="AB47" s="868"/>
      <c r="AC47" s="868"/>
      <c r="AD47" s="868"/>
      <c r="AE47" s="868"/>
      <c r="AF47" s="868"/>
      <c r="AG47" s="868"/>
      <c r="AH47" s="868"/>
      <c r="AI47" s="868"/>
      <c r="AJ47" s="868"/>
      <c r="AK47" s="868"/>
      <c r="AL47" s="868"/>
      <c r="AM47" s="868"/>
      <c r="AN47" s="868"/>
      <c r="AO47" s="868"/>
      <c r="AP47" s="868"/>
      <c r="AQ47" s="868"/>
      <c r="AR47" s="868"/>
      <c r="AS47" s="868"/>
      <c r="AT47" s="868"/>
      <c r="AU47" s="868"/>
      <c r="AV47" s="868"/>
      <c r="AW47" s="868"/>
      <c r="AX47" s="868"/>
      <c r="AY47" s="868"/>
      <c r="AZ47" s="868"/>
      <c r="BA47" s="868"/>
      <c r="BB47" s="868"/>
    </row>
    <row r="48" spans="1:54" ht="16.5" thickBot="1" x14ac:dyDescent="0.3">
      <c r="A48" s="1383" t="s">
        <v>876</v>
      </c>
      <c r="B48" s="1384"/>
      <c r="C48" s="1384"/>
      <c r="D48" s="1384"/>
      <c r="E48" s="1384"/>
      <c r="F48" s="1385"/>
      <c r="G48" s="1406" t="str">
        <f>IF(G47="NA","",IF(G46&lt;=N45,"5410.12","5410.12"))</f>
        <v/>
      </c>
      <c r="H48" s="1406" t="str">
        <f t="shared" ref="H48" si="8">IF(B48="IN_NOX","NA",IF(B48="NA","NA",IF(AND(B48&gt;=14.5%,B48&lt;29.5%),"5410.13",IF(AND(B48&gt;=29.5%,B48&lt;49.5%),"5410.15",IF(B48&gt;=49.5%,"5410.17","NA")))))</f>
        <v>NA</v>
      </c>
      <c r="I48" s="1406" t="str">
        <f>IF(I47="NA","",IF(AND(I47&gt;=14.5%,I47&lt;29.5%),"5410.14",IF(AND(I47&gt;=29.5%,I47&lt;49.5%),"5410.16",IF(I47&gt;=49.5%,"5410.18","5410.14"))))</f>
        <v/>
      </c>
      <c r="J48" s="1406" t="str">
        <f t="shared" ref="J48" si="9">IF(D48="IN_NOX","NA",IF(D48="NA","NA",IF(AND(D48&gt;=14.5%,D48&lt;29.5%),"5410.14",IF(AND(D48&gt;=29.5%,D48&lt;49.5%),"5410.16",IF(D48&gt;=49.5%,"5410.18","NA")))))</f>
        <v>NA</v>
      </c>
      <c r="K48" s="1406"/>
      <c r="L48" s="1407"/>
      <c r="O48" s="868"/>
      <c r="P48" s="868"/>
      <c r="Q48" s="868"/>
      <c r="R48" s="868"/>
      <c r="S48" s="868"/>
      <c r="T48" s="868"/>
      <c r="U48" s="868"/>
      <c r="V48" s="868"/>
      <c r="W48" s="868"/>
      <c r="X48" s="868"/>
      <c r="Y48" s="868"/>
      <c r="Z48" s="868"/>
      <c r="AA48" s="868"/>
      <c r="AB48" s="868"/>
      <c r="AC48" s="868"/>
      <c r="AD48" s="868"/>
      <c r="AE48" s="868"/>
      <c r="AF48" s="868"/>
      <c r="AG48" s="868"/>
      <c r="AH48" s="868"/>
      <c r="AI48" s="868"/>
      <c r="AJ48" s="868"/>
      <c r="AK48" s="868"/>
      <c r="AL48" s="868"/>
      <c r="AM48" s="868"/>
      <c r="AN48" s="868"/>
      <c r="AO48" s="868"/>
      <c r="AP48" s="868"/>
      <c r="AQ48" s="868"/>
      <c r="AR48" s="868"/>
      <c r="AS48" s="868"/>
      <c r="AT48" s="868"/>
      <c r="AU48" s="868"/>
      <c r="AV48" s="868"/>
      <c r="AW48" s="868"/>
      <c r="AX48" s="868"/>
      <c r="AY48" s="868"/>
      <c r="AZ48" s="868"/>
      <c r="BA48" s="868"/>
      <c r="BB48" s="868"/>
    </row>
    <row r="49" spans="1:54" ht="17.25" thickTop="1" thickBot="1" x14ac:dyDescent="0.3">
      <c r="A49" s="1400"/>
      <c r="B49" s="1400"/>
      <c r="C49" s="1400"/>
      <c r="D49" s="1400"/>
      <c r="E49" s="1400"/>
      <c r="F49" s="1400"/>
      <c r="G49" s="1400"/>
      <c r="H49" s="1400"/>
      <c r="I49" s="1400"/>
      <c r="J49" s="1400"/>
      <c r="K49" s="1400"/>
      <c r="L49" s="1400"/>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8"/>
      <c r="AY49" s="868"/>
      <c r="AZ49" s="868"/>
      <c r="BA49" s="868"/>
      <c r="BB49" s="868"/>
    </row>
    <row r="50" spans="1:54" ht="22.15" customHeight="1" thickTop="1" x14ac:dyDescent="0.25">
      <c r="A50" s="1366" t="s">
        <v>881</v>
      </c>
      <c r="B50" s="1367"/>
      <c r="C50" s="1367"/>
      <c r="D50" s="1367"/>
      <c r="E50" s="879" t="s">
        <v>1324</v>
      </c>
      <c r="F50" s="880"/>
      <c r="G50" s="1412"/>
      <c r="H50" s="1413"/>
      <c r="I50" s="1370" t="s">
        <v>869</v>
      </c>
      <c r="J50" s="1370"/>
      <c r="K50" s="1404"/>
      <c r="L50" s="1405"/>
      <c r="M50" s="87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8"/>
      <c r="AY50" s="868"/>
      <c r="AZ50" s="868"/>
      <c r="BA50" s="868"/>
      <c r="BB50" s="868"/>
    </row>
    <row r="51" spans="1:54" ht="22.15" customHeight="1" x14ac:dyDescent="0.25">
      <c r="A51" s="1373"/>
      <c r="B51" s="1374"/>
      <c r="C51" s="1374"/>
      <c r="D51" s="1374"/>
      <c r="E51" s="1374"/>
      <c r="F51" s="1375"/>
      <c r="G51" s="1376" t="s">
        <v>870</v>
      </c>
      <c r="H51" s="1376"/>
      <c r="I51" s="1376" t="s">
        <v>871</v>
      </c>
      <c r="J51" s="1376"/>
      <c r="K51" s="1376" t="s">
        <v>872</v>
      </c>
      <c r="L51" s="1377"/>
      <c r="O51" s="868"/>
      <c r="P51" s="868"/>
      <c r="Q51" s="868"/>
      <c r="R51" s="868"/>
      <c r="S51" s="868"/>
      <c r="T51" s="868"/>
      <c r="U51" s="868"/>
      <c r="V51" s="868"/>
      <c r="W51" s="868"/>
      <c r="X51" s="868"/>
      <c r="Y51" s="868"/>
      <c r="Z51" s="868"/>
      <c r="AA51" s="868"/>
      <c r="AB51" s="868"/>
      <c r="AC51" s="868"/>
      <c r="AD51" s="868"/>
      <c r="AE51" s="868"/>
      <c r="AF51" s="868"/>
      <c r="AG51" s="868"/>
      <c r="AH51" s="868"/>
      <c r="AI51" s="868"/>
      <c r="AJ51" s="868"/>
      <c r="AK51" s="868"/>
      <c r="AL51" s="868"/>
      <c r="AM51" s="868"/>
      <c r="AN51" s="868"/>
      <c r="AO51" s="868"/>
      <c r="AP51" s="868"/>
      <c r="AQ51" s="868"/>
      <c r="AR51" s="868"/>
      <c r="AS51" s="868"/>
      <c r="AT51" s="868"/>
      <c r="AU51" s="868"/>
      <c r="AV51" s="868"/>
      <c r="AW51" s="868"/>
      <c r="AX51" s="868"/>
      <c r="AY51" s="868"/>
      <c r="AZ51" s="868"/>
      <c r="BA51" s="868"/>
      <c r="BB51" s="868"/>
    </row>
    <row r="52" spans="1:54" ht="22.15" customHeight="1" x14ac:dyDescent="0.25">
      <c r="A52" s="1390" t="s">
        <v>873</v>
      </c>
      <c r="B52" s="1391"/>
      <c r="C52" s="1391"/>
      <c r="D52" s="1391"/>
      <c r="E52" s="1391"/>
      <c r="F52" s="1392"/>
      <c r="G52" s="1393" t="str">
        <f>IF(K50&lt;=0,"",IF(G11="T2","",IF(G11="T3 IF IN ECA ELSE T2","",IF(K50&lt;130,17,IF(AND(K50&gt;=130,K50&lt;=1999),45*(K50^(-0.2)),IF(K50&gt;=2000,9.8))))))</f>
        <v/>
      </c>
      <c r="H52" s="1393"/>
      <c r="I52" s="1393" t="str">
        <f>IF(K50&lt;=0, "",IF(G11="T1", "",IF(K50&lt;130,14.4, IF(AND(K50&gt;=130, K50&lt;=1999), 44*(K50^(-0.23)), IF(K50&gt;=2000,  7.7)))))</f>
        <v/>
      </c>
      <c r="J52" s="1393"/>
      <c r="K52" s="1393" t="str">
        <f>IF(K50&lt;=0,"",IF(G11="T1","",IF(G11="T2","",IF(K50&lt;130,3.4,IF(AND(K50&gt;=130,K50&lt;=1999),9*(K50^(-0.2)),IF(K50&gt;=2000,2))))))</f>
        <v/>
      </c>
      <c r="L52" s="1394"/>
      <c r="M52" s="892"/>
      <c r="N52" s="867" t="b">
        <f>IF(AND(K50&lt;130,K50&gt;0),14.4, IF(AND(K50&gt;=130, K50&lt;=1999), 44*(K50^(-0.23)), IF(K50&gt;=2000,  7.7)))</f>
        <v>0</v>
      </c>
      <c r="O52" s="868"/>
      <c r="P52" s="868"/>
      <c r="Q52" s="868"/>
      <c r="R52" s="868"/>
      <c r="S52" s="868"/>
      <c r="T52" s="868"/>
      <c r="U52" s="868"/>
      <c r="V52" s="868"/>
      <c r="W52" s="868"/>
      <c r="X52" s="868"/>
      <c r="Y52" s="868"/>
      <c r="Z52" s="868"/>
      <c r="AA52" s="868"/>
      <c r="AB52" s="868"/>
      <c r="AC52" s="868"/>
      <c r="AD52" s="868"/>
      <c r="AE52" s="868"/>
      <c r="AF52" s="868"/>
      <c r="AG52" s="868"/>
      <c r="AH52" s="868"/>
      <c r="AI52" s="868"/>
      <c r="AJ52" s="868"/>
      <c r="AK52" s="868"/>
      <c r="AL52" s="868"/>
      <c r="AM52" s="868"/>
      <c r="AN52" s="868"/>
      <c r="AO52" s="868"/>
      <c r="AP52" s="868"/>
      <c r="AQ52" s="868"/>
      <c r="AR52" s="868"/>
      <c r="AS52" s="868"/>
      <c r="AT52" s="868"/>
      <c r="AU52" s="868"/>
      <c r="AV52" s="868"/>
      <c r="AW52" s="868"/>
      <c r="AX52" s="868"/>
      <c r="AY52" s="868"/>
      <c r="AZ52" s="868"/>
      <c r="BA52" s="868"/>
      <c r="BB52" s="868"/>
    </row>
    <row r="53" spans="1:54" ht="22.15" customHeight="1" x14ac:dyDescent="0.25">
      <c r="A53" s="1395" t="s">
        <v>874</v>
      </c>
      <c r="B53" s="1396"/>
      <c r="C53" s="1396"/>
      <c r="D53" s="1396"/>
      <c r="E53" s="1396"/>
      <c r="F53" s="1397"/>
      <c r="G53" s="1398"/>
      <c r="H53" s="1398"/>
      <c r="I53" s="1398"/>
      <c r="J53" s="1398"/>
      <c r="K53" s="1398"/>
      <c r="L53" s="1399"/>
      <c r="M53" s="878"/>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L53" s="868"/>
      <c r="AM53" s="868"/>
      <c r="AN53" s="868"/>
      <c r="AO53" s="868"/>
      <c r="AP53" s="868"/>
      <c r="AQ53" s="868"/>
      <c r="AR53" s="868"/>
      <c r="AS53" s="868"/>
      <c r="AT53" s="868"/>
      <c r="AU53" s="868"/>
      <c r="AV53" s="868"/>
      <c r="AW53" s="868"/>
      <c r="AX53" s="868"/>
      <c r="AY53" s="868"/>
      <c r="AZ53" s="868"/>
      <c r="BA53" s="868"/>
      <c r="BB53" s="868"/>
    </row>
    <row r="54" spans="1:54" ht="22.15" customHeight="1" x14ac:dyDescent="0.25">
      <c r="A54" s="1401" t="s">
        <v>875</v>
      </c>
      <c r="B54" s="1402"/>
      <c r="C54" s="1402"/>
      <c r="D54" s="1402"/>
      <c r="E54" s="1402"/>
      <c r="F54" s="1403"/>
      <c r="G54" s="1381" t="str">
        <f>IF(G53&gt;0,(ROUND(G52,1)-G53)/ROUND(G52,1),IF(AND(G52=0,G53=0),"NA", "NA"))</f>
        <v>NA</v>
      </c>
      <c r="H54" s="1381"/>
      <c r="I54" s="1381" t="str">
        <f>IF(I53&gt;0,(ROUND(I52,1)-I53)/ROUND(I52,1),IF(AND(I52=0,I53=0),"NA", "NA"))</f>
        <v>NA</v>
      </c>
      <c r="J54" s="1381"/>
      <c r="K54" s="1381" t="str">
        <f>IF(K53&gt;0,(ROUND(K52,1)-K53)/ROUND(K52,1),IF(AND(K52=0,K53=0),"NA", "NA"))</f>
        <v>NA</v>
      </c>
      <c r="L54" s="1382"/>
      <c r="O54" s="868"/>
      <c r="P54" s="868"/>
      <c r="Q54" s="868"/>
      <c r="R54" s="868"/>
      <c r="S54" s="868"/>
      <c r="T54" s="868"/>
      <c r="U54" s="868"/>
      <c r="V54" s="868"/>
      <c r="W54" s="868"/>
      <c r="X54" s="868"/>
      <c r="Y54" s="868"/>
      <c r="Z54" s="868"/>
      <c r="AA54" s="868"/>
      <c r="AB54" s="868"/>
      <c r="AC54" s="868"/>
      <c r="AD54" s="868"/>
      <c r="AE54" s="868"/>
      <c r="AF54" s="868"/>
      <c r="AG54" s="868"/>
      <c r="AH54" s="868"/>
      <c r="AI54" s="868"/>
      <c r="AJ54" s="868"/>
      <c r="AK54" s="868"/>
      <c r="AL54" s="868"/>
      <c r="AM54" s="868"/>
      <c r="AN54" s="868"/>
      <c r="AO54" s="868"/>
      <c r="AP54" s="868"/>
      <c r="AQ54" s="868"/>
      <c r="AR54" s="868"/>
      <c r="AS54" s="868"/>
      <c r="AT54" s="868"/>
      <c r="AU54" s="868"/>
      <c r="AV54" s="868"/>
      <c r="AW54" s="868"/>
      <c r="AX54" s="868"/>
      <c r="AY54" s="868"/>
      <c r="AZ54" s="868"/>
      <c r="BA54" s="868"/>
      <c r="BB54" s="868"/>
    </row>
    <row r="55" spans="1:54" ht="16.5" thickBot="1" x14ac:dyDescent="0.3">
      <c r="A55" s="1383" t="s">
        <v>876</v>
      </c>
      <c r="B55" s="1384"/>
      <c r="C55" s="1384"/>
      <c r="D55" s="1384"/>
      <c r="E55" s="1384"/>
      <c r="F55" s="1385"/>
      <c r="G55" s="1406" t="str">
        <f>IF(G54="NA","",IF(G53&lt;=N52,"5410.12","5410.12"))</f>
        <v/>
      </c>
      <c r="H55" s="1406" t="str">
        <f t="shared" ref="H55" si="10">IF(B55="IN_NOX","NA",IF(B55="NA","NA",IF(AND(B55&gt;=14.5%,B55&lt;29.5%),"5410.13",IF(AND(B55&gt;=29.5%,B55&lt;49.5%),"5410.15",IF(B55&gt;=49.5%,"5410.17","NA")))))</f>
        <v>NA</v>
      </c>
      <c r="I55" s="1406" t="str">
        <f>IF(I54="NA","",IF(AND(I54&gt;=14.5%,I54&lt;29.5%),"5410.14",IF(AND(I54&gt;=29.5%,I54&lt;49.5%),"5410.16",IF(I54&gt;=49.5%,"5410.18","5410.14"))))</f>
        <v/>
      </c>
      <c r="J55" s="1406" t="str">
        <f t="shared" ref="J55" si="11">IF(D55="IN_NOX","NA",IF(D55="NA","NA",IF(AND(D55&gt;=14.5%,D55&lt;29.5%),"5410.14",IF(AND(D55&gt;=29.5%,D55&lt;49.5%),"5410.16",IF(D55&gt;=49.5%,"5410.18","NA")))))</f>
        <v>NA</v>
      </c>
      <c r="K55" s="1406"/>
      <c r="L55" s="1407"/>
      <c r="O55" s="868"/>
      <c r="P55" s="868"/>
      <c r="Q55" s="868"/>
      <c r="R55" s="868"/>
      <c r="S55" s="868"/>
      <c r="T55" s="868"/>
      <c r="U55" s="868"/>
      <c r="V55" s="868"/>
      <c r="W55" s="868"/>
      <c r="X55" s="868"/>
      <c r="Y55" s="868"/>
      <c r="Z55" s="868"/>
      <c r="AA55" s="868"/>
      <c r="AB55" s="868"/>
      <c r="AC55" s="868"/>
      <c r="AD55" s="868"/>
      <c r="AE55" s="868"/>
      <c r="AF55" s="868"/>
      <c r="AG55" s="868"/>
      <c r="AH55" s="868"/>
      <c r="AI55" s="868"/>
      <c r="AJ55" s="868"/>
      <c r="AK55" s="868"/>
      <c r="AL55" s="868"/>
      <c r="AM55" s="868"/>
      <c r="AN55" s="868"/>
      <c r="AO55" s="868"/>
      <c r="AP55" s="868"/>
      <c r="AQ55" s="868"/>
      <c r="AR55" s="868"/>
      <c r="AS55" s="868"/>
      <c r="AT55" s="868"/>
      <c r="AU55" s="868"/>
      <c r="AV55" s="868"/>
      <c r="AW55" s="868"/>
      <c r="AX55" s="868"/>
      <c r="AY55" s="868"/>
      <c r="AZ55" s="868"/>
      <c r="BA55" s="868"/>
      <c r="BB55" s="868"/>
    </row>
    <row r="56" spans="1:54" ht="17.25" thickTop="1" thickBot="1" x14ac:dyDescent="0.3">
      <c r="A56" s="1400"/>
      <c r="B56" s="1400"/>
      <c r="C56" s="1400"/>
      <c r="D56" s="1400"/>
      <c r="E56" s="1400"/>
      <c r="F56" s="1400"/>
      <c r="G56" s="1400"/>
      <c r="H56" s="1400"/>
      <c r="I56" s="1400"/>
      <c r="J56" s="1400"/>
      <c r="K56" s="1400"/>
      <c r="L56" s="1400"/>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8"/>
      <c r="AY56" s="868"/>
      <c r="AZ56" s="868"/>
      <c r="BA56" s="868"/>
      <c r="BB56" s="868"/>
    </row>
    <row r="57" spans="1:54" ht="22.15" customHeight="1" thickTop="1" x14ac:dyDescent="0.25">
      <c r="A57" s="1366" t="s">
        <v>882</v>
      </c>
      <c r="B57" s="1367"/>
      <c r="C57" s="1367"/>
      <c r="D57" s="1367"/>
      <c r="E57" s="879" t="s">
        <v>1324</v>
      </c>
      <c r="F57" s="880"/>
      <c r="G57" s="1404"/>
      <c r="H57" s="1405"/>
      <c r="I57" s="1370" t="s">
        <v>869</v>
      </c>
      <c r="J57" s="1370"/>
      <c r="K57" s="1404"/>
      <c r="L57" s="1405"/>
      <c r="M57" s="87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8"/>
      <c r="AY57" s="868"/>
      <c r="AZ57" s="868"/>
      <c r="BA57" s="868"/>
      <c r="BB57" s="868"/>
    </row>
    <row r="58" spans="1:54" ht="21.75" customHeight="1" x14ac:dyDescent="0.25">
      <c r="A58" s="1414"/>
      <c r="B58" s="1415"/>
      <c r="C58" s="1415"/>
      <c r="D58" s="1415"/>
      <c r="E58" s="1415"/>
      <c r="F58" s="1416"/>
      <c r="G58" s="1376" t="s">
        <v>870</v>
      </c>
      <c r="H58" s="1376"/>
      <c r="I58" s="1376" t="s">
        <v>871</v>
      </c>
      <c r="J58" s="1376"/>
      <c r="K58" s="1376" t="s">
        <v>872</v>
      </c>
      <c r="L58" s="1377"/>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c r="AL58" s="868"/>
      <c r="AM58" s="868"/>
      <c r="AN58" s="868"/>
      <c r="AO58" s="868"/>
      <c r="AP58" s="868"/>
      <c r="AQ58" s="868"/>
      <c r="AR58" s="868"/>
      <c r="AS58" s="868"/>
      <c r="AT58" s="868"/>
      <c r="AU58" s="868"/>
      <c r="AV58" s="868"/>
      <c r="AW58" s="868"/>
      <c r="AX58" s="868"/>
      <c r="AY58" s="868"/>
      <c r="AZ58" s="868"/>
      <c r="BA58" s="868"/>
      <c r="BB58" s="868"/>
    </row>
    <row r="59" spans="1:54" ht="22.15" customHeight="1" x14ac:dyDescent="0.25">
      <c r="A59" s="1390" t="s">
        <v>873</v>
      </c>
      <c r="B59" s="1391"/>
      <c r="C59" s="1391"/>
      <c r="D59" s="1391"/>
      <c r="E59" s="1391"/>
      <c r="F59" s="1392"/>
      <c r="G59" s="1393" t="str">
        <f>IF(K57&lt;=0,"",IF(G11="T2","",IF(G11="T3 IF IN ECA ELSE T2","",IF(K57&lt;130,17,IF(AND(K57&gt;=130,K57&lt;=1999),45*(K57^(-0.2)),IF(K57&gt;=2000,9.8))))))</f>
        <v/>
      </c>
      <c r="H59" s="1393"/>
      <c r="I59" s="1393" t="str">
        <f>IF(K57&lt;=0, "",IF(G11="T1", "",IF(K57&lt;130,14.4, IF(AND(K57&gt;=130, K57&lt;=1999), 44*(K57^(-0.23)), IF(K57&gt;=2000,  7.7)))))</f>
        <v/>
      </c>
      <c r="J59" s="1393"/>
      <c r="K59" s="1393" t="str">
        <f>IF(K57&lt;=0,"",IF(G11="T1","",IF(G11="T2","",IF(K57&lt;130,3.4,IF(AND(K57&gt;=130,K57&lt;=1999),9*(K57^(-0.2)),IF(K57&gt;=2000,2))))))</f>
        <v/>
      </c>
      <c r="L59" s="1394"/>
      <c r="M59" s="892"/>
      <c r="N59" s="867" t="b">
        <f>IF(AND(K57&lt;130,K57&gt;0),14.4, IF(AND(K57&gt;=130, K57&lt;=1999), 44*(K57^(-0.23)), IF(K57&gt;=2000,  7.7)))</f>
        <v>0</v>
      </c>
      <c r="O59" s="868"/>
      <c r="P59" s="868" t="s">
        <v>405</v>
      </c>
      <c r="Q59" s="868"/>
      <c r="R59" s="868"/>
      <c r="S59" s="868"/>
      <c r="T59" s="868"/>
      <c r="U59" s="868"/>
      <c r="V59" s="868"/>
      <c r="W59" s="868"/>
      <c r="X59" s="868"/>
      <c r="Y59" s="868"/>
      <c r="Z59" s="868"/>
      <c r="AA59" s="868"/>
      <c r="AB59" s="868"/>
      <c r="AC59" s="868"/>
      <c r="AD59" s="868"/>
      <c r="AE59" s="868"/>
      <c r="AF59" s="868"/>
      <c r="AG59" s="868"/>
      <c r="AH59" s="868"/>
      <c r="AI59" s="868"/>
      <c r="AJ59" s="868"/>
      <c r="AK59" s="868"/>
      <c r="AL59" s="868"/>
      <c r="AM59" s="868"/>
      <c r="AN59" s="868"/>
      <c r="AO59" s="868"/>
      <c r="AP59" s="868"/>
      <c r="AQ59" s="868"/>
      <c r="AR59" s="868"/>
      <c r="AS59" s="868"/>
      <c r="AT59" s="868"/>
      <c r="AU59" s="868"/>
      <c r="AV59" s="868"/>
      <c r="AW59" s="868"/>
      <c r="AX59" s="868"/>
      <c r="AY59" s="868"/>
      <c r="AZ59" s="868"/>
      <c r="BA59" s="868"/>
      <c r="BB59" s="868"/>
    </row>
    <row r="60" spans="1:54" ht="22.15" customHeight="1" x14ac:dyDescent="0.25">
      <c r="A60" s="1395" t="s">
        <v>874</v>
      </c>
      <c r="B60" s="1396"/>
      <c r="C60" s="1396"/>
      <c r="D60" s="1396"/>
      <c r="E60" s="1396"/>
      <c r="F60" s="1397"/>
      <c r="G60" s="1398"/>
      <c r="H60" s="1398"/>
      <c r="I60" s="1398"/>
      <c r="J60" s="1398"/>
      <c r="K60" s="1398"/>
      <c r="L60" s="1399"/>
      <c r="M60" s="878"/>
      <c r="O60" s="868"/>
      <c r="P60" s="868"/>
      <c r="Q60" s="868"/>
      <c r="R60" s="868"/>
      <c r="S60" s="868"/>
      <c r="T60" s="868"/>
      <c r="U60" s="868"/>
      <c r="V60" s="868"/>
      <c r="W60" s="868"/>
      <c r="X60" s="868"/>
      <c r="Y60" s="868"/>
      <c r="Z60" s="868"/>
      <c r="AA60" s="868"/>
      <c r="AB60" s="868"/>
      <c r="AC60" s="868"/>
      <c r="AD60" s="868"/>
      <c r="AE60" s="868"/>
      <c r="AF60" s="868"/>
      <c r="AG60" s="868"/>
      <c r="AH60" s="868"/>
      <c r="AI60" s="868"/>
      <c r="AJ60" s="868"/>
      <c r="AK60" s="868"/>
      <c r="AL60" s="868"/>
      <c r="AM60" s="868"/>
      <c r="AN60" s="868"/>
      <c r="AO60" s="868"/>
      <c r="AP60" s="868"/>
      <c r="AQ60" s="868"/>
      <c r="AR60" s="868"/>
      <c r="AS60" s="868"/>
      <c r="AT60" s="868"/>
      <c r="AU60" s="868"/>
      <c r="AV60" s="868"/>
      <c r="AW60" s="868"/>
      <c r="AX60" s="868"/>
      <c r="AY60" s="868"/>
      <c r="AZ60" s="868"/>
      <c r="BA60" s="868"/>
      <c r="BB60" s="868"/>
    </row>
    <row r="61" spans="1:54" ht="22.15" customHeight="1" x14ac:dyDescent="0.25">
      <c r="A61" s="1401" t="s">
        <v>875</v>
      </c>
      <c r="B61" s="1402"/>
      <c r="C61" s="1402"/>
      <c r="D61" s="1402"/>
      <c r="E61" s="1402"/>
      <c r="F61" s="1403"/>
      <c r="G61" s="1408" t="str">
        <f>IF(AND(G59&gt;0,G60&gt;0),(ROUND(G59,1)-G60)/ROUND(G59,1),IF(AND(G59=0,G60=0),"NA", "NA"))</f>
        <v>NA</v>
      </c>
      <c r="H61" s="1408"/>
      <c r="I61" s="1408" t="str">
        <f>IF(AND(I59&gt;0,I60&gt;0),(ROUND(I59,1)-I60)/ROUND(I59,1),IF(AND(I59=0,I60=0),"NA", "NA"))</f>
        <v>NA</v>
      </c>
      <c r="J61" s="1408"/>
      <c r="K61" s="1408" t="str">
        <f>IF(AND(K59&gt;0,K60&gt;0),(ROUND(K59,1)-K60)/ROUND(K59,1),IF(AND(K59=0,K60=0),"NA", "NA"))</f>
        <v>NA</v>
      </c>
      <c r="L61" s="1409"/>
      <c r="O61" s="868"/>
      <c r="P61" s="868"/>
      <c r="Q61" s="868"/>
      <c r="R61" s="868"/>
      <c r="S61" s="868"/>
      <c r="T61" s="868"/>
      <c r="U61" s="868"/>
      <c r="V61" s="868"/>
      <c r="W61" s="868"/>
      <c r="X61" s="868"/>
      <c r="Y61" s="868"/>
      <c r="Z61" s="868"/>
      <c r="AA61" s="868"/>
      <c r="AB61" s="868"/>
      <c r="AC61" s="868"/>
      <c r="AD61" s="868"/>
      <c r="AE61" s="868"/>
      <c r="AF61" s="868"/>
      <c r="AG61" s="868"/>
      <c r="AH61" s="868"/>
      <c r="AI61" s="868"/>
      <c r="AJ61" s="868"/>
      <c r="AK61" s="868"/>
      <c r="AL61" s="868"/>
      <c r="AM61" s="868"/>
      <c r="AN61" s="868"/>
      <c r="AO61" s="868"/>
      <c r="AP61" s="868"/>
      <c r="AQ61" s="868"/>
      <c r="AR61" s="868"/>
      <c r="AS61" s="868"/>
      <c r="AT61" s="868"/>
      <c r="AU61" s="868"/>
      <c r="AV61" s="868"/>
      <c r="AW61" s="868"/>
      <c r="AX61" s="868"/>
      <c r="AY61" s="868"/>
      <c r="AZ61" s="868"/>
      <c r="BA61" s="868"/>
      <c r="BB61" s="868"/>
    </row>
    <row r="62" spans="1:54" ht="16.5" thickBot="1" x14ac:dyDescent="0.3">
      <c r="A62" s="1383" t="s">
        <v>876</v>
      </c>
      <c r="B62" s="1384"/>
      <c r="C62" s="1384"/>
      <c r="D62" s="1384"/>
      <c r="E62" s="1384"/>
      <c r="F62" s="1385"/>
      <c r="G62" s="1417" t="str">
        <f>IF(G61="NA","",IF(G57="MAIN","5410.11", IF(G57="AUXILIARY","5410.12")))</f>
        <v/>
      </c>
      <c r="H62" s="1418"/>
      <c r="I62" s="1417" t="str">
        <f>IF(I61="NA","",IF(AND(I61&lt;14.5%,G57="AUXILIARY"),"5410.14",IF(AND(I61&gt;=14.5%,I61&lt;29.5%,G57="AUXILIARY"),"5410.14",IF(AND(I61&gt;=29.5%,I61&lt;49.5%,G57="AUXILIARY"),"5410.16",IF(AND(I61&gt;=49.5%,G57="AUXILIARY"),"5410.18",IF(AND(I61&lt;14.5%,G57="MAIN"),"5410.13",IF(AND(I61&gt;=14.5%,I61&lt;29.5%,G57="MAIN"),"5410.13",IF(AND(I61&gt;=29.5%,I61&lt;49.5%,G57="MAIN"),"5410.15",IF(AND(I61&gt;=49.5%,G57="MAIN"),"5410.17","")))))))))</f>
        <v/>
      </c>
      <c r="J62" s="1418" t="str">
        <f>IF(D62="IN_NOX","NA",IF(D62="NA","NA",IF(AND(D62&gt;=14.5%,D62&lt;29.5%,B58="AUXILIARY"),"5410.14",IF(AND(D62&gt;=29.5%,D62&lt;49.5%,B58="AUXILIARY"),"5410.16",IF(AND(D62&gt;=49.5%,B58="AUXILIARY"),"5410.18",IF(AND(D62&gt;=14.5%,D62&lt;29.5%,B58="MAIN"),"5410.13",IF(AND(D62&gt;=29.5%,D62&lt;49.5%,B58="MAIN"),"5410.15",IF(AND(D62&gt;=49.5%,B58="MAIN"),"5410.17","NA"))))))))</f>
        <v>NA</v>
      </c>
      <c r="K62" s="1419"/>
      <c r="L62" s="1420"/>
      <c r="O62" s="868"/>
      <c r="P62" s="868"/>
      <c r="Q62" s="868"/>
      <c r="R62" s="868"/>
      <c r="S62" s="868"/>
      <c r="T62" s="868"/>
      <c r="U62" s="868"/>
      <c r="V62" s="868"/>
      <c r="W62" s="868"/>
      <c r="X62" s="868"/>
      <c r="Y62" s="868"/>
      <c r="Z62" s="868"/>
      <c r="AA62" s="868"/>
      <c r="AB62" s="868"/>
      <c r="AC62" s="868"/>
      <c r="AD62" s="868"/>
      <c r="AE62" s="868"/>
      <c r="AF62" s="868"/>
      <c r="AG62" s="868"/>
      <c r="AH62" s="868"/>
      <c r="AI62" s="868"/>
      <c r="AJ62" s="868"/>
      <c r="AK62" s="868"/>
      <c r="AL62" s="868"/>
      <c r="AM62" s="868"/>
      <c r="AN62" s="868"/>
      <c r="AO62" s="868"/>
      <c r="AP62" s="868"/>
      <c r="AQ62" s="868"/>
      <c r="AR62" s="868"/>
      <c r="AS62" s="868"/>
      <c r="AT62" s="868"/>
      <c r="AU62" s="868"/>
      <c r="AV62" s="868"/>
      <c r="AW62" s="868"/>
      <c r="AX62" s="868"/>
      <c r="AY62" s="868"/>
      <c r="AZ62" s="868"/>
      <c r="BA62" s="868"/>
      <c r="BB62" s="868"/>
    </row>
    <row r="63" spans="1:54" ht="17.25" thickTop="1" thickBot="1" x14ac:dyDescent="0.3">
      <c r="A63" s="1400"/>
      <c r="B63" s="1400"/>
      <c r="C63" s="1400"/>
      <c r="D63" s="1400"/>
      <c r="E63" s="1400"/>
      <c r="F63" s="1400"/>
      <c r="G63" s="1400"/>
      <c r="H63" s="1400"/>
      <c r="I63" s="1400"/>
      <c r="J63" s="1400"/>
      <c r="K63" s="1400"/>
      <c r="L63" s="1400"/>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8"/>
      <c r="AY63" s="868"/>
      <c r="AZ63" s="868"/>
      <c r="BA63" s="868"/>
      <c r="BB63" s="868"/>
    </row>
    <row r="64" spans="1:54" ht="22.15" customHeight="1" thickTop="1" x14ac:dyDescent="0.25">
      <c r="A64" s="1366" t="s">
        <v>882</v>
      </c>
      <c r="B64" s="1367"/>
      <c r="C64" s="1367"/>
      <c r="D64" s="1367"/>
      <c r="E64" s="879" t="s">
        <v>1324</v>
      </c>
      <c r="F64" s="880"/>
      <c r="G64" s="1404"/>
      <c r="H64" s="1405"/>
      <c r="I64" s="1370" t="s">
        <v>869</v>
      </c>
      <c r="J64" s="1370"/>
      <c r="K64" s="1404"/>
      <c r="L64" s="1405"/>
      <c r="M64" s="87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8"/>
      <c r="AY64" s="868"/>
      <c r="AZ64" s="868"/>
      <c r="BA64" s="868"/>
      <c r="BB64" s="868"/>
    </row>
    <row r="65" spans="1:54" ht="22.15" customHeight="1" x14ac:dyDescent="0.25">
      <c r="A65" s="1414"/>
      <c r="B65" s="1415"/>
      <c r="C65" s="1415"/>
      <c r="D65" s="1415"/>
      <c r="E65" s="1415"/>
      <c r="F65" s="1416"/>
      <c r="G65" s="1376" t="s">
        <v>870</v>
      </c>
      <c r="H65" s="1376"/>
      <c r="I65" s="1376" t="s">
        <v>871</v>
      </c>
      <c r="J65" s="1376"/>
      <c r="K65" s="1376" t="s">
        <v>872</v>
      </c>
      <c r="L65" s="1377"/>
      <c r="O65" s="868"/>
      <c r="P65" s="868"/>
      <c r="Q65" s="868"/>
      <c r="R65" s="868"/>
      <c r="S65" s="868"/>
      <c r="T65" s="868"/>
      <c r="U65" s="868"/>
      <c r="V65" s="868"/>
      <c r="W65" s="868"/>
      <c r="X65" s="868"/>
      <c r="Y65" s="868"/>
      <c r="Z65" s="868"/>
      <c r="AA65" s="868"/>
      <c r="AB65" s="868"/>
      <c r="AC65" s="868"/>
      <c r="AD65" s="868"/>
      <c r="AE65" s="868"/>
      <c r="AF65" s="868"/>
      <c r="AG65" s="868"/>
      <c r="AH65" s="868"/>
      <c r="AI65" s="868"/>
      <c r="AJ65" s="868"/>
      <c r="AK65" s="868"/>
      <c r="AL65" s="868"/>
      <c r="AM65" s="868"/>
      <c r="AN65" s="868"/>
      <c r="AO65" s="868"/>
      <c r="AP65" s="868"/>
      <c r="AQ65" s="868"/>
      <c r="AR65" s="868"/>
      <c r="AS65" s="868"/>
      <c r="AT65" s="868"/>
      <c r="AU65" s="868"/>
      <c r="AV65" s="868"/>
      <c r="AW65" s="868"/>
      <c r="AX65" s="868"/>
      <c r="AY65" s="868"/>
      <c r="AZ65" s="868"/>
      <c r="BA65" s="868"/>
      <c r="BB65" s="868"/>
    </row>
    <row r="66" spans="1:54" ht="22.15" customHeight="1" x14ac:dyDescent="0.25">
      <c r="A66" s="1390" t="s">
        <v>873</v>
      </c>
      <c r="B66" s="1391"/>
      <c r="C66" s="1391"/>
      <c r="D66" s="1391"/>
      <c r="E66" s="1391"/>
      <c r="F66" s="1392"/>
      <c r="G66" s="1393" t="str">
        <f>IF(K64&lt;=0,"",IF(G11="T2","",IF(G11="T3 IF IN ECA ELSE T2","",IF(K64&lt;130,17,IF(AND(K64&gt;=130,K64&lt;=1999),45*(K64^(-0.2)),IF(K64&gt;=2000,9.8))))))</f>
        <v/>
      </c>
      <c r="H66" s="1393"/>
      <c r="I66" s="1393" t="str">
        <f>IF(K64&lt;=0,"",IF(G11="T1","",IF(K64&lt;130,14.4,IF(AND(K64&gt;=130,K64&lt;=1999),44*(K64^(-0.23)),IF(K64&gt;=2000,7.7)))))</f>
        <v/>
      </c>
      <c r="J66" s="1393"/>
      <c r="K66" s="1393" t="str">
        <f>IF(K64&lt;=0,"",IF(G11="T1","",IF(G11="T2","",IF(K64&lt;130,3.4,IF(AND(K64&gt;=130,K64&lt;=1999),9*(K64^(-0.2)),IF(K64&gt;=2000,2))))))</f>
        <v/>
      </c>
      <c r="L66" s="1394"/>
      <c r="M66" s="892"/>
      <c r="N66" s="867" t="b">
        <f>IF(AND(K64&lt;130,K64&gt;0),14.4, IF(AND(K64&gt;=130, K64&lt;=1999), 44*(K64^(-0.23)), IF(K64&gt;=2000,  7.7)))</f>
        <v>0</v>
      </c>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8"/>
      <c r="AL66" s="868"/>
      <c r="AM66" s="868"/>
      <c r="AN66" s="868"/>
      <c r="AO66" s="868"/>
      <c r="AP66" s="868"/>
      <c r="AQ66" s="868"/>
      <c r="AR66" s="868"/>
      <c r="AS66" s="868"/>
      <c r="AT66" s="868"/>
      <c r="AU66" s="868"/>
      <c r="AV66" s="868"/>
      <c r="AW66" s="868"/>
      <c r="AX66" s="868"/>
      <c r="AY66" s="868"/>
      <c r="AZ66" s="868"/>
      <c r="BA66" s="868"/>
      <c r="BB66" s="868"/>
    </row>
    <row r="67" spans="1:54" ht="22.15" customHeight="1" x14ac:dyDescent="0.25">
      <c r="A67" s="1395" t="s">
        <v>874</v>
      </c>
      <c r="B67" s="1396"/>
      <c r="C67" s="1396"/>
      <c r="D67" s="1396"/>
      <c r="E67" s="1396"/>
      <c r="F67" s="1397"/>
      <c r="G67" s="1398"/>
      <c r="H67" s="1398"/>
      <c r="I67" s="1398"/>
      <c r="J67" s="1398"/>
      <c r="K67" s="1398"/>
      <c r="L67" s="1399"/>
      <c r="M67" s="878"/>
      <c r="O67" s="868"/>
      <c r="P67" s="868"/>
      <c r="Q67" s="868"/>
      <c r="R67" s="868"/>
      <c r="S67" s="868"/>
      <c r="T67" s="868"/>
      <c r="U67" s="868"/>
      <c r="V67" s="868"/>
      <c r="W67" s="868"/>
      <c r="X67" s="868"/>
      <c r="Y67" s="868"/>
      <c r="Z67" s="868"/>
      <c r="AA67" s="868"/>
      <c r="AB67" s="868"/>
      <c r="AC67" s="868"/>
      <c r="AD67" s="868"/>
      <c r="AE67" s="868"/>
      <c r="AF67" s="868"/>
      <c r="AG67" s="868"/>
      <c r="AH67" s="868"/>
      <c r="AI67" s="868"/>
      <c r="AJ67" s="868"/>
      <c r="AK67" s="868"/>
      <c r="AL67" s="868"/>
      <c r="AM67" s="868"/>
      <c r="AN67" s="868"/>
      <c r="AO67" s="868"/>
      <c r="AP67" s="868"/>
      <c r="AQ67" s="868"/>
      <c r="AR67" s="868"/>
      <c r="AS67" s="868"/>
      <c r="AT67" s="868"/>
      <c r="AU67" s="868"/>
      <c r="AV67" s="868"/>
      <c r="AW67" s="868"/>
      <c r="AX67" s="868"/>
      <c r="AY67" s="868"/>
      <c r="AZ67" s="868"/>
      <c r="BA67" s="868"/>
      <c r="BB67" s="868"/>
    </row>
    <row r="68" spans="1:54" ht="22.15" customHeight="1" thickBot="1" x14ac:dyDescent="0.3">
      <c r="A68" s="1421" t="s">
        <v>875</v>
      </c>
      <c r="B68" s="1422"/>
      <c r="C68" s="1422"/>
      <c r="D68" s="1422"/>
      <c r="E68" s="1422"/>
      <c r="F68" s="1423"/>
      <c r="G68" s="1424" t="str">
        <f>IF(AND(G66&gt;0,G67&gt;0),(ROUND(G66,1)-G67)/ROUND(G66,1),IF(AND(G66=0,G67=0),"NA", "NA"))</f>
        <v>NA</v>
      </c>
      <c r="H68" s="1424"/>
      <c r="I68" s="1424" t="str">
        <f>IF(AND(I66&gt;0,I67&gt;0),(ROUND(I66,1)-I67)/ROUND(I66,1),IF(AND(I66=0,I67=0),"NA", "NA"))</f>
        <v>NA</v>
      </c>
      <c r="J68" s="1424"/>
      <c r="K68" s="1424" t="str">
        <f>IF(AND(K66&gt;0,K67&gt;0),(ROUND(K66,1)-K67)/ROUND(K66,1),IF(AND(K66=0,K67=0),"NA", "NA"))</f>
        <v>NA</v>
      </c>
      <c r="L68" s="1425"/>
      <c r="O68" s="868"/>
      <c r="P68" s="868"/>
      <c r="Q68" s="868"/>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c r="AT68" s="868"/>
      <c r="AU68" s="868"/>
      <c r="AV68" s="868"/>
      <c r="AW68" s="868"/>
      <c r="AX68" s="868"/>
      <c r="AY68" s="868"/>
      <c r="AZ68" s="868"/>
      <c r="BA68" s="868"/>
      <c r="BB68" s="868"/>
    </row>
    <row r="69" spans="1:54" ht="17.25" thickTop="1" thickBot="1" x14ac:dyDescent="0.3">
      <c r="A69" s="1426" t="s">
        <v>876</v>
      </c>
      <c r="B69" s="1427"/>
      <c r="C69" s="1427"/>
      <c r="D69" s="1427"/>
      <c r="E69" s="1427"/>
      <c r="F69" s="1428"/>
      <c r="G69" s="1429" t="str">
        <f>IF(G68="NA","",IF(G64="MAIN","5410.11",IF(G64="AUXILIARY","5410.12","")))</f>
        <v/>
      </c>
      <c r="H69" s="1430"/>
      <c r="I69" s="1429" t="str">
        <f>IF(I68="NA","",IF(AND(I68&lt;14.5%,G64="AUXILIARY"),"5410.14",IF(AND(I68&gt;=14.5%,I68&lt;29.5%,G64="AUXILIARY"),"5410.14",IF(AND(I68&gt;=29.5%,I68&lt;49.5%,G64="AUXILIARY"),"5410.16",IF(AND(I68&gt;=49.5%,G64="AUXILIARY"),"5410.18",IF(AND(I68&lt;14.5%,G64="MAIN"),"5410.13",IF(AND(I68&gt;=14.5%,I68&lt;29.5%,G64="MAIN"),"5410.13",IF(AND(I68&gt;=29.5%,I68&lt;49.5%,G64="MAIN"),"5410.15",IF(AND(I68&gt;=49.5%,G64="MAIN"),"5410.17","")))))))))</f>
        <v/>
      </c>
      <c r="J69" s="1430" t="str">
        <f>IF(D69="IN_NOX","NA",IF(D69="NA","NA",IF(AND(D69&gt;=14.5%,D69&lt;29.5%,B65="AUXILIARY"),"5410.14",IF(AND(D69&gt;=29.5%,D69&lt;49.5%,B65="AUXILIARY"),"5410.16",IF(AND(D69&gt;=49.5%,B65="AUXILIARY"),"5410.18",IF(AND(D69&gt;=14.5%,D69&lt;29.5%,B65="MAIN"),"5410.13",IF(AND(D69&gt;=29.5%,D69&lt;49.5%,B65="MAIN"),"5410.15",IF(AND(D69&gt;=49.5%,B65="MAIN"),"5410.17","NA"))))))))</f>
        <v>NA</v>
      </c>
      <c r="K69" s="1431"/>
      <c r="L69" s="1432"/>
      <c r="O69" s="868"/>
      <c r="P69" s="868"/>
      <c r="Q69" s="868"/>
      <c r="R69" s="868"/>
      <c r="S69" s="868"/>
      <c r="T69" s="868"/>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868"/>
      <c r="AR69" s="868"/>
      <c r="AS69" s="868"/>
      <c r="AT69" s="868"/>
      <c r="AU69" s="868"/>
      <c r="AV69" s="868"/>
      <c r="AW69" s="868"/>
      <c r="AX69" s="868"/>
      <c r="AY69" s="868"/>
      <c r="AZ69" s="868"/>
      <c r="BA69" s="868"/>
      <c r="BB69" s="868"/>
    </row>
    <row r="70" spans="1:54" ht="17.25" thickTop="1" thickBot="1" x14ac:dyDescent="0.3">
      <c r="A70" s="1433"/>
      <c r="B70" s="1433"/>
      <c r="C70" s="1433"/>
      <c r="D70" s="1433"/>
      <c r="E70" s="1433"/>
      <c r="F70" s="1433"/>
      <c r="G70" s="1433"/>
      <c r="H70" s="1433"/>
      <c r="I70" s="1433"/>
      <c r="J70" s="1433"/>
      <c r="K70" s="1433"/>
      <c r="L70" s="1433"/>
      <c r="O70" s="868"/>
      <c r="P70" s="868"/>
      <c r="Q70" s="868"/>
      <c r="R70" s="868"/>
      <c r="S70" s="868"/>
      <c r="T70" s="868"/>
      <c r="U70" s="868"/>
      <c r="V70" s="868"/>
      <c r="W70" s="868"/>
      <c r="X70" s="868"/>
      <c r="Y70" s="868"/>
      <c r="Z70" s="868"/>
      <c r="AA70" s="868"/>
      <c r="AB70" s="868"/>
      <c r="AC70" s="868"/>
      <c r="AD70" s="868"/>
      <c r="AE70" s="868"/>
      <c r="AF70" s="868"/>
      <c r="AG70" s="868"/>
      <c r="AH70" s="868"/>
      <c r="AI70" s="868"/>
      <c r="AJ70" s="868"/>
      <c r="AK70" s="868"/>
      <c r="AL70" s="868"/>
      <c r="AM70" s="868"/>
      <c r="AN70" s="868"/>
      <c r="AO70" s="868"/>
      <c r="AP70" s="868"/>
      <c r="AQ70" s="868"/>
      <c r="AR70" s="868"/>
      <c r="AS70" s="868"/>
      <c r="AT70" s="868"/>
      <c r="AU70" s="868"/>
      <c r="AV70" s="868"/>
      <c r="AW70" s="868"/>
      <c r="AX70" s="868"/>
      <c r="AY70" s="868"/>
      <c r="AZ70" s="868"/>
      <c r="BA70" s="868"/>
      <c r="BB70" s="868"/>
    </row>
    <row r="71" spans="1:54" ht="21.75" customHeight="1" thickTop="1" x14ac:dyDescent="0.25">
      <c r="A71" s="1366" t="s">
        <v>882</v>
      </c>
      <c r="B71" s="1367"/>
      <c r="C71" s="1367"/>
      <c r="D71" s="1367"/>
      <c r="E71" s="879" t="s">
        <v>1324</v>
      </c>
      <c r="F71" s="880"/>
      <c r="G71" s="1404"/>
      <c r="H71" s="1405"/>
      <c r="I71" s="1370" t="s">
        <v>869</v>
      </c>
      <c r="J71" s="1370"/>
      <c r="K71" s="1404"/>
      <c r="L71" s="1405"/>
      <c r="M71" s="87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L71" s="868"/>
      <c r="AM71" s="868"/>
      <c r="AN71" s="868"/>
      <c r="AO71" s="868"/>
      <c r="AP71" s="868"/>
      <c r="AQ71" s="868"/>
      <c r="AR71" s="868"/>
      <c r="AS71" s="868"/>
      <c r="AT71" s="868"/>
      <c r="AU71" s="868"/>
      <c r="AV71" s="868"/>
      <c r="AW71" s="868"/>
      <c r="AX71" s="868"/>
      <c r="AY71" s="868"/>
      <c r="AZ71" s="868"/>
      <c r="BA71" s="868"/>
      <c r="BB71" s="868"/>
    </row>
    <row r="72" spans="1:54" ht="21.75" customHeight="1" x14ac:dyDescent="0.25">
      <c r="A72" s="1414"/>
      <c r="B72" s="1415"/>
      <c r="C72" s="1415"/>
      <c r="D72" s="1415"/>
      <c r="E72" s="1415"/>
      <c r="F72" s="1416"/>
      <c r="G72" s="1376" t="s">
        <v>870</v>
      </c>
      <c r="H72" s="1376"/>
      <c r="I72" s="1376" t="s">
        <v>871</v>
      </c>
      <c r="J72" s="1376"/>
      <c r="K72" s="1376" t="s">
        <v>872</v>
      </c>
      <c r="L72" s="1377"/>
      <c r="O72" s="868"/>
      <c r="P72" s="868"/>
      <c r="Q72" s="868"/>
      <c r="R72" s="868"/>
      <c r="S72" s="868"/>
      <c r="T72" s="868"/>
      <c r="U72" s="868"/>
      <c r="V72" s="868"/>
      <c r="W72" s="868"/>
      <c r="X72" s="868"/>
      <c r="Y72" s="868"/>
      <c r="Z72" s="868"/>
      <c r="AA72" s="868"/>
      <c r="AB72" s="868"/>
      <c r="AC72" s="868"/>
      <c r="AD72" s="868"/>
      <c r="AE72" s="868"/>
      <c r="AF72" s="868"/>
      <c r="AG72" s="868"/>
      <c r="AH72" s="868"/>
      <c r="AI72" s="868"/>
      <c r="AJ72" s="868"/>
      <c r="AK72" s="868"/>
      <c r="AL72" s="868"/>
      <c r="AM72" s="868"/>
      <c r="AN72" s="868"/>
      <c r="AO72" s="868"/>
      <c r="AP72" s="868"/>
      <c r="AQ72" s="868"/>
      <c r="AR72" s="868"/>
      <c r="AS72" s="868"/>
      <c r="AT72" s="868"/>
      <c r="AU72" s="868"/>
      <c r="AV72" s="868"/>
      <c r="AW72" s="868"/>
      <c r="AX72" s="868"/>
      <c r="AY72" s="868"/>
      <c r="AZ72" s="868"/>
      <c r="BA72" s="868"/>
      <c r="BB72" s="868"/>
    </row>
    <row r="73" spans="1:54" ht="21.75" customHeight="1" x14ac:dyDescent="0.25">
      <c r="A73" s="1390" t="s">
        <v>873</v>
      </c>
      <c r="B73" s="1391"/>
      <c r="C73" s="1391"/>
      <c r="D73" s="1391"/>
      <c r="E73" s="1391"/>
      <c r="F73" s="1392"/>
      <c r="G73" s="1393" t="str">
        <f>IF(K71&lt;=0,"",IF(G11="T2","",IF(G11="T3 IF IN ECA ELSE T2","",IF(K71&lt;130,17,IF(AND(K71&gt;=130,K71&lt;=1999),45*(K71^(-0.2)),IF(K71&gt;=2000,9.8))))))</f>
        <v/>
      </c>
      <c r="H73" s="1393"/>
      <c r="I73" s="1393" t="str">
        <f>IF(K71&lt;=0,"",IF(G11="T1","",IF(K71&lt;130,14.4,IF(AND(K71&gt;=130,K71&lt;=1999),44*(K71^(-0.23)),IF(K71&gt;=2000,7.7)))))</f>
        <v/>
      </c>
      <c r="J73" s="1393"/>
      <c r="K73" s="1393" t="str">
        <f>IF(K71&lt;=0,"",IF(G11="T1","",IF(G11="T2","",IF(K71&lt;130,3.4,IF(AND(K71&gt;=130,K71&lt;=1999),9*(K71^(-0.2)),IF(K71&gt;=2000,2))))))</f>
        <v/>
      </c>
      <c r="L73" s="1394"/>
      <c r="M73" s="892"/>
      <c r="N73" s="867" t="b">
        <f>IF(AND(K71&lt;130,K71&gt;0),14.4, IF(AND(K71&gt;=130, K71&lt;=1999), 44*(K71^(-0.23)), IF(K71&gt;=2000,  7.7)))</f>
        <v>0</v>
      </c>
      <c r="O73" s="868"/>
      <c r="P73" s="868"/>
      <c r="Q73" s="868"/>
      <c r="R73" s="868"/>
      <c r="S73" s="868"/>
      <c r="T73" s="868"/>
      <c r="U73" s="868"/>
      <c r="V73" s="868"/>
      <c r="W73" s="868"/>
      <c r="X73" s="868"/>
      <c r="Y73" s="868"/>
      <c r="Z73" s="868"/>
      <c r="AA73" s="868"/>
      <c r="AB73" s="868"/>
      <c r="AC73" s="868"/>
      <c r="AD73" s="868"/>
      <c r="AE73" s="868"/>
      <c r="AF73" s="868"/>
      <c r="AG73" s="868"/>
      <c r="AH73" s="868"/>
      <c r="AI73" s="868"/>
      <c r="AJ73" s="868"/>
      <c r="AK73" s="868"/>
      <c r="AL73" s="868"/>
      <c r="AM73" s="868"/>
      <c r="AN73" s="868"/>
      <c r="AO73" s="868"/>
      <c r="AP73" s="868"/>
      <c r="AQ73" s="868"/>
      <c r="AR73" s="868"/>
      <c r="AS73" s="868"/>
      <c r="AT73" s="868"/>
      <c r="AU73" s="868"/>
      <c r="AV73" s="868"/>
      <c r="AW73" s="868"/>
      <c r="AX73" s="868"/>
      <c r="AY73" s="868"/>
      <c r="AZ73" s="868"/>
      <c r="BA73" s="868"/>
      <c r="BB73" s="868"/>
    </row>
    <row r="74" spans="1:54" ht="21.75" customHeight="1" x14ac:dyDescent="0.25">
      <c r="A74" s="1395" t="s">
        <v>874</v>
      </c>
      <c r="B74" s="1396"/>
      <c r="C74" s="1396"/>
      <c r="D74" s="1396"/>
      <c r="E74" s="1396"/>
      <c r="F74" s="1397"/>
      <c r="G74" s="1398"/>
      <c r="H74" s="1398"/>
      <c r="I74" s="1398"/>
      <c r="J74" s="1398"/>
      <c r="K74" s="1398"/>
      <c r="L74" s="1399"/>
      <c r="M74" s="878"/>
      <c r="O74" s="868"/>
      <c r="P74" s="868"/>
      <c r="Q74" s="868"/>
      <c r="R74" s="868"/>
      <c r="S74" s="868"/>
      <c r="T74" s="868"/>
      <c r="U74" s="868"/>
      <c r="V74" s="868"/>
      <c r="W74" s="868"/>
      <c r="X74" s="868"/>
      <c r="Y74" s="868"/>
      <c r="Z74" s="868"/>
      <c r="AA74" s="868"/>
      <c r="AB74" s="868"/>
      <c r="AC74" s="868"/>
      <c r="AD74" s="868"/>
      <c r="AE74" s="868"/>
      <c r="AF74" s="868"/>
      <c r="AG74" s="868"/>
      <c r="AH74" s="868"/>
      <c r="AI74" s="868"/>
      <c r="AJ74" s="868"/>
      <c r="AK74" s="868"/>
      <c r="AL74" s="868"/>
      <c r="AM74" s="868"/>
      <c r="AN74" s="868"/>
      <c r="AO74" s="868"/>
      <c r="AP74" s="868"/>
      <c r="AQ74" s="868"/>
      <c r="AR74" s="868"/>
      <c r="AS74" s="868"/>
      <c r="AT74" s="868"/>
      <c r="AU74" s="868"/>
      <c r="AV74" s="868"/>
      <c r="AW74" s="868"/>
      <c r="AX74" s="868"/>
      <c r="AY74" s="868"/>
      <c r="AZ74" s="868"/>
      <c r="BA74" s="868"/>
      <c r="BB74" s="868"/>
    </row>
    <row r="75" spans="1:54" ht="21.75" customHeight="1" thickBot="1" x14ac:dyDescent="0.3">
      <c r="A75" s="1421" t="s">
        <v>875</v>
      </c>
      <c r="B75" s="1422"/>
      <c r="C75" s="1422"/>
      <c r="D75" s="1422"/>
      <c r="E75" s="1422"/>
      <c r="F75" s="1423"/>
      <c r="G75" s="1424" t="str">
        <f>IF(AND(G73&gt;0,G74&gt;0),(ROUND(G73,1)-G74)/ROUND(G73,1),IF(AND(G73=0,G74=0),"NA", "NA"))</f>
        <v>NA</v>
      </c>
      <c r="H75" s="1424"/>
      <c r="I75" s="1424" t="str">
        <f>IF(AND(I73&gt;0,I74&gt;0),(ROUND(I73,1)-I74)/ROUND(I73,1),IF(AND(I73=0,I74=0),"NA", "NA"))</f>
        <v>NA</v>
      </c>
      <c r="J75" s="1424"/>
      <c r="K75" s="1424" t="str">
        <f>IF(AND(K73&gt;0,K74&gt;0),(ROUND(K73,1)-K74)/ROUND(K73,1),IF(AND(K73=0,K74=0),"NA", "NA"))</f>
        <v>NA</v>
      </c>
      <c r="L75" s="1425"/>
      <c r="O75" s="868"/>
      <c r="P75" s="868"/>
      <c r="Q75" s="868"/>
      <c r="R75" s="868"/>
      <c r="S75" s="868"/>
      <c r="T75" s="868"/>
      <c r="U75" s="868"/>
      <c r="V75" s="868"/>
      <c r="W75" s="868"/>
      <c r="X75" s="868"/>
      <c r="Y75" s="868"/>
      <c r="Z75" s="868"/>
      <c r="AA75" s="868"/>
      <c r="AB75" s="868"/>
      <c r="AC75" s="868"/>
      <c r="AD75" s="868"/>
      <c r="AE75" s="868"/>
      <c r="AF75" s="868"/>
      <c r="AG75" s="868"/>
      <c r="AH75" s="868"/>
      <c r="AI75" s="868"/>
      <c r="AJ75" s="868"/>
      <c r="AK75" s="868"/>
      <c r="AL75" s="868"/>
      <c r="AM75" s="868"/>
      <c r="AN75" s="868"/>
      <c r="AO75" s="868"/>
      <c r="AP75" s="868"/>
      <c r="AQ75" s="868"/>
      <c r="AR75" s="868"/>
      <c r="AS75" s="868"/>
      <c r="AT75" s="868"/>
      <c r="AU75" s="868"/>
      <c r="AV75" s="868"/>
      <c r="AW75" s="868"/>
      <c r="AX75" s="868"/>
      <c r="AY75" s="868"/>
      <c r="AZ75" s="868"/>
      <c r="BA75" s="868"/>
      <c r="BB75" s="868"/>
    </row>
    <row r="76" spans="1:54" ht="17.25" thickTop="1" thickBot="1" x14ac:dyDescent="0.3">
      <c r="A76" s="1426" t="s">
        <v>876</v>
      </c>
      <c r="B76" s="1427"/>
      <c r="C76" s="1427"/>
      <c r="D76" s="1427"/>
      <c r="E76" s="1427"/>
      <c r="F76" s="1428"/>
      <c r="G76" s="1429" t="str">
        <f>IF(G75="NA","",IF(G71="MAIN","5410.11",IF(G71="AUXILIARY","5410.12","")))</f>
        <v/>
      </c>
      <c r="H76" s="1430"/>
      <c r="I76" s="1429" t="str">
        <f>IF(I75="NA","",IF(AND(I75&lt;14.5%,G71="AUXILIARY"),"5410.14",IF(AND(I75&gt;=14.5%,I75&lt;29.5%,G71="AUXILIARY"),"5410.14",IF(AND(I75&gt;=29.5%,I75&lt;49.5%,G71="AUXILIARY"),"5410.16",IF(AND(I75&gt;=49.5%,G71="AUXILIARY"),"5410.18",IF(AND(I75&lt;14.5%,G71="MAIN"),"5410.13",IF(AND(I75&gt;=14.5%,I75&lt;29.5%,G71="MAIN"),"5410.13",IF(AND(I75&gt;=29.5%,I75&lt;49.5%,G71="MAIN"),"5410.15",IF(AND(I75&gt;=49.5%,G71="MAIN"),"5410.17","")))))))))</f>
        <v/>
      </c>
      <c r="J76" s="1430" t="str">
        <f>IF(D76="IN_NOX","NA",IF(D76="NA","NA",IF(AND(D76&gt;=14.5%,D76&lt;29.5%,B72="AUXILIARY"),"5410.14",IF(AND(D76&gt;=29.5%,D76&lt;49.5%,B72="AUXILIARY"),"5410.16",IF(AND(D76&gt;=49.5%,B72="AUXILIARY"),"5410.18",IF(AND(D76&gt;=14.5%,D76&lt;29.5%,B72="MAIN"),"5410.13",IF(AND(D76&gt;=29.5%,D76&lt;49.5%,B72="MAIN"),"5410.15",IF(AND(D76&gt;=49.5%,B72="MAIN"),"5410.17","NA"))))))))</f>
        <v>NA</v>
      </c>
      <c r="K76" s="1435"/>
      <c r="L76" s="1436"/>
      <c r="O76" s="868"/>
      <c r="P76" s="868"/>
      <c r="Q76" s="868"/>
      <c r="R76" s="868"/>
      <c r="S76" s="868"/>
      <c r="T76" s="868"/>
      <c r="U76" s="868"/>
      <c r="V76" s="868"/>
      <c r="W76" s="868"/>
      <c r="X76" s="868"/>
      <c r="Y76" s="868"/>
      <c r="Z76" s="868"/>
      <c r="AA76" s="868"/>
      <c r="AB76" s="868"/>
      <c r="AC76" s="868"/>
      <c r="AD76" s="868"/>
      <c r="AE76" s="868"/>
      <c r="AF76" s="868"/>
      <c r="AG76" s="868"/>
      <c r="AH76" s="868"/>
      <c r="AI76" s="868"/>
      <c r="AJ76" s="868"/>
      <c r="AK76" s="868"/>
      <c r="AL76" s="868"/>
      <c r="AM76" s="868"/>
      <c r="AN76" s="868"/>
      <c r="AO76" s="868"/>
      <c r="AP76" s="868"/>
      <c r="AQ76" s="868"/>
      <c r="AR76" s="868"/>
      <c r="AS76" s="868"/>
      <c r="AT76" s="868"/>
      <c r="AU76" s="868"/>
      <c r="AV76" s="868"/>
      <c r="AW76" s="868"/>
      <c r="AX76" s="868"/>
      <c r="AY76" s="868"/>
      <c r="AZ76" s="868"/>
      <c r="BA76" s="868"/>
      <c r="BB76" s="868"/>
    </row>
    <row r="77" spans="1:54" ht="16.5" thickTop="1" x14ac:dyDescent="0.25">
      <c r="A77" s="1434"/>
      <c r="B77" s="1434"/>
      <c r="C77" s="1434"/>
      <c r="D77" s="1434"/>
      <c r="E77" s="1434"/>
      <c r="F77" s="1434"/>
      <c r="G77" s="1434"/>
      <c r="H77" s="1434"/>
      <c r="I77" s="1434"/>
      <c r="J77" s="1434"/>
      <c r="K77" s="1434"/>
      <c r="L77" s="1434"/>
      <c r="O77" s="868"/>
      <c r="P77" s="868"/>
      <c r="Q77" s="868"/>
      <c r="R77" s="868"/>
      <c r="S77" s="868"/>
      <c r="T77" s="868"/>
      <c r="U77" s="868"/>
      <c r="V77" s="868"/>
      <c r="W77" s="868"/>
      <c r="X77" s="868"/>
      <c r="Y77" s="868"/>
      <c r="Z77" s="868"/>
      <c r="AA77" s="868"/>
      <c r="AB77" s="868"/>
      <c r="AC77" s="868"/>
      <c r="AD77" s="868"/>
      <c r="AE77" s="868"/>
      <c r="AF77" s="868"/>
      <c r="AG77" s="868"/>
      <c r="AH77" s="868"/>
      <c r="AI77" s="868"/>
      <c r="AJ77" s="868"/>
      <c r="AK77" s="868"/>
      <c r="AL77" s="868"/>
      <c r="AM77" s="868"/>
      <c r="AN77" s="868"/>
      <c r="AO77" s="868"/>
      <c r="AP77" s="868"/>
      <c r="AQ77" s="868"/>
      <c r="AR77" s="868"/>
      <c r="AS77" s="868"/>
      <c r="AT77" s="868"/>
      <c r="AU77" s="868"/>
      <c r="AV77" s="868"/>
      <c r="AW77" s="868"/>
      <c r="AX77" s="868"/>
      <c r="AY77" s="868"/>
      <c r="AZ77" s="868"/>
      <c r="BA77" s="868"/>
      <c r="BB77" s="868"/>
    </row>
    <row r="78" spans="1:54" x14ac:dyDescent="0.25">
      <c r="A78" s="868"/>
      <c r="B78" s="868"/>
      <c r="C78" s="868"/>
      <c r="D78" s="868"/>
      <c r="E78" s="868"/>
      <c r="F78" s="868"/>
      <c r="G78" s="868"/>
      <c r="H78" s="868"/>
      <c r="I78" s="868"/>
      <c r="J78" s="868"/>
      <c r="K78" s="868"/>
      <c r="L78" s="868"/>
      <c r="M78" s="895"/>
      <c r="N78" s="896"/>
      <c r="O78" s="868"/>
      <c r="P78" s="868"/>
      <c r="Q78" s="868"/>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868"/>
      <c r="BA78" s="868"/>
      <c r="BB78" s="868"/>
    </row>
    <row r="79" spans="1:54" x14ac:dyDescent="0.25">
      <c r="A79" s="868"/>
      <c r="B79" s="868"/>
      <c r="C79" s="868"/>
      <c r="D79" s="868"/>
      <c r="E79" s="868"/>
      <c r="F79" s="868"/>
      <c r="G79" s="868"/>
      <c r="H79" s="868"/>
      <c r="I79" s="868"/>
      <c r="J79" s="868"/>
      <c r="K79" s="868"/>
      <c r="L79" s="868"/>
      <c r="M79" s="895"/>
      <c r="N79" s="896"/>
      <c r="O79" s="868"/>
      <c r="P79" s="868"/>
      <c r="Q79" s="868"/>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868"/>
      <c r="AP79" s="868"/>
      <c r="AQ79" s="868"/>
      <c r="AR79" s="868"/>
      <c r="AS79" s="868"/>
      <c r="AT79" s="868"/>
      <c r="AU79" s="868"/>
      <c r="AV79" s="868"/>
      <c r="AW79" s="868"/>
      <c r="AX79" s="868"/>
      <c r="AY79" s="868"/>
      <c r="AZ79" s="868"/>
      <c r="BA79" s="868"/>
      <c r="BB79" s="868"/>
    </row>
    <row r="80" spans="1:54" x14ac:dyDescent="0.25">
      <c r="A80" s="868"/>
      <c r="B80" s="868"/>
      <c r="C80" s="868"/>
      <c r="D80" s="868"/>
      <c r="E80" s="868"/>
      <c r="F80" s="868"/>
      <c r="G80" s="868"/>
      <c r="H80" s="868"/>
      <c r="I80" s="868"/>
      <c r="J80" s="868"/>
      <c r="K80" s="868"/>
      <c r="L80" s="868"/>
      <c r="M80" s="895"/>
      <c r="N80" s="896"/>
      <c r="O80" s="868"/>
      <c r="P80" s="868"/>
      <c r="Q80" s="868"/>
      <c r="R80" s="868"/>
      <c r="S80" s="868"/>
      <c r="T80" s="868"/>
      <c r="U80" s="868"/>
      <c r="V80" s="868"/>
      <c r="W80" s="868"/>
      <c r="X80" s="868"/>
      <c r="Y80" s="868"/>
      <c r="Z80" s="868"/>
      <c r="AA80" s="868"/>
      <c r="AB80" s="868"/>
      <c r="AC80" s="868"/>
      <c r="AD80" s="868"/>
      <c r="AE80" s="868"/>
      <c r="AF80" s="868"/>
      <c r="AG80" s="868"/>
      <c r="AH80" s="868"/>
      <c r="AI80" s="868"/>
      <c r="AJ80" s="868"/>
      <c r="AK80" s="868"/>
      <c r="AL80" s="868"/>
      <c r="AM80" s="868"/>
      <c r="AN80" s="868"/>
      <c r="AO80" s="868"/>
      <c r="AP80" s="868"/>
      <c r="AQ80" s="868"/>
      <c r="AR80" s="868"/>
      <c r="AS80" s="868"/>
      <c r="AT80" s="868"/>
      <c r="AU80" s="868"/>
      <c r="AV80" s="868"/>
      <c r="AW80" s="868"/>
      <c r="AX80" s="868"/>
      <c r="AY80" s="868"/>
      <c r="AZ80" s="868"/>
      <c r="BA80" s="868"/>
      <c r="BB80" s="868"/>
    </row>
    <row r="81" spans="1:54" x14ac:dyDescent="0.25">
      <c r="A81" s="868"/>
      <c r="B81" s="868"/>
      <c r="C81" s="868"/>
      <c r="D81" s="868"/>
      <c r="E81" s="868"/>
      <c r="F81" s="868"/>
      <c r="G81" s="868"/>
      <c r="H81" s="868"/>
      <c r="I81" s="868"/>
      <c r="J81" s="868"/>
      <c r="K81" s="868"/>
      <c r="L81" s="868"/>
      <c r="M81" s="895"/>
      <c r="N81" s="896"/>
      <c r="O81" s="868"/>
      <c r="P81" s="868"/>
      <c r="Q81" s="868"/>
      <c r="R81" s="868"/>
      <c r="S81" s="868"/>
      <c r="T81" s="868"/>
      <c r="U81" s="868"/>
      <c r="V81" s="868"/>
      <c r="W81" s="868"/>
      <c r="X81" s="868"/>
      <c r="Y81" s="868"/>
      <c r="Z81" s="868"/>
      <c r="AA81" s="868"/>
      <c r="AB81" s="868"/>
      <c r="AC81" s="868"/>
      <c r="AD81" s="868"/>
      <c r="AE81" s="868"/>
      <c r="AF81" s="868"/>
      <c r="AG81" s="868"/>
      <c r="AH81" s="868"/>
      <c r="AI81" s="868"/>
      <c r="AJ81" s="868"/>
      <c r="AK81" s="868"/>
      <c r="AL81" s="868"/>
      <c r="AM81" s="868"/>
      <c r="AN81" s="868"/>
      <c r="AO81" s="868"/>
      <c r="AP81" s="868"/>
      <c r="AQ81" s="868"/>
      <c r="AR81" s="868"/>
      <c r="AS81" s="868"/>
      <c r="AT81" s="868"/>
      <c r="AU81" s="868"/>
      <c r="AV81" s="868"/>
      <c r="AW81" s="868"/>
      <c r="AX81" s="868"/>
      <c r="AY81" s="868"/>
      <c r="AZ81" s="868"/>
      <c r="BA81" s="868"/>
      <c r="BB81" s="868"/>
    </row>
    <row r="82" spans="1:54" x14ac:dyDescent="0.25">
      <c r="A82" s="868"/>
      <c r="B82" s="868"/>
      <c r="C82" s="868"/>
      <c r="D82" s="868"/>
      <c r="E82" s="868"/>
      <c r="F82" s="868"/>
      <c r="G82" s="868"/>
      <c r="H82" s="868"/>
      <c r="I82" s="868"/>
      <c r="J82" s="868"/>
      <c r="K82" s="868"/>
      <c r="L82" s="868"/>
      <c r="M82" s="895"/>
      <c r="N82" s="896"/>
      <c r="O82" s="868"/>
      <c r="P82" s="868"/>
      <c r="Q82" s="868"/>
      <c r="R82" s="868"/>
      <c r="S82" s="868"/>
      <c r="T82" s="868"/>
      <c r="U82" s="868"/>
      <c r="V82" s="868"/>
      <c r="W82" s="868"/>
      <c r="X82" s="868"/>
      <c r="Y82" s="868"/>
      <c r="Z82" s="868"/>
      <c r="AA82" s="868"/>
      <c r="AB82" s="868"/>
      <c r="AC82" s="868"/>
      <c r="AD82" s="868"/>
      <c r="AE82" s="868"/>
      <c r="AF82" s="868"/>
      <c r="AG82" s="868"/>
      <c r="AH82" s="868"/>
      <c r="AI82" s="868"/>
      <c r="AJ82" s="868"/>
      <c r="AK82" s="868"/>
      <c r="AL82" s="868"/>
      <c r="AM82" s="868"/>
      <c r="AN82" s="868"/>
      <c r="AO82" s="868"/>
      <c r="AP82" s="868"/>
      <c r="AQ82" s="868"/>
      <c r="AR82" s="868"/>
      <c r="AS82" s="868"/>
      <c r="AT82" s="868"/>
      <c r="AU82" s="868"/>
      <c r="AV82" s="868"/>
      <c r="AW82" s="868"/>
      <c r="AX82" s="868"/>
      <c r="AY82" s="868"/>
      <c r="AZ82" s="868"/>
      <c r="BA82" s="868"/>
      <c r="BB82" s="868"/>
    </row>
    <row r="83" spans="1:54" x14ac:dyDescent="0.25">
      <c r="A83" s="868"/>
      <c r="B83" s="868"/>
      <c r="C83" s="868"/>
      <c r="D83" s="868"/>
      <c r="E83" s="868"/>
      <c r="F83" s="868"/>
      <c r="G83" s="868"/>
      <c r="H83" s="868"/>
      <c r="I83" s="868"/>
      <c r="J83" s="868"/>
      <c r="K83" s="868"/>
      <c r="L83" s="868"/>
      <c r="M83" s="895"/>
      <c r="N83" s="896"/>
      <c r="O83" s="868"/>
      <c r="P83" s="868"/>
      <c r="Q83" s="868"/>
      <c r="R83" s="868"/>
      <c r="S83" s="868"/>
      <c r="T83" s="868"/>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868"/>
      <c r="AR83" s="868"/>
      <c r="AS83" s="868"/>
      <c r="AT83" s="868"/>
      <c r="AU83" s="868"/>
      <c r="AV83" s="868"/>
      <c r="AW83" s="868"/>
      <c r="AX83" s="868"/>
      <c r="AY83" s="868"/>
      <c r="AZ83" s="868"/>
      <c r="BA83" s="868"/>
      <c r="BB83" s="868"/>
    </row>
    <row r="84" spans="1:54" x14ac:dyDescent="0.25">
      <c r="A84" s="868"/>
      <c r="B84" s="868"/>
      <c r="C84" s="868"/>
      <c r="D84" s="868"/>
      <c r="E84" s="868"/>
      <c r="F84" s="868"/>
      <c r="G84" s="868"/>
      <c r="H84" s="868"/>
      <c r="I84" s="868"/>
      <c r="J84" s="868"/>
      <c r="K84" s="868"/>
      <c r="L84" s="868"/>
      <c r="M84" s="895"/>
      <c r="N84" s="896"/>
      <c r="O84" s="868"/>
      <c r="P84" s="868"/>
      <c r="Q84" s="868"/>
      <c r="R84" s="868"/>
      <c r="S84" s="868"/>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8"/>
      <c r="AZ84" s="868"/>
      <c r="BA84" s="868"/>
      <c r="BB84" s="868"/>
    </row>
    <row r="85" spans="1:54" x14ac:dyDescent="0.25">
      <c r="A85" s="868"/>
      <c r="B85" s="868"/>
      <c r="C85" s="868"/>
      <c r="D85" s="868"/>
      <c r="E85" s="868"/>
      <c r="F85" s="868"/>
      <c r="G85" s="868"/>
      <c r="H85" s="868"/>
      <c r="I85" s="868"/>
      <c r="J85" s="868"/>
      <c r="K85" s="868"/>
      <c r="L85" s="868"/>
      <c r="M85" s="895"/>
      <c r="N85" s="896"/>
      <c r="O85" s="868"/>
      <c r="P85" s="868"/>
      <c r="Q85" s="868"/>
      <c r="R85" s="868"/>
      <c r="S85" s="868"/>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8"/>
      <c r="AZ85" s="868"/>
      <c r="BA85" s="868"/>
      <c r="BB85" s="868"/>
    </row>
    <row r="86" spans="1:54" x14ac:dyDescent="0.25">
      <c r="A86" s="868"/>
      <c r="B86" s="868"/>
      <c r="C86" s="868"/>
      <c r="D86" s="868"/>
      <c r="E86" s="868"/>
      <c r="F86" s="868"/>
      <c r="G86" s="868"/>
      <c r="H86" s="868"/>
      <c r="I86" s="868"/>
      <c r="J86" s="868"/>
      <c r="K86" s="868"/>
      <c r="L86" s="868"/>
      <c r="M86" s="895"/>
      <c r="N86" s="896"/>
      <c r="O86" s="868"/>
      <c r="P86" s="868"/>
      <c r="Q86" s="868"/>
      <c r="R86" s="868"/>
      <c r="S86" s="868"/>
      <c r="T86" s="868"/>
      <c r="U86" s="868"/>
      <c r="V86" s="868"/>
      <c r="W86" s="868"/>
      <c r="X86" s="868"/>
      <c r="Y86" s="868"/>
      <c r="Z86" s="868"/>
      <c r="AA86" s="868"/>
      <c r="AB86" s="868"/>
      <c r="AC86" s="868"/>
      <c r="AD86" s="868"/>
      <c r="AE86" s="868"/>
      <c r="AF86" s="868"/>
      <c r="AG86" s="868"/>
      <c r="AH86" s="868"/>
      <c r="AI86" s="868"/>
      <c r="AJ86" s="868"/>
      <c r="AK86" s="868"/>
      <c r="AL86" s="868"/>
      <c r="AM86" s="868"/>
      <c r="AN86" s="868"/>
      <c r="AO86" s="868"/>
      <c r="AP86" s="868"/>
      <c r="AQ86" s="868"/>
      <c r="AR86" s="868"/>
      <c r="AS86" s="868"/>
      <c r="AT86" s="868"/>
      <c r="AU86" s="868"/>
      <c r="AV86" s="868"/>
      <c r="AW86" s="868"/>
      <c r="AX86" s="868"/>
      <c r="AY86" s="868"/>
      <c r="AZ86" s="868"/>
      <c r="BA86" s="868"/>
      <c r="BB86" s="868"/>
    </row>
    <row r="87" spans="1:54" x14ac:dyDescent="0.25">
      <c r="A87" s="868"/>
      <c r="B87" s="868"/>
      <c r="C87" s="868"/>
      <c r="D87" s="868"/>
      <c r="E87" s="868"/>
      <c r="F87" s="868"/>
      <c r="G87" s="868"/>
      <c r="H87" s="868"/>
      <c r="I87" s="868"/>
      <c r="J87" s="868"/>
      <c r="K87" s="868"/>
      <c r="L87" s="868"/>
      <c r="M87" s="895"/>
      <c r="N87" s="896"/>
      <c r="O87" s="868"/>
      <c r="P87" s="868"/>
      <c r="Q87" s="868"/>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8"/>
      <c r="BA87" s="868"/>
      <c r="BB87" s="868"/>
    </row>
    <row r="88" spans="1:54" x14ac:dyDescent="0.25">
      <c r="A88" s="868"/>
      <c r="B88" s="868"/>
      <c r="C88" s="868"/>
      <c r="D88" s="868"/>
      <c r="E88" s="868"/>
      <c r="F88" s="868"/>
      <c r="G88" s="868"/>
      <c r="H88" s="868"/>
      <c r="I88" s="868"/>
      <c r="J88" s="868"/>
      <c r="K88" s="868"/>
      <c r="L88" s="868"/>
      <c r="M88" s="895"/>
      <c r="N88" s="896"/>
      <c r="O88" s="868"/>
      <c r="P88" s="868"/>
      <c r="Q88" s="868"/>
      <c r="R88" s="868"/>
      <c r="S88" s="868"/>
      <c r="T88" s="868"/>
      <c r="U88" s="868"/>
      <c r="V88" s="868"/>
      <c r="W88" s="868"/>
      <c r="X88" s="868"/>
      <c r="Y88" s="868"/>
      <c r="Z88" s="868"/>
      <c r="AA88" s="868"/>
      <c r="AB88" s="868"/>
      <c r="AC88" s="868"/>
      <c r="AD88" s="868"/>
      <c r="AE88" s="868"/>
      <c r="AF88" s="868"/>
      <c r="AG88" s="868"/>
      <c r="AH88" s="868"/>
      <c r="AI88" s="868"/>
      <c r="AJ88" s="868"/>
      <c r="AK88" s="868"/>
      <c r="AL88" s="868"/>
      <c r="AM88" s="868"/>
      <c r="AN88" s="868"/>
      <c r="AO88" s="868"/>
      <c r="AP88" s="868"/>
      <c r="AQ88" s="868"/>
      <c r="AR88" s="868"/>
      <c r="AS88" s="868"/>
      <c r="AT88" s="868"/>
      <c r="AU88" s="868"/>
      <c r="AV88" s="868"/>
      <c r="AW88" s="868"/>
      <c r="AX88" s="868"/>
      <c r="AY88" s="868"/>
      <c r="AZ88" s="868"/>
      <c r="BA88" s="868"/>
      <c r="BB88" s="868"/>
    </row>
    <row r="89" spans="1:54" x14ac:dyDescent="0.25">
      <c r="A89" s="868"/>
      <c r="B89" s="868"/>
      <c r="C89" s="868"/>
      <c r="D89" s="868"/>
      <c r="E89" s="868"/>
      <c r="F89" s="868"/>
      <c r="G89" s="868"/>
      <c r="H89" s="868"/>
      <c r="I89" s="868"/>
      <c r="J89" s="868"/>
      <c r="K89" s="868"/>
      <c r="L89" s="868"/>
      <c r="M89" s="895"/>
      <c r="N89" s="896"/>
      <c r="O89" s="868"/>
      <c r="P89" s="868"/>
      <c r="Q89" s="868"/>
      <c r="R89" s="868"/>
      <c r="S89" s="868"/>
      <c r="T89" s="868"/>
      <c r="U89" s="868"/>
      <c r="V89" s="868"/>
      <c r="W89" s="868"/>
      <c r="X89" s="868"/>
      <c r="Y89" s="868"/>
      <c r="Z89" s="868"/>
      <c r="AA89" s="868"/>
      <c r="AB89" s="868"/>
      <c r="AC89" s="868"/>
      <c r="AD89" s="868"/>
      <c r="AE89" s="868"/>
      <c r="AF89" s="868"/>
      <c r="AG89" s="868"/>
      <c r="AH89" s="868"/>
      <c r="AI89" s="868"/>
      <c r="AJ89" s="868"/>
      <c r="AK89" s="868"/>
      <c r="AL89" s="868"/>
      <c r="AM89" s="868"/>
      <c r="AN89" s="868"/>
      <c r="AO89" s="868"/>
      <c r="AP89" s="868"/>
      <c r="AQ89" s="868"/>
      <c r="AR89" s="868"/>
      <c r="AS89" s="868"/>
      <c r="AT89" s="868"/>
      <c r="AU89" s="868"/>
      <c r="AV89" s="868"/>
      <c r="AW89" s="868"/>
      <c r="AX89" s="868"/>
      <c r="AY89" s="868"/>
      <c r="AZ89" s="868"/>
      <c r="BA89" s="868"/>
      <c r="BB89" s="868"/>
    </row>
    <row r="90" spans="1:54" x14ac:dyDescent="0.25">
      <c r="A90" s="868"/>
      <c r="B90" s="868"/>
      <c r="C90" s="868"/>
      <c r="D90" s="868"/>
      <c r="E90" s="868"/>
      <c r="F90" s="868"/>
      <c r="G90" s="868"/>
      <c r="H90" s="868"/>
      <c r="I90" s="868"/>
      <c r="J90" s="868"/>
      <c r="K90" s="868"/>
      <c r="L90" s="868"/>
      <c r="M90" s="895"/>
      <c r="N90" s="896"/>
      <c r="O90" s="868"/>
      <c r="P90" s="868"/>
      <c r="Q90" s="868"/>
      <c r="R90" s="868"/>
      <c r="S90" s="868"/>
      <c r="T90" s="868"/>
      <c r="U90" s="868"/>
      <c r="V90" s="868"/>
      <c r="W90" s="868"/>
      <c r="X90" s="868"/>
      <c r="Y90" s="868"/>
      <c r="Z90" s="868"/>
      <c r="AA90" s="868"/>
      <c r="AB90" s="868"/>
      <c r="AC90" s="868"/>
      <c r="AD90" s="868"/>
      <c r="AE90" s="868"/>
      <c r="AF90" s="868"/>
      <c r="AG90" s="868"/>
      <c r="AH90" s="868"/>
      <c r="AI90" s="868"/>
      <c r="AJ90" s="868"/>
      <c r="AK90" s="868"/>
      <c r="AL90" s="868"/>
      <c r="AM90" s="868"/>
      <c r="AN90" s="868"/>
      <c r="AO90" s="868"/>
      <c r="AP90" s="868"/>
      <c r="AQ90" s="868"/>
      <c r="AR90" s="868"/>
      <c r="AS90" s="868"/>
      <c r="AT90" s="868"/>
      <c r="AU90" s="868"/>
      <c r="AV90" s="868"/>
      <c r="AW90" s="868"/>
      <c r="AX90" s="868"/>
      <c r="AY90" s="868"/>
      <c r="AZ90" s="868"/>
      <c r="BA90" s="868"/>
      <c r="BB90" s="868"/>
    </row>
    <row r="91" spans="1:54" x14ac:dyDescent="0.25">
      <c r="A91" s="868"/>
      <c r="B91" s="868"/>
      <c r="C91" s="868"/>
      <c r="D91" s="868"/>
      <c r="E91" s="868"/>
      <c r="F91" s="868"/>
      <c r="G91" s="868"/>
      <c r="H91" s="868"/>
      <c r="I91" s="868"/>
      <c r="J91" s="868"/>
      <c r="K91" s="868"/>
      <c r="L91" s="868"/>
      <c r="M91" s="895"/>
      <c r="N91" s="896"/>
      <c r="O91" s="868"/>
      <c r="P91" s="868"/>
      <c r="Q91" s="868"/>
      <c r="R91" s="868"/>
      <c r="S91" s="868"/>
      <c r="T91" s="868"/>
      <c r="U91" s="868"/>
      <c r="V91" s="868"/>
      <c r="W91" s="868"/>
      <c r="X91" s="868"/>
      <c r="Y91" s="868"/>
      <c r="Z91" s="868"/>
      <c r="AA91" s="868"/>
      <c r="AB91" s="868"/>
      <c r="AC91" s="868"/>
      <c r="AD91" s="868"/>
      <c r="AE91" s="868"/>
      <c r="AF91" s="868"/>
      <c r="AG91" s="868"/>
      <c r="AH91" s="868"/>
      <c r="AI91" s="868"/>
      <c r="AJ91" s="868"/>
      <c r="AK91" s="868"/>
      <c r="AL91" s="868"/>
      <c r="AM91" s="868"/>
      <c r="AN91" s="868"/>
      <c r="AO91" s="868"/>
      <c r="AP91" s="868"/>
      <c r="AQ91" s="868"/>
      <c r="AR91" s="868"/>
      <c r="AS91" s="868"/>
      <c r="AT91" s="868"/>
      <c r="AU91" s="868"/>
      <c r="AV91" s="868"/>
      <c r="AW91" s="868"/>
      <c r="AX91" s="868"/>
      <c r="AY91" s="868"/>
      <c r="AZ91" s="868"/>
      <c r="BA91" s="868"/>
      <c r="BB91" s="868"/>
    </row>
    <row r="92" spans="1:54" x14ac:dyDescent="0.25">
      <c r="A92" s="868"/>
      <c r="B92" s="868"/>
      <c r="C92" s="868"/>
      <c r="D92" s="868"/>
      <c r="E92" s="868"/>
      <c r="F92" s="868"/>
      <c r="G92" s="868"/>
      <c r="H92" s="868"/>
      <c r="I92" s="868"/>
      <c r="J92" s="868"/>
      <c r="K92" s="868"/>
      <c r="L92" s="868"/>
      <c r="M92" s="895"/>
      <c r="N92" s="896"/>
      <c r="O92" s="868"/>
      <c r="P92" s="868"/>
      <c r="Q92" s="868"/>
      <c r="R92" s="868"/>
      <c r="S92" s="868"/>
      <c r="T92" s="868"/>
      <c r="U92" s="868"/>
      <c r="V92" s="868"/>
      <c r="W92" s="868"/>
      <c r="X92" s="868"/>
      <c r="Y92" s="868"/>
      <c r="Z92" s="868"/>
      <c r="AA92" s="868"/>
      <c r="AB92" s="868"/>
      <c r="AC92" s="868"/>
      <c r="AD92" s="868"/>
      <c r="AE92" s="868"/>
      <c r="AF92" s="868"/>
      <c r="AG92" s="868"/>
      <c r="AH92" s="868"/>
      <c r="AI92" s="868"/>
      <c r="AJ92" s="868"/>
      <c r="AK92" s="868"/>
      <c r="AL92" s="868"/>
      <c r="AM92" s="868"/>
      <c r="AN92" s="868"/>
      <c r="AO92" s="868"/>
      <c r="AP92" s="868"/>
      <c r="AQ92" s="868"/>
      <c r="AR92" s="868"/>
      <c r="AS92" s="868"/>
      <c r="AT92" s="868"/>
      <c r="AU92" s="868"/>
      <c r="AV92" s="868"/>
      <c r="AW92" s="868"/>
      <c r="AX92" s="868"/>
      <c r="AY92" s="868"/>
      <c r="AZ92" s="868"/>
      <c r="BA92" s="868"/>
      <c r="BB92" s="868"/>
    </row>
    <row r="93" spans="1:54" x14ac:dyDescent="0.25">
      <c r="A93" s="868"/>
      <c r="B93" s="868"/>
      <c r="C93" s="868"/>
      <c r="D93" s="868"/>
      <c r="E93" s="868"/>
      <c r="F93" s="868"/>
      <c r="G93" s="868"/>
      <c r="H93" s="868"/>
      <c r="I93" s="868"/>
      <c r="J93" s="868"/>
      <c r="K93" s="868"/>
      <c r="L93" s="868"/>
      <c r="M93" s="895"/>
      <c r="N93" s="896"/>
      <c r="O93" s="868"/>
      <c r="P93" s="868"/>
      <c r="Q93" s="868"/>
      <c r="R93" s="868"/>
      <c r="S93" s="868"/>
      <c r="T93" s="868"/>
      <c r="U93" s="868"/>
      <c r="V93" s="868"/>
      <c r="W93" s="868"/>
      <c r="X93" s="868"/>
      <c r="Y93" s="868"/>
      <c r="Z93" s="868"/>
      <c r="AA93" s="868"/>
      <c r="AB93" s="868"/>
      <c r="AC93" s="868"/>
      <c r="AD93" s="868"/>
      <c r="AE93" s="868"/>
      <c r="AF93" s="868"/>
      <c r="AG93" s="868"/>
      <c r="AH93" s="868"/>
      <c r="AI93" s="868"/>
      <c r="AJ93" s="868"/>
      <c r="AK93" s="868"/>
      <c r="AL93" s="868"/>
      <c r="AM93" s="868"/>
      <c r="AN93" s="868"/>
      <c r="AO93" s="868"/>
      <c r="AP93" s="868"/>
      <c r="AQ93" s="868"/>
      <c r="AR93" s="868"/>
      <c r="AS93" s="868"/>
      <c r="AT93" s="868"/>
      <c r="AU93" s="868"/>
      <c r="AV93" s="868"/>
      <c r="AW93" s="868"/>
      <c r="AX93" s="868"/>
      <c r="AY93" s="868"/>
      <c r="AZ93" s="868"/>
      <c r="BA93" s="868"/>
      <c r="BB93" s="868"/>
    </row>
    <row r="94" spans="1:54" x14ac:dyDescent="0.25">
      <c r="A94" s="868"/>
      <c r="B94" s="868"/>
      <c r="C94" s="868"/>
      <c r="D94" s="868"/>
      <c r="E94" s="868"/>
      <c r="F94" s="868"/>
      <c r="G94" s="868"/>
      <c r="H94" s="868"/>
      <c r="I94" s="868"/>
      <c r="J94" s="868"/>
      <c r="K94" s="868"/>
      <c r="L94" s="868"/>
      <c r="M94" s="895"/>
      <c r="N94" s="896"/>
      <c r="O94" s="868"/>
      <c r="P94" s="868"/>
      <c r="Q94" s="868"/>
      <c r="R94" s="868"/>
      <c r="S94" s="868"/>
      <c r="T94" s="868"/>
      <c r="U94" s="868"/>
      <c r="V94" s="868"/>
      <c r="W94" s="868"/>
      <c r="X94" s="868"/>
      <c r="Y94" s="868"/>
      <c r="Z94" s="868"/>
      <c r="AA94" s="868"/>
      <c r="AB94" s="868"/>
      <c r="AC94" s="868"/>
      <c r="AD94" s="868"/>
      <c r="AE94" s="868"/>
      <c r="AF94" s="868"/>
      <c r="AG94" s="868"/>
      <c r="AH94" s="868"/>
      <c r="AI94" s="868"/>
      <c r="AJ94" s="868"/>
      <c r="AK94" s="868"/>
      <c r="AL94" s="868"/>
      <c r="AM94" s="868"/>
      <c r="AN94" s="868"/>
      <c r="AO94" s="868"/>
      <c r="AP94" s="868"/>
      <c r="AQ94" s="868"/>
      <c r="AR94" s="868"/>
      <c r="AS94" s="868"/>
      <c r="AT94" s="868"/>
      <c r="AU94" s="868"/>
      <c r="AV94" s="868"/>
      <c r="AW94" s="868"/>
      <c r="AX94" s="868"/>
      <c r="AY94" s="868"/>
      <c r="AZ94" s="868"/>
      <c r="BA94" s="868"/>
      <c r="BB94" s="868"/>
    </row>
    <row r="95" spans="1:54" x14ac:dyDescent="0.25">
      <c r="A95" s="868"/>
      <c r="B95" s="868"/>
      <c r="C95" s="868"/>
      <c r="D95" s="868"/>
      <c r="E95" s="868"/>
      <c r="F95" s="868"/>
      <c r="G95" s="868"/>
      <c r="H95" s="868"/>
      <c r="I95" s="868"/>
      <c r="J95" s="868"/>
      <c r="K95" s="868"/>
      <c r="L95" s="868"/>
      <c r="M95" s="895"/>
      <c r="N95" s="896"/>
      <c r="O95" s="868"/>
      <c r="P95" s="868"/>
      <c r="Q95" s="868"/>
      <c r="R95" s="868"/>
      <c r="S95" s="868"/>
      <c r="T95" s="868"/>
      <c r="U95" s="868"/>
      <c r="V95" s="868"/>
      <c r="W95" s="868"/>
      <c r="X95" s="868"/>
      <c r="Y95" s="868"/>
      <c r="Z95" s="868"/>
      <c r="AA95" s="868"/>
      <c r="AB95" s="868"/>
      <c r="AC95" s="868"/>
      <c r="AD95" s="868"/>
      <c r="AE95" s="868"/>
      <c r="AF95" s="868"/>
      <c r="AG95" s="868"/>
      <c r="AH95" s="868"/>
      <c r="AI95" s="868"/>
      <c r="AJ95" s="868"/>
      <c r="AK95" s="868"/>
      <c r="AL95" s="868"/>
      <c r="AM95" s="868"/>
      <c r="AN95" s="868"/>
      <c r="AO95" s="868"/>
      <c r="AP95" s="868"/>
      <c r="AQ95" s="868"/>
      <c r="AR95" s="868"/>
      <c r="AS95" s="868"/>
      <c r="AT95" s="868"/>
      <c r="AU95" s="868"/>
      <c r="AV95" s="868"/>
      <c r="AW95" s="868"/>
      <c r="AX95" s="868"/>
      <c r="AY95" s="868"/>
      <c r="AZ95" s="868"/>
      <c r="BA95" s="868"/>
      <c r="BB95" s="868"/>
    </row>
    <row r="96" spans="1:54" x14ac:dyDescent="0.25">
      <c r="A96" s="868"/>
      <c r="B96" s="868"/>
      <c r="C96" s="868"/>
      <c r="D96" s="868"/>
      <c r="E96" s="868"/>
      <c r="F96" s="868"/>
      <c r="G96" s="868"/>
      <c r="H96" s="868"/>
      <c r="I96" s="868"/>
      <c r="J96" s="868"/>
      <c r="K96" s="868"/>
      <c r="L96" s="868"/>
      <c r="M96" s="895"/>
      <c r="N96" s="896"/>
      <c r="O96" s="868"/>
      <c r="P96" s="868"/>
      <c r="Q96" s="868"/>
      <c r="R96" s="868"/>
      <c r="S96" s="868"/>
      <c r="T96" s="868"/>
      <c r="U96" s="868"/>
      <c r="V96" s="868"/>
      <c r="W96" s="868"/>
      <c r="X96" s="868"/>
      <c r="Y96" s="868"/>
      <c r="Z96" s="868"/>
      <c r="AA96" s="868"/>
      <c r="AB96" s="868"/>
      <c r="AC96" s="868"/>
      <c r="AD96" s="868"/>
      <c r="AE96" s="868"/>
      <c r="AF96" s="868"/>
      <c r="AG96" s="868"/>
      <c r="AH96" s="868"/>
      <c r="AI96" s="868"/>
      <c r="AJ96" s="868"/>
      <c r="AK96" s="868"/>
      <c r="AL96" s="868"/>
      <c r="AM96" s="868"/>
      <c r="AN96" s="868"/>
      <c r="AO96" s="868"/>
      <c r="AP96" s="868"/>
      <c r="AQ96" s="868"/>
      <c r="AR96" s="868"/>
      <c r="AS96" s="868"/>
      <c r="AT96" s="868"/>
      <c r="AU96" s="868"/>
      <c r="AV96" s="868"/>
      <c r="AW96" s="868"/>
      <c r="AX96" s="868"/>
      <c r="AY96" s="868"/>
      <c r="AZ96" s="868"/>
      <c r="BA96" s="868"/>
      <c r="BB96" s="868"/>
    </row>
    <row r="97" spans="1:54" x14ac:dyDescent="0.25">
      <c r="A97" s="868"/>
      <c r="B97" s="868"/>
      <c r="C97" s="868"/>
      <c r="D97" s="868"/>
      <c r="E97" s="868"/>
      <c r="F97" s="868"/>
      <c r="G97" s="868"/>
      <c r="H97" s="868"/>
      <c r="I97" s="868"/>
      <c r="J97" s="868"/>
      <c r="K97" s="868"/>
      <c r="L97" s="868"/>
      <c r="M97" s="895"/>
      <c r="N97" s="896"/>
      <c r="O97" s="868"/>
      <c r="P97" s="868"/>
      <c r="Q97" s="868"/>
      <c r="R97" s="868"/>
      <c r="S97" s="868"/>
      <c r="T97" s="868"/>
      <c r="U97" s="868"/>
      <c r="V97" s="868"/>
      <c r="W97" s="868"/>
      <c r="X97" s="868"/>
      <c r="Y97" s="868"/>
      <c r="Z97" s="868"/>
      <c r="AA97" s="868"/>
      <c r="AB97" s="868"/>
      <c r="AC97" s="868"/>
      <c r="AD97" s="868"/>
      <c r="AE97" s="868"/>
      <c r="AF97" s="868"/>
      <c r="AG97" s="868"/>
      <c r="AH97" s="868"/>
      <c r="AI97" s="868"/>
      <c r="AJ97" s="868"/>
      <c r="AK97" s="868"/>
      <c r="AL97" s="868"/>
      <c r="AM97" s="868"/>
      <c r="AN97" s="868"/>
      <c r="AO97" s="868"/>
      <c r="AP97" s="868"/>
      <c r="AQ97" s="868"/>
      <c r="AR97" s="868"/>
      <c r="AS97" s="868"/>
      <c r="AT97" s="868"/>
      <c r="AU97" s="868"/>
      <c r="AV97" s="868"/>
      <c r="AW97" s="868"/>
      <c r="AX97" s="868"/>
      <c r="AY97" s="868"/>
      <c r="AZ97" s="868"/>
      <c r="BA97" s="868"/>
      <c r="BB97" s="868"/>
    </row>
    <row r="98" spans="1:54" x14ac:dyDescent="0.25">
      <c r="A98" s="868"/>
      <c r="B98" s="868"/>
      <c r="C98" s="868"/>
      <c r="D98" s="868"/>
      <c r="E98" s="868"/>
      <c r="F98" s="868"/>
      <c r="G98" s="868"/>
      <c r="H98" s="868"/>
      <c r="I98" s="868"/>
      <c r="J98" s="868"/>
      <c r="K98" s="868"/>
      <c r="L98" s="868"/>
      <c r="M98" s="895"/>
      <c r="N98" s="896"/>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8"/>
      <c r="AL98" s="868"/>
      <c r="AM98" s="868"/>
      <c r="AN98" s="868"/>
      <c r="AO98" s="868"/>
      <c r="AP98" s="868"/>
      <c r="AQ98" s="868"/>
      <c r="AR98" s="868"/>
      <c r="AS98" s="868"/>
      <c r="AT98" s="868"/>
      <c r="AU98" s="868"/>
      <c r="AV98" s="868"/>
      <c r="AW98" s="868"/>
      <c r="AX98" s="868"/>
      <c r="AY98" s="868"/>
      <c r="AZ98" s="868"/>
      <c r="BA98" s="868"/>
      <c r="BB98" s="868"/>
    </row>
    <row r="99" spans="1:54" x14ac:dyDescent="0.25">
      <c r="A99" s="868"/>
      <c r="B99" s="868"/>
      <c r="C99" s="868"/>
      <c r="D99" s="868"/>
      <c r="E99" s="868"/>
      <c r="F99" s="868"/>
      <c r="G99" s="868"/>
      <c r="H99" s="868"/>
      <c r="I99" s="868"/>
      <c r="J99" s="868"/>
      <c r="K99" s="868"/>
      <c r="L99" s="868"/>
      <c r="M99" s="895"/>
      <c r="N99" s="896"/>
      <c r="O99" s="868"/>
      <c r="P99" s="868"/>
      <c r="Q99" s="868"/>
      <c r="R99" s="868"/>
      <c r="S99" s="868"/>
      <c r="T99" s="868"/>
      <c r="U99" s="868"/>
      <c r="V99" s="868"/>
      <c r="W99" s="868"/>
      <c r="X99" s="868"/>
      <c r="Y99" s="868"/>
      <c r="Z99" s="868"/>
      <c r="AA99" s="868"/>
      <c r="AB99" s="868"/>
      <c r="AC99" s="868"/>
      <c r="AD99" s="868"/>
      <c r="AE99" s="868"/>
      <c r="AF99" s="868"/>
      <c r="AG99" s="868"/>
      <c r="AH99" s="868"/>
      <c r="AI99" s="868"/>
      <c r="AJ99" s="868"/>
      <c r="AK99" s="868"/>
      <c r="AL99" s="868"/>
      <c r="AM99" s="868"/>
      <c r="AN99" s="868"/>
      <c r="AO99" s="868"/>
      <c r="AP99" s="868"/>
      <c r="AQ99" s="868"/>
      <c r="AR99" s="868"/>
      <c r="AS99" s="868"/>
      <c r="AT99" s="868"/>
      <c r="AU99" s="868"/>
      <c r="AV99" s="868"/>
      <c r="AW99" s="868"/>
      <c r="AX99" s="868"/>
      <c r="AY99" s="868"/>
      <c r="AZ99" s="868"/>
      <c r="BA99" s="868"/>
      <c r="BB99" s="868"/>
    </row>
    <row r="100" spans="1:54" x14ac:dyDescent="0.25">
      <c r="A100" s="868"/>
      <c r="B100" s="868"/>
      <c r="C100" s="868"/>
      <c r="D100" s="868"/>
      <c r="E100" s="868"/>
      <c r="F100" s="868"/>
      <c r="G100" s="868"/>
      <c r="H100" s="868"/>
      <c r="I100" s="868"/>
      <c r="J100" s="868"/>
      <c r="K100" s="868"/>
      <c r="L100" s="868"/>
      <c r="M100" s="895"/>
      <c r="N100" s="896"/>
      <c r="O100" s="868"/>
      <c r="P100" s="868"/>
      <c r="Q100" s="868"/>
      <c r="R100" s="868"/>
      <c r="S100" s="868"/>
      <c r="T100" s="868"/>
      <c r="U100" s="868"/>
      <c r="V100" s="868"/>
      <c r="W100" s="868"/>
      <c r="X100" s="868"/>
      <c r="Y100" s="868"/>
      <c r="Z100" s="868"/>
      <c r="AA100" s="868"/>
      <c r="AB100" s="868"/>
      <c r="AC100" s="868"/>
      <c r="AD100" s="868"/>
      <c r="AE100" s="868"/>
      <c r="AF100" s="868"/>
      <c r="AG100" s="868"/>
      <c r="AH100" s="868"/>
      <c r="AI100" s="868"/>
      <c r="AJ100" s="868"/>
      <c r="AK100" s="868"/>
      <c r="AL100" s="868"/>
      <c r="AM100" s="868"/>
      <c r="AN100" s="868"/>
      <c r="AO100" s="868"/>
      <c r="AP100" s="868"/>
      <c r="AQ100" s="868"/>
      <c r="AR100" s="868"/>
      <c r="AS100" s="868"/>
      <c r="AT100" s="868"/>
      <c r="AU100" s="868"/>
      <c r="AV100" s="868"/>
      <c r="AW100" s="868"/>
      <c r="AX100" s="868"/>
      <c r="AY100" s="868"/>
      <c r="AZ100" s="868"/>
      <c r="BA100" s="868"/>
      <c r="BB100" s="868"/>
    </row>
    <row r="101" spans="1:54" x14ac:dyDescent="0.25">
      <c r="A101" s="868"/>
      <c r="B101" s="868"/>
      <c r="C101" s="868"/>
      <c r="D101" s="868"/>
      <c r="E101" s="868"/>
      <c r="F101" s="868"/>
      <c r="G101" s="868"/>
      <c r="H101" s="868"/>
      <c r="I101" s="868"/>
      <c r="J101" s="868"/>
      <c r="K101" s="868"/>
      <c r="L101" s="868"/>
      <c r="M101" s="895"/>
      <c r="N101" s="896"/>
      <c r="O101" s="868"/>
      <c r="P101" s="868"/>
      <c r="Q101" s="868"/>
      <c r="R101" s="868"/>
      <c r="S101" s="868"/>
      <c r="T101" s="868"/>
      <c r="U101" s="868"/>
      <c r="V101" s="868"/>
      <c r="W101" s="868"/>
      <c r="X101" s="868"/>
      <c r="Y101" s="868"/>
      <c r="Z101" s="868"/>
      <c r="AA101" s="868"/>
      <c r="AB101" s="868"/>
      <c r="AC101" s="868"/>
      <c r="AD101" s="868"/>
      <c r="AE101" s="868"/>
      <c r="AF101" s="868"/>
      <c r="AG101" s="868"/>
      <c r="AH101" s="868"/>
      <c r="AI101" s="868"/>
      <c r="AJ101" s="868"/>
      <c r="AK101" s="868"/>
      <c r="AL101" s="868"/>
      <c r="AM101" s="868"/>
      <c r="AN101" s="868"/>
      <c r="AO101" s="868"/>
      <c r="AP101" s="868"/>
      <c r="AQ101" s="868"/>
      <c r="AR101" s="868"/>
      <c r="AS101" s="868"/>
      <c r="AT101" s="868"/>
      <c r="AU101" s="868"/>
      <c r="AV101" s="868"/>
      <c r="AW101" s="868"/>
      <c r="AX101" s="868"/>
      <c r="AY101" s="868"/>
      <c r="AZ101" s="868"/>
      <c r="BA101" s="868"/>
      <c r="BB101" s="868"/>
    </row>
    <row r="102" spans="1:54" x14ac:dyDescent="0.25">
      <c r="A102" s="868"/>
      <c r="B102" s="868"/>
      <c r="C102" s="868"/>
      <c r="D102" s="868"/>
      <c r="E102" s="868"/>
      <c r="F102" s="868"/>
      <c r="G102" s="868"/>
      <c r="H102" s="868"/>
      <c r="I102" s="868"/>
      <c r="J102" s="868"/>
      <c r="K102" s="868"/>
      <c r="L102" s="868"/>
      <c r="M102" s="895"/>
      <c r="N102" s="896"/>
      <c r="O102" s="868"/>
      <c r="P102" s="868"/>
      <c r="Q102" s="868"/>
      <c r="R102" s="868"/>
      <c r="S102" s="868"/>
      <c r="T102" s="868"/>
      <c r="U102" s="868"/>
      <c r="V102" s="868"/>
      <c r="W102" s="868"/>
      <c r="X102" s="868"/>
      <c r="Y102" s="868"/>
      <c r="Z102" s="868"/>
      <c r="AA102" s="868"/>
      <c r="AB102" s="868"/>
      <c r="AC102" s="868"/>
      <c r="AD102" s="868"/>
      <c r="AE102" s="868"/>
      <c r="AF102" s="868"/>
      <c r="AG102" s="868"/>
      <c r="AH102" s="868"/>
      <c r="AI102" s="868"/>
      <c r="AJ102" s="868"/>
      <c r="AK102" s="868"/>
      <c r="AL102" s="868"/>
      <c r="AM102" s="868"/>
      <c r="AN102" s="868"/>
      <c r="AO102" s="868"/>
      <c r="AP102" s="868"/>
      <c r="AQ102" s="868"/>
      <c r="AR102" s="868"/>
      <c r="AS102" s="868"/>
      <c r="AT102" s="868"/>
      <c r="AU102" s="868"/>
      <c r="AV102" s="868"/>
      <c r="AW102" s="868"/>
      <c r="AX102" s="868"/>
      <c r="AY102" s="868"/>
      <c r="AZ102" s="868"/>
      <c r="BA102" s="868"/>
      <c r="BB102" s="868"/>
    </row>
    <row r="103" spans="1:54" x14ac:dyDescent="0.25">
      <c r="A103" s="868"/>
      <c r="B103" s="868"/>
      <c r="C103" s="868"/>
      <c r="D103" s="868"/>
      <c r="E103" s="868"/>
      <c r="F103" s="868"/>
      <c r="G103" s="868"/>
      <c r="H103" s="868"/>
      <c r="I103" s="868"/>
      <c r="J103" s="868"/>
      <c r="K103" s="868"/>
      <c r="L103" s="868"/>
      <c r="M103" s="895"/>
      <c r="N103" s="896"/>
      <c r="O103" s="868"/>
      <c r="P103" s="868"/>
      <c r="Q103" s="868"/>
      <c r="R103" s="868"/>
      <c r="S103" s="868"/>
      <c r="T103" s="868"/>
      <c r="U103" s="868"/>
      <c r="V103" s="868"/>
      <c r="W103" s="868"/>
      <c r="X103" s="868"/>
      <c r="Y103" s="868"/>
      <c r="Z103" s="868"/>
      <c r="AA103" s="868"/>
      <c r="AB103" s="868"/>
      <c r="AC103" s="868"/>
      <c r="AD103" s="868"/>
      <c r="AE103" s="868"/>
      <c r="AF103" s="868"/>
      <c r="AG103" s="868"/>
      <c r="AH103" s="868"/>
      <c r="AI103" s="868"/>
      <c r="AJ103" s="868"/>
      <c r="AK103" s="868"/>
      <c r="AL103" s="868"/>
      <c r="AM103" s="868"/>
      <c r="AN103" s="868"/>
      <c r="AO103" s="868"/>
      <c r="AP103" s="868"/>
      <c r="AQ103" s="868"/>
      <c r="AR103" s="868"/>
      <c r="AS103" s="868"/>
      <c r="AT103" s="868"/>
      <c r="AU103" s="868"/>
      <c r="AV103" s="868"/>
      <c r="AW103" s="868"/>
      <c r="AX103" s="868"/>
      <c r="AY103" s="868"/>
      <c r="AZ103" s="868"/>
      <c r="BA103" s="868"/>
      <c r="BB103" s="868"/>
    </row>
    <row r="104" spans="1:54" x14ac:dyDescent="0.25">
      <c r="A104" s="868"/>
      <c r="B104" s="868"/>
      <c r="C104" s="868"/>
      <c r="D104" s="868"/>
      <c r="E104" s="868"/>
      <c r="F104" s="868"/>
      <c r="G104" s="868"/>
      <c r="H104" s="868"/>
      <c r="I104" s="868"/>
      <c r="J104" s="868"/>
      <c r="K104" s="868"/>
      <c r="L104" s="868"/>
      <c r="M104" s="895"/>
      <c r="N104" s="896"/>
      <c r="O104" s="868"/>
      <c r="P104" s="868"/>
      <c r="Q104" s="868"/>
      <c r="R104" s="868"/>
      <c r="S104" s="868"/>
      <c r="T104" s="868"/>
      <c r="U104" s="868"/>
      <c r="V104" s="868"/>
      <c r="W104" s="868"/>
      <c r="X104" s="868"/>
      <c r="Y104" s="868"/>
      <c r="Z104" s="868"/>
      <c r="AA104" s="868"/>
      <c r="AB104" s="868"/>
      <c r="AC104" s="868"/>
      <c r="AD104" s="868"/>
      <c r="AE104" s="868"/>
      <c r="AF104" s="868"/>
      <c r="AG104" s="868"/>
      <c r="AH104" s="868"/>
      <c r="AI104" s="868"/>
      <c r="AJ104" s="868"/>
      <c r="AK104" s="868"/>
      <c r="AL104" s="868"/>
      <c r="AM104" s="868"/>
      <c r="AN104" s="868"/>
      <c r="AO104" s="868"/>
      <c r="AP104" s="868"/>
      <c r="AQ104" s="868"/>
      <c r="AR104" s="868"/>
      <c r="AS104" s="868"/>
      <c r="AT104" s="868"/>
      <c r="AU104" s="868"/>
      <c r="AV104" s="868"/>
      <c r="AW104" s="868"/>
      <c r="AX104" s="868"/>
      <c r="AY104" s="868"/>
      <c r="AZ104" s="868"/>
      <c r="BA104" s="868"/>
      <c r="BB104" s="868"/>
    </row>
    <row r="105" spans="1:54" x14ac:dyDescent="0.25">
      <c r="A105" s="868"/>
      <c r="B105" s="868"/>
      <c r="C105" s="868"/>
      <c r="D105" s="868"/>
      <c r="E105" s="868"/>
      <c r="F105" s="868"/>
      <c r="G105" s="868"/>
      <c r="H105" s="868"/>
      <c r="I105" s="868"/>
      <c r="J105" s="868"/>
      <c r="K105" s="868"/>
      <c r="L105" s="868"/>
      <c r="M105" s="895"/>
      <c r="N105" s="896"/>
      <c r="O105" s="868"/>
      <c r="P105" s="868"/>
      <c r="Q105" s="868"/>
      <c r="R105" s="868"/>
      <c r="S105" s="868"/>
      <c r="T105" s="868"/>
      <c r="U105" s="868"/>
      <c r="V105" s="868"/>
      <c r="W105" s="868"/>
      <c r="X105" s="868"/>
      <c r="Y105" s="868"/>
      <c r="Z105" s="868"/>
      <c r="AA105" s="868"/>
      <c r="AB105" s="868"/>
      <c r="AC105" s="868"/>
      <c r="AD105" s="868"/>
      <c r="AE105" s="868"/>
      <c r="AF105" s="868"/>
      <c r="AG105" s="868"/>
      <c r="AH105" s="868"/>
      <c r="AI105" s="868"/>
      <c r="AJ105" s="868"/>
      <c r="AK105" s="868"/>
      <c r="AL105" s="868"/>
      <c r="AM105" s="868"/>
      <c r="AN105" s="868"/>
      <c r="AO105" s="868"/>
      <c r="AP105" s="868"/>
      <c r="AQ105" s="868"/>
      <c r="AR105" s="868"/>
      <c r="AS105" s="868"/>
      <c r="AT105" s="868"/>
      <c r="AU105" s="868"/>
      <c r="AV105" s="868"/>
      <c r="AW105" s="868"/>
      <c r="AX105" s="868"/>
      <c r="AY105" s="868"/>
      <c r="AZ105" s="868"/>
      <c r="BA105" s="868"/>
      <c r="BB105" s="868"/>
    </row>
    <row r="106" spans="1:54" x14ac:dyDescent="0.25">
      <c r="A106" s="868"/>
      <c r="B106" s="868"/>
      <c r="C106" s="868"/>
      <c r="D106" s="868"/>
      <c r="E106" s="868"/>
      <c r="F106" s="868"/>
      <c r="G106" s="868"/>
      <c r="H106" s="868"/>
      <c r="I106" s="868"/>
      <c r="J106" s="868"/>
      <c r="K106" s="868"/>
      <c r="L106" s="868"/>
      <c r="M106" s="895"/>
      <c r="N106" s="896"/>
      <c r="O106" s="868"/>
      <c r="P106" s="868"/>
      <c r="Q106" s="868"/>
      <c r="R106" s="868"/>
      <c r="S106" s="868"/>
      <c r="T106" s="868"/>
      <c r="U106" s="868"/>
      <c r="V106" s="868"/>
      <c r="W106" s="868"/>
      <c r="X106" s="868"/>
      <c r="Y106" s="868"/>
      <c r="Z106" s="868"/>
      <c r="AA106" s="868"/>
      <c r="AB106" s="868"/>
      <c r="AC106" s="868"/>
      <c r="AD106" s="868"/>
      <c r="AE106" s="868"/>
      <c r="AF106" s="868"/>
      <c r="AG106" s="868"/>
      <c r="AH106" s="868"/>
      <c r="AI106" s="868"/>
      <c r="AJ106" s="868"/>
      <c r="AK106" s="868"/>
      <c r="AL106" s="868"/>
      <c r="AM106" s="868"/>
      <c r="AN106" s="868"/>
      <c r="AO106" s="868"/>
      <c r="AP106" s="868"/>
      <c r="AQ106" s="868"/>
      <c r="AR106" s="868"/>
      <c r="AS106" s="868"/>
      <c r="AT106" s="868"/>
      <c r="AU106" s="868"/>
      <c r="AV106" s="868"/>
      <c r="AW106" s="868"/>
      <c r="AX106" s="868"/>
      <c r="AY106" s="868"/>
      <c r="AZ106" s="868"/>
      <c r="BA106" s="868"/>
      <c r="BB106" s="868"/>
    </row>
    <row r="107" spans="1:54" x14ac:dyDescent="0.25">
      <c r="A107" s="868"/>
      <c r="B107" s="868"/>
      <c r="C107" s="868"/>
      <c r="D107" s="868"/>
      <c r="E107" s="868"/>
      <c r="F107" s="868"/>
      <c r="G107" s="868"/>
      <c r="H107" s="868"/>
      <c r="I107" s="868"/>
      <c r="J107" s="868"/>
      <c r="K107" s="868"/>
      <c r="L107" s="868"/>
      <c r="M107" s="895"/>
      <c r="N107" s="896"/>
      <c r="O107" s="868"/>
      <c r="P107" s="868"/>
      <c r="Q107" s="868"/>
      <c r="R107" s="868"/>
      <c r="S107" s="868"/>
      <c r="T107" s="868"/>
      <c r="U107" s="868"/>
      <c r="V107" s="868"/>
      <c r="W107" s="868"/>
      <c r="X107" s="868"/>
      <c r="Y107" s="868"/>
      <c r="Z107" s="868"/>
      <c r="AA107" s="868"/>
      <c r="AB107" s="868"/>
      <c r="AC107" s="868"/>
      <c r="AD107" s="868"/>
      <c r="AE107" s="868"/>
      <c r="AF107" s="868"/>
      <c r="AG107" s="868"/>
      <c r="AH107" s="868"/>
      <c r="AI107" s="868"/>
      <c r="AJ107" s="868"/>
      <c r="AK107" s="868"/>
      <c r="AL107" s="868"/>
      <c r="AM107" s="868"/>
      <c r="AN107" s="868"/>
      <c r="AO107" s="868"/>
      <c r="AP107" s="868"/>
      <c r="AQ107" s="868"/>
      <c r="AR107" s="868"/>
      <c r="AS107" s="868"/>
      <c r="AT107" s="868"/>
      <c r="AU107" s="868"/>
      <c r="AV107" s="868"/>
      <c r="AW107" s="868"/>
      <c r="AX107" s="868"/>
      <c r="AY107" s="868"/>
      <c r="AZ107" s="868"/>
      <c r="BA107" s="868"/>
      <c r="BB107" s="868"/>
    </row>
    <row r="108" spans="1:54" x14ac:dyDescent="0.25">
      <c r="A108" s="868"/>
      <c r="B108" s="868"/>
      <c r="C108" s="868"/>
      <c r="D108" s="868"/>
      <c r="E108" s="868"/>
      <c r="F108" s="868"/>
      <c r="G108" s="868"/>
      <c r="H108" s="868"/>
      <c r="I108" s="868"/>
      <c r="J108" s="868"/>
      <c r="K108" s="868"/>
      <c r="L108" s="868"/>
      <c r="M108" s="895"/>
      <c r="N108" s="896"/>
      <c r="O108" s="868"/>
      <c r="P108" s="868"/>
      <c r="Q108" s="868"/>
      <c r="R108" s="868"/>
      <c r="S108" s="868"/>
      <c r="T108" s="868"/>
      <c r="U108" s="868"/>
      <c r="V108" s="868"/>
      <c r="W108" s="868"/>
      <c r="X108" s="868"/>
      <c r="Y108" s="868"/>
      <c r="Z108" s="868"/>
      <c r="AA108" s="868"/>
      <c r="AB108" s="868"/>
      <c r="AC108" s="868"/>
      <c r="AD108" s="868"/>
      <c r="AE108" s="868"/>
      <c r="AF108" s="868"/>
      <c r="AG108" s="868"/>
      <c r="AH108" s="868"/>
      <c r="AI108" s="868"/>
      <c r="AJ108" s="868"/>
      <c r="AK108" s="868"/>
      <c r="AL108" s="868"/>
      <c r="AM108" s="868"/>
      <c r="AN108" s="868"/>
      <c r="AO108" s="868"/>
      <c r="AP108" s="868"/>
      <c r="AQ108" s="868"/>
      <c r="AR108" s="868"/>
      <c r="AS108" s="868"/>
      <c r="AT108" s="868"/>
      <c r="AU108" s="868"/>
      <c r="AV108" s="868"/>
      <c r="AW108" s="868"/>
      <c r="AX108" s="868"/>
      <c r="AY108" s="868"/>
      <c r="AZ108" s="868"/>
      <c r="BA108" s="868"/>
      <c r="BB108" s="868"/>
    </row>
    <row r="109" spans="1:54" x14ac:dyDescent="0.25">
      <c r="A109" s="868"/>
      <c r="B109" s="868"/>
      <c r="C109" s="868"/>
      <c r="D109" s="868"/>
      <c r="E109" s="868"/>
      <c r="F109" s="868"/>
      <c r="G109" s="868"/>
      <c r="H109" s="868"/>
      <c r="I109" s="868"/>
      <c r="J109" s="868"/>
      <c r="K109" s="868"/>
      <c r="L109" s="868"/>
      <c r="M109" s="895"/>
      <c r="N109" s="896"/>
      <c r="O109" s="868"/>
      <c r="P109" s="868"/>
      <c r="Q109" s="868"/>
      <c r="R109" s="868"/>
      <c r="S109" s="868"/>
      <c r="T109" s="868"/>
      <c r="U109" s="868"/>
      <c r="V109" s="868"/>
      <c r="W109" s="868"/>
      <c r="X109" s="868"/>
      <c r="Y109" s="868"/>
      <c r="Z109" s="868"/>
      <c r="AA109" s="868"/>
      <c r="AB109" s="868"/>
      <c r="AC109" s="868"/>
      <c r="AD109" s="868"/>
      <c r="AE109" s="868"/>
      <c r="AF109" s="868"/>
      <c r="AG109" s="868"/>
      <c r="AH109" s="868"/>
      <c r="AI109" s="868"/>
      <c r="AJ109" s="868"/>
      <c r="AK109" s="868"/>
      <c r="AL109" s="868"/>
      <c r="AM109" s="868"/>
      <c r="AN109" s="868"/>
      <c r="AO109" s="868"/>
      <c r="AP109" s="868"/>
      <c r="AQ109" s="868"/>
      <c r="AR109" s="868"/>
      <c r="AS109" s="868"/>
      <c r="AT109" s="868"/>
      <c r="AU109" s="868"/>
      <c r="AV109" s="868"/>
      <c r="AW109" s="868"/>
      <c r="AX109" s="868"/>
      <c r="AY109" s="868"/>
      <c r="AZ109" s="868"/>
      <c r="BA109" s="868"/>
      <c r="BB109" s="868"/>
    </row>
    <row r="110" spans="1:54" x14ac:dyDescent="0.25">
      <c r="A110" s="868"/>
      <c r="B110" s="868"/>
      <c r="C110" s="868"/>
      <c r="D110" s="868"/>
      <c r="E110" s="868"/>
      <c r="F110" s="868"/>
      <c r="G110" s="868"/>
      <c r="H110" s="868"/>
      <c r="I110" s="868"/>
      <c r="J110" s="868"/>
      <c r="K110" s="868"/>
      <c r="L110" s="868"/>
      <c r="M110" s="895"/>
      <c r="N110" s="896"/>
      <c r="O110" s="868"/>
      <c r="P110" s="868"/>
      <c r="Q110" s="868"/>
      <c r="R110" s="868"/>
      <c r="S110" s="868"/>
      <c r="T110" s="868"/>
      <c r="U110" s="868"/>
      <c r="V110" s="868"/>
      <c r="W110" s="868"/>
      <c r="X110" s="868"/>
      <c r="Y110" s="868"/>
      <c r="Z110" s="868"/>
      <c r="AA110" s="868"/>
      <c r="AB110" s="868"/>
      <c r="AC110" s="868"/>
      <c r="AD110" s="868"/>
      <c r="AE110" s="868"/>
      <c r="AF110" s="868"/>
      <c r="AG110" s="868"/>
      <c r="AH110" s="868"/>
      <c r="AI110" s="868"/>
      <c r="AJ110" s="868"/>
      <c r="AK110" s="868"/>
      <c r="AL110" s="868"/>
      <c r="AM110" s="868"/>
      <c r="AN110" s="868"/>
      <c r="AO110" s="868"/>
      <c r="AP110" s="868"/>
      <c r="AQ110" s="868"/>
      <c r="AR110" s="868"/>
      <c r="AS110" s="868"/>
      <c r="AT110" s="868"/>
      <c r="AU110" s="868"/>
      <c r="AV110" s="868"/>
      <c r="AW110" s="868"/>
      <c r="AX110" s="868"/>
      <c r="AY110" s="868"/>
      <c r="AZ110" s="868"/>
      <c r="BA110" s="868"/>
      <c r="BB110" s="868"/>
    </row>
    <row r="111" spans="1:54" x14ac:dyDescent="0.25">
      <c r="A111" s="868"/>
      <c r="B111" s="868"/>
      <c r="C111" s="868"/>
      <c r="D111" s="868"/>
      <c r="E111" s="868"/>
      <c r="F111" s="868"/>
      <c r="G111" s="868"/>
      <c r="H111" s="868"/>
      <c r="I111" s="868"/>
      <c r="J111" s="868"/>
      <c r="K111" s="868"/>
      <c r="L111" s="868"/>
      <c r="M111" s="895"/>
      <c r="N111" s="896"/>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8"/>
      <c r="AY111" s="868"/>
      <c r="AZ111" s="868"/>
      <c r="BA111" s="868"/>
      <c r="BB111" s="868"/>
    </row>
    <row r="112" spans="1:54" x14ac:dyDescent="0.25">
      <c r="A112" s="868"/>
      <c r="B112" s="868"/>
      <c r="C112" s="868"/>
      <c r="D112" s="868"/>
      <c r="E112" s="868"/>
      <c r="F112" s="868"/>
      <c r="G112" s="868"/>
      <c r="H112" s="868"/>
      <c r="I112" s="868"/>
      <c r="J112" s="868"/>
      <c r="K112" s="868"/>
      <c r="L112" s="868"/>
      <c r="M112" s="895"/>
      <c r="N112" s="896"/>
      <c r="O112" s="868"/>
      <c r="P112" s="868"/>
      <c r="Q112" s="868"/>
      <c r="R112" s="868"/>
      <c r="S112" s="868"/>
      <c r="T112" s="868"/>
      <c r="U112" s="868"/>
      <c r="V112" s="868"/>
      <c r="W112" s="868"/>
      <c r="X112" s="868"/>
      <c r="Y112" s="868"/>
      <c r="Z112" s="868"/>
      <c r="AA112" s="868"/>
      <c r="AB112" s="868"/>
      <c r="AC112" s="868"/>
      <c r="AD112" s="868"/>
      <c r="AE112" s="868"/>
      <c r="AF112" s="868"/>
      <c r="AG112" s="868"/>
      <c r="AH112" s="868"/>
      <c r="AI112" s="868"/>
      <c r="AJ112" s="868"/>
      <c r="AK112" s="868"/>
      <c r="AL112" s="868"/>
      <c r="AM112" s="868"/>
      <c r="AN112" s="868"/>
      <c r="AO112" s="868"/>
      <c r="AP112" s="868"/>
      <c r="AQ112" s="868"/>
      <c r="AR112" s="868"/>
      <c r="AS112" s="868"/>
      <c r="AT112" s="868"/>
      <c r="AU112" s="868"/>
      <c r="AV112" s="868"/>
      <c r="AW112" s="868"/>
      <c r="AX112" s="868"/>
      <c r="AY112" s="868"/>
      <c r="AZ112" s="868"/>
      <c r="BA112" s="868"/>
      <c r="BB112" s="868"/>
    </row>
    <row r="113" spans="1:54" x14ac:dyDescent="0.25">
      <c r="A113" s="868"/>
      <c r="B113" s="868"/>
      <c r="C113" s="868"/>
      <c r="D113" s="868"/>
      <c r="E113" s="868"/>
      <c r="F113" s="868"/>
      <c r="G113" s="868"/>
      <c r="H113" s="868"/>
      <c r="I113" s="868"/>
      <c r="J113" s="868"/>
      <c r="K113" s="868"/>
      <c r="L113" s="868"/>
      <c r="M113" s="895"/>
      <c r="N113" s="896"/>
      <c r="O113" s="868"/>
      <c r="P113" s="868"/>
      <c r="Q113" s="868"/>
      <c r="R113" s="868"/>
      <c r="S113" s="868"/>
      <c r="T113" s="868"/>
      <c r="U113" s="868"/>
      <c r="V113" s="868"/>
      <c r="W113" s="868"/>
      <c r="X113" s="868"/>
      <c r="Y113" s="868"/>
      <c r="Z113" s="868"/>
      <c r="AA113" s="868"/>
      <c r="AB113" s="868"/>
      <c r="AC113" s="868"/>
      <c r="AD113" s="868"/>
      <c r="AE113" s="868"/>
      <c r="AF113" s="868"/>
      <c r="AG113" s="868"/>
      <c r="AH113" s="868"/>
      <c r="AI113" s="868"/>
      <c r="AJ113" s="868"/>
      <c r="AK113" s="868"/>
      <c r="AL113" s="868"/>
      <c r="AM113" s="868"/>
      <c r="AN113" s="868"/>
      <c r="AO113" s="868"/>
      <c r="AP113" s="868"/>
      <c r="AQ113" s="868"/>
      <c r="AR113" s="868"/>
      <c r="AS113" s="868"/>
      <c r="AT113" s="868"/>
      <c r="AU113" s="868"/>
      <c r="AV113" s="868"/>
      <c r="AW113" s="868"/>
      <c r="AX113" s="868"/>
      <c r="AY113" s="868"/>
      <c r="AZ113" s="868"/>
      <c r="BA113" s="868"/>
      <c r="BB113" s="868"/>
    </row>
    <row r="114" spans="1:54" x14ac:dyDescent="0.25">
      <c r="A114" s="868"/>
      <c r="B114" s="868"/>
      <c r="C114" s="868"/>
      <c r="D114" s="868"/>
      <c r="E114" s="868"/>
      <c r="F114" s="868"/>
      <c r="G114" s="868"/>
      <c r="H114" s="868"/>
      <c r="I114" s="868"/>
      <c r="J114" s="868"/>
      <c r="K114" s="868"/>
      <c r="L114" s="868"/>
      <c r="M114" s="895"/>
      <c r="N114" s="896"/>
      <c r="O114" s="868"/>
      <c r="P114" s="868"/>
      <c r="Q114" s="868"/>
      <c r="R114" s="868"/>
      <c r="S114" s="868"/>
      <c r="T114" s="868"/>
      <c r="U114" s="868"/>
      <c r="V114" s="868"/>
      <c r="W114" s="868"/>
      <c r="X114" s="868"/>
      <c r="Y114" s="868"/>
      <c r="Z114" s="868"/>
      <c r="AA114" s="868"/>
      <c r="AB114" s="868"/>
      <c r="AC114" s="868"/>
      <c r="AD114" s="868"/>
      <c r="AE114" s="868"/>
      <c r="AF114" s="868"/>
      <c r="AG114" s="868"/>
      <c r="AH114" s="868"/>
      <c r="AI114" s="868"/>
      <c r="AJ114" s="868"/>
      <c r="AK114" s="868"/>
      <c r="AL114" s="868"/>
      <c r="AM114" s="868"/>
      <c r="AN114" s="868"/>
      <c r="AO114" s="868"/>
      <c r="AP114" s="868"/>
      <c r="AQ114" s="868"/>
      <c r="AR114" s="868"/>
      <c r="AS114" s="868"/>
      <c r="AT114" s="868"/>
      <c r="AU114" s="868"/>
      <c r="AV114" s="868"/>
      <c r="AW114" s="868"/>
      <c r="AX114" s="868"/>
      <c r="AY114" s="868"/>
      <c r="AZ114" s="868"/>
      <c r="BA114" s="868"/>
      <c r="BB114" s="868"/>
    </row>
    <row r="115" spans="1:54" x14ac:dyDescent="0.25">
      <c r="A115" s="868"/>
      <c r="B115" s="868"/>
      <c r="C115" s="868"/>
      <c r="D115" s="868"/>
      <c r="E115" s="868"/>
      <c r="F115" s="868"/>
      <c r="G115" s="868"/>
      <c r="H115" s="868"/>
      <c r="I115" s="868"/>
      <c r="J115" s="868"/>
      <c r="K115" s="868"/>
      <c r="L115" s="868"/>
      <c r="M115" s="895"/>
      <c r="N115" s="896"/>
      <c r="O115" s="868"/>
      <c r="P115" s="868"/>
      <c r="Q115" s="868"/>
      <c r="R115" s="868"/>
      <c r="S115" s="868"/>
      <c r="T115" s="868"/>
      <c r="U115" s="868"/>
      <c r="V115" s="868"/>
      <c r="W115" s="868"/>
      <c r="X115" s="868"/>
      <c r="Y115" s="868"/>
      <c r="Z115" s="868"/>
      <c r="AA115" s="868"/>
      <c r="AB115" s="868"/>
      <c r="AC115" s="868"/>
      <c r="AD115" s="868"/>
      <c r="AE115" s="868"/>
      <c r="AF115" s="868"/>
      <c r="AG115" s="868"/>
      <c r="AH115" s="868"/>
      <c r="AI115" s="868"/>
      <c r="AJ115" s="868"/>
      <c r="AK115" s="868"/>
      <c r="AL115" s="868"/>
      <c r="AM115" s="868"/>
      <c r="AN115" s="868"/>
      <c r="AO115" s="868"/>
      <c r="AP115" s="868"/>
      <c r="AQ115" s="868"/>
      <c r="AR115" s="868"/>
      <c r="AS115" s="868"/>
      <c r="AT115" s="868"/>
      <c r="AU115" s="868"/>
      <c r="AV115" s="868"/>
      <c r="AW115" s="868"/>
      <c r="AX115" s="868"/>
      <c r="AY115" s="868"/>
      <c r="AZ115" s="868"/>
      <c r="BA115" s="868"/>
      <c r="BB115" s="868"/>
    </row>
    <row r="116" spans="1:54" x14ac:dyDescent="0.25">
      <c r="A116" s="868"/>
      <c r="B116" s="868"/>
      <c r="C116" s="868"/>
      <c r="D116" s="868"/>
      <c r="E116" s="868"/>
      <c r="F116" s="868"/>
      <c r="G116" s="868"/>
      <c r="H116" s="868"/>
      <c r="I116" s="868"/>
      <c r="J116" s="868"/>
      <c r="K116" s="868"/>
      <c r="L116" s="868"/>
      <c r="M116" s="895"/>
      <c r="N116" s="896"/>
      <c r="O116" s="868"/>
      <c r="P116" s="868"/>
      <c r="Q116" s="868"/>
      <c r="R116" s="868"/>
      <c r="S116" s="868"/>
      <c r="T116" s="868"/>
      <c r="U116" s="868"/>
      <c r="V116" s="868"/>
      <c r="W116" s="868"/>
      <c r="X116" s="868"/>
      <c r="Y116" s="868"/>
      <c r="Z116" s="868"/>
      <c r="AA116" s="868"/>
      <c r="AB116" s="868"/>
      <c r="AC116" s="868"/>
      <c r="AD116" s="868"/>
      <c r="AE116" s="868"/>
      <c r="AF116" s="868"/>
      <c r="AG116" s="868"/>
      <c r="AH116" s="868"/>
      <c r="AI116" s="868"/>
      <c r="AJ116" s="868"/>
      <c r="AK116" s="868"/>
      <c r="AL116" s="868"/>
      <c r="AM116" s="868"/>
      <c r="AN116" s="868"/>
      <c r="AO116" s="868"/>
      <c r="AP116" s="868"/>
      <c r="AQ116" s="868"/>
      <c r="AR116" s="868"/>
      <c r="AS116" s="868"/>
      <c r="AT116" s="868"/>
      <c r="AU116" s="868"/>
      <c r="AV116" s="868"/>
      <c r="AW116" s="868"/>
      <c r="AX116" s="868"/>
      <c r="AY116" s="868"/>
      <c r="AZ116" s="868"/>
      <c r="BA116" s="868"/>
      <c r="BB116" s="868"/>
    </row>
    <row r="117" spans="1:54" x14ac:dyDescent="0.25">
      <c r="A117" s="868"/>
      <c r="B117" s="868"/>
      <c r="C117" s="868"/>
      <c r="D117" s="868"/>
      <c r="E117" s="868"/>
      <c r="F117" s="868"/>
      <c r="G117" s="868"/>
      <c r="H117" s="868"/>
      <c r="I117" s="868"/>
      <c r="J117" s="868"/>
      <c r="K117" s="868"/>
      <c r="L117" s="868"/>
      <c r="M117" s="895"/>
      <c r="N117" s="896"/>
      <c r="O117" s="868"/>
      <c r="P117" s="868"/>
      <c r="Q117" s="868"/>
      <c r="R117" s="868"/>
      <c r="S117" s="868"/>
      <c r="T117" s="868"/>
      <c r="U117" s="868"/>
      <c r="V117" s="868"/>
      <c r="W117" s="868"/>
      <c r="X117" s="868"/>
      <c r="Y117" s="868"/>
      <c r="Z117" s="868"/>
      <c r="AA117" s="868"/>
      <c r="AB117" s="868"/>
      <c r="AC117" s="868"/>
      <c r="AD117" s="868"/>
      <c r="AE117" s="868"/>
      <c r="AF117" s="868"/>
      <c r="AG117" s="868"/>
      <c r="AH117" s="868"/>
      <c r="AI117" s="868"/>
      <c r="AJ117" s="868"/>
      <c r="AK117" s="868"/>
      <c r="AL117" s="868"/>
      <c r="AM117" s="868"/>
      <c r="AN117" s="868"/>
      <c r="AO117" s="868"/>
      <c r="AP117" s="868"/>
      <c r="AQ117" s="868"/>
      <c r="AR117" s="868"/>
      <c r="AS117" s="868"/>
      <c r="AT117" s="868"/>
      <c r="AU117" s="868"/>
      <c r="AV117" s="868"/>
      <c r="AW117" s="868"/>
      <c r="AX117" s="868"/>
      <c r="AY117" s="868"/>
      <c r="AZ117" s="868"/>
      <c r="BA117" s="868"/>
      <c r="BB117" s="868"/>
    </row>
    <row r="118" spans="1:54" x14ac:dyDescent="0.25">
      <c r="A118" s="868"/>
      <c r="B118" s="868"/>
      <c r="C118" s="868"/>
      <c r="D118" s="868"/>
      <c r="E118" s="868"/>
      <c r="F118" s="868"/>
      <c r="G118" s="868"/>
      <c r="H118" s="868"/>
      <c r="I118" s="868"/>
      <c r="J118" s="868"/>
      <c r="K118" s="868"/>
      <c r="L118" s="868"/>
      <c r="M118" s="895"/>
      <c r="N118" s="896"/>
      <c r="O118" s="868"/>
      <c r="P118" s="868"/>
      <c r="Q118" s="868"/>
      <c r="R118" s="868"/>
      <c r="S118" s="868"/>
      <c r="T118" s="868"/>
      <c r="U118" s="868"/>
      <c r="V118" s="868"/>
      <c r="W118" s="868"/>
      <c r="X118" s="868"/>
      <c r="Y118" s="868"/>
      <c r="Z118" s="868"/>
      <c r="AA118" s="868"/>
      <c r="AB118" s="868"/>
      <c r="AC118" s="868"/>
      <c r="AD118" s="868"/>
      <c r="AE118" s="868"/>
      <c r="AF118" s="868"/>
      <c r="AG118" s="868"/>
      <c r="AH118" s="868"/>
      <c r="AI118" s="868"/>
      <c r="AJ118" s="868"/>
      <c r="AK118" s="868"/>
      <c r="AL118" s="868"/>
      <c r="AM118" s="868"/>
      <c r="AN118" s="868"/>
      <c r="AO118" s="868"/>
      <c r="AP118" s="868"/>
      <c r="AQ118" s="868"/>
      <c r="AR118" s="868"/>
      <c r="AS118" s="868"/>
      <c r="AT118" s="868"/>
      <c r="AU118" s="868"/>
      <c r="AV118" s="868"/>
      <c r="AW118" s="868"/>
      <c r="AX118" s="868"/>
      <c r="AY118" s="868"/>
      <c r="AZ118" s="868"/>
      <c r="BA118" s="868"/>
      <c r="BB118" s="868"/>
    </row>
    <row r="119" spans="1:54" x14ac:dyDescent="0.25">
      <c r="A119" s="868"/>
      <c r="B119" s="868"/>
      <c r="C119" s="868"/>
      <c r="D119" s="868"/>
      <c r="E119" s="868"/>
      <c r="F119" s="868"/>
      <c r="G119" s="868"/>
      <c r="H119" s="868"/>
      <c r="I119" s="868"/>
      <c r="J119" s="868"/>
      <c r="K119" s="868"/>
      <c r="L119" s="868"/>
      <c r="M119" s="895"/>
      <c r="N119" s="896"/>
      <c r="O119" s="868"/>
      <c r="P119" s="868"/>
      <c r="Q119" s="868"/>
      <c r="R119" s="868"/>
      <c r="S119" s="868"/>
      <c r="T119" s="868"/>
      <c r="U119" s="868"/>
      <c r="V119" s="868"/>
      <c r="W119" s="868"/>
      <c r="X119" s="868"/>
      <c r="Y119" s="868"/>
      <c r="Z119" s="868"/>
      <c r="AA119" s="868"/>
      <c r="AB119" s="868"/>
      <c r="AC119" s="868"/>
      <c r="AD119" s="868"/>
      <c r="AE119" s="868"/>
      <c r="AF119" s="868"/>
      <c r="AG119" s="868"/>
      <c r="AH119" s="868"/>
      <c r="AI119" s="868"/>
      <c r="AJ119" s="868"/>
      <c r="AK119" s="868"/>
      <c r="AL119" s="868"/>
      <c r="AM119" s="868"/>
      <c r="AN119" s="868"/>
      <c r="AO119" s="868"/>
      <c r="AP119" s="868"/>
      <c r="AQ119" s="868"/>
      <c r="AR119" s="868"/>
      <c r="AS119" s="868"/>
      <c r="AT119" s="868"/>
      <c r="AU119" s="868"/>
      <c r="AV119" s="868"/>
      <c r="AW119" s="868"/>
      <c r="AX119" s="868"/>
      <c r="AY119" s="868"/>
      <c r="AZ119" s="868"/>
      <c r="BA119" s="868"/>
      <c r="BB119" s="868"/>
    </row>
    <row r="120" spans="1:54" x14ac:dyDescent="0.25">
      <c r="A120" s="868"/>
      <c r="B120" s="868"/>
      <c r="C120" s="868"/>
      <c r="D120" s="868"/>
      <c r="E120" s="868"/>
      <c r="F120" s="868"/>
      <c r="G120" s="868"/>
      <c r="H120" s="868"/>
      <c r="I120" s="868"/>
      <c r="J120" s="868"/>
      <c r="K120" s="868"/>
      <c r="L120" s="868"/>
      <c r="M120" s="895"/>
      <c r="N120" s="896"/>
      <c r="O120" s="868"/>
      <c r="P120" s="868"/>
      <c r="Q120" s="868"/>
      <c r="R120" s="868"/>
      <c r="S120" s="868"/>
      <c r="T120" s="868"/>
      <c r="U120" s="868"/>
      <c r="V120" s="868"/>
      <c r="W120" s="868"/>
      <c r="X120" s="868"/>
      <c r="Y120" s="868"/>
      <c r="Z120" s="868"/>
      <c r="AA120" s="868"/>
      <c r="AB120" s="868"/>
      <c r="AC120" s="868"/>
      <c r="AD120" s="868"/>
      <c r="AE120" s="868"/>
      <c r="AF120" s="868"/>
      <c r="AG120" s="868"/>
      <c r="AH120" s="868"/>
      <c r="AI120" s="868"/>
      <c r="AJ120" s="868"/>
      <c r="AK120" s="868"/>
      <c r="AL120" s="868"/>
      <c r="AM120" s="868"/>
      <c r="AN120" s="868"/>
      <c r="AO120" s="868"/>
      <c r="AP120" s="868"/>
      <c r="AQ120" s="868"/>
      <c r="AR120" s="868"/>
      <c r="AS120" s="868"/>
      <c r="AT120" s="868"/>
      <c r="AU120" s="868"/>
      <c r="AV120" s="868"/>
      <c r="AW120" s="868"/>
      <c r="AX120" s="868"/>
      <c r="AY120" s="868"/>
      <c r="AZ120" s="868"/>
      <c r="BA120" s="868"/>
      <c r="BB120" s="868"/>
    </row>
    <row r="121" spans="1:54" x14ac:dyDescent="0.25">
      <c r="A121" s="868"/>
      <c r="B121" s="868"/>
      <c r="C121" s="868"/>
      <c r="D121" s="868"/>
      <c r="E121" s="868"/>
      <c r="F121" s="868"/>
      <c r="G121" s="868"/>
      <c r="H121" s="868"/>
      <c r="I121" s="868"/>
      <c r="J121" s="868"/>
      <c r="K121" s="868"/>
      <c r="L121" s="868"/>
      <c r="M121" s="895"/>
      <c r="N121" s="896"/>
      <c r="O121" s="868"/>
      <c r="P121" s="868"/>
      <c r="Q121" s="868"/>
      <c r="R121" s="868"/>
      <c r="S121" s="868"/>
      <c r="T121" s="868"/>
      <c r="U121" s="868"/>
      <c r="V121" s="868"/>
      <c r="W121" s="868"/>
      <c r="X121" s="868"/>
      <c r="Y121" s="868"/>
      <c r="Z121" s="868"/>
      <c r="AA121" s="868"/>
      <c r="AB121" s="868"/>
      <c r="AC121" s="868"/>
      <c r="AD121" s="868"/>
      <c r="AE121" s="868"/>
      <c r="AF121" s="868"/>
      <c r="AG121" s="868"/>
      <c r="AH121" s="868"/>
      <c r="AI121" s="868"/>
      <c r="AJ121" s="868"/>
      <c r="AK121" s="868"/>
      <c r="AL121" s="868"/>
      <c r="AM121" s="868"/>
      <c r="AN121" s="868"/>
      <c r="AO121" s="868"/>
      <c r="AP121" s="868"/>
      <c r="AQ121" s="868"/>
      <c r="AR121" s="868"/>
      <c r="AS121" s="868"/>
      <c r="AT121" s="868"/>
      <c r="AU121" s="868"/>
      <c r="AV121" s="868"/>
      <c r="AW121" s="868"/>
      <c r="AX121" s="868"/>
      <c r="AY121" s="868"/>
      <c r="AZ121" s="868"/>
      <c r="BA121" s="868"/>
      <c r="BB121" s="868"/>
    </row>
    <row r="122" spans="1:54" x14ac:dyDescent="0.25">
      <c r="A122" s="868"/>
      <c r="B122" s="868"/>
      <c r="C122" s="868"/>
      <c r="D122" s="868"/>
      <c r="E122" s="868"/>
      <c r="F122" s="868"/>
      <c r="G122" s="868"/>
      <c r="H122" s="868"/>
      <c r="I122" s="868"/>
      <c r="J122" s="868"/>
      <c r="K122" s="868"/>
      <c r="L122" s="868"/>
      <c r="M122" s="895"/>
      <c r="N122" s="896"/>
      <c r="O122" s="868"/>
      <c r="P122" s="868"/>
      <c r="Q122" s="868"/>
      <c r="R122" s="868"/>
      <c r="S122" s="868"/>
      <c r="T122" s="868"/>
      <c r="U122" s="868"/>
      <c r="V122" s="868"/>
      <c r="W122" s="868"/>
      <c r="X122" s="868"/>
      <c r="Y122" s="868"/>
      <c r="Z122" s="868"/>
      <c r="AA122" s="868"/>
      <c r="AB122" s="868"/>
      <c r="AC122" s="868"/>
      <c r="AD122" s="868"/>
      <c r="AE122" s="868"/>
      <c r="AF122" s="868"/>
      <c r="AG122" s="868"/>
      <c r="AH122" s="868"/>
      <c r="AI122" s="868"/>
      <c r="AJ122" s="868"/>
      <c r="AK122" s="868"/>
      <c r="AL122" s="868"/>
      <c r="AM122" s="868"/>
      <c r="AN122" s="868"/>
      <c r="AO122" s="868"/>
      <c r="AP122" s="868"/>
      <c r="AQ122" s="868"/>
      <c r="AR122" s="868"/>
      <c r="AS122" s="868"/>
      <c r="AT122" s="868"/>
      <c r="AU122" s="868"/>
      <c r="AV122" s="868"/>
      <c r="AW122" s="868"/>
      <c r="AX122" s="868"/>
      <c r="AY122" s="868"/>
      <c r="AZ122" s="868"/>
      <c r="BA122" s="868"/>
      <c r="BB122" s="868"/>
    </row>
    <row r="123" spans="1:54" x14ac:dyDescent="0.25">
      <c r="A123" s="868"/>
      <c r="B123" s="868"/>
      <c r="C123" s="868"/>
      <c r="D123" s="868"/>
      <c r="E123" s="868"/>
      <c r="F123" s="868"/>
      <c r="G123" s="868"/>
      <c r="H123" s="868"/>
      <c r="I123" s="868"/>
      <c r="J123" s="868"/>
      <c r="K123" s="868"/>
      <c r="L123" s="868"/>
      <c r="M123" s="895"/>
      <c r="N123" s="896"/>
      <c r="O123" s="868"/>
      <c r="P123" s="868"/>
      <c r="Q123" s="868"/>
      <c r="R123" s="868"/>
      <c r="S123" s="868"/>
      <c r="T123" s="868"/>
      <c r="U123" s="868"/>
      <c r="V123" s="868"/>
      <c r="W123" s="868"/>
      <c r="X123" s="868"/>
      <c r="Y123" s="868"/>
      <c r="Z123" s="868"/>
      <c r="AA123" s="868"/>
      <c r="AB123" s="868"/>
      <c r="AC123" s="868"/>
      <c r="AD123" s="868"/>
      <c r="AE123" s="868"/>
      <c r="AF123" s="868"/>
      <c r="AG123" s="868"/>
      <c r="AH123" s="868"/>
      <c r="AI123" s="868"/>
      <c r="AJ123" s="868"/>
      <c r="AK123" s="868"/>
      <c r="AL123" s="868"/>
      <c r="AM123" s="868"/>
      <c r="AN123" s="868"/>
      <c r="AO123" s="868"/>
      <c r="AP123" s="868"/>
      <c r="AQ123" s="868"/>
      <c r="AR123" s="868"/>
      <c r="AS123" s="868"/>
      <c r="AT123" s="868"/>
      <c r="AU123" s="868"/>
      <c r="AV123" s="868"/>
      <c r="AW123" s="868"/>
      <c r="AX123" s="868"/>
      <c r="AY123" s="868"/>
      <c r="AZ123" s="868"/>
      <c r="BA123" s="868"/>
      <c r="BB123" s="868"/>
    </row>
    <row r="124" spans="1:54" x14ac:dyDescent="0.25">
      <c r="A124" s="868"/>
      <c r="B124" s="868"/>
      <c r="C124" s="868"/>
      <c r="D124" s="868"/>
      <c r="E124" s="868"/>
      <c r="F124" s="868"/>
      <c r="G124" s="868"/>
      <c r="H124" s="868"/>
      <c r="I124" s="868"/>
      <c r="J124" s="868"/>
      <c r="K124" s="868"/>
      <c r="L124" s="868"/>
      <c r="M124" s="895"/>
      <c r="N124" s="896"/>
      <c r="O124" s="868"/>
      <c r="P124" s="868"/>
      <c r="Q124" s="868"/>
      <c r="R124" s="868"/>
      <c r="S124" s="868"/>
      <c r="T124" s="868"/>
      <c r="U124" s="868"/>
      <c r="V124" s="868"/>
      <c r="W124" s="868"/>
      <c r="X124" s="868"/>
      <c r="Y124" s="868"/>
      <c r="Z124" s="868"/>
      <c r="AA124" s="868"/>
      <c r="AB124" s="868"/>
      <c r="AC124" s="868"/>
      <c r="AD124" s="868"/>
      <c r="AE124" s="868"/>
      <c r="AF124" s="868"/>
      <c r="AG124" s="868"/>
      <c r="AH124" s="868"/>
      <c r="AI124" s="868"/>
      <c r="AJ124" s="868"/>
      <c r="AK124" s="868"/>
      <c r="AL124" s="868"/>
      <c r="AM124" s="868"/>
      <c r="AN124" s="868"/>
      <c r="AO124" s="868"/>
      <c r="AP124" s="868"/>
      <c r="AQ124" s="868"/>
      <c r="AR124" s="868"/>
      <c r="AS124" s="868"/>
      <c r="AT124" s="868"/>
      <c r="AU124" s="868"/>
      <c r="AV124" s="868"/>
      <c r="AW124" s="868"/>
      <c r="AX124" s="868"/>
      <c r="AY124" s="868"/>
      <c r="AZ124" s="868"/>
      <c r="BA124" s="868"/>
      <c r="BB124" s="868"/>
    </row>
    <row r="125" spans="1:54" x14ac:dyDescent="0.25">
      <c r="A125" s="868"/>
      <c r="B125" s="868"/>
      <c r="C125" s="868"/>
      <c r="D125" s="868"/>
      <c r="E125" s="868"/>
      <c r="F125" s="868"/>
      <c r="G125" s="868"/>
      <c r="H125" s="868"/>
      <c r="I125" s="868"/>
      <c r="J125" s="868"/>
      <c r="K125" s="868"/>
      <c r="L125" s="868"/>
      <c r="M125" s="895"/>
      <c r="N125" s="896"/>
      <c r="O125" s="868"/>
      <c r="P125" s="868"/>
      <c r="Q125" s="868"/>
      <c r="R125" s="868"/>
      <c r="S125" s="868"/>
      <c r="T125" s="868"/>
      <c r="U125" s="868"/>
      <c r="V125" s="868"/>
      <c r="W125" s="868"/>
      <c r="X125" s="868"/>
      <c r="Y125" s="868"/>
      <c r="Z125" s="868"/>
      <c r="AA125" s="868"/>
      <c r="AB125" s="868"/>
      <c r="AC125" s="868"/>
      <c r="AD125" s="868"/>
      <c r="AE125" s="868"/>
      <c r="AF125" s="868"/>
      <c r="AG125" s="868"/>
      <c r="AH125" s="868"/>
      <c r="AI125" s="868"/>
      <c r="AJ125" s="868"/>
      <c r="AK125" s="868"/>
      <c r="AL125" s="868"/>
      <c r="AM125" s="868"/>
      <c r="AN125" s="868"/>
      <c r="AO125" s="868"/>
      <c r="AP125" s="868"/>
      <c r="AQ125" s="868"/>
      <c r="AR125" s="868"/>
      <c r="AS125" s="868"/>
      <c r="AT125" s="868"/>
      <c r="AU125" s="868"/>
      <c r="AV125" s="868"/>
      <c r="AW125" s="868"/>
      <c r="AX125" s="868"/>
      <c r="AY125" s="868"/>
      <c r="AZ125" s="868"/>
      <c r="BA125" s="868"/>
      <c r="BB125" s="868"/>
    </row>
    <row r="126" spans="1:54" x14ac:dyDescent="0.25">
      <c r="A126" s="868"/>
      <c r="B126" s="868"/>
      <c r="C126" s="868"/>
      <c r="D126" s="868"/>
      <c r="E126" s="868"/>
      <c r="F126" s="868"/>
      <c r="G126" s="868"/>
      <c r="H126" s="868"/>
      <c r="I126" s="868"/>
      <c r="J126" s="868"/>
      <c r="K126" s="868"/>
      <c r="L126" s="868"/>
      <c r="M126" s="895"/>
      <c r="N126" s="896"/>
      <c r="O126" s="868"/>
      <c r="P126" s="868"/>
      <c r="Q126" s="868"/>
      <c r="R126" s="868"/>
      <c r="S126" s="868"/>
      <c r="T126" s="868"/>
      <c r="U126" s="868"/>
      <c r="V126" s="868"/>
      <c r="W126" s="868"/>
      <c r="X126" s="868"/>
      <c r="Y126" s="868"/>
      <c r="Z126" s="868"/>
      <c r="AA126" s="868"/>
      <c r="AB126" s="868"/>
      <c r="AC126" s="868"/>
      <c r="AD126" s="868"/>
      <c r="AE126" s="868"/>
      <c r="AF126" s="868"/>
      <c r="AG126" s="868"/>
      <c r="AH126" s="868"/>
      <c r="AI126" s="868"/>
      <c r="AJ126" s="868"/>
      <c r="AK126" s="868"/>
      <c r="AL126" s="868"/>
      <c r="AM126" s="868"/>
      <c r="AN126" s="868"/>
      <c r="AO126" s="868"/>
      <c r="AP126" s="868"/>
      <c r="AQ126" s="868"/>
      <c r="AR126" s="868"/>
      <c r="AS126" s="868"/>
      <c r="AT126" s="868"/>
      <c r="AU126" s="868"/>
      <c r="AV126" s="868"/>
      <c r="AW126" s="868"/>
      <c r="AX126" s="868"/>
      <c r="AY126" s="868"/>
      <c r="AZ126" s="868"/>
      <c r="BA126" s="868"/>
      <c r="BB126" s="868"/>
    </row>
    <row r="127" spans="1:54" x14ac:dyDescent="0.25">
      <c r="A127" s="868"/>
      <c r="B127" s="868"/>
      <c r="C127" s="868"/>
      <c r="D127" s="868"/>
      <c r="E127" s="868"/>
      <c r="F127" s="868"/>
      <c r="G127" s="868"/>
      <c r="H127" s="868"/>
      <c r="I127" s="868"/>
      <c r="J127" s="868"/>
      <c r="K127" s="868"/>
      <c r="L127" s="868"/>
      <c r="M127" s="895"/>
      <c r="N127" s="896"/>
      <c r="O127" s="868"/>
      <c r="P127" s="868"/>
      <c r="Q127" s="868"/>
      <c r="R127" s="868"/>
      <c r="S127" s="868"/>
      <c r="T127" s="868"/>
      <c r="U127" s="868"/>
      <c r="V127" s="868"/>
      <c r="W127" s="868"/>
      <c r="X127" s="868"/>
      <c r="Y127" s="868"/>
      <c r="Z127" s="868"/>
      <c r="AA127" s="868"/>
      <c r="AB127" s="868"/>
      <c r="AC127" s="868"/>
      <c r="AD127" s="868"/>
      <c r="AE127" s="868"/>
      <c r="AF127" s="868"/>
      <c r="AG127" s="868"/>
      <c r="AH127" s="868"/>
      <c r="AI127" s="868"/>
      <c r="AJ127" s="868"/>
      <c r="AK127" s="868"/>
      <c r="AL127" s="868"/>
      <c r="AM127" s="868"/>
      <c r="AN127" s="868"/>
      <c r="AO127" s="868"/>
      <c r="AP127" s="868"/>
      <c r="AQ127" s="868"/>
      <c r="AR127" s="868"/>
      <c r="AS127" s="868"/>
      <c r="AT127" s="868"/>
      <c r="AU127" s="868"/>
      <c r="AV127" s="868"/>
      <c r="AW127" s="868"/>
      <c r="AX127" s="868"/>
      <c r="AY127" s="868"/>
      <c r="AZ127" s="868"/>
      <c r="BA127" s="868"/>
      <c r="BB127" s="868"/>
    </row>
    <row r="128" spans="1:54" x14ac:dyDescent="0.25">
      <c r="A128" s="868"/>
      <c r="B128" s="868"/>
      <c r="C128" s="868"/>
      <c r="D128" s="868"/>
      <c r="E128" s="868"/>
      <c r="F128" s="868"/>
      <c r="G128" s="868"/>
      <c r="H128" s="868"/>
      <c r="I128" s="868"/>
      <c r="J128" s="868"/>
      <c r="K128" s="868"/>
      <c r="L128" s="868"/>
      <c r="M128" s="895"/>
      <c r="N128" s="896"/>
      <c r="O128" s="868"/>
      <c r="P128" s="868"/>
      <c r="Q128" s="868"/>
      <c r="R128" s="868"/>
      <c r="S128" s="868"/>
      <c r="T128" s="868"/>
      <c r="U128" s="868"/>
      <c r="V128" s="868"/>
      <c r="W128" s="868"/>
      <c r="X128" s="868"/>
      <c r="Y128" s="868"/>
      <c r="Z128" s="868"/>
      <c r="AA128" s="868"/>
      <c r="AB128" s="868"/>
      <c r="AC128" s="868"/>
      <c r="AD128" s="868"/>
      <c r="AE128" s="868"/>
      <c r="AF128" s="868"/>
      <c r="AG128" s="868"/>
      <c r="AH128" s="868"/>
      <c r="AI128" s="868"/>
      <c r="AJ128" s="868"/>
      <c r="AK128" s="868"/>
      <c r="AL128" s="868"/>
      <c r="AM128" s="868"/>
      <c r="AN128" s="868"/>
      <c r="AO128" s="868"/>
      <c r="AP128" s="868"/>
      <c r="AQ128" s="868"/>
      <c r="AR128" s="868"/>
      <c r="AS128" s="868"/>
      <c r="AT128" s="868"/>
      <c r="AU128" s="868"/>
      <c r="AV128" s="868"/>
      <c r="AW128" s="868"/>
      <c r="AX128" s="868"/>
      <c r="AY128" s="868"/>
      <c r="AZ128" s="868"/>
      <c r="BA128" s="868"/>
      <c r="BB128" s="868"/>
    </row>
    <row r="129" spans="1:54" x14ac:dyDescent="0.25">
      <c r="A129" s="868"/>
      <c r="B129" s="868"/>
      <c r="C129" s="868"/>
      <c r="D129" s="868"/>
      <c r="E129" s="868"/>
      <c r="F129" s="868"/>
      <c r="G129" s="868"/>
      <c r="H129" s="868"/>
      <c r="I129" s="868"/>
      <c r="J129" s="868"/>
      <c r="K129" s="868"/>
      <c r="L129" s="868"/>
      <c r="M129" s="895"/>
      <c r="N129" s="896"/>
      <c r="O129" s="868"/>
      <c r="P129" s="868"/>
      <c r="Q129" s="868"/>
      <c r="R129" s="868"/>
      <c r="S129" s="868"/>
      <c r="T129" s="868"/>
      <c r="U129" s="868"/>
      <c r="V129" s="868"/>
      <c r="W129" s="868"/>
      <c r="X129" s="868"/>
      <c r="Y129" s="868"/>
      <c r="Z129" s="868"/>
      <c r="AA129" s="868"/>
      <c r="AB129" s="868"/>
      <c r="AC129" s="868"/>
      <c r="AD129" s="868"/>
      <c r="AE129" s="868"/>
      <c r="AF129" s="868"/>
      <c r="AG129" s="868"/>
      <c r="AH129" s="868"/>
      <c r="AI129" s="868"/>
      <c r="AJ129" s="868"/>
      <c r="AK129" s="868"/>
      <c r="AL129" s="868"/>
      <c r="AM129" s="868"/>
      <c r="AN129" s="868"/>
      <c r="AO129" s="868"/>
      <c r="AP129" s="868"/>
      <c r="AQ129" s="868"/>
      <c r="AR129" s="868"/>
      <c r="AS129" s="868"/>
      <c r="AT129" s="868"/>
      <c r="AU129" s="868"/>
      <c r="AV129" s="868"/>
      <c r="AW129" s="868"/>
      <c r="AX129" s="868"/>
      <c r="AY129" s="868"/>
      <c r="AZ129" s="868"/>
      <c r="BA129" s="868"/>
      <c r="BB129" s="868"/>
    </row>
    <row r="130" spans="1:54" x14ac:dyDescent="0.25">
      <c r="A130" s="868"/>
      <c r="B130" s="868"/>
      <c r="C130" s="868"/>
      <c r="D130" s="868"/>
      <c r="E130" s="868"/>
      <c r="F130" s="868"/>
      <c r="G130" s="868"/>
      <c r="H130" s="868"/>
      <c r="I130" s="868"/>
      <c r="J130" s="868"/>
      <c r="K130" s="868"/>
      <c r="L130" s="868"/>
      <c r="M130" s="895"/>
      <c r="N130" s="896"/>
      <c r="O130" s="868"/>
      <c r="P130" s="868"/>
      <c r="Q130" s="868"/>
      <c r="R130" s="868"/>
      <c r="S130" s="868"/>
      <c r="T130" s="868"/>
      <c r="U130" s="868"/>
      <c r="V130" s="868"/>
      <c r="W130" s="868"/>
      <c r="X130" s="868"/>
      <c r="Y130" s="868"/>
      <c r="Z130" s="868"/>
      <c r="AA130" s="868"/>
      <c r="AB130" s="868"/>
      <c r="AC130" s="868"/>
      <c r="AD130" s="868"/>
      <c r="AE130" s="868"/>
      <c r="AF130" s="868"/>
      <c r="AG130" s="868"/>
      <c r="AH130" s="868"/>
      <c r="AI130" s="868"/>
      <c r="AJ130" s="868"/>
      <c r="AK130" s="868"/>
      <c r="AL130" s="868"/>
      <c r="AM130" s="868"/>
      <c r="AN130" s="868"/>
      <c r="AO130" s="868"/>
      <c r="AP130" s="868"/>
      <c r="AQ130" s="868"/>
      <c r="AR130" s="868"/>
      <c r="AS130" s="868"/>
      <c r="AT130" s="868"/>
      <c r="AU130" s="868"/>
      <c r="AV130" s="868"/>
      <c r="AW130" s="868"/>
      <c r="AX130" s="868"/>
      <c r="AY130" s="868"/>
      <c r="AZ130" s="868"/>
      <c r="BA130" s="868"/>
      <c r="BB130" s="868"/>
    </row>
    <row r="131" spans="1:54" x14ac:dyDescent="0.25">
      <c r="A131" s="868"/>
      <c r="B131" s="868"/>
      <c r="C131" s="868"/>
      <c r="D131" s="868"/>
      <c r="E131" s="868"/>
      <c r="F131" s="868"/>
      <c r="G131" s="868"/>
      <c r="H131" s="868"/>
      <c r="I131" s="868"/>
      <c r="J131" s="868"/>
      <c r="K131" s="868"/>
      <c r="L131" s="868"/>
      <c r="M131" s="895"/>
      <c r="N131" s="896"/>
      <c r="O131" s="868"/>
      <c r="P131" s="868"/>
      <c r="Q131" s="868"/>
      <c r="R131" s="868"/>
      <c r="S131" s="868"/>
      <c r="T131" s="868"/>
      <c r="U131" s="868"/>
      <c r="V131" s="868"/>
      <c r="W131" s="868"/>
      <c r="X131" s="868"/>
      <c r="Y131" s="868"/>
      <c r="Z131" s="868"/>
      <c r="AA131" s="868"/>
      <c r="AB131" s="868"/>
      <c r="AC131" s="868"/>
      <c r="AD131" s="868"/>
      <c r="AE131" s="868"/>
      <c r="AF131" s="868"/>
      <c r="AG131" s="868"/>
      <c r="AH131" s="868"/>
      <c r="AI131" s="868"/>
      <c r="AJ131" s="868"/>
      <c r="AK131" s="868"/>
      <c r="AL131" s="868"/>
      <c r="AM131" s="868"/>
      <c r="AN131" s="868"/>
      <c r="AO131" s="868"/>
      <c r="AP131" s="868"/>
      <c r="AQ131" s="868"/>
      <c r="AR131" s="868"/>
      <c r="AS131" s="868"/>
      <c r="AT131" s="868"/>
      <c r="AU131" s="868"/>
      <c r="AV131" s="868"/>
      <c r="AW131" s="868"/>
      <c r="AX131" s="868"/>
      <c r="AY131" s="868"/>
      <c r="AZ131" s="868"/>
      <c r="BA131" s="868"/>
      <c r="BB131" s="868"/>
    </row>
    <row r="132" spans="1:54" x14ac:dyDescent="0.25">
      <c r="A132" s="868"/>
      <c r="B132" s="868"/>
      <c r="C132" s="868"/>
      <c r="D132" s="868"/>
      <c r="E132" s="868"/>
      <c r="F132" s="868"/>
      <c r="G132" s="868"/>
      <c r="H132" s="868"/>
      <c r="I132" s="868"/>
      <c r="J132" s="868"/>
      <c r="K132" s="868"/>
      <c r="L132" s="868"/>
      <c r="M132" s="895"/>
      <c r="N132" s="896"/>
      <c r="O132" s="868"/>
      <c r="P132" s="868"/>
      <c r="Q132" s="868"/>
      <c r="R132" s="868"/>
      <c r="S132" s="868"/>
      <c r="T132" s="868"/>
      <c r="U132" s="868"/>
      <c r="V132" s="868"/>
      <c r="W132" s="868"/>
      <c r="X132" s="868"/>
      <c r="Y132" s="868"/>
      <c r="Z132" s="868"/>
      <c r="AA132" s="868"/>
      <c r="AB132" s="868"/>
      <c r="AC132" s="868"/>
      <c r="AD132" s="868"/>
      <c r="AE132" s="868"/>
      <c r="AF132" s="868"/>
      <c r="AG132" s="868"/>
      <c r="AH132" s="868"/>
      <c r="AI132" s="868"/>
      <c r="AJ132" s="868"/>
      <c r="AK132" s="868"/>
      <c r="AL132" s="868"/>
      <c r="AM132" s="868"/>
      <c r="AN132" s="868"/>
      <c r="AO132" s="868"/>
      <c r="AP132" s="868"/>
      <c r="AQ132" s="868"/>
      <c r="AR132" s="868"/>
      <c r="AS132" s="868"/>
      <c r="AT132" s="868"/>
      <c r="AU132" s="868"/>
      <c r="AV132" s="868"/>
      <c r="AW132" s="868"/>
      <c r="AX132" s="868"/>
      <c r="AY132" s="868"/>
      <c r="AZ132" s="868"/>
      <c r="BA132" s="868"/>
      <c r="BB132" s="868"/>
    </row>
    <row r="133" spans="1:54" x14ac:dyDescent="0.25">
      <c r="A133" s="868"/>
      <c r="B133" s="868"/>
      <c r="C133" s="868"/>
      <c r="D133" s="868"/>
      <c r="E133" s="868"/>
      <c r="F133" s="868"/>
      <c r="G133" s="868"/>
      <c r="H133" s="868"/>
      <c r="I133" s="868"/>
      <c r="J133" s="868"/>
      <c r="K133" s="868"/>
      <c r="L133" s="868"/>
      <c r="M133" s="895"/>
      <c r="N133" s="896"/>
      <c r="O133" s="868"/>
      <c r="P133" s="868"/>
      <c r="Q133" s="868"/>
      <c r="R133" s="868"/>
      <c r="S133" s="868"/>
      <c r="T133" s="868"/>
      <c r="U133" s="868"/>
      <c r="V133" s="868"/>
      <c r="W133" s="868"/>
      <c r="X133" s="868"/>
      <c r="Y133" s="868"/>
      <c r="Z133" s="868"/>
      <c r="AA133" s="868"/>
      <c r="AB133" s="868"/>
      <c r="AC133" s="868"/>
      <c r="AD133" s="868"/>
      <c r="AE133" s="868"/>
      <c r="AF133" s="868"/>
      <c r="AG133" s="868"/>
      <c r="AH133" s="868"/>
      <c r="AI133" s="868"/>
      <c r="AJ133" s="868"/>
      <c r="AK133" s="868"/>
      <c r="AL133" s="868"/>
      <c r="AM133" s="868"/>
      <c r="AN133" s="868"/>
      <c r="AO133" s="868"/>
      <c r="AP133" s="868"/>
      <c r="AQ133" s="868"/>
      <c r="AR133" s="868"/>
      <c r="AS133" s="868"/>
      <c r="AT133" s="868"/>
      <c r="AU133" s="868"/>
      <c r="AV133" s="868"/>
      <c r="AW133" s="868"/>
      <c r="AX133" s="868"/>
      <c r="AY133" s="868"/>
      <c r="AZ133" s="868"/>
      <c r="BA133" s="868"/>
      <c r="BB133" s="868"/>
    </row>
    <row r="134" spans="1:54" x14ac:dyDescent="0.25">
      <c r="A134" s="868"/>
      <c r="B134" s="868"/>
      <c r="C134" s="868"/>
      <c r="D134" s="868"/>
      <c r="E134" s="868"/>
      <c r="F134" s="868"/>
      <c r="G134" s="868"/>
      <c r="H134" s="868"/>
      <c r="I134" s="868"/>
      <c r="J134" s="868"/>
      <c r="K134" s="868"/>
      <c r="L134" s="868"/>
      <c r="M134" s="895"/>
      <c r="N134" s="896"/>
      <c r="O134" s="868"/>
      <c r="P134" s="868"/>
      <c r="Q134" s="868"/>
      <c r="R134" s="868"/>
      <c r="S134" s="868"/>
      <c r="T134" s="868"/>
      <c r="U134" s="868"/>
      <c r="V134" s="868"/>
      <c r="W134" s="868"/>
      <c r="X134" s="868"/>
      <c r="Y134" s="868"/>
      <c r="Z134" s="868"/>
      <c r="AA134" s="868"/>
      <c r="AB134" s="868"/>
      <c r="AC134" s="868"/>
      <c r="AD134" s="868"/>
      <c r="AE134" s="868"/>
      <c r="AF134" s="868"/>
      <c r="AG134" s="868"/>
      <c r="AH134" s="868"/>
      <c r="AI134" s="868"/>
      <c r="AJ134" s="868"/>
      <c r="AK134" s="868"/>
      <c r="AL134" s="868"/>
      <c r="AM134" s="868"/>
      <c r="AN134" s="868"/>
      <c r="AO134" s="868"/>
      <c r="AP134" s="868"/>
      <c r="AQ134" s="868"/>
      <c r="AR134" s="868"/>
      <c r="AS134" s="868"/>
      <c r="AT134" s="868"/>
      <c r="AU134" s="868"/>
      <c r="AV134" s="868"/>
      <c r="AW134" s="868"/>
      <c r="AX134" s="868"/>
      <c r="AY134" s="868"/>
      <c r="AZ134" s="868"/>
      <c r="BA134" s="868"/>
      <c r="BB134" s="868"/>
    </row>
    <row r="135" spans="1:54" x14ac:dyDescent="0.25">
      <c r="A135" s="868"/>
      <c r="B135" s="868"/>
      <c r="C135" s="868"/>
      <c r="D135" s="868"/>
      <c r="E135" s="868"/>
      <c r="F135" s="868"/>
      <c r="G135" s="868"/>
      <c r="H135" s="868"/>
      <c r="I135" s="868"/>
      <c r="J135" s="868"/>
      <c r="K135" s="868"/>
      <c r="L135" s="868"/>
      <c r="M135" s="895"/>
      <c r="N135" s="896"/>
      <c r="O135" s="868"/>
      <c r="P135" s="868"/>
      <c r="Q135" s="868"/>
      <c r="R135" s="868"/>
      <c r="S135" s="868"/>
      <c r="T135" s="868"/>
      <c r="U135" s="868"/>
      <c r="V135" s="868"/>
      <c r="W135" s="868"/>
      <c r="X135" s="868"/>
      <c r="Y135" s="868"/>
      <c r="Z135" s="868"/>
      <c r="AA135" s="868"/>
      <c r="AB135" s="868"/>
      <c r="AC135" s="868"/>
      <c r="AD135" s="868"/>
      <c r="AE135" s="868"/>
      <c r="AF135" s="868"/>
      <c r="AG135" s="868"/>
      <c r="AH135" s="868"/>
      <c r="AI135" s="868"/>
      <c r="AJ135" s="868"/>
      <c r="AK135" s="868"/>
      <c r="AL135" s="868"/>
      <c r="AM135" s="868"/>
      <c r="AN135" s="868"/>
      <c r="AO135" s="868"/>
      <c r="AP135" s="868"/>
      <c r="AQ135" s="868"/>
      <c r="AR135" s="868"/>
      <c r="AS135" s="868"/>
      <c r="AT135" s="868"/>
      <c r="AU135" s="868"/>
      <c r="AV135" s="868"/>
      <c r="AW135" s="868"/>
      <c r="AX135" s="868"/>
      <c r="AY135" s="868"/>
      <c r="AZ135" s="868"/>
      <c r="BA135" s="868"/>
      <c r="BB135" s="868"/>
    </row>
    <row r="136" spans="1:54" x14ac:dyDescent="0.25">
      <c r="A136" s="868"/>
      <c r="B136" s="868"/>
      <c r="C136" s="868"/>
      <c r="D136" s="868"/>
      <c r="E136" s="868"/>
      <c r="F136" s="868"/>
      <c r="G136" s="868"/>
      <c r="H136" s="868"/>
      <c r="I136" s="868"/>
      <c r="J136" s="868"/>
      <c r="K136" s="868"/>
      <c r="L136" s="868"/>
      <c r="M136" s="895"/>
      <c r="N136" s="896"/>
      <c r="O136" s="868"/>
      <c r="P136" s="868"/>
      <c r="Q136" s="868"/>
      <c r="R136" s="868"/>
      <c r="S136" s="868"/>
      <c r="T136" s="868"/>
      <c r="U136" s="868"/>
      <c r="V136" s="868"/>
      <c r="W136" s="868"/>
      <c r="X136" s="868"/>
      <c r="Y136" s="868"/>
      <c r="Z136" s="868"/>
      <c r="AA136" s="868"/>
      <c r="AB136" s="868"/>
      <c r="AC136" s="868"/>
      <c r="AD136" s="868"/>
      <c r="AE136" s="868"/>
      <c r="AF136" s="868"/>
      <c r="AG136" s="868"/>
      <c r="AH136" s="868"/>
      <c r="AI136" s="868"/>
      <c r="AJ136" s="868"/>
      <c r="AK136" s="868"/>
      <c r="AL136" s="868"/>
      <c r="AM136" s="868"/>
      <c r="AN136" s="868"/>
      <c r="AO136" s="868"/>
      <c r="AP136" s="868"/>
      <c r="AQ136" s="868"/>
      <c r="AR136" s="868"/>
      <c r="AS136" s="868"/>
      <c r="AT136" s="868"/>
      <c r="AU136" s="868"/>
      <c r="AV136" s="868"/>
      <c r="AW136" s="868"/>
      <c r="AX136" s="868"/>
      <c r="AY136" s="868"/>
      <c r="AZ136" s="868"/>
      <c r="BA136" s="868"/>
      <c r="BB136" s="868"/>
    </row>
    <row r="137" spans="1:54" x14ac:dyDescent="0.25">
      <c r="A137" s="868"/>
      <c r="B137" s="868"/>
      <c r="C137" s="868"/>
      <c r="D137" s="868"/>
      <c r="E137" s="868"/>
      <c r="F137" s="868"/>
      <c r="G137" s="868"/>
      <c r="H137" s="868"/>
      <c r="I137" s="868"/>
      <c r="J137" s="868"/>
      <c r="K137" s="868"/>
      <c r="L137" s="868"/>
      <c r="M137" s="895"/>
      <c r="N137" s="896"/>
      <c r="O137" s="868"/>
      <c r="P137" s="868"/>
      <c r="Q137" s="868"/>
      <c r="R137" s="868"/>
      <c r="S137" s="868"/>
      <c r="T137" s="868"/>
      <c r="U137" s="868"/>
      <c r="V137" s="868"/>
      <c r="W137" s="868"/>
      <c r="X137" s="868"/>
      <c r="Y137" s="868"/>
      <c r="Z137" s="868"/>
      <c r="AA137" s="868"/>
      <c r="AB137" s="868"/>
      <c r="AC137" s="868"/>
      <c r="AD137" s="868"/>
      <c r="AE137" s="868"/>
      <c r="AF137" s="868"/>
      <c r="AG137" s="868"/>
      <c r="AH137" s="868"/>
      <c r="AI137" s="868"/>
      <c r="AJ137" s="868"/>
      <c r="AK137" s="868"/>
      <c r="AL137" s="868"/>
      <c r="AM137" s="868"/>
      <c r="AN137" s="868"/>
      <c r="AO137" s="868"/>
      <c r="AP137" s="868"/>
      <c r="AQ137" s="868"/>
      <c r="AR137" s="868"/>
      <c r="AS137" s="868"/>
      <c r="AT137" s="868"/>
      <c r="AU137" s="868"/>
      <c r="AV137" s="868"/>
      <c r="AW137" s="868"/>
      <c r="AX137" s="868"/>
      <c r="AY137" s="868"/>
      <c r="AZ137" s="868"/>
      <c r="BA137" s="868"/>
      <c r="BB137" s="868"/>
    </row>
    <row r="138" spans="1:54" x14ac:dyDescent="0.25">
      <c r="A138" s="868"/>
      <c r="B138" s="868"/>
      <c r="C138" s="868"/>
      <c r="D138" s="868"/>
      <c r="E138" s="868"/>
      <c r="F138" s="868"/>
      <c r="G138" s="868"/>
      <c r="H138" s="868"/>
      <c r="I138" s="868"/>
      <c r="J138" s="868"/>
      <c r="K138" s="868"/>
      <c r="L138" s="868"/>
      <c r="M138" s="895"/>
      <c r="N138" s="896"/>
      <c r="O138" s="868"/>
      <c r="P138" s="868"/>
      <c r="Q138" s="868"/>
      <c r="R138" s="868"/>
      <c r="S138" s="868"/>
      <c r="T138" s="868"/>
      <c r="U138" s="868"/>
      <c r="V138" s="868"/>
      <c r="W138" s="868"/>
      <c r="X138" s="868"/>
      <c r="Y138" s="868"/>
      <c r="Z138" s="868"/>
      <c r="AA138" s="868"/>
      <c r="AB138" s="868"/>
      <c r="AC138" s="868"/>
      <c r="AD138" s="868"/>
      <c r="AE138" s="868"/>
      <c r="AF138" s="868"/>
      <c r="AG138" s="868"/>
      <c r="AH138" s="868"/>
      <c r="AI138" s="868"/>
      <c r="AJ138" s="868"/>
      <c r="AK138" s="868"/>
      <c r="AL138" s="868"/>
      <c r="AM138" s="868"/>
      <c r="AN138" s="868"/>
      <c r="AO138" s="868"/>
      <c r="AP138" s="868"/>
      <c r="AQ138" s="868"/>
      <c r="AR138" s="868"/>
      <c r="AS138" s="868"/>
      <c r="AT138" s="868"/>
      <c r="AU138" s="868"/>
      <c r="AV138" s="868"/>
      <c r="AW138" s="868"/>
      <c r="AX138" s="868"/>
      <c r="AY138" s="868"/>
      <c r="AZ138" s="868"/>
      <c r="BA138" s="868"/>
      <c r="BB138" s="868"/>
    </row>
    <row r="139" spans="1:54" x14ac:dyDescent="0.25">
      <c r="A139" s="868"/>
      <c r="B139" s="868"/>
      <c r="C139" s="868"/>
      <c r="D139" s="868"/>
      <c r="E139" s="868"/>
      <c r="F139" s="868"/>
      <c r="G139" s="868"/>
      <c r="H139" s="868"/>
      <c r="I139" s="868"/>
      <c r="J139" s="868"/>
      <c r="K139" s="868"/>
      <c r="L139" s="868"/>
      <c r="M139" s="895"/>
      <c r="N139" s="896"/>
      <c r="O139" s="868"/>
      <c r="P139" s="868"/>
      <c r="Q139" s="868"/>
      <c r="R139" s="868"/>
      <c r="S139" s="868"/>
      <c r="T139" s="868"/>
      <c r="U139" s="868"/>
      <c r="V139" s="868"/>
      <c r="W139" s="868"/>
      <c r="X139" s="868"/>
      <c r="Y139" s="868"/>
      <c r="Z139" s="868"/>
      <c r="AA139" s="868"/>
      <c r="AB139" s="868"/>
      <c r="AC139" s="868"/>
      <c r="AD139" s="868"/>
      <c r="AE139" s="868"/>
      <c r="AF139" s="868"/>
      <c r="AG139" s="868"/>
      <c r="AH139" s="868"/>
      <c r="AI139" s="868"/>
      <c r="AJ139" s="868"/>
      <c r="AK139" s="868"/>
      <c r="AL139" s="868"/>
      <c r="AM139" s="868"/>
      <c r="AN139" s="868"/>
      <c r="AO139" s="868"/>
      <c r="AP139" s="868"/>
      <c r="AQ139" s="868"/>
      <c r="AR139" s="868"/>
      <c r="AS139" s="868"/>
      <c r="AT139" s="868"/>
      <c r="AU139" s="868"/>
      <c r="AV139" s="868"/>
      <c r="AW139" s="868"/>
      <c r="AX139" s="868"/>
      <c r="AY139" s="868"/>
      <c r="AZ139" s="868"/>
      <c r="BA139" s="868"/>
      <c r="BB139" s="868"/>
    </row>
    <row r="140" spans="1:54" x14ac:dyDescent="0.25">
      <c r="A140" s="868"/>
      <c r="B140" s="868"/>
      <c r="C140" s="868"/>
      <c r="D140" s="868"/>
      <c r="E140" s="868"/>
      <c r="F140" s="868"/>
      <c r="G140" s="868"/>
      <c r="H140" s="868"/>
      <c r="I140" s="868"/>
      <c r="J140" s="868"/>
      <c r="K140" s="868"/>
      <c r="L140" s="868"/>
      <c r="M140" s="895"/>
      <c r="N140" s="896"/>
      <c r="O140" s="868"/>
      <c r="P140" s="868"/>
      <c r="Q140" s="868"/>
      <c r="R140" s="868"/>
      <c r="S140" s="868"/>
      <c r="T140" s="868"/>
      <c r="U140" s="868"/>
      <c r="V140" s="868"/>
      <c r="W140" s="868"/>
      <c r="X140" s="868"/>
      <c r="Y140" s="868"/>
      <c r="Z140" s="868"/>
      <c r="AA140" s="868"/>
      <c r="AB140" s="868"/>
      <c r="AC140" s="868"/>
      <c r="AD140" s="868"/>
      <c r="AE140" s="868"/>
      <c r="AF140" s="868"/>
      <c r="AG140" s="868"/>
      <c r="AH140" s="868"/>
      <c r="AI140" s="868"/>
      <c r="AJ140" s="868"/>
      <c r="AK140" s="868"/>
      <c r="AL140" s="868"/>
      <c r="AM140" s="868"/>
      <c r="AN140" s="868"/>
      <c r="AO140" s="868"/>
      <c r="AP140" s="868"/>
      <c r="AQ140" s="868"/>
      <c r="AR140" s="868"/>
      <c r="AS140" s="868"/>
      <c r="AT140" s="868"/>
      <c r="AU140" s="868"/>
      <c r="AV140" s="868"/>
      <c r="AW140" s="868"/>
      <c r="AX140" s="868"/>
      <c r="AY140" s="868"/>
      <c r="AZ140" s="868"/>
      <c r="BA140" s="868"/>
      <c r="BB140" s="868"/>
    </row>
    <row r="141" spans="1:54" x14ac:dyDescent="0.25">
      <c r="A141" s="868"/>
      <c r="B141" s="868"/>
      <c r="C141" s="868"/>
      <c r="D141" s="868"/>
      <c r="E141" s="868"/>
      <c r="F141" s="868"/>
      <c r="G141" s="868"/>
      <c r="H141" s="868"/>
      <c r="I141" s="868"/>
      <c r="J141" s="868"/>
      <c r="K141" s="868"/>
      <c r="L141" s="868"/>
      <c r="M141" s="895"/>
      <c r="N141" s="896"/>
      <c r="O141" s="868"/>
      <c r="P141" s="868"/>
      <c r="Q141" s="868"/>
      <c r="R141" s="868"/>
      <c r="S141" s="868"/>
      <c r="T141" s="868"/>
      <c r="U141" s="868"/>
      <c r="V141" s="868"/>
      <c r="W141" s="868"/>
      <c r="X141" s="868"/>
      <c r="Y141" s="868"/>
      <c r="Z141" s="868"/>
      <c r="AA141" s="868"/>
      <c r="AB141" s="868"/>
      <c r="AC141" s="868"/>
      <c r="AD141" s="868"/>
      <c r="AE141" s="868"/>
      <c r="AF141" s="868"/>
      <c r="AG141" s="868"/>
      <c r="AH141" s="868"/>
      <c r="AI141" s="868"/>
      <c r="AJ141" s="868"/>
      <c r="AK141" s="868"/>
      <c r="AL141" s="868"/>
      <c r="AM141" s="868"/>
      <c r="AN141" s="868"/>
      <c r="AO141" s="868"/>
      <c r="AP141" s="868"/>
      <c r="AQ141" s="868"/>
      <c r="AR141" s="868"/>
      <c r="AS141" s="868"/>
      <c r="AT141" s="868"/>
      <c r="AU141" s="868"/>
      <c r="AV141" s="868"/>
      <c r="AW141" s="868"/>
      <c r="AX141" s="868"/>
      <c r="AY141" s="868"/>
      <c r="AZ141" s="868"/>
      <c r="BA141" s="868"/>
      <c r="BB141" s="868"/>
    </row>
    <row r="142" spans="1:54" x14ac:dyDescent="0.25">
      <c r="A142" s="868"/>
      <c r="B142" s="868"/>
      <c r="C142" s="868"/>
      <c r="D142" s="868"/>
      <c r="E142" s="868"/>
      <c r="F142" s="868"/>
      <c r="G142" s="868"/>
      <c r="H142" s="868"/>
      <c r="I142" s="868"/>
      <c r="J142" s="868"/>
      <c r="K142" s="868"/>
      <c r="L142" s="868"/>
      <c r="M142" s="895"/>
      <c r="N142" s="896"/>
      <c r="O142" s="868"/>
      <c r="P142" s="868"/>
      <c r="Q142" s="868"/>
      <c r="R142" s="868"/>
      <c r="S142" s="868"/>
      <c r="T142" s="868"/>
      <c r="U142" s="868"/>
      <c r="V142" s="868"/>
      <c r="W142" s="868"/>
      <c r="X142" s="868"/>
      <c r="Y142" s="868"/>
      <c r="Z142" s="868"/>
      <c r="AA142" s="868"/>
      <c r="AB142" s="868"/>
      <c r="AC142" s="868"/>
      <c r="AD142" s="868"/>
      <c r="AE142" s="868"/>
      <c r="AF142" s="868"/>
      <c r="AG142" s="868"/>
      <c r="AH142" s="868"/>
      <c r="AI142" s="868"/>
      <c r="AJ142" s="868"/>
      <c r="AK142" s="868"/>
      <c r="AL142" s="868"/>
      <c r="AM142" s="868"/>
      <c r="AN142" s="868"/>
      <c r="AO142" s="868"/>
      <c r="AP142" s="868"/>
      <c r="AQ142" s="868"/>
      <c r="AR142" s="868"/>
      <c r="AS142" s="868"/>
      <c r="AT142" s="868"/>
      <c r="AU142" s="868"/>
      <c r="AV142" s="868"/>
      <c r="AW142" s="868"/>
      <c r="AX142" s="868"/>
      <c r="AY142" s="868"/>
      <c r="AZ142" s="868"/>
      <c r="BA142" s="868"/>
      <c r="BB142" s="868"/>
    </row>
    <row r="143" spans="1:54" x14ac:dyDescent="0.25">
      <c r="A143" s="868"/>
      <c r="B143" s="868"/>
      <c r="C143" s="868"/>
      <c r="D143" s="868"/>
      <c r="E143" s="868"/>
      <c r="F143" s="868"/>
      <c r="G143" s="868"/>
      <c r="H143" s="868"/>
      <c r="I143" s="868"/>
      <c r="J143" s="868"/>
      <c r="K143" s="868"/>
      <c r="L143" s="868"/>
      <c r="M143" s="895"/>
      <c r="N143" s="896"/>
      <c r="O143" s="868"/>
      <c r="P143" s="868"/>
      <c r="Q143" s="868"/>
      <c r="R143" s="868"/>
      <c r="S143" s="868"/>
      <c r="T143" s="868"/>
      <c r="U143" s="868"/>
      <c r="V143" s="868"/>
      <c r="W143" s="868"/>
      <c r="X143" s="868"/>
      <c r="Y143" s="868"/>
      <c r="Z143" s="868"/>
      <c r="AA143" s="868"/>
      <c r="AB143" s="868"/>
      <c r="AC143" s="868"/>
      <c r="AD143" s="868"/>
      <c r="AE143" s="868"/>
      <c r="AF143" s="868"/>
      <c r="AG143" s="868"/>
      <c r="AH143" s="868"/>
      <c r="AI143" s="868"/>
      <c r="AJ143" s="868"/>
      <c r="AK143" s="868"/>
      <c r="AL143" s="868"/>
      <c r="AM143" s="868"/>
      <c r="AN143" s="868"/>
      <c r="AO143" s="868"/>
      <c r="AP143" s="868"/>
      <c r="AQ143" s="868"/>
      <c r="AR143" s="868"/>
      <c r="AS143" s="868"/>
      <c r="AT143" s="868"/>
      <c r="AU143" s="868"/>
      <c r="AV143" s="868"/>
      <c r="AW143" s="868"/>
      <c r="AX143" s="868"/>
      <c r="AY143" s="868"/>
      <c r="AZ143" s="868"/>
      <c r="BA143" s="868"/>
      <c r="BB143" s="868"/>
    </row>
    <row r="144" spans="1:54" x14ac:dyDescent="0.25">
      <c r="A144" s="868"/>
      <c r="B144" s="868"/>
      <c r="C144" s="868"/>
      <c r="D144" s="868"/>
      <c r="E144" s="868"/>
      <c r="F144" s="868"/>
      <c r="G144" s="868"/>
      <c r="H144" s="868"/>
      <c r="I144" s="868"/>
      <c r="J144" s="868"/>
      <c r="K144" s="868"/>
      <c r="L144" s="868"/>
      <c r="M144" s="895"/>
      <c r="N144" s="896"/>
      <c r="O144" s="868"/>
      <c r="P144" s="868"/>
      <c r="Q144" s="868"/>
      <c r="R144" s="868"/>
      <c r="S144" s="868"/>
      <c r="T144" s="868"/>
      <c r="U144" s="868"/>
      <c r="V144" s="868"/>
      <c r="W144" s="868"/>
      <c r="X144" s="868"/>
      <c r="Y144" s="868"/>
      <c r="Z144" s="868"/>
      <c r="AA144" s="868"/>
      <c r="AB144" s="868"/>
      <c r="AC144" s="868"/>
      <c r="AD144" s="868"/>
      <c r="AE144" s="868"/>
      <c r="AF144" s="868"/>
      <c r="AG144" s="868"/>
      <c r="AH144" s="868"/>
      <c r="AI144" s="868"/>
      <c r="AJ144" s="868"/>
      <c r="AK144" s="868"/>
      <c r="AL144" s="868"/>
      <c r="AM144" s="868"/>
      <c r="AN144" s="868"/>
      <c r="AO144" s="868"/>
      <c r="AP144" s="868"/>
      <c r="AQ144" s="868"/>
      <c r="AR144" s="868"/>
      <c r="AS144" s="868"/>
      <c r="AT144" s="868"/>
      <c r="AU144" s="868"/>
      <c r="AV144" s="868"/>
      <c r="AW144" s="868"/>
      <c r="AX144" s="868"/>
      <c r="AY144" s="868"/>
      <c r="AZ144" s="868"/>
      <c r="BA144" s="868"/>
      <c r="BB144" s="868"/>
    </row>
    <row r="145" spans="1:54" x14ac:dyDescent="0.25">
      <c r="A145" s="868"/>
      <c r="B145" s="868"/>
      <c r="C145" s="868"/>
      <c r="D145" s="868"/>
      <c r="E145" s="868"/>
      <c r="F145" s="868"/>
      <c r="G145" s="868"/>
      <c r="H145" s="868"/>
      <c r="I145" s="868"/>
      <c r="J145" s="868"/>
      <c r="K145" s="868"/>
      <c r="L145" s="868"/>
      <c r="M145" s="895"/>
      <c r="N145" s="896"/>
      <c r="O145" s="868"/>
      <c r="P145" s="868"/>
      <c r="Q145" s="868"/>
      <c r="R145" s="868"/>
      <c r="S145" s="868"/>
      <c r="T145" s="868"/>
      <c r="U145" s="868"/>
      <c r="V145" s="868"/>
      <c r="W145" s="868"/>
      <c r="X145" s="868"/>
      <c r="Y145" s="868"/>
      <c r="Z145" s="868"/>
      <c r="AA145" s="868"/>
      <c r="AB145" s="868"/>
      <c r="AC145" s="868"/>
      <c r="AD145" s="868"/>
      <c r="AE145" s="868"/>
      <c r="AF145" s="868"/>
      <c r="AG145" s="868"/>
      <c r="AH145" s="868"/>
      <c r="AI145" s="868"/>
      <c r="AJ145" s="868"/>
      <c r="AK145" s="868"/>
      <c r="AL145" s="868"/>
      <c r="AM145" s="868"/>
      <c r="AN145" s="868"/>
      <c r="AO145" s="868"/>
      <c r="AP145" s="868"/>
      <c r="AQ145" s="868"/>
      <c r="AR145" s="868"/>
      <c r="AS145" s="868"/>
      <c r="AT145" s="868"/>
      <c r="AU145" s="868"/>
      <c r="AV145" s="868"/>
      <c r="AW145" s="868"/>
      <c r="AX145" s="868"/>
      <c r="AY145" s="868"/>
      <c r="AZ145" s="868"/>
      <c r="BA145" s="868"/>
      <c r="BB145" s="868"/>
    </row>
    <row r="146" spans="1:54" x14ac:dyDescent="0.25">
      <c r="A146" s="868"/>
      <c r="B146" s="868"/>
      <c r="C146" s="868"/>
      <c r="D146" s="868"/>
      <c r="E146" s="868"/>
      <c r="F146" s="868"/>
      <c r="G146" s="868"/>
      <c r="H146" s="868"/>
      <c r="I146" s="868"/>
      <c r="J146" s="868"/>
      <c r="K146" s="868"/>
      <c r="L146" s="868"/>
      <c r="M146" s="895"/>
      <c r="N146" s="896"/>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8"/>
      <c r="AL146" s="868"/>
      <c r="AM146" s="868"/>
      <c r="AN146" s="868"/>
      <c r="AO146" s="868"/>
      <c r="AP146" s="868"/>
      <c r="AQ146" s="868"/>
      <c r="AR146" s="868"/>
      <c r="AS146" s="868"/>
      <c r="AT146" s="868"/>
      <c r="AU146" s="868"/>
      <c r="AV146" s="868"/>
      <c r="AW146" s="868"/>
      <c r="AX146" s="868"/>
      <c r="AY146" s="868"/>
      <c r="AZ146" s="868"/>
      <c r="BA146" s="868"/>
      <c r="BB146" s="868"/>
    </row>
    <row r="147" spans="1:54" x14ac:dyDescent="0.25">
      <c r="A147" s="868"/>
      <c r="B147" s="868"/>
      <c r="C147" s="868"/>
      <c r="D147" s="868"/>
      <c r="E147" s="868"/>
      <c r="F147" s="868"/>
      <c r="G147" s="868"/>
      <c r="H147" s="868"/>
      <c r="I147" s="868"/>
      <c r="J147" s="868"/>
      <c r="K147" s="868"/>
      <c r="L147" s="868"/>
      <c r="M147" s="895"/>
      <c r="N147" s="896"/>
      <c r="O147" s="868"/>
      <c r="P147" s="868"/>
      <c r="Q147" s="868"/>
      <c r="R147" s="868"/>
      <c r="S147" s="868"/>
      <c r="T147" s="868"/>
      <c r="U147" s="868"/>
      <c r="V147" s="868"/>
      <c r="W147" s="868"/>
      <c r="X147" s="868"/>
      <c r="Y147" s="868"/>
      <c r="Z147" s="868"/>
      <c r="AA147" s="868"/>
      <c r="AB147" s="868"/>
      <c r="AC147" s="868"/>
      <c r="AD147" s="868"/>
      <c r="AE147" s="868"/>
      <c r="AF147" s="868"/>
      <c r="AG147" s="868"/>
      <c r="AH147" s="868"/>
      <c r="AI147" s="868"/>
      <c r="AJ147" s="868"/>
      <c r="AK147" s="868"/>
      <c r="AL147" s="868"/>
      <c r="AM147" s="868"/>
      <c r="AN147" s="868"/>
      <c r="AO147" s="868"/>
      <c r="AP147" s="868"/>
      <c r="AQ147" s="868"/>
      <c r="AR147" s="868"/>
      <c r="AS147" s="868"/>
      <c r="AT147" s="868"/>
      <c r="AU147" s="868"/>
      <c r="AV147" s="868"/>
      <c r="AW147" s="868"/>
      <c r="AX147" s="868"/>
      <c r="AY147" s="868"/>
      <c r="AZ147" s="868"/>
      <c r="BA147" s="868"/>
      <c r="BB147" s="868"/>
    </row>
    <row r="148" spans="1:54" x14ac:dyDescent="0.25">
      <c r="A148" s="868"/>
      <c r="B148" s="868"/>
      <c r="C148" s="868"/>
      <c r="D148" s="868"/>
      <c r="E148" s="868"/>
      <c r="F148" s="868"/>
      <c r="G148" s="868"/>
      <c r="H148" s="868"/>
      <c r="I148" s="868"/>
      <c r="J148" s="868"/>
      <c r="K148" s="868"/>
      <c r="L148" s="868"/>
      <c r="M148" s="895"/>
      <c r="N148" s="896"/>
      <c r="O148" s="868"/>
      <c r="P148" s="868"/>
      <c r="Q148" s="868"/>
      <c r="R148" s="868"/>
      <c r="S148" s="868"/>
      <c r="T148" s="868"/>
      <c r="U148" s="868"/>
      <c r="V148" s="868"/>
      <c r="W148" s="868"/>
      <c r="X148" s="868"/>
      <c r="Y148" s="868"/>
      <c r="Z148" s="868"/>
      <c r="AA148" s="868"/>
      <c r="AB148" s="868"/>
      <c r="AC148" s="868"/>
      <c r="AD148" s="868"/>
      <c r="AE148" s="868"/>
      <c r="AF148" s="868"/>
      <c r="AG148" s="868"/>
      <c r="AH148" s="868"/>
      <c r="AI148" s="868"/>
      <c r="AJ148" s="868"/>
      <c r="AK148" s="868"/>
      <c r="AL148" s="868"/>
      <c r="AM148" s="868"/>
      <c r="AN148" s="868"/>
      <c r="AO148" s="868"/>
      <c r="AP148" s="868"/>
      <c r="AQ148" s="868"/>
      <c r="AR148" s="868"/>
      <c r="AS148" s="868"/>
      <c r="AT148" s="868"/>
      <c r="AU148" s="868"/>
      <c r="AV148" s="868"/>
      <c r="AW148" s="868"/>
      <c r="AX148" s="868"/>
      <c r="AY148" s="868"/>
      <c r="AZ148" s="868"/>
      <c r="BA148" s="868"/>
      <c r="BB148" s="868"/>
    </row>
    <row r="149" spans="1:54" x14ac:dyDescent="0.25">
      <c r="A149" s="868"/>
      <c r="B149" s="868"/>
      <c r="C149" s="868"/>
      <c r="D149" s="868"/>
      <c r="E149" s="868"/>
      <c r="F149" s="868"/>
      <c r="G149" s="868"/>
      <c r="H149" s="868"/>
      <c r="I149" s="868"/>
      <c r="J149" s="868"/>
      <c r="K149" s="868"/>
      <c r="L149" s="868"/>
      <c r="M149" s="895"/>
      <c r="N149" s="896"/>
      <c r="O149" s="868"/>
      <c r="P149" s="868"/>
      <c r="Q149" s="868"/>
      <c r="R149" s="868"/>
      <c r="S149" s="868"/>
      <c r="T149" s="868"/>
      <c r="U149" s="868"/>
      <c r="V149" s="868"/>
      <c r="W149" s="868"/>
      <c r="X149" s="868"/>
      <c r="Y149" s="868"/>
      <c r="Z149" s="868"/>
      <c r="AA149" s="868"/>
      <c r="AB149" s="868"/>
      <c r="AC149" s="868"/>
      <c r="AD149" s="868"/>
      <c r="AE149" s="868"/>
      <c r="AF149" s="868"/>
      <c r="AG149" s="868"/>
      <c r="AH149" s="868"/>
      <c r="AI149" s="868"/>
      <c r="AJ149" s="868"/>
      <c r="AK149" s="868"/>
      <c r="AL149" s="868"/>
      <c r="AM149" s="868"/>
      <c r="AN149" s="868"/>
      <c r="AO149" s="868"/>
      <c r="AP149" s="868"/>
      <c r="AQ149" s="868"/>
      <c r="AR149" s="868"/>
      <c r="AS149" s="868"/>
      <c r="AT149" s="868"/>
      <c r="AU149" s="868"/>
      <c r="AV149" s="868"/>
      <c r="AW149" s="868"/>
      <c r="AX149" s="868"/>
      <c r="AY149" s="868"/>
      <c r="AZ149" s="868"/>
      <c r="BA149" s="868"/>
      <c r="BB149" s="868"/>
    </row>
    <row r="150" spans="1:54" x14ac:dyDescent="0.25">
      <c r="A150" s="868"/>
      <c r="B150" s="868"/>
      <c r="C150" s="868"/>
      <c r="D150" s="868"/>
      <c r="E150" s="868"/>
      <c r="F150" s="868"/>
      <c r="G150" s="868"/>
      <c r="H150" s="868"/>
      <c r="I150" s="868"/>
      <c r="J150" s="868"/>
      <c r="K150" s="868"/>
      <c r="L150" s="868"/>
      <c r="M150" s="895"/>
      <c r="N150" s="896"/>
      <c r="O150" s="868"/>
      <c r="P150" s="868"/>
      <c r="Q150" s="868"/>
      <c r="R150" s="868"/>
      <c r="S150" s="868"/>
      <c r="T150" s="868"/>
      <c r="U150" s="868"/>
      <c r="V150" s="868"/>
      <c r="W150" s="868"/>
      <c r="X150" s="868"/>
      <c r="Y150" s="868"/>
      <c r="Z150" s="868"/>
      <c r="AA150" s="868"/>
      <c r="AB150" s="868"/>
      <c r="AC150" s="868"/>
      <c r="AD150" s="868"/>
      <c r="AE150" s="868"/>
      <c r="AF150" s="868"/>
      <c r="AG150" s="868"/>
      <c r="AH150" s="868"/>
      <c r="AI150" s="868"/>
      <c r="AJ150" s="868"/>
      <c r="AK150" s="868"/>
      <c r="AL150" s="868"/>
      <c r="AM150" s="868"/>
      <c r="AN150" s="868"/>
      <c r="AO150" s="868"/>
      <c r="AP150" s="868"/>
      <c r="AQ150" s="868"/>
      <c r="AR150" s="868"/>
      <c r="AS150" s="868"/>
      <c r="AT150" s="868"/>
      <c r="AU150" s="868"/>
      <c r="AV150" s="868"/>
      <c r="AW150" s="868"/>
      <c r="AX150" s="868"/>
      <c r="AY150" s="868"/>
      <c r="AZ150" s="868"/>
      <c r="BA150" s="868"/>
      <c r="BB150" s="868"/>
    </row>
    <row r="151" spans="1:54" x14ac:dyDescent="0.25">
      <c r="A151" s="868"/>
      <c r="B151" s="868"/>
      <c r="C151" s="868"/>
      <c r="D151" s="868"/>
      <c r="E151" s="868"/>
      <c r="F151" s="868"/>
      <c r="G151" s="868"/>
      <c r="H151" s="868"/>
      <c r="I151" s="868"/>
      <c r="J151" s="868"/>
      <c r="K151" s="868"/>
      <c r="L151" s="868"/>
      <c r="M151" s="895"/>
      <c r="N151" s="896"/>
      <c r="O151" s="868"/>
      <c r="P151" s="868"/>
      <c r="Q151" s="868"/>
      <c r="R151" s="868"/>
      <c r="S151" s="868"/>
      <c r="T151" s="868"/>
      <c r="U151" s="868"/>
      <c r="V151" s="868"/>
      <c r="W151" s="868"/>
      <c r="X151" s="868"/>
      <c r="Y151" s="868"/>
      <c r="Z151" s="868"/>
      <c r="AA151" s="868"/>
      <c r="AB151" s="868"/>
      <c r="AC151" s="868"/>
      <c r="AD151" s="868"/>
      <c r="AE151" s="868"/>
      <c r="AF151" s="868"/>
      <c r="AG151" s="868"/>
      <c r="AH151" s="868"/>
      <c r="AI151" s="868"/>
      <c r="AJ151" s="868"/>
      <c r="AK151" s="868"/>
      <c r="AL151" s="868"/>
      <c r="AM151" s="868"/>
      <c r="AN151" s="868"/>
      <c r="AO151" s="868"/>
      <c r="AP151" s="868"/>
      <c r="AQ151" s="868"/>
      <c r="AR151" s="868"/>
      <c r="AS151" s="868"/>
      <c r="AT151" s="868"/>
      <c r="AU151" s="868"/>
      <c r="AV151" s="868"/>
      <c r="AW151" s="868"/>
      <c r="AX151" s="868"/>
      <c r="AY151" s="868"/>
      <c r="AZ151" s="868"/>
      <c r="BA151" s="868"/>
      <c r="BB151" s="868"/>
    </row>
    <row r="152" spans="1:54" x14ac:dyDescent="0.25">
      <c r="A152" s="868"/>
      <c r="B152" s="868"/>
      <c r="C152" s="868"/>
      <c r="D152" s="868"/>
      <c r="E152" s="868"/>
      <c r="F152" s="868"/>
      <c r="G152" s="868"/>
      <c r="H152" s="868"/>
      <c r="I152" s="868"/>
      <c r="J152" s="868"/>
      <c r="K152" s="868"/>
      <c r="L152" s="868"/>
      <c r="M152" s="895"/>
      <c r="N152" s="896"/>
      <c r="O152" s="868"/>
      <c r="P152" s="868"/>
      <c r="Q152" s="868"/>
      <c r="R152" s="868"/>
      <c r="S152" s="868"/>
      <c r="T152" s="868"/>
      <c r="U152" s="868"/>
      <c r="V152" s="868"/>
      <c r="W152" s="868"/>
      <c r="X152" s="868"/>
      <c r="Y152" s="868"/>
      <c r="Z152" s="868"/>
      <c r="AA152" s="868"/>
      <c r="AB152" s="868"/>
      <c r="AC152" s="868"/>
      <c r="AD152" s="868"/>
      <c r="AE152" s="868"/>
      <c r="AF152" s="868"/>
      <c r="AG152" s="868"/>
      <c r="AH152" s="868"/>
      <c r="AI152" s="868"/>
      <c r="AJ152" s="868"/>
      <c r="AK152" s="868"/>
      <c r="AL152" s="868"/>
      <c r="AM152" s="868"/>
      <c r="AN152" s="868"/>
      <c r="AO152" s="868"/>
      <c r="AP152" s="868"/>
      <c r="AQ152" s="868"/>
      <c r="AR152" s="868"/>
      <c r="AS152" s="868"/>
      <c r="AT152" s="868"/>
      <c r="AU152" s="868"/>
      <c r="AV152" s="868"/>
      <c r="AW152" s="868"/>
      <c r="AX152" s="868"/>
      <c r="AY152" s="868"/>
      <c r="AZ152" s="868"/>
      <c r="BA152" s="868"/>
      <c r="BB152" s="868"/>
    </row>
    <row r="153" spans="1:54" x14ac:dyDescent="0.25">
      <c r="A153" s="868"/>
      <c r="B153" s="868"/>
      <c r="C153" s="868"/>
      <c r="D153" s="868"/>
      <c r="E153" s="868"/>
      <c r="F153" s="868"/>
      <c r="G153" s="868"/>
      <c r="H153" s="868"/>
      <c r="I153" s="868"/>
      <c r="J153" s="868"/>
      <c r="K153" s="868"/>
      <c r="L153" s="868"/>
      <c r="M153" s="895"/>
      <c r="N153" s="896"/>
      <c r="O153" s="868"/>
      <c r="P153" s="868"/>
      <c r="Q153" s="868"/>
      <c r="R153" s="868"/>
      <c r="S153" s="868"/>
      <c r="T153" s="868"/>
      <c r="U153" s="868"/>
      <c r="V153" s="868"/>
      <c r="W153" s="868"/>
      <c r="X153" s="868"/>
      <c r="Y153" s="868"/>
      <c r="Z153" s="868"/>
      <c r="AA153" s="868"/>
      <c r="AB153" s="868"/>
      <c r="AC153" s="868"/>
      <c r="AD153" s="868"/>
      <c r="AE153" s="868"/>
      <c r="AF153" s="868"/>
      <c r="AG153" s="868"/>
      <c r="AH153" s="868"/>
      <c r="AI153" s="868"/>
      <c r="AJ153" s="868"/>
      <c r="AK153" s="868"/>
      <c r="AL153" s="868"/>
      <c r="AM153" s="868"/>
      <c r="AN153" s="868"/>
      <c r="AO153" s="868"/>
      <c r="AP153" s="868"/>
      <c r="AQ153" s="868"/>
      <c r="AR153" s="868"/>
      <c r="AS153" s="868"/>
      <c r="AT153" s="868"/>
      <c r="AU153" s="868"/>
      <c r="AV153" s="868"/>
      <c r="AW153" s="868"/>
      <c r="AX153" s="868"/>
      <c r="AY153" s="868"/>
      <c r="AZ153" s="868"/>
      <c r="BA153" s="868"/>
      <c r="BB153" s="868"/>
    </row>
    <row r="154" spans="1:54" x14ac:dyDescent="0.25">
      <c r="A154" s="868"/>
      <c r="B154" s="868"/>
      <c r="C154" s="868"/>
      <c r="D154" s="868"/>
      <c r="E154" s="868"/>
      <c r="F154" s="868"/>
      <c r="G154" s="868"/>
      <c r="H154" s="868"/>
      <c r="I154" s="868"/>
      <c r="J154" s="868"/>
      <c r="K154" s="868"/>
      <c r="L154" s="868"/>
      <c r="M154" s="895"/>
      <c r="N154" s="896"/>
      <c r="O154" s="868"/>
      <c r="P154" s="868"/>
      <c r="Q154" s="868"/>
      <c r="R154" s="868"/>
      <c r="S154" s="868"/>
      <c r="T154" s="868"/>
      <c r="U154" s="868"/>
      <c r="V154" s="868"/>
      <c r="W154" s="868"/>
      <c r="X154" s="868"/>
      <c r="Y154" s="868"/>
      <c r="Z154" s="868"/>
      <c r="AA154" s="868"/>
      <c r="AB154" s="868"/>
      <c r="AC154" s="868"/>
      <c r="AD154" s="868"/>
      <c r="AE154" s="868"/>
      <c r="AF154" s="868"/>
      <c r="AG154" s="868"/>
      <c r="AH154" s="868"/>
      <c r="AI154" s="868"/>
      <c r="AJ154" s="868"/>
      <c r="AK154" s="868"/>
      <c r="AL154" s="868"/>
      <c r="AM154" s="868"/>
      <c r="AN154" s="868"/>
      <c r="AO154" s="868"/>
      <c r="AP154" s="868"/>
      <c r="AQ154" s="868"/>
      <c r="AR154" s="868"/>
      <c r="AS154" s="868"/>
      <c r="AT154" s="868"/>
      <c r="AU154" s="868"/>
      <c r="AV154" s="868"/>
      <c r="AW154" s="868"/>
      <c r="AX154" s="868"/>
      <c r="AY154" s="868"/>
      <c r="AZ154" s="868"/>
      <c r="BA154" s="868"/>
      <c r="BB154" s="868"/>
    </row>
    <row r="155" spans="1:54" x14ac:dyDescent="0.25">
      <c r="A155" s="868"/>
      <c r="B155" s="868"/>
      <c r="C155" s="868"/>
      <c r="D155" s="868"/>
      <c r="E155" s="868"/>
      <c r="F155" s="868"/>
      <c r="G155" s="868"/>
      <c r="H155" s="868"/>
      <c r="I155" s="868"/>
      <c r="J155" s="868"/>
      <c r="K155" s="868"/>
      <c r="L155" s="868"/>
      <c r="M155" s="895"/>
      <c r="N155" s="896"/>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868"/>
      <c r="AL155" s="868"/>
      <c r="AM155" s="868"/>
      <c r="AN155" s="868"/>
      <c r="AO155" s="868"/>
      <c r="AP155" s="868"/>
      <c r="AQ155" s="868"/>
      <c r="AR155" s="868"/>
      <c r="AS155" s="868"/>
      <c r="AT155" s="868"/>
      <c r="AU155" s="868"/>
      <c r="AV155" s="868"/>
      <c r="AW155" s="868"/>
      <c r="AX155" s="868"/>
      <c r="AY155" s="868"/>
      <c r="AZ155" s="868"/>
      <c r="BA155" s="868"/>
      <c r="BB155" s="868"/>
    </row>
    <row r="156" spans="1:54" x14ac:dyDescent="0.25">
      <c r="A156" s="868"/>
      <c r="B156" s="868"/>
      <c r="C156" s="868"/>
      <c r="D156" s="868"/>
      <c r="E156" s="868"/>
      <c r="F156" s="868"/>
      <c r="G156" s="868"/>
      <c r="H156" s="868"/>
      <c r="I156" s="868"/>
      <c r="J156" s="868"/>
      <c r="K156" s="868"/>
      <c r="L156" s="868"/>
      <c r="M156" s="895"/>
      <c r="N156" s="896"/>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868"/>
      <c r="AL156" s="868"/>
      <c r="AM156" s="868"/>
      <c r="AN156" s="868"/>
      <c r="AO156" s="868"/>
      <c r="AP156" s="868"/>
      <c r="AQ156" s="868"/>
      <c r="AR156" s="868"/>
      <c r="AS156" s="868"/>
      <c r="AT156" s="868"/>
      <c r="AU156" s="868"/>
      <c r="AV156" s="868"/>
      <c r="AW156" s="868"/>
      <c r="AX156" s="868"/>
      <c r="AY156" s="868"/>
      <c r="AZ156" s="868"/>
      <c r="BA156" s="868"/>
      <c r="BB156" s="868"/>
    </row>
    <row r="157" spans="1:54" x14ac:dyDescent="0.25">
      <c r="A157" s="868"/>
      <c r="B157" s="868"/>
      <c r="C157" s="868"/>
      <c r="D157" s="868"/>
      <c r="E157" s="868"/>
      <c r="F157" s="868"/>
      <c r="G157" s="868"/>
      <c r="H157" s="868"/>
      <c r="I157" s="868"/>
      <c r="J157" s="868"/>
      <c r="K157" s="868"/>
      <c r="L157" s="868"/>
      <c r="M157" s="895"/>
      <c r="N157" s="896"/>
      <c r="O157" s="868"/>
      <c r="P157" s="868"/>
      <c r="Q157" s="868"/>
      <c r="R157" s="868"/>
      <c r="S157" s="868"/>
      <c r="T157" s="868"/>
      <c r="U157" s="868"/>
      <c r="V157" s="868"/>
      <c r="W157" s="868"/>
      <c r="X157" s="868"/>
      <c r="Y157" s="868"/>
      <c r="Z157" s="868"/>
      <c r="AA157" s="868"/>
      <c r="AB157" s="868"/>
      <c r="AC157" s="868"/>
      <c r="AD157" s="868"/>
      <c r="AE157" s="868"/>
      <c r="AF157" s="868"/>
      <c r="AG157" s="868"/>
      <c r="AH157" s="868"/>
      <c r="AI157" s="868"/>
      <c r="AJ157" s="868"/>
      <c r="AK157" s="868"/>
      <c r="AL157" s="868"/>
      <c r="AM157" s="868"/>
      <c r="AN157" s="868"/>
      <c r="AO157" s="868"/>
      <c r="AP157" s="868"/>
      <c r="AQ157" s="868"/>
      <c r="AR157" s="868"/>
      <c r="AS157" s="868"/>
      <c r="AT157" s="868"/>
      <c r="AU157" s="868"/>
      <c r="AV157" s="868"/>
      <c r="AW157" s="868"/>
      <c r="AX157" s="868"/>
      <c r="AY157" s="868"/>
      <c r="AZ157" s="868"/>
      <c r="BA157" s="868"/>
      <c r="BB157" s="868"/>
    </row>
    <row r="158" spans="1:54" x14ac:dyDescent="0.25">
      <c r="A158" s="868"/>
      <c r="B158" s="868"/>
      <c r="C158" s="868"/>
      <c r="D158" s="868"/>
      <c r="E158" s="868"/>
      <c r="F158" s="868"/>
      <c r="G158" s="868"/>
      <c r="H158" s="868"/>
      <c r="I158" s="868"/>
      <c r="J158" s="868"/>
      <c r="K158" s="868"/>
      <c r="L158" s="868"/>
      <c r="M158" s="895"/>
      <c r="N158" s="896"/>
      <c r="O158" s="868"/>
      <c r="P158" s="868"/>
      <c r="Q158" s="868"/>
      <c r="R158" s="868"/>
      <c r="S158" s="868"/>
      <c r="T158" s="868"/>
      <c r="U158" s="868"/>
      <c r="V158" s="868"/>
      <c r="W158" s="868"/>
      <c r="X158" s="868"/>
      <c r="Y158" s="868"/>
      <c r="Z158" s="868"/>
      <c r="AA158" s="868"/>
      <c r="AB158" s="868"/>
      <c r="AC158" s="868"/>
      <c r="AD158" s="868"/>
      <c r="AE158" s="868"/>
      <c r="AF158" s="868"/>
      <c r="AG158" s="868"/>
      <c r="AH158" s="868"/>
      <c r="AI158" s="868"/>
      <c r="AJ158" s="868"/>
      <c r="AK158" s="868"/>
      <c r="AL158" s="868"/>
      <c r="AM158" s="868"/>
      <c r="AN158" s="868"/>
      <c r="AO158" s="868"/>
      <c r="AP158" s="868"/>
      <c r="AQ158" s="868"/>
      <c r="AR158" s="868"/>
      <c r="AS158" s="868"/>
      <c r="AT158" s="868"/>
      <c r="AU158" s="868"/>
      <c r="AV158" s="868"/>
      <c r="AW158" s="868"/>
      <c r="AX158" s="868"/>
      <c r="AY158" s="868"/>
      <c r="AZ158" s="868"/>
      <c r="BA158" s="868"/>
      <c r="BB158" s="868"/>
    </row>
    <row r="159" spans="1:54" x14ac:dyDescent="0.25">
      <c r="A159" s="868"/>
      <c r="B159" s="868"/>
      <c r="C159" s="868"/>
      <c r="D159" s="868"/>
      <c r="E159" s="868"/>
      <c r="F159" s="868"/>
      <c r="G159" s="868"/>
      <c r="H159" s="868"/>
      <c r="I159" s="868"/>
      <c r="J159" s="868"/>
      <c r="K159" s="868"/>
      <c r="L159" s="868"/>
      <c r="M159" s="895"/>
      <c r="N159" s="896"/>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868"/>
      <c r="AL159" s="868"/>
      <c r="AM159" s="868"/>
      <c r="AN159" s="868"/>
      <c r="AO159" s="868"/>
      <c r="AP159" s="868"/>
      <c r="AQ159" s="868"/>
      <c r="AR159" s="868"/>
      <c r="AS159" s="868"/>
      <c r="AT159" s="868"/>
      <c r="AU159" s="868"/>
      <c r="AV159" s="868"/>
      <c r="AW159" s="868"/>
      <c r="AX159" s="868"/>
      <c r="AY159" s="868"/>
      <c r="AZ159" s="868"/>
      <c r="BA159" s="868"/>
      <c r="BB159" s="868"/>
    </row>
    <row r="160" spans="1:54" x14ac:dyDescent="0.25">
      <c r="A160" s="868"/>
      <c r="B160" s="868"/>
      <c r="C160" s="868"/>
      <c r="D160" s="868"/>
      <c r="E160" s="868"/>
      <c r="F160" s="868"/>
      <c r="G160" s="868"/>
      <c r="H160" s="868"/>
      <c r="I160" s="868"/>
      <c r="J160" s="868"/>
      <c r="K160" s="868"/>
      <c r="L160" s="868"/>
      <c r="M160" s="895"/>
      <c r="N160" s="896"/>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868"/>
      <c r="AL160" s="868"/>
      <c r="AM160" s="868"/>
      <c r="AN160" s="868"/>
      <c r="AO160" s="868"/>
      <c r="AP160" s="868"/>
      <c r="AQ160" s="868"/>
      <c r="AR160" s="868"/>
      <c r="AS160" s="868"/>
      <c r="AT160" s="868"/>
      <c r="AU160" s="868"/>
      <c r="AV160" s="868"/>
      <c r="AW160" s="868"/>
      <c r="AX160" s="868"/>
      <c r="AY160" s="868"/>
      <c r="AZ160" s="868"/>
      <c r="BA160" s="868"/>
      <c r="BB160" s="868"/>
    </row>
    <row r="161" spans="1:54" x14ac:dyDescent="0.25">
      <c r="A161" s="868"/>
      <c r="B161" s="868"/>
      <c r="C161" s="868"/>
      <c r="D161" s="868"/>
      <c r="E161" s="868"/>
      <c r="F161" s="868"/>
      <c r="G161" s="868"/>
      <c r="H161" s="868"/>
      <c r="I161" s="868"/>
      <c r="J161" s="868"/>
      <c r="K161" s="868"/>
      <c r="L161" s="868"/>
      <c r="M161" s="895"/>
      <c r="N161" s="896"/>
      <c r="O161" s="868"/>
      <c r="P161" s="868"/>
      <c r="Q161" s="868"/>
      <c r="R161" s="868"/>
      <c r="S161" s="868"/>
      <c r="T161" s="868"/>
      <c r="U161" s="868"/>
      <c r="V161" s="868"/>
      <c r="W161" s="868"/>
      <c r="X161" s="868"/>
      <c r="Y161" s="868"/>
      <c r="Z161" s="868"/>
      <c r="AA161" s="868"/>
      <c r="AB161" s="868"/>
      <c r="AC161" s="868"/>
      <c r="AD161" s="868"/>
      <c r="AE161" s="868"/>
      <c r="AF161" s="868"/>
      <c r="AG161" s="868"/>
      <c r="AH161" s="868"/>
      <c r="AI161" s="868"/>
      <c r="AJ161" s="868"/>
      <c r="AK161" s="868"/>
      <c r="AL161" s="868"/>
      <c r="AM161" s="868"/>
      <c r="AN161" s="868"/>
      <c r="AO161" s="868"/>
      <c r="AP161" s="868"/>
      <c r="AQ161" s="868"/>
      <c r="AR161" s="868"/>
      <c r="AS161" s="868"/>
      <c r="AT161" s="868"/>
      <c r="AU161" s="868"/>
      <c r="AV161" s="868"/>
      <c r="AW161" s="868"/>
      <c r="AX161" s="868"/>
      <c r="AY161" s="868"/>
      <c r="AZ161" s="868"/>
      <c r="BA161" s="868"/>
      <c r="BB161" s="868"/>
    </row>
    <row r="162" spans="1:54" x14ac:dyDescent="0.25">
      <c r="A162" s="868"/>
      <c r="B162" s="868"/>
      <c r="C162" s="868"/>
      <c r="D162" s="868"/>
      <c r="E162" s="868"/>
      <c r="F162" s="868"/>
      <c r="G162" s="868"/>
      <c r="H162" s="868"/>
      <c r="I162" s="868"/>
      <c r="J162" s="868"/>
      <c r="K162" s="868"/>
      <c r="L162" s="868"/>
      <c r="M162" s="895"/>
      <c r="N162" s="896"/>
      <c r="O162" s="868"/>
      <c r="P162" s="868"/>
      <c r="Q162" s="868"/>
      <c r="R162" s="868"/>
      <c r="S162" s="868"/>
      <c r="T162" s="868"/>
      <c r="U162" s="868"/>
      <c r="V162" s="868"/>
      <c r="W162" s="868"/>
      <c r="X162" s="868"/>
      <c r="Y162" s="868"/>
      <c r="Z162" s="868"/>
      <c r="AA162" s="868"/>
      <c r="AB162" s="868"/>
      <c r="AC162" s="868"/>
      <c r="AD162" s="868"/>
      <c r="AE162" s="868"/>
      <c r="AF162" s="868"/>
      <c r="AG162" s="868"/>
      <c r="AH162" s="868"/>
      <c r="AI162" s="868"/>
      <c r="AJ162" s="868"/>
      <c r="AK162" s="868"/>
      <c r="AL162" s="868"/>
      <c r="AM162" s="868"/>
      <c r="AN162" s="868"/>
      <c r="AO162" s="868"/>
      <c r="AP162" s="868"/>
      <c r="AQ162" s="868"/>
      <c r="AR162" s="868"/>
      <c r="AS162" s="868"/>
      <c r="AT162" s="868"/>
      <c r="AU162" s="868"/>
      <c r="AV162" s="868"/>
      <c r="AW162" s="868"/>
      <c r="AX162" s="868"/>
      <c r="AY162" s="868"/>
      <c r="AZ162" s="868"/>
      <c r="BA162" s="868"/>
      <c r="BB162" s="868"/>
    </row>
    <row r="163" spans="1:54" x14ac:dyDescent="0.25">
      <c r="A163" s="868"/>
      <c r="B163" s="868"/>
      <c r="C163" s="868"/>
      <c r="D163" s="868"/>
      <c r="E163" s="868"/>
      <c r="F163" s="868"/>
      <c r="G163" s="868"/>
      <c r="H163" s="868"/>
      <c r="I163" s="868"/>
      <c r="J163" s="868"/>
      <c r="K163" s="868"/>
      <c r="L163" s="868"/>
      <c r="M163" s="895"/>
      <c r="N163" s="896"/>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868"/>
      <c r="AL163" s="868"/>
      <c r="AM163" s="868"/>
      <c r="AN163" s="868"/>
      <c r="AO163" s="868"/>
      <c r="AP163" s="868"/>
      <c r="AQ163" s="868"/>
      <c r="AR163" s="868"/>
      <c r="AS163" s="868"/>
      <c r="AT163" s="868"/>
      <c r="AU163" s="868"/>
      <c r="AV163" s="868"/>
      <c r="AW163" s="868"/>
      <c r="AX163" s="868"/>
      <c r="AY163" s="868"/>
      <c r="AZ163" s="868"/>
      <c r="BA163" s="868"/>
      <c r="BB163" s="868"/>
    </row>
    <row r="164" spans="1:54" x14ac:dyDescent="0.25">
      <c r="A164" s="868"/>
      <c r="B164" s="868"/>
      <c r="C164" s="868"/>
      <c r="D164" s="868"/>
      <c r="E164" s="868"/>
      <c r="F164" s="868"/>
      <c r="G164" s="868"/>
      <c r="H164" s="868"/>
      <c r="I164" s="868"/>
      <c r="J164" s="868"/>
      <c r="K164" s="868"/>
      <c r="L164" s="868"/>
      <c r="M164" s="895"/>
      <c r="N164" s="896"/>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868"/>
      <c r="AL164" s="868"/>
      <c r="AM164" s="868"/>
      <c r="AN164" s="868"/>
      <c r="AO164" s="868"/>
      <c r="AP164" s="868"/>
      <c r="AQ164" s="868"/>
      <c r="AR164" s="868"/>
      <c r="AS164" s="868"/>
      <c r="AT164" s="868"/>
      <c r="AU164" s="868"/>
      <c r="AV164" s="868"/>
      <c r="AW164" s="868"/>
      <c r="AX164" s="868"/>
      <c r="AY164" s="868"/>
      <c r="AZ164" s="868"/>
      <c r="BA164" s="868"/>
      <c r="BB164" s="868"/>
    </row>
    <row r="165" spans="1:54" x14ac:dyDescent="0.25">
      <c r="A165" s="868"/>
      <c r="B165" s="868"/>
      <c r="C165" s="868"/>
      <c r="D165" s="868"/>
      <c r="E165" s="868"/>
      <c r="F165" s="868"/>
      <c r="G165" s="868"/>
      <c r="H165" s="868"/>
      <c r="I165" s="868"/>
      <c r="J165" s="868"/>
      <c r="K165" s="868"/>
      <c r="L165" s="868"/>
      <c r="M165" s="895"/>
      <c r="N165" s="896"/>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868"/>
      <c r="AL165" s="868"/>
      <c r="AM165" s="868"/>
      <c r="AN165" s="868"/>
      <c r="AO165" s="868"/>
      <c r="AP165" s="868"/>
      <c r="AQ165" s="868"/>
      <c r="AR165" s="868"/>
      <c r="AS165" s="868"/>
      <c r="AT165" s="868"/>
      <c r="AU165" s="868"/>
      <c r="AV165" s="868"/>
      <c r="AW165" s="868"/>
      <c r="AX165" s="868"/>
      <c r="AY165" s="868"/>
      <c r="AZ165" s="868"/>
      <c r="BA165" s="868"/>
      <c r="BB165" s="868"/>
    </row>
    <row r="166" spans="1:54" x14ac:dyDescent="0.25">
      <c r="A166" s="868"/>
      <c r="B166" s="868"/>
      <c r="C166" s="868"/>
      <c r="D166" s="868"/>
      <c r="E166" s="868"/>
      <c r="F166" s="868"/>
      <c r="G166" s="868"/>
      <c r="H166" s="868"/>
      <c r="I166" s="868"/>
      <c r="J166" s="868"/>
      <c r="K166" s="868"/>
      <c r="L166" s="868"/>
      <c r="M166" s="895"/>
      <c r="N166" s="896"/>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868"/>
      <c r="AL166" s="868"/>
      <c r="AM166" s="868"/>
      <c r="AN166" s="868"/>
      <c r="AO166" s="868"/>
      <c r="AP166" s="868"/>
      <c r="AQ166" s="868"/>
      <c r="AR166" s="868"/>
      <c r="AS166" s="868"/>
      <c r="AT166" s="868"/>
      <c r="AU166" s="868"/>
      <c r="AV166" s="868"/>
      <c r="AW166" s="868"/>
      <c r="AX166" s="868"/>
      <c r="AY166" s="868"/>
      <c r="AZ166" s="868"/>
      <c r="BA166" s="868"/>
      <c r="BB166" s="868"/>
    </row>
    <row r="167" spans="1:54" x14ac:dyDescent="0.25">
      <c r="A167" s="868"/>
      <c r="B167" s="868"/>
      <c r="C167" s="868"/>
      <c r="D167" s="868"/>
      <c r="E167" s="868"/>
      <c r="F167" s="868"/>
      <c r="G167" s="868"/>
      <c r="H167" s="868"/>
      <c r="I167" s="868"/>
      <c r="J167" s="868"/>
      <c r="K167" s="868"/>
      <c r="L167" s="868"/>
      <c r="M167" s="895"/>
      <c r="N167" s="896"/>
      <c r="O167" s="868"/>
      <c r="P167" s="868"/>
      <c r="Q167" s="868"/>
      <c r="R167" s="868"/>
      <c r="S167" s="868"/>
      <c r="T167" s="868"/>
      <c r="U167" s="868"/>
      <c r="V167" s="868"/>
      <c r="W167" s="868"/>
      <c r="X167" s="868"/>
      <c r="Y167" s="868"/>
      <c r="Z167" s="868"/>
      <c r="AA167" s="868"/>
      <c r="AB167" s="868"/>
      <c r="AC167" s="868"/>
      <c r="AD167" s="868"/>
      <c r="AE167" s="868"/>
      <c r="AF167" s="868"/>
      <c r="AG167" s="868"/>
      <c r="AH167" s="868"/>
      <c r="AI167" s="868"/>
      <c r="AJ167" s="868"/>
      <c r="AK167" s="868"/>
      <c r="AL167" s="868"/>
      <c r="AM167" s="868"/>
      <c r="AN167" s="868"/>
      <c r="AO167" s="868"/>
      <c r="AP167" s="868"/>
      <c r="AQ167" s="868"/>
      <c r="AR167" s="868"/>
      <c r="AS167" s="868"/>
      <c r="AT167" s="868"/>
      <c r="AU167" s="868"/>
      <c r="AV167" s="868"/>
      <c r="AW167" s="868"/>
      <c r="AX167" s="868"/>
      <c r="AY167" s="868"/>
      <c r="AZ167" s="868"/>
      <c r="BA167" s="868"/>
      <c r="BB167" s="868"/>
    </row>
    <row r="168" spans="1:54" x14ac:dyDescent="0.25">
      <c r="A168" s="868"/>
      <c r="B168" s="868"/>
      <c r="C168" s="868"/>
      <c r="D168" s="868"/>
      <c r="E168" s="868"/>
      <c r="F168" s="868"/>
      <c r="G168" s="868"/>
      <c r="H168" s="868"/>
      <c r="I168" s="868"/>
      <c r="J168" s="868"/>
      <c r="K168" s="868"/>
      <c r="L168" s="868"/>
      <c r="M168" s="895"/>
      <c r="N168" s="896"/>
      <c r="O168" s="868"/>
      <c r="P168" s="868"/>
      <c r="Q168" s="868"/>
      <c r="R168" s="868"/>
      <c r="S168" s="868"/>
      <c r="T168" s="868"/>
      <c r="U168" s="868"/>
      <c r="V168" s="868"/>
      <c r="W168" s="868"/>
      <c r="X168" s="868"/>
      <c r="Y168" s="868"/>
      <c r="Z168" s="868"/>
      <c r="AA168" s="868"/>
      <c r="AB168" s="868"/>
      <c r="AC168" s="868"/>
      <c r="AD168" s="868"/>
      <c r="AE168" s="868"/>
      <c r="AF168" s="868"/>
      <c r="AG168" s="868"/>
      <c r="AH168" s="868"/>
      <c r="AI168" s="868"/>
      <c r="AJ168" s="868"/>
      <c r="AK168" s="868"/>
      <c r="AL168" s="868"/>
      <c r="AM168" s="868"/>
      <c r="AN168" s="868"/>
      <c r="AO168" s="868"/>
      <c r="AP168" s="868"/>
      <c r="AQ168" s="868"/>
      <c r="AR168" s="868"/>
      <c r="AS168" s="868"/>
      <c r="AT168" s="868"/>
      <c r="AU168" s="868"/>
      <c r="AV168" s="868"/>
      <c r="AW168" s="868"/>
      <c r="AX168" s="868"/>
      <c r="AY168" s="868"/>
      <c r="AZ168" s="868"/>
      <c r="BA168" s="868"/>
      <c r="BB168" s="868"/>
    </row>
    <row r="169" spans="1:54" x14ac:dyDescent="0.25">
      <c r="A169" s="868"/>
      <c r="B169" s="868"/>
      <c r="C169" s="868"/>
      <c r="D169" s="868"/>
      <c r="E169" s="868"/>
      <c r="F169" s="868"/>
      <c r="G169" s="868"/>
      <c r="H169" s="868"/>
      <c r="I169" s="868"/>
      <c r="J169" s="868"/>
      <c r="K169" s="868"/>
      <c r="L169" s="868"/>
      <c r="M169" s="895"/>
      <c r="N169" s="896"/>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868"/>
      <c r="AL169" s="868"/>
      <c r="AM169" s="868"/>
      <c r="AN169" s="868"/>
      <c r="AO169" s="868"/>
      <c r="AP169" s="868"/>
      <c r="AQ169" s="868"/>
      <c r="AR169" s="868"/>
      <c r="AS169" s="868"/>
      <c r="AT169" s="868"/>
      <c r="AU169" s="868"/>
      <c r="AV169" s="868"/>
      <c r="AW169" s="868"/>
      <c r="AX169" s="868"/>
      <c r="AY169" s="868"/>
      <c r="AZ169" s="868"/>
      <c r="BA169" s="868"/>
      <c r="BB169" s="868"/>
    </row>
    <row r="170" spans="1:54" x14ac:dyDescent="0.25">
      <c r="A170" s="868"/>
      <c r="B170" s="868"/>
      <c r="C170" s="868"/>
      <c r="D170" s="868"/>
      <c r="E170" s="868"/>
      <c r="F170" s="868"/>
      <c r="G170" s="868"/>
      <c r="H170" s="868"/>
      <c r="I170" s="868"/>
      <c r="J170" s="868"/>
      <c r="K170" s="868"/>
      <c r="L170" s="868"/>
      <c r="M170" s="895"/>
      <c r="N170" s="896"/>
      <c r="O170" s="868"/>
      <c r="P170" s="868"/>
      <c r="Q170" s="868"/>
      <c r="R170" s="868"/>
      <c r="S170" s="868"/>
      <c r="T170" s="868"/>
      <c r="U170" s="868"/>
      <c r="V170" s="868"/>
      <c r="W170" s="868"/>
      <c r="X170" s="868"/>
      <c r="Y170" s="868"/>
      <c r="Z170" s="868"/>
      <c r="AA170" s="868"/>
      <c r="AB170" s="868"/>
      <c r="AC170" s="868"/>
      <c r="AD170" s="868"/>
      <c r="AE170" s="868"/>
      <c r="AF170" s="868"/>
      <c r="AG170" s="868"/>
      <c r="AH170" s="868"/>
      <c r="AI170" s="868"/>
      <c r="AJ170" s="868"/>
      <c r="AK170" s="868"/>
      <c r="AL170" s="868"/>
      <c r="AM170" s="868"/>
      <c r="AN170" s="868"/>
      <c r="AO170" s="868"/>
      <c r="AP170" s="868"/>
      <c r="AQ170" s="868"/>
      <c r="AR170" s="868"/>
      <c r="AS170" s="868"/>
      <c r="AT170" s="868"/>
      <c r="AU170" s="868"/>
      <c r="AV170" s="868"/>
      <c r="AW170" s="868"/>
      <c r="AX170" s="868"/>
      <c r="AY170" s="868"/>
      <c r="AZ170" s="868"/>
      <c r="BA170" s="868"/>
      <c r="BB170" s="868"/>
    </row>
    <row r="171" spans="1:54" x14ac:dyDescent="0.25">
      <c r="A171" s="868"/>
      <c r="B171" s="868"/>
      <c r="C171" s="868"/>
      <c r="D171" s="868"/>
      <c r="E171" s="868"/>
      <c r="F171" s="868"/>
      <c r="G171" s="868"/>
      <c r="H171" s="868"/>
      <c r="I171" s="868"/>
      <c r="J171" s="868"/>
      <c r="K171" s="868"/>
      <c r="L171" s="868"/>
      <c r="M171" s="895"/>
      <c r="N171" s="896"/>
      <c r="O171" s="868"/>
      <c r="P171" s="868"/>
      <c r="Q171" s="868"/>
      <c r="R171" s="868"/>
      <c r="S171" s="868"/>
      <c r="T171" s="868"/>
      <c r="U171" s="868"/>
      <c r="V171" s="868"/>
      <c r="W171" s="868"/>
      <c r="X171" s="868"/>
      <c r="Y171" s="868"/>
      <c r="Z171" s="868"/>
      <c r="AA171" s="868"/>
      <c r="AB171" s="868"/>
      <c r="AC171" s="868"/>
      <c r="AD171" s="868"/>
      <c r="AE171" s="868"/>
      <c r="AF171" s="868"/>
      <c r="AG171" s="868"/>
      <c r="AH171" s="868"/>
      <c r="AI171" s="868"/>
      <c r="AJ171" s="868"/>
      <c r="AK171" s="868"/>
      <c r="AL171" s="868"/>
      <c r="AM171" s="868"/>
      <c r="AN171" s="868"/>
      <c r="AO171" s="868"/>
      <c r="AP171" s="868"/>
      <c r="AQ171" s="868"/>
      <c r="AR171" s="868"/>
      <c r="AS171" s="868"/>
      <c r="AT171" s="868"/>
      <c r="AU171" s="868"/>
      <c r="AV171" s="868"/>
      <c r="AW171" s="868"/>
      <c r="AX171" s="868"/>
      <c r="AY171" s="868"/>
      <c r="AZ171" s="868"/>
      <c r="BA171" s="868"/>
      <c r="BB171" s="868"/>
    </row>
    <row r="172" spans="1:54" x14ac:dyDescent="0.25">
      <c r="A172" s="868"/>
      <c r="B172" s="868"/>
      <c r="C172" s="868"/>
      <c r="D172" s="868"/>
      <c r="E172" s="868"/>
      <c r="F172" s="868"/>
      <c r="G172" s="868"/>
      <c r="H172" s="868"/>
      <c r="I172" s="868"/>
      <c r="J172" s="868"/>
      <c r="K172" s="868"/>
      <c r="L172" s="868"/>
      <c r="M172" s="895"/>
      <c r="N172" s="896"/>
      <c r="O172" s="868"/>
      <c r="P172" s="868"/>
      <c r="Q172" s="868"/>
      <c r="R172" s="868"/>
      <c r="S172" s="868"/>
      <c r="T172" s="868"/>
      <c r="U172" s="868"/>
      <c r="V172" s="868"/>
      <c r="W172" s="868"/>
      <c r="X172" s="868"/>
      <c r="Y172" s="868"/>
      <c r="Z172" s="868"/>
      <c r="AA172" s="868"/>
      <c r="AB172" s="868"/>
      <c r="AC172" s="868"/>
      <c r="AD172" s="868"/>
      <c r="AE172" s="868"/>
      <c r="AF172" s="868"/>
      <c r="AG172" s="868"/>
      <c r="AH172" s="868"/>
      <c r="AI172" s="868"/>
      <c r="AJ172" s="868"/>
      <c r="AK172" s="868"/>
      <c r="AL172" s="868"/>
      <c r="AM172" s="868"/>
      <c r="AN172" s="868"/>
      <c r="AO172" s="868"/>
      <c r="AP172" s="868"/>
      <c r="AQ172" s="868"/>
      <c r="AR172" s="868"/>
      <c r="AS172" s="868"/>
      <c r="AT172" s="868"/>
      <c r="AU172" s="868"/>
      <c r="AV172" s="868"/>
      <c r="AW172" s="868"/>
      <c r="AX172" s="868"/>
      <c r="AY172" s="868"/>
      <c r="AZ172" s="868"/>
      <c r="BA172" s="868"/>
      <c r="BB172" s="868"/>
    </row>
    <row r="173" spans="1:54" x14ac:dyDescent="0.25">
      <c r="A173" s="868"/>
      <c r="B173" s="868"/>
      <c r="C173" s="868"/>
      <c r="D173" s="868"/>
      <c r="E173" s="868"/>
      <c r="F173" s="868"/>
      <c r="G173" s="868"/>
      <c r="H173" s="868"/>
      <c r="I173" s="868"/>
      <c r="J173" s="868"/>
      <c r="K173" s="868"/>
      <c r="L173" s="868"/>
      <c r="M173" s="895"/>
      <c r="N173" s="896"/>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868"/>
      <c r="AL173" s="868"/>
      <c r="AM173" s="868"/>
      <c r="AN173" s="868"/>
      <c r="AO173" s="868"/>
      <c r="AP173" s="868"/>
      <c r="AQ173" s="868"/>
      <c r="AR173" s="868"/>
      <c r="AS173" s="868"/>
      <c r="AT173" s="868"/>
      <c r="AU173" s="868"/>
      <c r="AV173" s="868"/>
      <c r="AW173" s="868"/>
      <c r="AX173" s="868"/>
      <c r="AY173" s="868"/>
      <c r="AZ173" s="868"/>
      <c r="BA173" s="868"/>
      <c r="BB173" s="868"/>
    </row>
    <row r="174" spans="1:54" x14ac:dyDescent="0.25">
      <c r="A174" s="868"/>
      <c r="B174" s="868"/>
      <c r="C174" s="868"/>
      <c r="D174" s="868"/>
      <c r="E174" s="868"/>
      <c r="F174" s="868"/>
      <c r="G174" s="868"/>
      <c r="H174" s="868"/>
      <c r="I174" s="868"/>
      <c r="J174" s="868"/>
      <c r="K174" s="868"/>
      <c r="L174" s="868"/>
      <c r="M174" s="895"/>
      <c r="N174" s="896"/>
      <c r="O174" s="868"/>
      <c r="P174" s="868"/>
      <c r="Q174" s="868"/>
      <c r="R174" s="868"/>
      <c r="S174" s="868"/>
      <c r="T174" s="868"/>
      <c r="U174" s="868"/>
      <c r="V174" s="868"/>
      <c r="W174" s="868"/>
      <c r="X174" s="868"/>
      <c r="Y174" s="868"/>
      <c r="Z174" s="868"/>
      <c r="AA174" s="868"/>
      <c r="AB174" s="868"/>
      <c r="AC174" s="868"/>
      <c r="AD174" s="868"/>
      <c r="AE174" s="868"/>
      <c r="AF174" s="868"/>
      <c r="AG174" s="868"/>
      <c r="AH174" s="868"/>
      <c r="AI174" s="868"/>
      <c r="AJ174" s="868"/>
      <c r="AK174" s="868"/>
      <c r="AL174" s="868"/>
      <c r="AM174" s="868"/>
      <c r="AN174" s="868"/>
      <c r="AO174" s="868"/>
      <c r="AP174" s="868"/>
      <c r="AQ174" s="868"/>
      <c r="AR174" s="868"/>
      <c r="AS174" s="868"/>
      <c r="AT174" s="868"/>
      <c r="AU174" s="868"/>
      <c r="AV174" s="868"/>
      <c r="AW174" s="868"/>
      <c r="AX174" s="868"/>
      <c r="AY174" s="868"/>
      <c r="AZ174" s="868"/>
      <c r="BA174" s="868"/>
      <c r="BB174" s="868"/>
    </row>
    <row r="175" spans="1:54" x14ac:dyDescent="0.25">
      <c r="A175" s="868"/>
      <c r="B175" s="868"/>
      <c r="C175" s="868"/>
      <c r="D175" s="868"/>
      <c r="E175" s="868"/>
      <c r="F175" s="868"/>
      <c r="G175" s="868"/>
      <c r="H175" s="868"/>
      <c r="I175" s="868"/>
      <c r="J175" s="868"/>
      <c r="K175" s="868"/>
      <c r="L175" s="868"/>
      <c r="M175" s="895"/>
      <c r="N175" s="896"/>
      <c r="O175" s="868"/>
      <c r="P175" s="868"/>
      <c r="Q175" s="868"/>
      <c r="R175" s="868"/>
      <c r="S175" s="868"/>
      <c r="T175" s="868"/>
      <c r="U175" s="868"/>
      <c r="V175" s="868"/>
      <c r="W175" s="868"/>
      <c r="X175" s="868"/>
      <c r="Y175" s="868"/>
      <c r="Z175" s="868"/>
      <c r="AA175" s="868"/>
      <c r="AB175" s="868"/>
      <c r="AC175" s="868"/>
      <c r="AD175" s="868"/>
      <c r="AE175" s="868"/>
      <c r="AF175" s="868"/>
      <c r="AG175" s="868"/>
      <c r="AH175" s="868"/>
      <c r="AI175" s="868"/>
      <c r="AJ175" s="868"/>
      <c r="AK175" s="868"/>
      <c r="AL175" s="868"/>
      <c r="AM175" s="868"/>
      <c r="AN175" s="868"/>
      <c r="AO175" s="868"/>
      <c r="AP175" s="868"/>
      <c r="AQ175" s="868"/>
      <c r="AR175" s="868"/>
      <c r="AS175" s="868"/>
      <c r="AT175" s="868"/>
      <c r="AU175" s="868"/>
      <c r="AV175" s="868"/>
      <c r="AW175" s="868"/>
      <c r="AX175" s="868"/>
      <c r="AY175" s="868"/>
      <c r="AZ175" s="868"/>
      <c r="BA175" s="868"/>
      <c r="BB175" s="868"/>
    </row>
    <row r="176" spans="1:54" x14ac:dyDescent="0.25">
      <c r="A176" s="868"/>
      <c r="B176" s="868"/>
      <c r="C176" s="868"/>
      <c r="D176" s="868"/>
      <c r="E176" s="868"/>
      <c r="F176" s="868"/>
      <c r="G176" s="868"/>
      <c r="H176" s="868"/>
      <c r="I176" s="868"/>
      <c r="J176" s="868"/>
      <c r="K176" s="868"/>
      <c r="L176" s="868"/>
      <c r="M176" s="895"/>
      <c r="N176" s="896"/>
      <c r="O176" s="868"/>
      <c r="P176" s="868"/>
      <c r="Q176" s="868"/>
      <c r="R176" s="868"/>
      <c r="S176" s="868"/>
      <c r="T176" s="868"/>
      <c r="U176" s="868"/>
      <c r="V176" s="868"/>
      <c r="W176" s="868"/>
      <c r="X176" s="868"/>
      <c r="Y176" s="868"/>
      <c r="Z176" s="868"/>
      <c r="AA176" s="868"/>
      <c r="AB176" s="868"/>
      <c r="AC176" s="868"/>
      <c r="AD176" s="868"/>
      <c r="AE176" s="868"/>
      <c r="AF176" s="868"/>
      <c r="AG176" s="868"/>
      <c r="AH176" s="868"/>
      <c r="AI176" s="868"/>
      <c r="AJ176" s="868"/>
      <c r="AK176" s="868"/>
      <c r="AL176" s="868"/>
      <c r="AM176" s="868"/>
      <c r="AN176" s="868"/>
      <c r="AO176" s="868"/>
      <c r="AP176" s="868"/>
      <c r="AQ176" s="868"/>
      <c r="AR176" s="868"/>
      <c r="AS176" s="868"/>
      <c r="AT176" s="868"/>
      <c r="AU176" s="868"/>
      <c r="AV176" s="868"/>
      <c r="AW176" s="868"/>
      <c r="AX176" s="868"/>
      <c r="AY176" s="868"/>
      <c r="AZ176" s="868"/>
      <c r="BA176" s="868"/>
      <c r="BB176" s="868"/>
    </row>
    <row r="177" spans="1:54" x14ac:dyDescent="0.25">
      <c r="A177" s="868"/>
      <c r="B177" s="868"/>
      <c r="C177" s="868"/>
      <c r="D177" s="868"/>
      <c r="E177" s="868"/>
      <c r="F177" s="868"/>
      <c r="G177" s="868"/>
      <c r="H177" s="868"/>
      <c r="I177" s="868"/>
      <c r="J177" s="868"/>
      <c r="K177" s="868"/>
      <c r="L177" s="868"/>
      <c r="M177" s="895"/>
      <c r="N177" s="896"/>
      <c r="O177" s="868"/>
      <c r="P177" s="868"/>
      <c r="Q177" s="868"/>
      <c r="R177" s="868"/>
      <c r="S177" s="868"/>
      <c r="T177" s="868"/>
      <c r="U177" s="868"/>
      <c r="V177" s="868"/>
      <c r="W177" s="868"/>
      <c r="X177" s="868"/>
      <c r="Y177" s="868"/>
      <c r="Z177" s="868"/>
      <c r="AA177" s="868"/>
      <c r="AB177" s="868"/>
      <c r="AC177" s="868"/>
      <c r="AD177" s="868"/>
      <c r="AE177" s="868"/>
      <c r="AF177" s="868"/>
      <c r="AG177" s="868"/>
      <c r="AH177" s="868"/>
      <c r="AI177" s="868"/>
      <c r="AJ177" s="868"/>
      <c r="AK177" s="868"/>
      <c r="AL177" s="868"/>
      <c r="AM177" s="868"/>
      <c r="AN177" s="868"/>
      <c r="AO177" s="868"/>
      <c r="AP177" s="868"/>
      <c r="AQ177" s="868"/>
      <c r="AR177" s="868"/>
      <c r="AS177" s="868"/>
      <c r="AT177" s="868"/>
      <c r="AU177" s="868"/>
      <c r="AV177" s="868"/>
      <c r="AW177" s="868"/>
      <c r="AX177" s="868"/>
      <c r="AY177" s="868"/>
      <c r="AZ177" s="868"/>
      <c r="BA177" s="868"/>
      <c r="BB177" s="868"/>
    </row>
    <row r="178" spans="1:54" x14ac:dyDescent="0.25">
      <c r="A178" s="868"/>
      <c r="B178" s="868"/>
      <c r="C178" s="868"/>
      <c r="D178" s="868"/>
      <c r="E178" s="868"/>
      <c r="F178" s="868"/>
      <c r="G178" s="868"/>
      <c r="H178" s="868"/>
      <c r="I178" s="868"/>
      <c r="J178" s="868"/>
      <c r="K178" s="868"/>
      <c r="L178" s="868"/>
      <c r="M178" s="895"/>
      <c r="N178" s="896"/>
      <c r="O178" s="868"/>
      <c r="P178" s="868"/>
      <c r="Q178" s="868"/>
      <c r="R178" s="868"/>
      <c r="S178" s="868"/>
      <c r="T178" s="868"/>
      <c r="U178" s="868"/>
      <c r="V178" s="868"/>
      <c r="W178" s="868"/>
      <c r="X178" s="868"/>
      <c r="Y178" s="868"/>
      <c r="Z178" s="868"/>
      <c r="AA178" s="868"/>
      <c r="AB178" s="868"/>
      <c r="AC178" s="868"/>
      <c r="AD178" s="868"/>
      <c r="AE178" s="868"/>
      <c r="AF178" s="868"/>
      <c r="AG178" s="868"/>
      <c r="AH178" s="868"/>
      <c r="AI178" s="868"/>
      <c r="AJ178" s="868"/>
      <c r="AK178" s="868"/>
      <c r="AL178" s="868"/>
      <c r="AM178" s="868"/>
      <c r="AN178" s="868"/>
      <c r="AO178" s="868"/>
      <c r="AP178" s="868"/>
      <c r="AQ178" s="868"/>
      <c r="AR178" s="868"/>
      <c r="AS178" s="868"/>
      <c r="AT178" s="868"/>
      <c r="AU178" s="868"/>
      <c r="AV178" s="868"/>
      <c r="AW178" s="868"/>
      <c r="AX178" s="868"/>
      <c r="AY178" s="868"/>
      <c r="AZ178" s="868"/>
      <c r="BA178" s="868"/>
      <c r="BB178" s="868"/>
    </row>
    <row r="179" spans="1:54" x14ac:dyDescent="0.25">
      <c r="A179" s="868"/>
      <c r="B179" s="868"/>
      <c r="C179" s="868"/>
      <c r="D179" s="868"/>
      <c r="E179" s="868"/>
      <c r="F179" s="868"/>
      <c r="G179" s="868"/>
      <c r="H179" s="868"/>
      <c r="I179" s="868"/>
      <c r="J179" s="868"/>
      <c r="K179" s="868"/>
      <c r="L179" s="868"/>
      <c r="M179" s="895"/>
      <c r="N179" s="896"/>
      <c r="O179" s="868"/>
      <c r="P179" s="868"/>
      <c r="Q179" s="868"/>
      <c r="R179" s="868"/>
      <c r="S179" s="868"/>
      <c r="T179" s="868"/>
      <c r="U179" s="868"/>
      <c r="V179" s="868"/>
      <c r="W179" s="868"/>
      <c r="X179" s="868"/>
      <c r="Y179" s="868"/>
      <c r="Z179" s="868"/>
      <c r="AA179" s="868"/>
      <c r="AB179" s="868"/>
      <c r="AC179" s="868"/>
      <c r="AD179" s="868"/>
      <c r="AE179" s="868"/>
      <c r="AF179" s="868"/>
      <c r="AG179" s="868"/>
      <c r="AH179" s="868"/>
      <c r="AI179" s="868"/>
      <c r="AJ179" s="868"/>
      <c r="AK179" s="868"/>
      <c r="AL179" s="868"/>
      <c r="AM179" s="868"/>
      <c r="AN179" s="868"/>
      <c r="AO179" s="868"/>
      <c r="AP179" s="868"/>
      <c r="AQ179" s="868"/>
      <c r="AR179" s="868"/>
      <c r="AS179" s="868"/>
      <c r="AT179" s="868"/>
      <c r="AU179" s="868"/>
      <c r="AV179" s="868"/>
      <c r="AW179" s="868"/>
      <c r="AX179" s="868"/>
      <c r="AY179" s="868"/>
      <c r="AZ179" s="868"/>
      <c r="BA179" s="868"/>
      <c r="BB179" s="868"/>
    </row>
    <row r="180" spans="1:54" x14ac:dyDescent="0.25">
      <c r="A180" s="868"/>
      <c r="B180" s="868"/>
      <c r="C180" s="868"/>
      <c r="D180" s="868"/>
      <c r="E180" s="868"/>
      <c r="F180" s="868"/>
      <c r="G180" s="868"/>
      <c r="H180" s="868"/>
      <c r="I180" s="868"/>
      <c r="J180" s="868"/>
      <c r="K180" s="868"/>
      <c r="L180" s="868"/>
      <c r="M180" s="895"/>
      <c r="N180" s="896"/>
      <c r="O180" s="868"/>
      <c r="P180" s="868"/>
      <c r="Q180" s="868"/>
      <c r="R180" s="868"/>
      <c r="S180" s="868"/>
      <c r="T180" s="868"/>
      <c r="U180" s="868"/>
      <c r="V180" s="868"/>
      <c r="W180" s="868"/>
      <c r="X180" s="868"/>
      <c r="Y180" s="868"/>
      <c r="Z180" s="868"/>
      <c r="AA180" s="868"/>
      <c r="AB180" s="868"/>
      <c r="AC180" s="868"/>
      <c r="AD180" s="868"/>
      <c r="AE180" s="868"/>
      <c r="AF180" s="868"/>
      <c r="AG180" s="868"/>
      <c r="AH180" s="868"/>
      <c r="AI180" s="868"/>
      <c r="AJ180" s="868"/>
      <c r="AK180" s="868"/>
      <c r="AL180" s="868"/>
      <c r="AM180" s="868"/>
      <c r="AN180" s="868"/>
      <c r="AO180" s="868"/>
      <c r="AP180" s="868"/>
      <c r="AQ180" s="868"/>
      <c r="AR180" s="868"/>
      <c r="AS180" s="868"/>
      <c r="AT180" s="868"/>
      <c r="AU180" s="868"/>
      <c r="AV180" s="868"/>
      <c r="AW180" s="868"/>
      <c r="AX180" s="868"/>
      <c r="AY180" s="868"/>
      <c r="AZ180" s="868"/>
      <c r="BA180" s="868"/>
      <c r="BB180" s="868"/>
    </row>
    <row r="181" spans="1:54" x14ac:dyDescent="0.25">
      <c r="A181" s="868"/>
      <c r="B181" s="868"/>
      <c r="C181" s="868"/>
      <c r="D181" s="868"/>
      <c r="E181" s="868"/>
      <c r="F181" s="868"/>
      <c r="G181" s="868"/>
      <c r="H181" s="868"/>
      <c r="I181" s="868"/>
      <c r="J181" s="868"/>
      <c r="K181" s="868"/>
      <c r="L181" s="868"/>
      <c r="M181" s="895"/>
      <c r="N181" s="896"/>
      <c r="O181" s="868"/>
      <c r="P181" s="868"/>
      <c r="Q181" s="868"/>
      <c r="R181" s="868"/>
      <c r="S181" s="868"/>
      <c r="T181" s="868"/>
      <c r="U181" s="868"/>
      <c r="V181" s="868"/>
      <c r="W181" s="868"/>
      <c r="X181" s="868"/>
      <c r="Y181" s="868"/>
      <c r="Z181" s="868"/>
      <c r="AA181" s="868"/>
      <c r="AB181" s="868"/>
      <c r="AC181" s="868"/>
      <c r="AD181" s="868"/>
      <c r="AE181" s="868"/>
      <c r="AF181" s="868"/>
      <c r="AG181" s="868"/>
      <c r="AH181" s="868"/>
      <c r="AI181" s="868"/>
      <c r="AJ181" s="868"/>
      <c r="AK181" s="868"/>
      <c r="AL181" s="868"/>
      <c r="AM181" s="868"/>
      <c r="AN181" s="868"/>
      <c r="AO181" s="868"/>
      <c r="AP181" s="868"/>
      <c r="AQ181" s="868"/>
      <c r="AR181" s="868"/>
      <c r="AS181" s="868"/>
      <c r="AT181" s="868"/>
      <c r="AU181" s="868"/>
      <c r="AV181" s="868"/>
      <c r="AW181" s="868"/>
      <c r="AX181" s="868"/>
      <c r="AY181" s="868"/>
      <c r="AZ181" s="868"/>
      <c r="BA181" s="868"/>
      <c r="BB181" s="868"/>
    </row>
    <row r="182" spans="1:54" x14ac:dyDescent="0.25">
      <c r="A182" s="868"/>
      <c r="B182" s="868"/>
      <c r="C182" s="868"/>
      <c r="D182" s="868"/>
      <c r="E182" s="868"/>
      <c r="F182" s="868"/>
      <c r="G182" s="868"/>
      <c r="H182" s="868"/>
      <c r="I182" s="868"/>
      <c r="J182" s="868"/>
      <c r="K182" s="868"/>
      <c r="L182" s="868"/>
      <c r="M182" s="895"/>
      <c r="N182" s="896"/>
      <c r="O182" s="868"/>
      <c r="P182" s="868"/>
      <c r="Q182" s="868"/>
      <c r="R182" s="868"/>
      <c r="S182" s="868"/>
      <c r="T182" s="868"/>
      <c r="U182" s="868"/>
      <c r="V182" s="868"/>
      <c r="W182" s="868"/>
      <c r="X182" s="868"/>
      <c r="Y182" s="868"/>
      <c r="Z182" s="868"/>
      <c r="AA182" s="868"/>
      <c r="AB182" s="868"/>
      <c r="AC182" s="868"/>
      <c r="AD182" s="868"/>
      <c r="AE182" s="868"/>
      <c r="AF182" s="868"/>
      <c r="AG182" s="868"/>
      <c r="AH182" s="868"/>
      <c r="AI182" s="868"/>
      <c r="AJ182" s="868"/>
      <c r="AK182" s="868"/>
      <c r="AL182" s="868"/>
      <c r="AM182" s="868"/>
      <c r="AN182" s="868"/>
      <c r="AO182" s="868"/>
      <c r="AP182" s="868"/>
      <c r="AQ182" s="868"/>
      <c r="AR182" s="868"/>
      <c r="AS182" s="868"/>
      <c r="AT182" s="868"/>
      <c r="AU182" s="868"/>
      <c r="AV182" s="868"/>
      <c r="AW182" s="868"/>
      <c r="AX182" s="868"/>
      <c r="AY182" s="868"/>
      <c r="AZ182" s="868"/>
      <c r="BA182" s="868"/>
      <c r="BB182" s="868"/>
    </row>
    <row r="183" spans="1:54" x14ac:dyDescent="0.25">
      <c r="A183" s="868"/>
      <c r="B183" s="868"/>
      <c r="C183" s="868"/>
      <c r="D183" s="868"/>
      <c r="E183" s="868"/>
      <c r="F183" s="868"/>
      <c r="G183" s="868"/>
      <c r="H183" s="868"/>
      <c r="I183" s="868"/>
      <c r="J183" s="868"/>
      <c r="K183" s="868"/>
      <c r="L183" s="868"/>
      <c r="M183" s="895"/>
      <c r="N183" s="896"/>
      <c r="O183" s="868"/>
      <c r="P183" s="868"/>
      <c r="Q183" s="868"/>
      <c r="R183" s="868"/>
      <c r="S183" s="868"/>
      <c r="T183" s="868"/>
      <c r="U183" s="868"/>
      <c r="V183" s="868"/>
      <c r="W183" s="868"/>
      <c r="X183" s="868"/>
      <c r="Y183" s="868"/>
      <c r="Z183" s="868"/>
      <c r="AA183" s="868"/>
      <c r="AB183" s="868"/>
      <c r="AC183" s="868"/>
      <c r="AD183" s="868"/>
      <c r="AE183" s="868"/>
      <c r="AF183" s="868"/>
      <c r="AG183" s="868"/>
      <c r="AH183" s="868"/>
      <c r="AI183" s="868"/>
      <c r="AJ183" s="868"/>
      <c r="AK183" s="868"/>
      <c r="AL183" s="868"/>
      <c r="AM183" s="868"/>
      <c r="AN183" s="868"/>
      <c r="AO183" s="868"/>
      <c r="AP183" s="868"/>
      <c r="AQ183" s="868"/>
      <c r="AR183" s="868"/>
      <c r="AS183" s="868"/>
      <c r="AT183" s="868"/>
      <c r="AU183" s="868"/>
      <c r="AV183" s="868"/>
      <c r="AW183" s="868"/>
      <c r="AX183" s="868"/>
      <c r="AY183" s="868"/>
      <c r="AZ183" s="868"/>
      <c r="BA183" s="868"/>
      <c r="BB183" s="868"/>
    </row>
    <row r="184" spans="1:54" x14ac:dyDescent="0.25">
      <c r="A184" s="868"/>
      <c r="B184" s="868"/>
      <c r="C184" s="868"/>
      <c r="D184" s="868"/>
      <c r="E184" s="868"/>
      <c r="F184" s="868"/>
      <c r="G184" s="868"/>
      <c r="H184" s="868"/>
      <c r="I184" s="868"/>
      <c r="J184" s="868"/>
      <c r="K184" s="868"/>
      <c r="L184" s="868"/>
      <c r="M184" s="895"/>
      <c r="N184" s="896"/>
      <c r="O184" s="868"/>
      <c r="P184" s="868"/>
      <c r="Q184" s="868"/>
      <c r="R184" s="868"/>
      <c r="S184" s="868"/>
      <c r="T184" s="868"/>
      <c r="U184" s="868"/>
      <c r="V184" s="868"/>
      <c r="W184" s="868"/>
      <c r="X184" s="868"/>
      <c r="Y184" s="868"/>
      <c r="Z184" s="868"/>
      <c r="AA184" s="868"/>
      <c r="AB184" s="868"/>
      <c r="AC184" s="868"/>
      <c r="AD184" s="868"/>
      <c r="AE184" s="868"/>
      <c r="AF184" s="868"/>
      <c r="AG184" s="868"/>
      <c r="AH184" s="868"/>
      <c r="AI184" s="868"/>
      <c r="AJ184" s="868"/>
      <c r="AK184" s="868"/>
      <c r="AL184" s="868"/>
      <c r="AM184" s="868"/>
      <c r="AN184" s="868"/>
      <c r="AO184" s="868"/>
      <c r="AP184" s="868"/>
      <c r="AQ184" s="868"/>
      <c r="AR184" s="868"/>
      <c r="AS184" s="868"/>
      <c r="AT184" s="868"/>
      <c r="AU184" s="868"/>
      <c r="AV184" s="868"/>
      <c r="AW184" s="868"/>
      <c r="AX184" s="868"/>
      <c r="AY184" s="868"/>
      <c r="AZ184" s="868"/>
      <c r="BA184" s="868"/>
      <c r="BB184" s="868"/>
    </row>
    <row r="185" spans="1:54" x14ac:dyDescent="0.25">
      <c r="A185" s="868"/>
      <c r="B185" s="868"/>
      <c r="C185" s="868"/>
      <c r="D185" s="868"/>
      <c r="E185" s="868"/>
      <c r="F185" s="868"/>
      <c r="G185" s="868"/>
      <c r="H185" s="868"/>
      <c r="I185" s="868"/>
      <c r="J185" s="868"/>
      <c r="K185" s="868"/>
      <c r="L185" s="868"/>
      <c r="M185" s="895"/>
      <c r="N185" s="896"/>
      <c r="O185" s="868"/>
      <c r="P185" s="868"/>
      <c r="Q185" s="868"/>
      <c r="R185" s="868"/>
      <c r="S185" s="868"/>
      <c r="T185" s="868"/>
      <c r="U185" s="868"/>
      <c r="V185" s="868"/>
      <c r="W185" s="868"/>
      <c r="X185" s="868"/>
      <c r="Y185" s="868"/>
      <c r="Z185" s="868"/>
      <c r="AA185" s="868"/>
      <c r="AB185" s="868"/>
      <c r="AC185" s="868"/>
      <c r="AD185" s="868"/>
      <c r="AE185" s="868"/>
      <c r="AF185" s="868"/>
      <c r="AG185" s="868"/>
      <c r="AH185" s="868"/>
      <c r="AI185" s="868"/>
      <c r="AJ185" s="868"/>
      <c r="AK185" s="868"/>
      <c r="AL185" s="868"/>
      <c r="AM185" s="868"/>
      <c r="AN185" s="868"/>
      <c r="AO185" s="868"/>
      <c r="AP185" s="868"/>
      <c r="AQ185" s="868"/>
      <c r="AR185" s="868"/>
      <c r="AS185" s="868"/>
      <c r="AT185" s="868"/>
      <c r="AU185" s="868"/>
      <c r="AV185" s="868"/>
      <c r="AW185" s="868"/>
      <c r="AX185" s="868"/>
      <c r="AY185" s="868"/>
      <c r="AZ185" s="868"/>
      <c r="BA185" s="868"/>
      <c r="BB185" s="868"/>
    </row>
    <row r="186" spans="1:54" x14ac:dyDescent="0.25">
      <c r="A186" s="868"/>
      <c r="B186" s="868"/>
      <c r="C186" s="868"/>
      <c r="D186" s="868"/>
      <c r="E186" s="868"/>
      <c r="F186" s="868"/>
      <c r="G186" s="868"/>
      <c r="H186" s="868"/>
      <c r="I186" s="868"/>
      <c r="J186" s="868"/>
      <c r="K186" s="868"/>
      <c r="L186" s="868"/>
      <c r="M186" s="895"/>
      <c r="N186" s="896"/>
      <c r="O186" s="868"/>
      <c r="P186" s="868"/>
      <c r="Q186" s="868"/>
      <c r="R186" s="868"/>
      <c r="S186" s="868"/>
      <c r="T186" s="868"/>
      <c r="U186" s="868"/>
      <c r="V186" s="868"/>
      <c r="W186" s="868"/>
      <c r="X186" s="868"/>
      <c r="Y186" s="868"/>
      <c r="Z186" s="868"/>
      <c r="AA186" s="868"/>
      <c r="AB186" s="868"/>
      <c r="AC186" s="868"/>
      <c r="AD186" s="868"/>
      <c r="AE186" s="868"/>
      <c r="AF186" s="868"/>
      <c r="AG186" s="868"/>
      <c r="AH186" s="868"/>
      <c r="AI186" s="868"/>
      <c r="AJ186" s="868"/>
      <c r="AK186" s="868"/>
      <c r="AL186" s="868"/>
      <c r="AM186" s="868"/>
      <c r="AN186" s="868"/>
      <c r="AO186" s="868"/>
      <c r="AP186" s="868"/>
      <c r="AQ186" s="868"/>
      <c r="AR186" s="868"/>
      <c r="AS186" s="868"/>
      <c r="AT186" s="868"/>
      <c r="AU186" s="868"/>
      <c r="AV186" s="868"/>
      <c r="AW186" s="868"/>
      <c r="AX186" s="868"/>
      <c r="AY186" s="868"/>
      <c r="AZ186" s="868"/>
      <c r="BA186" s="868"/>
      <c r="BB186" s="868"/>
    </row>
    <row r="187" spans="1:54" x14ac:dyDescent="0.25">
      <c r="A187" s="868"/>
      <c r="B187" s="868"/>
      <c r="C187" s="868"/>
      <c r="D187" s="868"/>
      <c r="E187" s="868"/>
      <c r="F187" s="868"/>
      <c r="G187" s="868"/>
      <c r="H187" s="868"/>
      <c r="I187" s="868"/>
      <c r="J187" s="868"/>
      <c r="K187" s="868"/>
      <c r="L187" s="868"/>
      <c r="M187" s="895"/>
      <c r="N187" s="896"/>
      <c r="O187" s="868"/>
      <c r="P187" s="868"/>
      <c r="Q187" s="868"/>
      <c r="R187" s="868"/>
      <c r="S187" s="868"/>
      <c r="T187" s="868"/>
      <c r="U187" s="868"/>
      <c r="V187" s="868"/>
      <c r="W187" s="868"/>
      <c r="X187" s="868"/>
      <c r="Y187" s="868"/>
      <c r="Z187" s="868"/>
      <c r="AA187" s="868"/>
      <c r="AB187" s="868"/>
      <c r="AC187" s="868"/>
      <c r="AD187" s="868"/>
      <c r="AE187" s="868"/>
      <c r="AF187" s="868"/>
      <c r="AG187" s="868"/>
      <c r="AH187" s="868"/>
      <c r="AI187" s="868"/>
      <c r="AJ187" s="868"/>
      <c r="AK187" s="868"/>
      <c r="AL187" s="868"/>
      <c r="AM187" s="868"/>
      <c r="AN187" s="868"/>
      <c r="AO187" s="868"/>
      <c r="AP187" s="868"/>
      <c r="AQ187" s="868"/>
      <c r="AR187" s="868"/>
      <c r="AS187" s="868"/>
      <c r="AT187" s="868"/>
      <c r="AU187" s="868"/>
      <c r="AV187" s="868"/>
      <c r="AW187" s="868"/>
      <c r="AX187" s="868"/>
      <c r="AY187" s="868"/>
      <c r="AZ187" s="868"/>
      <c r="BA187" s="868"/>
      <c r="BB187" s="868"/>
    </row>
    <row r="188" spans="1:54" x14ac:dyDescent="0.25">
      <c r="A188" s="868"/>
      <c r="B188" s="868"/>
      <c r="C188" s="868"/>
      <c r="D188" s="868"/>
      <c r="E188" s="868"/>
      <c r="F188" s="868"/>
      <c r="G188" s="868"/>
      <c r="H188" s="868"/>
      <c r="I188" s="868"/>
      <c r="J188" s="868"/>
      <c r="K188" s="868"/>
      <c r="L188" s="868"/>
      <c r="M188" s="895"/>
      <c r="N188" s="896"/>
      <c r="O188" s="868"/>
      <c r="P188" s="868"/>
      <c r="Q188" s="868"/>
      <c r="R188" s="868"/>
      <c r="S188" s="868"/>
      <c r="T188" s="868"/>
      <c r="U188" s="868"/>
      <c r="V188" s="868"/>
      <c r="W188" s="868"/>
      <c r="X188" s="868"/>
      <c r="Y188" s="868"/>
      <c r="Z188" s="868"/>
      <c r="AA188" s="868"/>
      <c r="AB188" s="868"/>
      <c r="AC188" s="868"/>
      <c r="AD188" s="868"/>
      <c r="AE188" s="868"/>
      <c r="AF188" s="868"/>
      <c r="AG188" s="868"/>
      <c r="AH188" s="868"/>
      <c r="AI188" s="868"/>
      <c r="AJ188" s="868"/>
      <c r="AK188" s="868"/>
      <c r="AL188" s="868"/>
      <c r="AM188" s="868"/>
      <c r="AN188" s="868"/>
      <c r="AO188" s="868"/>
      <c r="AP188" s="868"/>
      <c r="AQ188" s="868"/>
      <c r="AR188" s="868"/>
      <c r="AS188" s="868"/>
      <c r="AT188" s="868"/>
      <c r="AU188" s="868"/>
      <c r="AV188" s="868"/>
      <c r="AW188" s="868"/>
      <c r="AX188" s="868"/>
      <c r="AY188" s="868"/>
      <c r="AZ188" s="868"/>
      <c r="BA188" s="868"/>
      <c r="BB188" s="868"/>
    </row>
    <row r="189" spans="1:54" x14ac:dyDescent="0.25">
      <c r="A189" s="868"/>
      <c r="B189" s="868"/>
      <c r="C189" s="868"/>
      <c r="D189" s="868"/>
      <c r="E189" s="868"/>
      <c r="F189" s="868"/>
      <c r="G189" s="868"/>
      <c r="H189" s="868"/>
      <c r="I189" s="868"/>
      <c r="J189" s="868"/>
      <c r="K189" s="868"/>
      <c r="L189" s="868"/>
      <c r="M189" s="895"/>
      <c r="N189" s="896"/>
      <c r="O189" s="868"/>
      <c r="P189" s="868"/>
      <c r="Q189" s="868"/>
      <c r="R189" s="868"/>
      <c r="S189" s="868"/>
      <c r="T189" s="868"/>
      <c r="U189" s="868"/>
      <c r="V189" s="868"/>
      <c r="W189" s="868"/>
      <c r="X189" s="868"/>
      <c r="Y189" s="868"/>
      <c r="Z189" s="868"/>
      <c r="AA189" s="868"/>
      <c r="AB189" s="868"/>
      <c r="AC189" s="868"/>
      <c r="AD189" s="868"/>
      <c r="AE189" s="868"/>
      <c r="AF189" s="868"/>
      <c r="AG189" s="868"/>
      <c r="AH189" s="868"/>
      <c r="AI189" s="868"/>
      <c r="AJ189" s="868"/>
      <c r="AK189" s="868"/>
      <c r="AL189" s="868"/>
      <c r="AM189" s="868"/>
      <c r="AN189" s="868"/>
      <c r="AO189" s="868"/>
      <c r="AP189" s="868"/>
      <c r="AQ189" s="868"/>
      <c r="AR189" s="868"/>
      <c r="AS189" s="868"/>
      <c r="AT189" s="868"/>
      <c r="AU189" s="868"/>
      <c r="AV189" s="868"/>
      <c r="AW189" s="868"/>
      <c r="AX189" s="868"/>
      <c r="AY189" s="868"/>
      <c r="AZ189" s="868"/>
      <c r="BA189" s="868"/>
      <c r="BB189" s="868"/>
    </row>
    <row r="190" spans="1:54" x14ac:dyDescent="0.25">
      <c r="A190" s="868"/>
      <c r="B190" s="868"/>
      <c r="C190" s="868"/>
      <c r="D190" s="868"/>
      <c r="E190" s="868"/>
      <c r="F190" s="868"/>
      <c r="G190" s="868"/>
      <c r="H190" s="868"/>
      <c r="I190" s="868"/>
      <c r="J190" s="868"/>
      <c r="K190" s="868"/>
      <c r="L190" s="868"/>
      <c r="M190" s="895"/>
      <c r="N190" s="896"/>
      <c r="O190" s="868"/>
      <c r="P190" s="868"/>
      <c r="Q190" s="868"/>
      <c r="R190" s="868"/>
      <c r="S190" s="868"/>
      <c r="T190" s="868"/>
      <c r="U190" s="868"/>
      <c r="V190" s="868"/>
      <c r="W190" s="868"/>
      <c r="X190" s="868"/>
      <c r="Y190" s="868"/>
      <c r="Z190" s="868"/>
      <c r="AA190" s="868"/>
      <c r="AB190" s="868"/>
      <c r="AC190" s="868"/>
      <c r="AD190" s="868"/>
      <c r="AE190" s="868"/>
      <c r="AF190" s="868"/>
      <c r="AG190" s="868"/>
      <c r="AH190" s="868"/>
      <c r="AI190" s="868"/>
      <c r="AJ190" s="868"/>
      <c r="AK190" s="868"/>
      <c r="AL190" s="868"/>
      <c r="AM190" s="868"/>
      <c r="AN190" s="868"/>
      <c r="AO190" s="868"/>
      <c r="AP190" s="868"/>
      <c r="AQ190" s="868"/>
      <c r="AR190" s="868"/>
      <c r="AS190" s="868"/>
      <c r="AT190" s="868"/>
      <c r="AU190" s="868"/>
      <c r="AV190" s="868"/>
      <c r="AW190" s="868"/>
      <c r="AX190" s="868"/>
      <c r="AY190" s="868"/>
      <c r="AZ190" s="868"/>
      <c r="BA190" s="868"/>
      <c r="BB190" s="868"/>
    </row>
    <row r="191" spans="1:54" x14ac:dyDescent="0.25">
      <c r="A191" s="868"/>
      <c r="B191" s="868"/>
      <c r="C191" s="868"/>
      <c r="D191" s="868"/>
      <c r="E191" s="868"/>
      <c r="F191" s="868"/>
      <c r="G191" s="868"/>
      <c r="H191" s="868"/>
      <c r="I191" s="868"/>
      <c r="J191" s="868"/>
      <c r="K191" s="868"/>
      <c r="L191" s="868"/>
      <c r="M191" s="895"/>
      <c r="N191" s="896"/>
      <c r="O191" s="868"/>
      <c r="P191" s="868"/>
      <c r="Q191" s="868"/>
      <c r="R191" s="868"/>
      <c r="S191" s="868"/>
      <c r="T191" s="868"/>
      <c r="U191" s="868"/>
      <c r="V191" s="868"/>
      <c r="W191" s="868"/>
      <c r="X191" s="868"/>
      <c r="Y191" s="868"/>
      <c r="Z191" s="868"/>
      <c r="AA191" s="868"/>
      <c r="AB191" s="868"/>
      <c r="AC191" s="868"/>
      <c r="AD191" s="868"/>
      <c r="AE191" s="868"/>
      <c r="AF191" s="868"/>
      <c r="AG191" s="868"/>
      <c r="AH191" s="868"/>
      <c r="AI191" s="868"/>
      <c r="AJ191" s="868"/>
      <c r="AK191" s="868"/>
      <c r="AL191" s="868"/>
      <c r="AM191" s="868"/>
      <c r="AN191" s="868"/>
      <c r="AO191" s="868"/>
      <c r="AP191" s="868"/>
      <c r="AQ191" s="868"/>
      <c r="AR191" s="868"/>
      <c r="AS191" s="868"/>
      <c r="AT191" s="868"/>
      <c r="AU191" s="868"/>
      <c r="AV191" s="868"/>
      <c r="AW191" s="868"/>
      <c r="AX191" s="868"/>
      <c r="AY191" s="868"/>
      <c r="AZ191" s="868"/>
      <c r="BA191" s="868"/>
      <c r="BB191" s="868"/>
    </row>
    <row r="192" spans="1:54" x14ac:dyDescent="0.25">
      <c r="A192" s="868"/>
      <c r="B192" s="868"/>
      <c r="C192" s="868"/>
      <c r="D192" s="868"/>
      <c r="E192" s="868"/>
      <c r="F192" s="868"/>
      <c r="G192" s="868"/>
      <c r="H192" s="868"/>
      <c r="I192" s="868"/>
      <c r="J192" s="868"/>
      <c r="K192" s="868"/>
      <c r="L192" s="868"/>
      <c r="M192" s="895"/>
      <c r="N192" s="896"/>
      <c r="O192" s="868"/>
      <c r="P192" s="868"/>
      <c r="Q192" s="868"/>
      <c r="R192" s="868"/>
      <c r="S192" s="868"/>
      <c r="T192" s="868"/>
      <c r="U192" s="868"/>
      <c r="V192" s="868"/>
      <c r="W192" s="868"/>
      <c r="X192" s="868"/>
      <c r="Y192" s="868"/>
      <c r="Z192" s="868"/>
      <c r="AA192" s="868"/>
      <c r="AB192" s="868"/>
      <c r="AC192" s="868"/>
      <c r="AD192" s="868"/>
      <c r="AE192" s="868"/>
      <c r="AF192" s="868"/>
      <c r="AG192" s="868"/>
      <c r="AH192" s="868"/>
      <c r="AI192" s="868"/>
      <c r="AJ192" s="868"/>
      <c r="AK192" s="868"/>
      <c r="AL192" s="868"/>
      <c r="AM192" s="868"/>
      <c r="AN192" s="868"/>
      <c r="AO192" s="868"/>
      <c r="AP192" s="868"/>
      <c r="AQ192" s="868"/>
      <c r="AR192" s="868"/>
      <c r="AS192" s="868"/>
      <c r="AT192" s="868"/>
      <c r="AU192" s="868"/>
      <c r="AV192" s="868"/>
      <c r="AW192" s="868"/>
      <c r="AX192" s="868"/>
      <c r="AY192" s="868"/>
      <c r="AZ192" s="868"/>
      <c r="BA192" s="868"/>
      <c r="BB192" s="868"/>
    </row>
    <row r="193" spans="1:54" x14ac:dyDescent="0.25">
      <c r="A193" s="868"/>
      <c r="B193" s="868"/>
      <c r="C193" s="868"/>
      <c r="D193" s="868"/>
      <c r="E193" s="868"/>
      <c r="F193" s="868"/>
      <c r="G193" s="868"/>
      <c r="H193" s="868"/>
      <c r="I193" s="868"/>
      <c r="J193" s="868"/>
      <c r="K193" s="868"/>
      <c r="L193" s="868"/>
      <c r="M193" s="895"/>
      <c r="N193" s="896"/>
      <c r="O193" s="868"/>
      <c r="P193" s="868"/>
      <c r="Q193" s="868"/>
      <c r="R193" s="868"/>
      <c r="S193" s="868"/>
      <c r="T193" s="868"/>
      <c r="U193" s="868"/>
      <c r="V193" s="868"/>
      <c r="W193" s="868"/>
      <c r="X193" s="868"/>
      <c r="Y193" s="868"/>
      <c r="Z193" s="868"/>
      <c r="AA193" s="868"/>
      <c r="AB193" s="868"/>
      <c r="AC193" s="868"/>
      <c r="AD193" s="868"/>
      <c r="AE193" s="868"/>
      <c r="AF193" s="868"/>
      <c r="AG193" s="868"/>
      <c r="AH193" s="868"/>
      <c r="AI193" s="868"/>
      <c r="AJ193" s="868"/>
      <c r="AK193" s="868"/>
      <c r="AL193" s="868"/>
      <c r="AM193" s="868"/>
      <c r="AN193" s="868"/>
      <c r="AO193" s="868"/>
      <c r="AP193" s="868"/>
      <c r="AQ193" s="868"/>
      <c r="AR193" s="868"/>
      <c r="AS193" s="868"/>
      <c r="AT193" s="868"/>
      <c r="AU193" s="868"/>
      <c r="AV193" s="868"/>
      <c r="AW193" s="868"/>
      <c r="AX193" s="868"/>
      <c r="AY193" s="868"/>
      <c r="AZ193" s="868"/>
      <c r="BA193" s="868"/>
      <c r="BB193" s="868"/>
    </row>
    <row r="194" spans="1:54" x14ac:dyDescent="0.25">
      <c r="A194" s="868"/>
      <c r="B194" s="868"/>
      <c r="C194" s="868"/>
      <c r="D194" s="868"/>
      <c r="E194" s="868"/>
      <c r="F194" s="868"/>
      <c r="G194" s="868"/>
      <c r="H194" s="868"/>
      <c r="I194" s="868"/>
      <c r="J194" s="868"/>
      <c r="K194" s="868"/>
      <c r="L194" s="868"/>
      <c r="M194" s="895"/>
      <c r="N194" s="896"/>
      <c r="O194" s="868"/>
      <c r="P194" s="868"/>
      <c r="Q194" s="868"/>
      <c r="R194" s="868"/>
      <c r="S194" s="868"/>
      <c r="T194" s="868"/>
      <c r="U194" s="868"/>
      <c r="V194" s="868"/>
      <c r="W194" s="868"/>
      <c r="X194" s="868"/>
      <c r="Y194" s="868"/>
      <c r="Z194" s="868"/>
      <c r="AA194" s="868"/>
      <c r="AB194" s="868"/>
      <c r="AC194" s="868"/>
      <c r="AD194" s="868"/>
      <c r="AE194" s="868"/>
      <c r="AF194" s="868"/>
      <c r="AG194" s="868"/>
      <c r="AH194" s="868"/>
      <c r="AI194" s="868"/>
      <c r="AJ194" s="868"/>
      <c r="AK194" s="868"/>
      <c r="AL194" s="868"/>
      <c r="AM194" s="868"/>
      <c r="AN194" s="868"/>
      <c r="AO194" s="868"/>
      <c r="AP194" s="868"/>
      <c r="AQ194" s="868"/>
      <c r="AR194" s="868"/>
      <c r="AS194" s="868"/>
      <c r="AT194" s="868"/>
      <c r="AU194" s="868"/>
      <c r="AV194" s="868"/>
      <c r="AW194" s="868"/>
      <c r="AX194" s="868"/>
      <c r="AY194" s="868"/>
      <c r="AZ194" s="868"/>
      <c r="BA194" s="868"/>
      <c r="BB194" s="868"/>
    </row>
    <row r="195" spans="1:54" x14ac:dyDescent="0.25">
      <c r="A195" s="868"/>
      <c r="B195" s="868"/>
      <c r="C195" s="868"/>
      <c r="D195" s="868"/>
      <c r="E195" s="868"/>
      <c r="F195" s="868"/>
      <c r="G195" s="868"/>
      <c r="H195" s="868"/>
      <c r="I195" s="868"/>
      <c r="J195" s="868"/>
      <c r="K195" s="868"/>
      <c r="L195" s="868"/>
      <c r="M195" s="895"/>
      <c r="N195" s="896"/>
      <c r="O195" s="868"/>
      <c r="P195" s="868"/>
      <c r="Q195" s="868"/>
      <c r="R195" s="868"/>
      <c r="S195" s="868"/>
      <c r="T195" s="868"/>
      <c r="U195" s="868"/>
      <c r="V195" s="868"/>
      <c r="W195" s="868"/>
      <c r="X195" s="868"/>
      <c r="Y195" s="868"/>
      <c r="Z195" s="868"/>
      <c r="AA195" s="868"/>
      <c r="AB195" s="868"/>
      <c r="AC195" s="868"/>
      <c r="AD195" s="868"/>
      <c r="AE195" s="868"/>
      <c r="AF195" s="868"/>
      <c r="AG195" s="868"/>
      <c r="AH195" s="868"/>
      <c r="AI195" s="868"/>
      <c r="AJ195" s="868"/>
      <c r="AK195" s="868"/>
      <c r="AL195" s="868"/>
      <c r="AM195" s="868"/>
      <c r="AN195" s="868"/>
      <c r="AO195" s="868"/>
      <c r="AP195" s="868"/>
      <c r="AQ195" s="868"/>
      <c r="AR195" s="868"/>
      <c r="AS195" s="868"/>
      <c r="AT195" s="868"/>
      <c r="AU195" s="868"/>
      <c r="AV195" s="868"/>
      <c r="AW195" s="868"/>
      <c r="AX195" s="868"/>
      <c r="AY195" s="868"/>
      <c r="AZ195" s="868"/>
      <c r="BA195" s="868"/>
      <c r="BB195" s="868"/>
    </row>
  </sheetData>
  <sheetProtection algorithmName="SHA-512" hashValue="/5JfBT009OPPCi+OxVv+PHfMGj4zO5jFC0jznRlivb4bofIsmYY1ClK0FARVF9I2QfS64YJreO3ARU5hrNt5pg==" saltValue="KyFPfzNN3soWTuUJXz/nww==" spinCount="100000" sheet="1" objects="1" scenarios="1"/>
  <mergeCells count="243">
    <mergeCell ref="A77:L77"/>
    <mergeCell ref="A75:F75"/>
    <mergeCell ref="G75:H75"/>
    <mergeCell ref="I75:J75"/>
    <mergeCell ref="K75:L75"/>
    <mergeCell ref="A76:F76"/>
    <mergeCell ref="G76:H76"/>
    <mergeCell ref="I76:J76"/>
    <mergeCell ref="K76:L76"/>
    <mergeCell ref="A73:F73"/>
    <mergeCell ref="G73:H73"/>
    <mergeCell ref="I73:J73"/>
    <mergeCell ref="K73:L73"/>
    <mergeCell ref="A74:F74"/>
    <mergeCell ref="G74:H74"/>
    <mergeCell ref="I74:J74"/>
    <mergeCell ref="K74:L74"/>
    <mergeCell ref="A70:L70"/>
    <mergeCell ref="A71:D71"/>
    <mergeCell ref="G71:H71"/>
    <mergeCell ref="I71:J71"/>
    <mergeCell ref="K71:L71"/>
    <mergeCell ref="A72:F72"/>
    <mergeCell ref="G72:H72"/>
    <mergeCell ref="I72:J72"/>
    <mergeCell ref="K72:L72"/>
    <mergeCell ref="A68:F68"/>
    <mergeCell ref="G68:H68"/>
    <mergeCell ref="I68:J68"/>
    <mergeCell ref="K68:L68"/>
    <mergeCell ref="A69:F69"/>
    <mergeCell ref="G69:H69"/>
    <mergeCell ref="I69:J69"/>
    <mergeCell ref="K69:L69"/>
    <mergeCell ref="A66:F66"/>
    <mergeCell ref="G66:H66"/>
    <mergeCell ref="I66:J66"/>
    <mergeCell ref="K66:L66"/>
    <mergeCell ref="A67:F67"/>
    <mergeCell ref="G67:H67"/>
    <mergeCell ref="I67:J67"/>
    <mergeCell ref="K67:L67"/>
    <mergeCell ref="A63:L63"/>
    <mergeCell ref="A64:D64"/>
    <mergeCell ref="G64:H64"/>
    <mergeCell ref="I64:J64"/>
    <mergeCell ref="K64:L64"/>
    <mergeCell ref="A65:F65"/>
    <mergeCell ref="G65:H65"/>
    <mergeCell ref="I65:J65"/>
    <mergeCell ref="K65:L65"/>
    <mergeCell ref="A61:F61"/>
    <mergeCell ref="G61:H61"/>
    <mergeCell ref="I61:J61"/>
    <mergeCell ref="K61:L61"/>
    <mergeCell ref="A62:F62"/>
    <mergeCell ref="G62:H62"/>
    <mergeCell ref="I62:J62"/>
    <mergeCell ref="K62:L62"/>
    <mergeCell ref="A59:F59"/>
    <mergeCell ref="G59:H59"/>
    <mergeCell ref="I59:J59"/>
    <mergeCell ref="K59:L59"/>
    <mergeCell ref="A60:F60"/>
    <mergeCell ref="G60:H60"/>
    <mergeCell ref="I60:J60"/>
    <mergeCell ref="K60:L60"/>
    <mergeCell ref="A56:L56"/>
    <mergeCell ref="A57:D57"/>
    <mergeCell ref="G57:H57"/>
    <mergeCell ref="I57:J57"/>
    <mergeCell ref="K57:L57"/>
    <mergeCell ref="A58:F58"/>
    <mergeCell ref="G58:H58"/>
    <mergeCell ref="I58:J58"/>
    <mergeCell ref="K58:L58"/>
    <mergeCell ref="A54:F54"/>
    <mergeCell ref="G54:H54"/>
    <mergeCell ref="I54:J54"/>
    <mergeCell ref="K54:L54"/>
    <mergeCell ref="A55:F55"/>
    <mergeCell ref="G55:H55"/>
    <mergeCell ref="I55:J55"/>
    <mergeCell ref="K55:L55"/>
    <mergeCell ref="A52:F52"/>
    <mergeCell ref="G52:H52"/>
    <mergeCell ref="I52:J52"/>
    <mergeCell ref="K52:L52"/>
    <mergeCell ref="A53:F53"/>
    <mergeCell ref="G53:H53"/>
    <mergeCell ref="I53:J53"/>
    <mergeCell ref="K53:L53"/>
    <mergeCell ref="A49:L49"/>
    <mergeCell ref="A50:D50"/>
    <mergeCell ref="G50:H50"/>
    <mergeCell ref="I50:J50"/>
    <mergeCell ref="K50:L50"/>
    <mergeCell ref="A51:F51"/>
    <mergeCell ref="G51:H51"/>
    <mergeCell ref="I51:J51"/>
    <mergeCell ref="K51:L51"/>
    <mergeCell ref="A47:F47"/>
    <mergeCell ref="G47:H47"/>
    <mergeCell ref="I47:J47"/>
    <mergeCell ref="K47:L47"/>
    <mergeCell ref="A48:F48"/>
    <mergeCell ref="G48:H48"/>
    <mergeCell ref="I48:J48"/>
    <mergeCell ref="K48:L48"/>
    <mergeCell ref="A45:F45"/>
    <mergeCell ref="G45:H45"/>
    <mergeCell ref="I45:J45"/>
    <mergeCell ref="K45:L45"/>
    <mergeCell ref="A46:F46"/>
    <mergeCell ref="G46:H46"/>
    <mergeCell ref="I46:J46"/>
    <mergeCell ref="K46:L46"/>
    <mergeCell ref="A42:L42"/>
    <mergeCell ref="G43:H43"/>
    <mergeCell ref="I43:J43"/>
    <mergeCell ref="K43:L43"/>
    <mergeCell ref="A44:F44"/>
    <mergeCell ref="G44:H44"/>
    <mergeCell ref="I44:J44"/>
    <mergeCell ref="K44:L44"/>
    <mergeCell ref="A40:F40"/>
    <mergeCell ref="G40:H40"/>
    <mergeCell ref="I40:J40"/>
    <mergeCell ref="K40:L40"/>
    <mergeCell ref="A41:F41"/>
    <mergeCell ref="G41:H41"/>
    <mergeCell ref="I41:J41"/>
    <mergeCell ref="K41:L41"/>
    <mergeCell ref="A38:F38"/>
    <mergeCell ref="G38:H38"/>
    <mergeCell ref="I38:J38"/>
    <mergeCell ref="K38:L38"/>
    <mergeCell ref="A39:F39"/>
    <mergeCell ref="G39:H39"/>
    <mergeCell ref="I39:J39"/>
    <mergeCell ref="K39:L39"/>
    <mergeCell ref="A35:L35"/>
    <mergeCell ref="A36:D36"/>
    <mergeCell ref="G36:H36"/>
    <mergeCell ref="I36:J36"/>
    <mergeCell ref="K36:L36"/>
    <mergeCell ref="A37:F37"/>
    <mergeCell ref="G37:H37"/>
    <mergeCell ref="I37:J37"/>
    <mergeCell ref="K37:L37"/>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28:L28"/>
    <mergeCell ref="A29:D29"/>
    <mergeCell ref="G29:H29"/>
    <mergeCell ref="I29:J29"/>
    <mergeCell ref="K29:L29"/>
    <mergeCell ref="A30:F30"/>
    <mergeCell ref="G30:H30"/>
    <mergeCell ref="I30:J30"/>
    <mergeCell ref="K30:L30"/>
    <mergeCell ref="A26:F26"/>
    <mergeCell ref="G26:H26"/>
    <mergeCell ref="I26:J26"/>
    <mergeCell ref="K26:L26"/>
    <mergeCell ref="A27:F27"/>
    <mergeCell ref="G27:H27"/>
    <mergeCell ref="I27:J27"/>
    <mergeCell ref="K27:L27"/>
    <mergeCell ref="A24:F24"/>
    <mergeCell ref="G24:H24"/>
    <mergeCell ref="I24:J24"/>
    <mergeCell ref="K24:L24"/>
    <mergeCell ref="A25:F25"/>
    <mergeCell ref="G25:H25"/>
    <mergeCell ref="I25:J25"/>
    <mergeCell ref="K25:L25"/>
    <mergeCell ref="A21:L21"/>
    <mergeCell ref="A22:D22"/>
    <mergeCell ref="G22:H22"/>
    <mergeCell ref="I22:J22"/>
    <mergeCell ref="K22:L22"/>
    <mergeCell ref="A23:F23"/>
    <mergeCell ref="G23:H23"/>
    <mergeCell ref="I23:J23"/>
    <mergeCell ref="K23:L23"/>
    <mergeCell ref="A20:F20"/>
    <mergeCell ref="G20:H20"/>
    <mergeCell ref="I20:J20"/>
    <mergeCell ref="K20:L20"/>
    <mergeCell ref="A17:F17"/>
    <mergeCell ref="G17:H17"/>
    <mergeCell ref="I17:J17"/>
    <mergeCell ref="K17:L17"/>
    <mergeCell ref="A18:F18"/>
    <mergeCell ref="G18:H18"/>
    <mergeCell ref="I18:J18"/>
    <mergeCell ref="K18:L18"/>
    <mergeCell ref="A15:D15"/>
    <mergeCell ref="G15:H15"/>
    <mergeCell ref="I15:J15"/>
    <mergeCell ref="K15:L15"/>
    <mergeCell ref="A16:F16"/>
    <mergeCell ref="G16:H16"/>
    <mergeCell ref="I16:J16"/>
    <mergeCell ref="K16:L16"/>
    <mergeCell ref="A19:F19"/>
    <mergeCell ref="G19:H19"/>
    <mergeCell ref="I19:J19"/>
    <mergeCell ref="K19:L19"/>
    <mergeCell ref="A12:F12"/>
    <mergeCell ref="G12:L12"/>
    <mergeCell ref="A6:F6"/>
    <mergeCell ref="G6:L6"/>
    <mergeCell ref="A7:F7"/>
    <mergeCell ref="G7:L7"/>
    <mergeCell ref="A9:F9"/>
    <mergeCell ref="G9:L9"/>
    <mergeCell ref="A13:L14"/>
    <mergeCell ref="A1:C2"/>
    <mergeCell ref="D1:D2"/>
    <mergeCell ref="G1:L2"/>
    <mergeCell ref="A3:L3"/>
    <mergeCell ref="A4:L4"/>
    <mergeCell ref="A5:L5"/>
    <mergeCell ref="A10:F10"/>
    <mergeCell ref="G10:L10"/>
    <mergeCell ref="A11:F11"/>
    <mergeCell ref="G11:L11"/>
  </mergeCells>
  <conditionalFormatting sqref="M15">
    <cfRule type="expression" dxfId="267" priority="23" stopIfTrue="1">
      <formula>$K$15&gt;0</formula>
    </cfRule>
  </conditionalFormatting>
  <conditionalFormatting sqref="M29">
    <cfRule type="expression" dxfId="266" priority="21" stopIfTrue="1">
      <formula>$K$29&gt;0</formula>
    </cfRule>
  </conditionalFormatting>
  <conditionalFormatting sqref="M7:M8">
    <cfRule type="expression" dxfId="265" priority="147">
      <formula>COUNTIF($G$7,"S")</formula>
    </cfRule>
    <cfRule type="expression" dxfId="264" priority="148">
      <formula>COUNTIF($G$7,"A")</formula>
    </cfRule>
    <cfRule type="expression" dxfId="263" priority="165">
      <formula>COUNTIF($G$7,"N")</formula>
    </cfRule>
    <cfRule type="expression" dxfId="262" priority="166">
      <formula>COUNTIF($G$7, "Y")</formula>
    </cfRule>
  </conditionalFormatting>
  <conditionalFormatting sqref="G19:H19">
    <cfRule type="expression" dxfId="261" priority="33">
      <formula>$G$18&gt;ROUND($G$17,1)</formula>
    </cfRule>
    <cfRule type="containsText" dxfId="260" priority="156" operator="containsText" text="NA">
      <formula>NOT(ISERROR(SEARCH("NA",G19)))</formula>
    </cfRule>
    <cfRule type="expression" dxfId="259" priority="162">
      <formula>$G$18&lt;=ROUND($N$17,1)</formula>
    </cfRule>
  </conditionalFormatting>
  <conditionalFormatting sqref="I19:J19">
    <cfRule type="containsText" dxfId="258" priority="152" operator="containsText" text="NA">
      <formula>NOT(ISERROR(SEARCH("NA",I19)))</formula>
    </cfRule>
    <cfRule type="expression" dxfId="257" priority="160">
      <formula>$I$19&gt;=14.5%</formula>
    </cfRule>
    <cfRule type="expression" dxfId="256" priority="161">
      <formula>$I$18&gt;ROUND($I$17,1)</formula>
    </cfRule>
  </conditionalFormatting>
  <conditionalFormatting sqref="G33:H33">
    <cfRule type="expression" dxfId="255" priority="31">
      <formula>$G$32&gt;ROUND($G$31,1)</formula>
    </cfRule>
    <cfRule type="containsText" dxfId="254" priority="154" operator="containsText" text="NA">
      <formula>NOT(ISERROR(SEARCH("NA",G33)))</formula>
    </cfRule>
    <cfRule type="expression" dxfId="253" priority="159">
      <formula>$G$32&lt;=$N$31</formula>
    </cfRule>
  </conditionalFormatting>
  <conditionalFormatting sqref="I33:J33">
    <cfRule type="containsText" dxfId="252" priority="151" operator="containsText" text="NA">
      <formula>NOT(ISERROR(SEARCH("NA",I33)))</formula>
    </cfRule>
    <cfRule type="expression" dxfId="251" priority="157">
      <formula>$I$33&gt;=14.5%</formula>
    </cfRule>
    <cfRule type="expression" dxfId="250" priority="158">
      <formula>$I$32&gt;ROUND($I$31,1)</formula>
    </cfRule>
  </conditionalFormatting>
  <conditionalFormatting sqref="K19:L19">
    <cfRule type="expression" dxfId="249" priority="155">
      <formula>$K$18&gt;ROUND($K$17,1)</formula>
    </cfRule>
  </conditionalFormatting>
  <conditionalFormatting sqref="K33:L33">
    <cfRule type="expression" dxfId="248" priority="153">
      <formula>$K$32&gt;ROUND($K$31,1)</formula>
    </cfRule>
  </conditionalFormatting>
  <conditionalFormatting sqref="M57">
    <cfRule type="expression" dxfId="247" priority="17" stopIfTrue="1">
      <formula>AND($K$57&gt;0,$G$57&gt;0)</formula>
    </cfRule>
  </conditionalFormatting>
  <conditionalFormatting sqref="G61:H61">
    <cfRule type="expression" dxfId="246" priority="27">
      <formula>$G$60&gt;ROUND($G$59,1)</formula>
    </cfRule>
    <cfRule type="containsText" dxfId="245" priority="142" operator="containsText" text="NA">
      <formula>NOT(ISERROR(SEARCH("NA",G61)))</formula>
    </cfRule>
    <cfRule type="expression" dxfId="244" priority="145">
      <formula>$G$60&lt;=$N$59</formula>
    </cfRule>
  </conditionalFormatting>
  <conditionalFormatting sqref="I61:J61">
    <cfRule type="containsText" dxfId="243" priority="140" operator="containsText" text="NA">
      <formula>NOT(ISERROR(SEARCH("NA",I61)))</formula>
    </cfRule>
    <cfRule type="expression" dxfId="242" priority="143">
      <formula>$I$61&gt;=14.5%</formula>
    </cfRule>
    <cfRule type="expression" dxfId="241" priority="144">
      <formula>$I$60&gt;ROUND($I$59,1)</formula>
    </cfRule>
  </conditionalFormatting>
  <conditionalFormatting sqref="K61:L61">
    <cfRule type="expression" dxfId="240" priority="141">
      <formula>$K$60&gt;ROUND($K$59,1)</formula>
    </cfRule>
  </conditionalFormatting>
  <conditionalFormatting sqref="M64">
    <cfRule type="expression" dxfId="239" priority="16" stopIfTrue="1">
      <formula>AND($K$64&gt;0,$G$64&gt;0)</formula>
    </cfRule>
  </conditionalFormatting>
  <conditionalFormatting sqref="G68:H68">
    <cfRule type="expression" dxfId="238" priority="26">
      <formula>$G$67&gt;ROUND($G$66,1)</formula>
    </cfRule>
    <cfRule type="containsText" dxfId="237" priority="135" operator="containsText" text="NA">
      <formula>NOT(ISERROR(SEARCH("NA",G68)))</formula>
    </cfRule>
    <cfRule type="expression" dxfId="236" priority="138">
      <formula>$G$67&lt;=$N$66</formula>
    </cfRule>
  </conditionalFormatting>
  <conditionalFormatting sqref="I68:J68">
    <cfRule type="containsText" dxfId="235" priority="133" operator="containsText" text="NA">
      <formula>NOT(ISERROR(SEARCH("NA",I68)))</formula>
    </cfRule>
    <cfRule type="expression" dxfId="234" priority="136">
      <formula>$I$68&gt;=14.5%</formula>
    </cfRule>
    <cfRule type="expression" dxfId="233" priority="137">
      <formula>$I$67&gt;ROUND($I$66,1)</formula>
    </cfRule>
  </conditionalFormatting>
  <conditionalFormatting sqref="K68:L68">
    <cfRule type="expression" dxfId="232" priority="134">
      <formula>$K$67&gt;ROUND($K$66,1)</formula>
    </cfRule>
  </conditionalFormatting>
  <conditionalFormatting sqref="I20">
    <cfRule type="expression" dxfId="231" priority="130">
      <formula>$I$20="5410.13"</formula>
    </cfRule>
    <cfRule type="expression" dxfId="230" priority="131">
      <formula>$I$20="5410.15"</formula>
    </cfRule>
    <cfRule type="expression" dxfId="229" priority="132">
      <formula>$I$20="5410.17"</formula>
    </cfRule>
  </conditionalFormatting>
  <conditionalFormatting sqref="M22">
    <cfRule type="expression" dxfId="228" priority="22" stopIfTrue="1">
      <formula>$K$22&gt;0</formula>
    </cfRule>
  </conditionalFormatting>
  <conditionalFormatting sqref="G26:H26">
    <cfRule type="expression" dxfId="227" priority="32">
      <formula>$G$25&gt;ROUND($G$24,1)</formula>
    </cfRule>
    <cfRule type="containsText" dxfId="226" priority="110" operator="containsText" text="NA">
      <formula>NOT(ISERROR(SEARCH("NA",G26)))</formula>
    </cfRule>
    <cfRule type="expression" dxfId="225" priority="113">
      <formula>$G$25&lt;=$N$24</formula>
    </cfRule>
  </conditionalFormatting>
  <conditionalFormatting sqref="I26:J26">
    <cfRule type="containsText" dxfId="224" priority="108" operator="containsText" text="NA">
      <formula>NOT(ISERROR(SEARCH("NA",I26)))</formula>
    </cfRule>
    <cfRule type="expression" dxfId="223" priority="111">
      <formula>$I$26&gt;=14.5%</formula>
    </cfRule>
    <cfRule type="expression" dxfId="222" priority="112">
      <formula>$I$25&gt;ROUND($I$24,1)</formula>
    </cfRule>
  </conditionalFormatting>
  <conditionalFormatting sqref="K26:L26">
    <cfRule type="expression" dxfId="221" priority="109">
      <formula>$K$25&gt;ROUND($K$24,1)</formula>
    </cfRule>
  </conditionalFormatting>
  <conditionalFormatting sqref="I27">
    <cfRule type="expression" dxfId="220" priority="105">
      <formula>$I$27="5410.13"</formula>
    </cfRule>
    <cfRule type="expression" dxfId="219" priority="106">
      <formula>$I$27="5410.15"</formula>
    </cfRule>
    <cfRule type="expression" dxfId="218" priority="107">
      <formula>$I$27="5410.17"</formula>
    </cfRule>
  </conditionalFormatting>
  <conditionalFormatting sqref="I34">
    <cfRule type="expression" dxfId="217" priority="127">
      <formula>$I$34="5410.14"</formula>
    </cfRule>
    <cfRule type="expression" dxfId="216" priority="128">
      <formula>$I$34="5410.16"</formula>
    </cfRule>
    <cfRule type="expression" dxfId="215" priority="129">
      <formula>$I$34="5410.18"</formula>
    </cfRule>
  </conditionalFormatting>
  <conditionalFormatting sqref="M36">
    <cfRule type="expression" dxfId="214" priority="20" stopIfTrue="1">
      <formula>$K$36&gt;0</formula>
    </cfRule>
  </conditionalFormatting>
  <conditionalFormatting sqref="G40:H40">
    <cfRule type="expression" dxfId="213" priority="30">
      <formula>$G$39&gt;ROUND($G$38,1)</formula>
    </cfRule>
    <cfRule type="containsText" dxfId="212" priority="100" operator="containsText" text="NA">
      <formula>NOT(ISERROR(SEARCH("NA",G40)))</formula>
    </cfRule>
    <cfRule type="expression" dxfId="211" priority="103">
      <formula>$G$39&lt;=$N$38</formula>
    </cfRule>
  </conditionalFormatting>
  <conditionalFormatting sqref="I40:J40">
    <cfRule type="containsText" dxfId="210" priority="98" operator="containsText" text="NA">
      <formula>NOT(ISERROR(SEARCH("NA",I40)))</formula>
    </cfRule>
    <cfRule type="expression" dxfId="209" priority="101">
      <formula>$I$40&gt;=14.5%</formula>
    </cfRule>
    <cfRule type="expression" dxfId="208" priority="102">
      <formula>$I$39&gt;ROUND($I$38,1)</formula>
    </cfRule>
  </conditionalFormatting>
  <conditionalFormatting sqref="K40:L40">
    <cfRule type="expression" dxfId="207" priority="99">
      <formula>$K$39&gt;ROUND($K$38,1)</formula>
    </cfRule>
  </conditionalFormatting>
  <conditionalFormatting sqref="I41">
    <cfRule type="expression" dxfId="206" priority="95">
      <formula>$I$41="5410.14"</formula>
    </cfRule>
    <cfRule type="expression" dxfId="205" priority="96">
      <formula>$I$41="5410.16"</formula>
    </cfRule>
    <cfRule type="expression" dxfId="204" priority="97">
      <formula>$I$41="5410.18"</formula>
    </cfRule>
  </conditionalFormatting>
  <conditionalFormatting sqref="M43">
    <cfRule type="expression" dxfId="203" priority="18" stopIfTrue="1">
      <formula>$K$43&gt;0</formula>
    </cfRule>
  </conditionalFormatting>
  <conditionalFormatting sqref="G47:H47">
    <cfRule type="expression" dxfId="202" priority="29">
      <formula>$G$46&gt;ROUND($G$45,1)</formula>
    </cfRule>
    <cfRule type="containsText" dxfId="201" priority="90" operator="containsText" text="NA">
      <formula>NOT(ISERROR(SEARCH("NA",G47)))</formula>
    </cfRule>
    <cfRule type="expression" dxfId="200" priority="93">
      <formula>$G$46&lt;=$N$45</formula>
    </cfRule>
  </conditionalFormatting>
  <conditionalFormatting sqref="I47:J47">
    <cfRule type="containsText" dxfId="199" priority="88" operator="containsText" text="NA">
      <formula>NOT(ISERROR(SEARCH("NA",I47)))</formula>
    </cfRule>
    <cfRule type="expression" dxfId="198" priority="91">
      <formula>$I$47&gt;=14.5%</formula>
    </cfRule>
    <cfRule type="expression" dxfId="197" priority="92">
      <formula>$I$46&gt;ROUND($I$45,1)</formula>
    </cfRule>
  </conditionalFormatting>
  <conditionalFormatting sqref="K47:L47">
    <cfRule type="expression" dxfId="196" priority="89">
      <formula>$K$46&gt;ROUND($K$45,1)</formula>
    </cfRule>
  </conditionalFormatting>
  <conditionalFormatting sqref="I48">
    <cfRule type="expression" dxfId="195" priority="85">
      <formula>$I$48="5410.14"</formula>
    </cfRule>
    <cfRule type="expression" dxfId="194" priority="86">
      <formula>$I$48="5410.16"</formula>
    </cfRule>
    <cfRule type="expression" dxfId="193" priority="87">
      <formula>$I$48="5410.18"</formula>
    </cfRule>
  </conditionalFormatting>
  <conditionalFormatting sqref="M50">
    <cfRule type="expression" dxfId="192" priority="19" stopIfTrue="1">
      <formula>$K$50&gt;0</formula>
    </cfRule>
  </conditionalFormatting>
  <conditionalFormatting sqref="G54:H54">
    <cfRule type="expression" dxfId="191" priority="28">
      <formula>$G$53&gt;ROUND($G$52,1)</formula>
    </cfRule>
    <cfRule type="containsText" dxfId="190" priority="80" operator="containsText" text="NA">
      <formula>NOT(ISERROR(SEARCH("NA",G54)))</formula>
    </cfRule>
    <cfRule type="expression" dxfId="189" priority="83">
      <formula>$G$53&lt;=$N$52</formula>
    </cfRule>
  </conditionalFormatting>
  <conditionalFormatting sqref="I54:J54">
    <cfRule type="containsText" dxfId="188" priority="78" operator="containsText" text="NA">
      <formula>NOT(ISERROR(SEARCH("NA",I54)))</formula>
    </cfRule>
    <cfRule type="expression" dxfId="187" priority="81">
      <formula>$I$54&gt;=14.5%</formula>
    </cfRule>
    <cfRule type="expression" dxfId="186" priority="82">
      <formula>$I$53&gt;ROUND($I$52,1)</formula>
    </cfRule>
  </conditionalFormatting>
  <conditionalFormatting sqref="K54:L54">
    <cfRule type="expression" dxfId="185" priority="79">
      <formula>$K$53&gt;ROUND($K$52,1)</formula>
    </cfRule>
  </conditionalFormatting>
  <conditionalFormatting sqref="I55">
    <cfRule type="expression" dxfId="184" priority="75">
      <formula>$I$55="5410.14"</formula>
    </cfRule>
    <cfRule type="expression" dxfId="183" priority="76">
      <formula>$I$55="5410.16"</formula>
    </cfRule>
    <cfRule type="expression" dxfId="182" priority="77">
      <formula>$I$55="5410.18"</formula>
    </cfRule>
  </conditionalFormatting>
  <conditionalFormatting sqref="M71">
    <cfRule type="expression" dxfId="181" priority="15" stopIfTrue="1">
      <formula>AND($K$71&gt;0,$G$71&gt;0)</formula>
    </cfRule>
  </conditionalFormatting>
  <conditionalFormatting sqref="G75:H75">
    <cfRule type="expression" dxfId="180" priority="25">
      <formula>$G$74&gt;ROUND($G$73,1)</formula>
    </cfRule>
    <cfRule type="containsText" dxfId="179" priority="70" operator="containsText" text="NA">
      <formula>NOT(ISERROR(SEARCH("NA",G75)))</formula>
    </cfRule>
    <cfRule type="expression" dxfId="178" priority="73">
      <formula>$G$74&lt;=$N$73</formula>
    </cfRule>
  </conditionalFormatting>
  <conditionalFormatting sqref="I75:J75">
    <cfRule type="containsText" dxfId="177" priority="68" operator="containsText" text="NA">
      <formula>NOT(ISERROR(SEARCH("NA",I75)))</formula>
    </cfRule>
    <cfRule type="expression" dxfId="176" priority="71">
      <formula>$I$75&gt;=14.5%</formula>
    </cfRule>
    <cfRule type="expression" dxfId="175" priority="72">
      <formula>$I$74&gt;ROUND($I$73,1)</formula>
    </cfRule>
  </conditionalFormatting>
  <conditionalFormatting sqref="K75:L75">
    <cfRule type="expression" dxfId="174" priority="69">
      <formula>$K$74&gt;ROUND($K$73,1)</formula>
    </cfRule>
  </conditionalFormatting>
  <conditionalFormatting sqref="I62">
    <cfRule type="expression" dxfId="173" priority="121">
      <formula>$I$62="5410.13"</formula>
    </cfRule>
    <cfRule type="expression" dxfId="172" priority="122">
      <formula>$I$62="5410.14"</formula>
    </cfRule>
    <cfRule type="expression" dxfId="171" priority="123">
      <formula>$I$62="5410.15"</formula>
    </cfRule>
    <cfRule type="expression" dxfId="170" priority="124">
      <formula>$I$62="5410.16"</formula>
    </cfRule>
    <cfRule type="expression" dxfId="169" priority="125">
      <formula>$I$62="5410.17"</formula>
    </cfRule>
    <cfRule type="expression" dxfId="168" priority="126">
      <formula>$I$62="5410.18"</formula>
    </cfRule>
  </conditionalFormatting>
  <conditionalFormatting sqref="I69">
    <cfRule type="expression" dxfId="167" priority="115">
      <formula>$I$69="5410.13"</formula>
    </cfRule>
    <cfRule type="expression" dxfId="166" priority="116">
      <formula>$I$69="5410.14"</formula>
    </cfRule>
    <cfRule type="expression" dxfId="165" priority="117">
      <formula>$I$69="5410.15"</formula>
    </cfRule>
    <cfRule type="expression" dxfId="164" priority="118">
      <formula>$I$69="5410.16"</formula>
    </cfRule>
    <cfRule type="expression" dxfId="163" priority="119">
      <formula>$I$69="5410.17"</formula>
    </cfRule>
    <cfRule type="expression" dxfId="162" priority="120">
      <formula>$I$69="5410.18"</formula>
    </cfRule>
  </conditionalFormatting>
  <conditionalFormatting sqref="I76">
    <cfRule type="expression" dxfId="161" priority="62">
      <formula>$I$76="5410.13"</formula>
    </cfRule>
    <cfRule type="expression" dxfId="160" priority="63">
      <formula>$I$76="5410.14"</formula>
    </cfRule>
    <cfRule type="expression" dxfId="159" priority="64">
      <formula>$I$76="5410.15"</formula>
    </cfRule>
    <cfRule type="expression" dxfId="158" priority="65">
      <formula>$I$76="5410.16"</formula>
    </cfRule>
    <cfRule type="expression" dxfId="157" priority="66">
      <formula>$I$76="5410.17"</formula>
    </cfRule>
    <cfRule type="expression" dxfId="156" priority="67">
      <formula>$I$76="5410.18"</formula>
    </cfRule>
  </conditionalFormatting>
  <conditionalFormatting sqref="I20:J20">
    <cfRule type="expression" dxfId="155" priority="61">
      <formula>$I$19&lt;14.5%</formula>
    </cfRule>
  </conditionalFormatting>
  <conditionalFormatting sqref="I27:J27">
    <cfRule type="expression" dxfId="154" priority="60">
      <formula>$I$26&lt;14.5%</formula>
    </cfRule>
  </conditionalFormatting>
  <conditionalFormatting sqref="I34:J34">
    <cfRule type="expression" dxfId="153" priority="59">
      <formula>$I$33&lt;14.5%</formula>
    </cfRule>
  </conditionalFormatting>
  <conditionalFormatting sqref="I41:J41">
    <cfRule type="expression" dxfId="152" priority="58">
      <formula>$I$40&lt;14.5%</formula>
    </cfRule>
  </conditionalFormatting>
  <conditionalFormatting sqref="I48:J48">
    <cfRule type="expression" dxfId="151" priority="57">
      <formula>$I$47&lt;14.5%</formula>
    </cfRule>
  </conditionalFormatting>
  <conditionalFormatting sqref="I55:J55">
    <cfRule type="expression" dxfId="150" priority="56">
      <formula>$I$54&lt;14.5%</formula>
    </cfRule>
  </conditionalFormatting>
  <conditionalFormatting sqref="I62:J62">
    <cfRule type="expression" dxfId="149" priority="55">
      <formula>$I$61&lt;14.5%</formula>
    </cfRule>
  </conditionalFormatting>
  <conditionalFormatting sqref="I69:J69">
    <cfRule type="expression" dxfId="148" priority="54">
      <formula>$I$68&lt;14.5%</formula>
    </cfRule>
  </conditionalFormatting>
  <conditionalFormatting sqref="I76:J76">
    <cfRule type="expression" dxfId="147" priority="53">
      <formula>$I$75&lt;14.5%</formula>
    </cfRule>
  </conditionalFormatting>
  <conditionalFormatting sqref="G17:H17">
    <cfRule type="expression" dxfId="146" priority="52">
      <formula>COUNTIF($K$15,"")</formula>
    </cfRule>
  </conditionalFormatting>
  <conditionalFormatting sqref="I17:J17">
    <cfRule type="expression" dxfId="145" priority="51">
      <formula>COUNTIF($K$15,"")</formula>
    </cfRule>
  </conditionalFormatting>
  <conditionalFormatting sqref="K17:L17">
    <cfRule type="expression" dxfId="144" priority="50">
      <formula>COUNTIF($K$15,"")</formula>
    </cfRule>
  </conditionalFormatting>
  <conditionalFormatting sqref="G18:H18">
    <cfRule type="expression" dxfId="143" priority="49">
      <formula>COUNTIF($K$15,"")</formula>
    </cfRule>
  </conditionalFormatting>
  <conditionalFormatting sqref="I18:J18">
    <cfRule type="expression" dxfId="142" priority="48">
      <formula>COUNTIF($K$15,"")</formula>
    </cfRule>
  </conditionalFormatting>
  <conditionalFormatting sqref="K18:L18">
    <cfRule type="expression" dxfId="141" priority="47">
      <formula>COUNTIF($K$15,"")</formula>
    </cfRule>
  </conditionalFormatting>
  <conditionalFormatting sqref="G24:H24">
    <cfRule type="expression" dxfId="140" priority="46">
      <formula>COUNTIF($K$22,"")</formula>
    </cfRule>
  </conditionalFormatting>
  <conditionalFormatting sqref="G25:H25">
    <cfRule type="expression" dxfId="139" priority="45">
      <formula>COUNTIF($K$22,"")</formula>
    </cfRule>
  </conditionalFormatting>
  <conditionalFormatting sqref="I24:J24">
    <cfRule type="expression" dxfId="138" priority="44">
      <formula>COUNTIF($K$22,"")</formula>
    </cfRule>
  </conditionalFormatting>
  <conditionalFormatting sqref="I25:J25">
    <cfRule type="expression" dxfId="137" priority="43">
      <formula>COUNTIF($K$22,"")</formula>
    </cfRule>
  </conditionalFormatting>
  <conditionalFormatting sqref="K24:L24">
    <cfRule type="expression" dxfId="136" priority="42">
      <formula>COUNTIF($K$22,"")</formula>
    </cfRule>
  </conditionalFormatting>
  <conditionalFormatting sqref="K25:L25">
    <cfRule type="expression" dxfId="135" priority="41">
      <formula>COUNTIF($K$22,"")</formula>
    </cfRule>
  </conditionalFormatting>
  <conditionalFormatting sqref="G31:L32">
    <cfRule type="expression" dxfId="134" priority="40">
      <formula>COUNTIF($K$29,"")</formula>
    </cfRule>
  </conditionalFormatting>
  <conditionalFormatting sqref="G38:L39">
    <cfRule type="expression" dxfId="133" priority="39">
      <formula>COUNTIF($K$36,"")</formula>
    </cfRule>
  </conditionalFormatting>
  <conditionalFormatting sqref="G45:L46">
    <cfRule type="expression" dxfId="132" priority="38">
      <formula>COUNTIF($K$43,"")</formula>
    </cfRule>
  </conditionalFormatting>
  <conditionalFormatting sqref="G52:L53">
    <cfRule type="expression" dxfId="131" priority="37">
      <formula>COUNTIF($K$50,"")</formula>
    </cfRule>
  </conditionalFormatting>
  <conditionalFormatting sqref="G59:L60">
    <cfRule type="expression" dxfId="130" priority="36">
      <formula>COUNTIF($K$57,"")</formula>
    </cfRule>
  </conditionalFormatting>
  <conditionalFormatting sqref="G66:L67">
    <cfRule type="expression" dxfId="129" priority="35">
      <formula>COUNTIF($K$64,"")</formula>
    </cfRule>
  </conditionalFormatting>
  <conditionalFormatting sqref="G73:L74">
    <cfRule type="expression" dxfId="128" priority="34">
      <formula>COUNTIF($K$71,"")</formula>
    </cfRule>
  </conditionalFormatting>
  <conditionalFormatting sqref="G20:H20">
    <cfRule type="expression" dxfId="127" priority="169">
      <formula>$G$18&gt;$N$17</formula>
    </cfRule>
    <cfRule type="expression" dxfId="126" priority="170">
      <formula>$G$20="5410.11"</formula>
    </cfRule>
  </conditionalFormatting>
  <conditionalFormatting sqref="G27:H27">
    <cfRule type="expression" dxfId="125" priority="171">
      <formula>$G$25&gt;$N$24</formula>
    </cfRule>
    <cfRule type="expression" dxfId="124" priority="172">
      <formula>$G$27="5410.11"</formula>
    </cfRule>
  </conditionalFormatting>
  <conditionalFormatting sqref="G34:H34">
    <cfRule type="expression" dxfId="123" priority="173">
      <formula>$G$32&gt;$N$31</formula>
    </cfRule>
    <cfRule type="expression" dxfId="122" priority="174">
      <formula>$G$34="5410.12"</formula>
    </cfRule>
  </conditionalFormatting>
  <conditionalFormatting sqref="G41:H41">
    <cfRule type="expression" dxfId="121" priority="175">
      <formula>$G$39&gt;$N$38</formula>
    </cfRule>
    <cfRule type="expression" dxfId="120" priority="176">
      <formula>$G$41="5410.12"</formula>
    </cfRule>
  </conditionalFormatting>
  <conditionalFormatting sqref="G48:H48">
    <cfRule type="expression" dxfId="119" priority="177">
      <formula>$G$46&gt;$N$45</formula>
    </cfRule>
    <cfRule type="expression" dxfId="118" priority="178">
      <formula>$G$48="5410.12"</formula>
    </cfRule>
  </conditionalFormatting>
  <conditionalFormatting sqref="G55:H55">
    <cfRule type="expression" dxfId="117" priority="179">
      <formula>$G$53&gt;$N$52</formula>
    </cfRule>
    <cfRule type="expression" dxfId="116" priority="180">
      <formula>$G$55="5410.12"</formula>
    </cfRule>
  </conditionalFormatting>
  <conditionalFormatting sqref="G62:H62">
    <cfRule type="expression" dxfId="115" priority="181">
      <formula>$G$60&gt;$N$59</formula>
    </cfRule>
    <cfRule type="expression" dxfId="114" priority="182">
      <formula>$G$62="5410.11"</formula>
    </cfRule>
    <cfRule type="expression" dxfId="113" priority="183">
      <formula>$G$62="5410.12"</formula>
    </cfRule>
  </conditionalFormatting>
  <conditionalFormatting sqref="G69:H69">
    <cfRule type="expression" dxfId="112" priority="184">
      <formula>$G$67&gt;$N$66</formula>
    </cfRule>
    <cfRule type="expression" dxfId="111" priority="185">
      <formula>$G$69="5410.12"</formula>
    </cfRule>
    <cfRule type="expression" dxfId="110" priority="186">
      <formula>$G$69="5410.11"</formula>
    </cfRule>
  </conditionalFormatting>
  <conditionalFormatting sqref="G76:H76">
    <cfRule type="expression" dxfId="109" priority="187">
      <formula>$G$74&gt;$N$73</formula>
    </cfRule>
    <cfRule type="expression" dxfId="108" priority="188">
      <formula>$G$76="5410.12"</formula>
    </cfRule>
    <cfRule type="expression" dxfId="107" priority="189">
      <formula>$G$76="5410.11"</formula>
    </cfRule>
  </conditionalFormatting>
  <conditionalFormatting sqref="M6">
    <cfRule type="expression" dxfId="106" priority="24">
      <formula>$G$6&gt;DATE(1999,12,31)</formula>
    </cfRule>
  </conditionalFormatting>
  <conditionalFormatting sqref="M15 M18">
    <cfRule type="expression" dxfId="105" priority="168" stopIfTrue="1">
      <formula>$F$15="na"</formula>
    </cfRule>
  </conditionalFormatting>
  <conditionalFormatting sqref="M22 M25">
    <cfRule type="expression" dxfId="104" priority="114" stopIfTrue="1">
      <formula>$F$22="na"</formula>
    </cfRule>
  </conditionalFormatting>
  <conditionalFormatting sqref="M29 M32">
    <cfRule type="expression" dxfId="103" priority="167" stopIfTrue="1">
      <formula>$F$29="na"</formula>
    </cfRule>
  </conditionalFormatting>
  <conditionalFormatting sqref="M36 M39">
    <cfRule type="expression" dxfId="102" priority="104" stopIfTrue="1">
      <formula>$F$36="na"</formula>
    </cfRule>
  </conditionalFormatting>
  <conditionalFormatting sqref="M50 M53">
    <cfRule type="expression" dxfId="101" priority="84" stopIfTrue="1">
      <formula>$F$50="na"</formula>
    </cfRule>
  </conditionalFormatting>
  <conditionalFormatting sqref="M43 M46">
    <cfRule type="expression" dxfId="100" priority="94" stopIfTrue="1">
      <formula>$F$43="na"</formula>
    </cfRule>
  </conditionalFormatting>
  <conditionalFormatting sqref="M57 M60">
    <cfRule type="expression" dxfId="99" priority="146" stopIfTrue="1">
      <formula>$F$57="na"</formula>
    </cfRule>
  </conditionalFormatting>
  <conditionalFormatting sqref="M64 M67">
    <cfRule type="expression" dxfId="98" priority="139" stopIfTrue="1">
      <formula>$F$64="na"</formula>
    </cfRule>
  </conditionalFormatting>
  <conditionalFormatting sqref="M71 M74">
    <cfRule type="expression" dxfId="97" priority="74" stopIfTrue="1">
      <formula>$F$71="na"</formula>
    </cfRule>
  </conditionalFormatting>
  <conditionalFormatting sqref="K15:L15">
    <cfRule type="expression" dxfId="96" priority="14" stopIfTrue="1">
      <formula>$F$15="na"</formula>
    </cfRule>
  </conditionalFormatting>
  <conditionalFormatting sqref="K22:L22">
    <cfRule type="expression" dxfId="95" priority="13" stopIfTrue="1">
      <formula>$F$22="na"</formula>
    </cfRule>
  </conditionalFormatting>
  <conditionalFormatting sqref="K29:L29">
    <cfRule type="expression" dxfId="94" priority="12" stopIfTrue="1">
      <formula>$F$29="na"</formula>
    </cfRule>
  </conditionalFormatting>
  <conditionalFormatting sqref="K36:L36">
    <cfRule type="expression" dxfId="93" priority="11" stopIfTrue="1">
      <formula>$F$36="na"</formula>
    </cfRule>
  </conditionalFormatting>
  <conditionalFormatting sqref="K43:L43">
    <cfRule type="expression" dxfId="92" priority="10" stopIfTrue="1">
      <formula>$F$43="na"</formula>
    </cfRule>
  </conditionalFormatting>
  <conditionalFormatting sqref="K50:L50">
    <cfRule type="expression" dxfId="91" priority="9" stopIfTrue="1">
      <formula>$F$50="na"</formula>
    </cfRule>
  </conditionalFormatting>
  <conditionalFormatting sqref="K57:L57">
    <cfRule type="expression" dxfId="90" priority="8" stopIfTrue="1">
      <formula>$F$57="na"</formula>
    </cfRule>
  </conditionalFormatting>
  <conditionalFormatting sqref="G57:H57">
    <cfRule type="expression" dxfId="89" priority="7" stopIfTrue="1">
      <formula>$F$57="na"</formula>
    </cfRule>
  </conditionalFormatting>
  <conditionalFormatting sqref="K64:L64">
    <cfRule type="expression" dxfId="88" priority="6" stopIfTrue="1">
      <formula>$F$64="na"</formula>
    </cfRule>
  </conditionalFormatting>
  <conditionalFormatting sqref="G64:H64">
    <cfRule type="expression" dxfId="87" priority="5" stopIfTrue="1">
      <formula>$F$64="na"</formula>
    </cfRule>
  </conditionalFormatting>
  <conditionalFormatting sqref="K71:L71">
    <cfRule type="expression" dxfId="86" priority="4" stopIfTrue="1">
      <formula>$F$71="na"</formula>
    </cfRule>
  </conditionalFormatting>
  <conditionalFormatting sqref="G71:H71">
    <cfRule type="expression" dxfId="85" priority="3" stopIfTrue="1">
      <formula>$F$71="na"</formula>
    </cfRule>
  </conditionalFormatting>
  <conditionalFormatting sqref="M9">
    <cfRule type="expression" dxfId="84" priority="1" stopIfTrue="1">
      <formula>$G$9&gt;0</formula>
    </cfRule>
  </conditionalFormatting>
  <conditionalFormatting sqref="M10:M12">
    <cfRule type="expression" dxfId="83" priority="2" stopIfTrue="1">
      <formula>$G$10&gt;0</formula>
    </cfRule>
  </conditionalFormatting>
  <conditionalFormatting sqref="M18">
    <cfRule type="expression" dxfId="82" priority="190">
      <formula>ROUND($K$18,1)&gt;ROUND($K$17,1)</formula>
    </cfRule>
    <cfRule type="expression" dxfId="81" priority="191">
      <formula>ROUND($I$18,1)&gt;ROUND($I$17,1)</formula>
    </cfRule>
    <cfRule type="expression" dxfId="80" priority="192">
      <formula>ROUND($G$18,1)&gt;ROUND($G$17,1)</formula>
    </cfRule>
    <cfRule type="expression" dxfId="79" priority="193">
      <formula>AND($G$11="T3 IF IN ECA ELSE T2",I18&gt;0,K18&gt;0)</formula>
    </cfRule>
    <cfRule type="expression" dxfId="78" priority="194">
      <formula>AND($G$11="T2",I18&gt;0)</formula>
    </cfRule>
    <cfRule type="expression" dxfId="77" priority="195">
      <formula>AND($G$11="T1",G18&gt;0)</formula>
    </cfRule>
  </conditionalFormatting>
  <conditionalFormatting sqref="I17:L18 I31:L32 I59:L60 I66:L67 I24:L25 I38:L39 I45:L46 I52:L53 I73:L74">
    <cfRule type="expression" dxfId="76" priority="196">
      <formula>COUNTIF($G$11,"T1")</formula>
    </cfRule>
  </conditionalFormatting>
  <conditionalFormatting sqref="G17:H18 K17:L18 G31:H32 K31:L32 K59:L60 K66:L67 K24:L25 K38:L39 K45:L46 K52:L53 K73:L74 G59:H60 G66:H67 G24:H25 G45:H46 G52:H53 G73:H74">
    <cfRule type="expression" dxfId="75" priority="197">
      <formula>COUNTIF($G$11,"T2")</formula>
    </cfRule>
  </conditionalFormatting>
  <conditionalFormatting sqref="G17:H18 G31:H32 G59:H60 G66:H67 G24:H25 G45:H46 G52:H53 G73:H74">
    <cfRule type="expression" dxfId="74" priority="198">
      <formula>COUNTIF($G$11,"T3 IF IN ECA ELSE T2")</formula>
    </cfRule>
  </conditionalFormatting>
  <conditionalFormatting sqref="G38:H39">
    <cfRule type="expression" dxfId="73" priority="199">
      <formula>COUNTIF($G$11,"T3 IF IN ECA ELSE T2")</formula>
    </cfRule>
    <cfRule type="expression" dxfId="72" priority="200">
      <formula>COUNTIF($G$11,"T2")</formula>
    </cfRule>
  </conditionalFormatting>
  <conditionalFormatting sqref="M25">
    <cfRule type="expression" dxfId="71" priority="201">
      <formula>ROUND($K$25,1)&gt;ROUND($K$24,1)</formula>
    </cfRule>
    <cfRule type="expression" dxfId="70" priority="202">
      <formula>ROUND($I$25,1)&gt;ROUND($I$24,1)</formula>
    </cfRule>
    <cfRule type="expression" dxfId="69" priority="203">
      <formula>ROUND($G$25,1)&gt;ROUND($G$24,1)</formula>
    </cfRule>
    <cfRule type="expression" dxfId="68" priority="204">
      <formula>AND($G$11="T3 IF IN ECA ELSE T2",I25&gt;0,K25&gt;0)</formula>
    </cfRule>
    <cfRule type="expression" dxfId="67" priority="205">
      <formula>AND($G$11="T2",I25&gt;0)</formula>
    </cfRule>
    <cfRule type="expression" dxfId="66" priority="206">
      <formula>AND($G$11="T1",G25&gt;0)</formula>
    </cfRule>
  </conditionalFormatting>
  <conditionalFormatting sqref="M32">
    <cfRule type="expression" dxfId="65" priority="207">
      <formula>ROUND($K$32,1)&gt;ROUND($K$31,1)</formula>
    </cfRule>
    <cfRule type="expression" dxfId="64" priority="208">
      <formula>ROUND($I$32,1)&gt;ROUND($I$31,1)</formula>
    </cfRule>
    <cfRule type="expression" dxfId="63" priority="209">
      <formula>ROUND($G$32,1)&gt;ROUND($G$31,1)</formula>
    </cfRule>
    <cfRule type="expression" dxfId="62" priority="210">
      <formula>AND($G$11="T3 IF IN ECA ELSE T2",I32&gt;0,K32&gt;0)</formula>
    </cfRule>
    <cfRule type="expression" dxfId="61" priority="211">
      <formula>AND($G$11="T2",I32&gt;0)</formula>
    </cfRule>
    <cfRule type="expression" dxfId="60" priority="212">
      <formula>AND($G$11="T1",G32&gt;0)</formula>
    </cfRule>
  </conditionalFormatting>
  <conditionalFormatting sqref="M39">
    <cfRule type="expression" dxfId="59" priority="213">
      <formula>ROUND($K$39,1)&gt;ROUND($K$38,1)</formula>
    </cfRule>
    <cfRule type="expression" dxfId="58" priority="214">
      <formula>ROUND($I$39,1)&gt;ROUND($I$38,1)</formula>
    </cfRule>
    <cfRule type="expression" dxfId="57" priority="215">
      <formula>ROUND($G$39,1)&gt;ROUND($G$38,1)</formula>
    </cfRule>
    <cfRule type="expression" dxfId="56" priority="216">
      <formula>AND($G$11="T3 IF IN ECA ELSE T2",I39&gt;0,K39&gt;0)</formula>
    </cfRule>
    <cfRule type="expression" dxfId="55" priority="217">
      <formula>AND($G$11="T2",I39&gt;0)</formula>
    </cfRule>
    <cfRule type="expression" dxfId="54" priority="218">
      <formula>AND($G$11="T1",G39&gt;0)</formula>
    </cfRule>
  </conditionalFormatting>
  <conditionalFormatting sqref="M46">
    <cfRule type="expression" dxfId="53" priority="219">
      <formula>ROUND($K$46,1)&gt;ROUND($K$45,1)</formula>
    </cfRule>
    <cfRule type="expression" dxfId="52" priority="220">
      <formula>ROUND($I$46,1)&gt;ROUND($I$45,1)</formula>
    </cfRule>
    <cfRule type="expression" dxfId="51" priority="221">
      <formula>ROUND($G$46,1)&gt;ROUND($G$45,1)</formula>
    </cfRule>
    <cfRule type="expression" dxfId="50" priority="222">
      <formula>AND($G$11="T3 IF IN ECA ELSE T2",I46&gt;0,K46&gt;0)</formula>
    </cfRule>
    <cfRule type="expression" dxfId="49" priority="223">
      <formula>AND($G$11="T2",I46&gt;0)</formula>
    </cfRule>
    <cfRule type="expression" dxfId="48" priority="224">
      <formula>AND($G$11="T1",G46&gt;0)</formula>
    </cfRule>
  </conditionalFormatting>
  <conditionalFormatting sqref="M53">
    <cfRule type="expression" dxfId="47" priority="225">
      <formula>ROUND($K$53,1)&gt;ROUND($K$52,1)</formula>
    </cfRule>
    <cfRule type="expression" dxfId="46" priority="226">
      <formula>ROUND($I$53,1)&gt;ROUND($I$52,1)</formula>
    </cfRule>
    <cfRule type="expression" dxfId="45" priority="227">
      <formula>ROUND($G$53,1)&gt;ROUND($G$52,1)</formula>
    </cfRule>
    <cfRule type="expression" dxfId="44" priority="228">
      <formula>AND($G$11="T3 IF IN ECA ELSE T2",I53&gt;0,K53&gt;0)</formula>
    </cfRule>
    <cfRule type="expression" dxfId="43" priority="229">
      <formula>AND($G$11="T2",I53&gt;0)</formula>
    </cfRule>
    <cfRule type="expression" dxfId="42" priority="230">
      <formula>AND($G$11="T1",G53&gt;0)</formula>
    </cfRule>
  </conditionalFormatting>
  <conditionalFormatting sqref="M60">
    <cfRule type="expression" dxfId="41" priority="231">
      <formula>ROUND($K$60,1)&gt;ROUND($K$59,1)</formula>
    </cfRule>
    <cfRule type="expression" dxfId="40" priority="232">
      <formula>ROUND($I$60,1)&gt;ROUND($I$59,1)</formula>
    </cfRule>
    <cfRule type="expression" dxfId="39" priority="233">
      <formula>ROUND($G$60,1)&gt;ROUND($G$59,1)</formula>
    </cfRule>
    <cfRule type="expression" dxfId="38" priority="234">
      <formula>AND($G$11="T3 IF IN ECA ELSE T2",I60&gt;0,K60&gt;0)</formula>
    </cfRule>
    <cfRule type="expression" dxfId="37" priority="235">
      <formula>AND($G$11="T2",I60&gt;0)</formula>
    </cfRule>
    <cfRule type="expression" dxfId="36" priority="236">
      <formula>AND($G$11="T1",G60&gt;0)</formula>
    </cfRule>
  </conditionalFormatting>
  <conditionalFormatting sqref="M67">
    <cfRule type="expression" dxfId="35" priority="237">
      <formula>ROUND($K$67,1)&gt;ROUND($K$66,1)</formula>
    </cfRule>
    <cfRule type="expression" dxfId="34" priority="238">
      <formula>ROUND($I$67,1)&gt;ROUND($I$66,1)</formula>
    </cfRule>
    <cfRule type="expression" dxfId="33" priority="239">
      <formula>ROUND($G$67,1)&gt;ROUND($G$66,1)</formula>
    </cfRule>
    <cfRule type="expression" dxfId="32" priority="240">
      <formula>AND($G$11="T3 IF IN ECA ELSE T2",I67&gt;0,K67&gt;0)</formula>
    </cfRule>
    <cfRule type="expression" dxfId="31" priority="241">
      <formula>AND($G$11="T2",I67&gt;0)</formula>
    </cfRule>
    <cfRule type="expression" dxfId="30" priority="242">
      <formula>AND($G$11="T1",G67&gt;0)</formula>
    </cfRule>
  </conditionalFormatting>
  <conditionalFormatting sqref="M74">
    <cfRule type="expression" dxfId="29" priority="243">
      <formula>ROUND($K$74,1)&gt;ROUND($K$73,1)</formula>
    </cfRule>
    <cfRule type="expression" dxfId="28" priority="244">
      <formula>ROUND($I$74,1)&gt;ROUND($I$73,1)</formula>
    </cfRule>
    <cfRule type="expression" dxfId="27" priority="245">
      <formula>ROUND($G$74,1)&gt;ROUND($G$73,1)</formula>
    </cfRule>
    <cfRule type="expression" dxfId="26" priority="246">
      <formula>AND($G$11="T3 IF IN ECA ELSE T2",I74&gt;0,K74&gt;0)</formula>
    </cfRule>
    <cfRule type="expression" dxfId="25" priority="247">
      <formula>AND($G$11="T2",I74&gt;0)</formula>
    </cfRule>
    <cfRule type="expression" dxfId="24" priority="248">
      <formula>AND($G$11="T1",G74&gt;0)</formula>
    </cfRule>
  </conditionalFormatting>
  <conditionalFormatting sqref="G7:L7">
    <cfRule type="expression" dxfId="23" priority="149">
      <formula>$G$7="S"</formula>
    </cfRule>
    <cfRule type="expression" dxfId="22" priority="150">
      <formula>$G$7="A"</formula>
    </cfRule>
    <cfRule type="expression" dxfId="21" priority="163">
      <formula>$G$7="N"</formula>
    </cfRule>
    <cfRule type="expression" dxfId="20" priority="164">
      <formula>$G$7="Y"</formula>
    </cfRule>
  </conditionalFormatting>
  <dataValidations count="9">
    <dataValidation allowBlank="1" showInputMessage="1" showErrorMessage="1" promptTitle="Main/Auxiliary/Other Engine" prompt="Please input appropriate value as per engine type selected." sqref="K64:L64 K57:L57 K71:L71" xr:uid="{7B179909-EB87-4CE8-B9EA-9C58642DFEAB}"/>
    <dataValidation allowBlank="1" showInputMessage="1" showErrorMessage="1" promptTitle="Auxiliary engine" prompt="Please input auxiliary engine value only." sqref="K50:L50" xr:uid="{34F368E7-82EC-4B35-9246-F337701D7BE1}"/>
    <dataValidation allowBlank="1" showInputMessage="1" showErrorMessage="1" promptTitle="Auxiliary Engine" prompt="Please input auxiliary engine value only." sqref="K43:L43 K29:L29 K36:L36" xr:uid="{7162E3AD-903E-474D-8744-2407107DAEA9}"/>
    <dataValidation allowBlank="1" showInputMessage="1" showErrorMessage="1" promptTitle="Main Engine" prompt="Please input main engine value only." sqref="K15:L15 K22:L22" xr:uid="{C63DAE95-FACB-4D86-80B7-60218BC4B4BC}"/>
    <dataValidation type="textLength" operator="equal" allowBlank="1" showDropDown="1" showInputMessage="1" showErrorMessage="1" errorTitle="Check entered value" error="Enter Y or N" prompt="Enter Y or N" sqref="G7:L8" xr:uid="{03E5CF50-D5D2-4BE2-9260-5B9BD0D91C25}">
      <formula1>1</formula1>
    </dataValidation>
    <dataValidation type="date" allowBlank="1" showInputMessage="1" showErrorMessage="1" errorTitle="DATE ERROR" error="Enter a valid date on/after 01/01/2000" promptTitle="Date Format" prompt="DD/MM/YYYY" sqref="G6:L6" xr:uid="{E91978C0-284F-4FBC-9FB2-0FACD2919107}">
      <formula1>36526</formula1>
      <formula2>55153</formula2>
    </dataValidation>
    <dataValidation type="list" allowBlank="1" showInputMessage="1" showErrorMessage="1" promptTitle="MAIN/AUXILIARY" prompt="Select Appropriate Engine Type" sqref="G57:H57 G71:H71 G64:H64" xr:uid="{1B4EF6D2-D1FA-4681-9E1F-CE0A543E4642}">
      <formula1>$AC$9:$AC$11</formula1>
    </dataValidation>
    <dataValidation type="list" allowBlank="1" showInputMessage="1" showErrorMessage="1" promptTitle="PROPULSION TYPE" prompt="Use drop-down to select as approproiate" sqref="G9:L9" xr:uid="{A3AF29FB-CC84-4579-99E2-AC4659C11C00}">
      <formula1>$AC$12:$AC$16</formula1>
    </dataValidation>
    <dataValidation type="list" allowBlank="1" showInputMessage="1" showErrorMessage="1" promptTitle="ELECTRICITY GENERATION" prompt="Use drop-down to select as appropriate" sqref="G10:L10" xr:uid="{E8D31957-4CDC-4AE8-A805-658D1D237732}">
      <formula1>$AD$12:$AD$16</formula1>
    </dataValidation>
  </dataValidations>
  <pageMargins left="0.70866141732283472" right="0.70866141732283472" top="0.74803149606299213" bottom="0.74803149606299213" header="0.31496062992125984" footer="0.31496062992125984"/>
  <pageSetup paperSize="9" scale="56" fitToWidth="0" fitToHeight="0" orientation="portrait" r:id="rId1"/>
  <headerFooter alignWithMargins="0">
    <oddFooter>&amp;LCKL GCC / VERSION 2022 / 1.1&amp;R&amp;P of &amp;N</oddFooter>
  </headerFooter>
  <rowBreaks count="1" manualBreakCount="1">
    <brk id="5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15"/>
  <sheetViews>
    <sheetView zoomScale="90" zoomScaleNormal="90" zoomScaleSheetLayoutView="90" workbookViewId="0">
      <pane ySplit="1" topLeftCell="A2" activePane="bottomLeft" state="frozen"/>
      <selection pane="bottomLeft" activeCell="F1" sqref="F1"/>
    </sheetView>
  </sheetViews>
  <sheetFormatPr defaultColWidth="9.140625" defaultRowHeight="15" x14ac:dyDescent="0.25"/>
  <cols>
    <col min="1" max="1" width="5.85546875" style="744" customWidth="1"/>
    <col min="2" max="2" width="25.42578125" style="744" customWidth="1"/>
    <col min="3" max="3" width="33.5703125" style="744" customWidth="1"/>
    <col min="4" max="4" width="21.5703125" style="744" bestFit="1" customWidth="1"/>
    <col min="5" max="5" width="14.7109375" style="744" customWidth="1"/>
    <col min="6" max="6" width="18" style="787" customWidth="1"/>
    <col min="7" max="7" width="9.140625" style="787"/>
    <col min="8" max="16384" width="9.140625" style="788"/>
  </cols>
  <sheetData>
    <row r="1" spans="1:7" s="744" customFormat="1" ht="18.75" customHeight="1" x14ac:dyDescent="0.25">
      <c r="A1" s="1094" t="s">
        <v>883</v>
      </c>
      <c r="B1" s="1095"/>
      <c r="C1" s="1095"/>
      <c r="D1" s="1095"/>
      <c r="E1" s="1096"/>
      <c r="F1" s="743"/>
      <c r="G1" s="743"/>
    </row>
    <row r="2" spans="1:7" s="744" customFormat="1" ht="9.9499999999999993" customHeight="1" x14ac:dyDescent="0.25">
      <c r="B2" s="745"/>
      <c r="C2" s="745"/>
      <c r="D2" s="745"/>
      <c r="E2" s="745"/>
      <c r="F2" s="743"/>
      <c r="G2" s="743"/>
    </row>
    <row r="3" spans="1:7" s="744" customFormat="1" ht="15.75" x14ac:dyDescent="0.25">
      <c r="A3" s="746" t="s">
        <v>884</v>
      </c>
      <c r="C3" s="745"/>
      <c r="D3" s="1097" t="str">
        <f>'Checklist - Basic Ship GCC'!A1</f>
        <v xml:space="preserve">GA Code: </v>
      </c>
      <c r="E3" s="1097"/>
      <c r="F3" s="743"/>
      <c r="G3" s="743"/>
    </row>
    <row r="4" spans="1:7" s="744" customFormat="1" x14ac:dyDescent="0.25">
      <c r="A4" s="745" t="s">
        <v>885</v>
      </c>
      <c r="C4" s="745"/>
      <c r="D4" s="1097" t="str">
        <f>'Checklist - Basic Ship GCC'!C1</f>
        <v xml:space="preserve">Ship name:   </v>
      </c>
      <c r="E4" s="1097"/>
      <c r="F4" s="743"/>
      <c r="G4" s="743"/>
    </row>
    <row r="5" spans="1:7" s="744" customFormat="1" x14ac:dyDescent="0.25">
      <c r="A5" s="747" t="s">
        <v>886</v>
      </c>
      <c r="C5" s="745"/>
      <c r="D5" s="1097" t="str">
        <f>'Checklist - Basic Ship GCC'!T1</f>
        <v xml:space="preserve">Date of Ship Survey:  </v>
      </c>
      <c r="E5" s="1097"/>
      <c r="F5" s="743"/>
      <c r="G5" s="743"/>
    </row>
    <row r="6" spans="1:7" s="744" customFormat="1" ht="9.9499999999999993" customHeight="1" x14ac:dyDescent="0.25">
      <c r="A6" s="747"/>
      <c r="B6" s="745"/>
      <c r="C6" s="745"/>
      <c r="D6" s="745"/>
      <c r="E6" s="745"/>
      <c r="F6" s="743"/>
      <c r="G6" s="743"/>
    </row>
    <row r="7" spans="1:7" s="744" customFormat="1" x14ac:dyDescent="0.25">
      <c r="A7" s="748" t="s">
        <v>887</v>
      </c>
      <c r="C7" s="745"/>
      <c r="D7" s="745"/>
      <c r="E7" s="745"/>
      <c r="F7" s="743"/>
      <c r="G7" s="743"/>
    </row>
    <row r="8" spans="1:7" s="744" customFormat="1" ht="52.5" customHeight="1" thickBot="1" x14ac:dyDescent="0.3">
      <c r="A8" s="1092" t="s">
        <v>888</v>
      </c>
      <c r="B8" s="1093"/>
      <c r="C8" s="1093"/>
      <c r="D8" s="1093"/>
      <c r="E8" s="1093"/>
      <c r="F8" s="743"/>
      <c r="G8" s="743"/>
    </row>
    <row r="9" spans="1:7" s="744" customFormat="1" ht="15.75" thickBot="1" x14ac:dyDescent="0.3">
      <c r="A9" s="749" t="s">
        <v>889</v>
      </c>
      <c r="B9" s="749" t="s">
        <v>890</v>
      </c>
      <c r="C9" s="750" t="s">
        <v>891</v>
      </c>
      <c r="D9" s="750" t="s">
        <v>892</v>
      </c>
      <c r="E9" s="751" t="s">
        <v>893</v>
      </c>
      <c r="F9" s="743"/>
      <c r="G9" s="743"/>
    </row>
    <row r="10" spans="1:7" s="744" customFormat="1" ht="15.75" hidden="1" thickBot="1" x14ac:dyDescent="0.3">
      <c r="A10" s="752"/>
      <c r="B10" s="753"/>
      <c r="C10" s="754"/>
      <c r="D10" s="754"/>
      <c r="E10" s="755"/>
      <c r="F10" s="743"/>
      <c r="G10" s="743"/>
    </row>
    <row r="11" spans="1:7" s="761" customFormat="1" ht="45" x14ac:dyDescent="0.25">
      <c r="A11" s="756"/>
      <c r="B11" s="757" t="s">
        <v>894</v>
      </c>
      <c r="C11" s="758" t="s">
        <v>895</v>
      </c>
      <c r="D11" s="758" t="s">
        <v>896</v>
      </c>
      <c r="E11" s="759" t="s">
        <v>897</v>
      </c>
      <c r="F11" s="760"/>
      <c r="G11" s="760"/>
    </row>
    <row r="12" spans="1:7" s="761" customFormat="1" ht="60" x14ac:dyDescent="0.25">
      <c r="A12" s="762"/>
      <c r="B12" s="763" t="s">
        <v>898</v>
      </c>
      <c r="C12" s="764" t="s">
        <v>899</v>
      </c>
      <c r="D12" s="764" t="s">
        <v>896</v>
      </c>
      <c r="E12" s="765" t="s">
        <v>900</v>
      </c>
      <c r="F12" s="760"/>
      <c r="G12" s="760"/>
    </row>
    <row r="13" spans="1:7" s="761" customFormat="1" ht="60" x14ac:dyDescent="0.25">
      <c r="A13" s="762" t="s">
        <v>849</v>
      </c>
      <c r="B13" s="763" t="s">
        <v>901</v>
      </c>
      <c r="C13" s="764" t="s">
        <v>902</v>
      </c>
      <c r="D13" s="764" t="s">
        <v>896</v>
      </c>
      <c r="E13" s="765" t="s">
        <v>903</v>
      </c>
      <c r="F13" s="760"/>
      <c r="G13" s="760"/>
    </row>
    <row r="14" spans="1:7" s="761" customFormat="1" ht="60" x14ac:dyDescent="0.25">
      <c r="A14" s="762"/>
      <c r="B14" s="763" t="s">
        <v>904</v>
      </c>
      <c r="C14" s="764" t="s">
        <v>905</v>
      </c>
      <c r="D14" s="764" t="s">
        <v>906</v>
      </c>
      <c r="E14" s="765" t="s">
        <v>897</v>
      </c>
      <c r="F14" s="760"/>
      <c r="G14" s="760"/>
    </row>
    <row r="15" spans="1:7" s="761" customFormat="1" ht="60" x14ac:dyDescent="0.25">
      <c r="A15" s="762"/>
      <c r="B15" s="763" t="s">
        <v>907</v>
      </c>
      <c r="C15" s="764" t="s">
        <v>908</v>
      </c>
      <c r="D15" s="764" t="s">
        <v>896</v>
      </c>
      <c r="E15" s="765" t="s">
        <v>909</v>
      </c>
      <c r="F15" s="760"/>
      <c r="G15" s="760"/>
    </row>
    <row r="16" spans="1:7" s="761" customFormat="1" ht="105" x14ac:dyDescent="0.25">
      <c r="A16" s="762"/>
      <c r="B16" s="763" t="s">
        <v>910</v>
      </c>
      <c r="C16" s="764" t="s">
        <v>911</v>
      </c>
      <c r="D16" s="764" t="s">
        <v>896</v>
      </c>
      <c r="E16" s="765" t="s">
        <v>912</v>
      </c>
      <c r="F16" s="760"/>
      <c r="G16" s="760"/>
    </row>
    <row r="17" spans="1:7" s="761" customFormat="1" ht="60" x14ac:dyDescent="0.25">
      <c r="A17" s="762"/>
      <c r="B17" s="763" t="s">
        <v>913</v>
      </c>
      <c r="C17" s="764" t="s">
        <v>914</v>
      </c>
      <c r="D17" s="764" t="s">
        <v>896</v>
      </c>
      <c r="E17" s="765" t="s">
        <v>897</v>
      </c>
      <c r="F17" s="760"/>
      <c r="G17" s="760"/>
    </row>
    <row r="18" spans="1:7" s="761" customFormat="1" ht="75" x14ac:dyDescent="0.25">
      <c r="A18" s="762"/>
      <c r="B18" s="763" t="s">
        <v>915</v>
      </c>
      <c r="C18" s="764" t="s">
        <v>916</v>
      </c>
      <c r="D18" s="764" t="s">
        <v>906</v>
      </c>
      <c r="E18" s="765" t="s">
        <v>917</v>
      </c>
      <c r="F18" s="760"/>
      <c r="G18" s="760"/>
    </row>
    <row r="19" spans="1:7" s="761" customFormat="1" ht="90" x14ac:dyDescent="0.25">
      <c r="A19" s="762"/>
      <c r="B19" s="763" t="s">
        <v>918</v>
      </c>
      <c r="C19" s="764" t="s">
        <v>919</v>
      </c>
      <c r="D19" s="764" t="s">
        <v>896</v>
      </c>
      <c r="E19" s="765" t="s">
        <v>920</v>
      </c>
      <c r="F19" s="760"/>
      <c r="G19" s="760"/>
    </row>
    <row r="20" spans="1:7" s="761" customFormat="1" ht="45" x14ac:dyDescent="0.25">
      <c r="A20" s="762"/>
      <c r="B20" s="763" t="s">
        <v>921</v>
      </c>
      <c r="C20" s="764" t="s">
        <v>922</v>
      </c>
      <c r="D20" s="764" t="s">
        <v>906</v>
      </c>
      <c r="E20" s="765" t="s">
        <v>923</v>
      </c>
      <c r="F20" s="760"/>
      <c r="G20" s="760"/>
    </row>
    <row r="21" spans="1:7" s="761" customFormat="1" ht="45.75" thickBot="1" x14ac:dyDescent="0.3">
      <c r="A21" s="766"/>
      <c r="B21" s="767" t="s">
        <v>924</v>
      </c>
      <c r="C21" s="768" t="s">
        <v>925</v>
      </c>
      <c r="D21" s="768" t="s">
        <v>896</v>
      </c>
      <c r="E21" s="769" t="s">
        <v>926</v>
      </c>
      <c r="F21" s="760"/>
      <c r="G21" s="760"/>
    </row>
    <row r="22" spans="1:7" s="744" customFormat="1" x14ac:dyDescent="0.25">
      <c r="B22" s="770"/>
      <c r="C22" s="770"/>
      <c r="D22" s="770"/>
      <c r="E22" s="770"/>
      <c r="F22" s="743"/>
      <c r="G22" s="743"/>
    </row>
    <row r="23" spans="1:7" s="744" customFormat="1" ht="9.9499999999999993" customHeight="1" x14ac:dyDescent="0.25">
      <c r="B23" s="745"/>
      <c r="C23" s="745"/>
      <c r="D23" s="745"/>
      <c r="E23" s="745"/>
      <c r="F23" s="743"/>
      <c r="G23" s="743"/>
    </row>
    <row r="24" spans="1:7" s="744" customFormat="1" x14ac:dyDescent="0.25">
      <c r="A24" s="771" t="s">
        <v>927</v>
      </c>
      <c r="C24" s="770"/>
      <c r="D24" s="770"/>
      <c r="E24" s="770"/>
      <c r="F24" s="743"/>
      <c r="G24" s="743"/>
    </row>
    <row r="25" spans="1:7" s="744" customFormat="1" ht="63" customHeight="1" thickBot="1" x14ac:dyDescent="0.3">
      <c r="A25" s="1092" t="s">
        <v>928</v>
      </c>
      <c r="B25" s="1093"/>
      <c r="C25" s="1093"/>
      <c r="D25" s="1093"/>
      <c r="E25" s="1093"/>
      <c r="F25" s="743"/>
      <c r="G25" s="743"/>
    </row>
    <row r="26" spans="1:7" s="744" customFormat="1" ht="15.75" thickBot="1" x14ac:dyDescent="0.3">
      <c r="A26" s="772" t="s">
        <v>889</v>
      </c>
      <c r="B26" s="773" t="s">
        <v>890</v>
      </c>
      <c r="C26" s="774" t="s">
        <v>891</v>
      </c>
      <c r="D26" s="774" t="s">
        <v>892</v>
      </c>
      <c r="E26" s="775" t="s">
        <v>893</v>
      </c>
      <c r="F26" s="743"/>
      <c r="G26" s="743"/>
    </row>
    <row r="27" spans="1:7" s="744" customFormat="1" ht="15.75" hidden="1" thickBot="1" x14ac:dyDescent="0.3">
      <c r="A27" s="776"/>
      <c r="B27" s="777"/>
      <c r="C27" s="778"/>
      <c r="D27" s="778"/>
      <c r="E27" s="779"/>
      <c r="F27" s="743"/>
      <c r="G27" s="743"/>
    </row>
    <row r="28" spans="1:7" s="744" customFormat="1" ht="45" x14ac:dyDescent="0.25">
      <c r="A28" s="756"/>
      <c r="B28" s="780" t="s">
        <v>929</v>
      </c>
      <c r="C28" s="781" t="s">
        <v>930</v>
      </c>
      <c r="D28" s="781" t="s">
        <v>896</v>
      </c>
      <c r="E28" s="782" t="s">
        <v>931</v>
      </c>
      <c r="F28" s="743"/>
      <c r="G28" s="743"/>
    </row>
    <row r="29" spans="1:7" s="744" customFormat="1" ht="45" x14ac:dyDescent="0.25">
      <c r="A29" s="762"/>
      <c r="B29" s="763" t="s">
        <v>932</v>
      </c>
      <c r="C29" s="764" t="s">
        <v>933</v>
      </c>
      <c r="D29" s="764" t="s">
        <v>906</v>
      </c>
      <c r="E29" s="765" t="s">
        <v>897</v>
      </c>
      <c r="F29" s="743"/>
      <c r="G29" s="743"/>
    </row>
    <row r="30" spans="1:7" s="744" customFormat="1" ht="30" x14ac:dyDescent="0.25">
      <c r="A30" s="762"/>
      <c r="B30" s="763" t="s">
        <v>934</v>
      </c>
      <c r="C30" s="764" t="s">
        <v>935</v>
      </c>
      <c r="D30" s="764" t="s">
        <v>906</v>
      </c>
      <c r="E30" s="765" t="s">
        <v>897</v>
      </c>
      <c r="F30" s="743"/>
      <c r="G30" s="743"/>
    </row>
    <row r="31" spans="1:7" s="744" customFormat="1" ht="30" x14ac:dyDescent="0.25">
      <c r="A31" s="762"/>
      <c r="B31" s="763" t="s">
        <v>936</v>
      </c>
      <c r="C31" s="764" t="s">
        <v>937</v>
      </c>
      <c r="D31" s="764" t="s">
        <v>906</v>
      </c>
      <c r="E31" s="765" t="s">
        <v>897</v>
      </c>
      <c r="F31" s="743"/>
      <c r="G31" s="743"/>
    </row>
    <row r="32" spans="1:7" s="744" customFormat="1" ht="45" x14ac:dyDescent="0.25">
      <c r="A32" s="762"/>
      <c r="B32" s="763" t="s">
        <v>938</v>
      </c>
      <c r="C32" s="764" t="s">
        <v>939</v>
      </c>
      <c r="D32" s="764" t="s">
        <v>906</v>
      </c>
      <c r="E32" s="765" t="s">
        <v>897</v>
      </c>
      <c r="F32" s="743"/>
      <c r="G32" s="743"/>
    </row>
    <row r="33" spans="1:7" s="744" customFormat="1" ht="30" x14ac:dyDescent="0.25">
      <c r="A33" s="762"/>
      <c r="B33" s="763" t="s">
        <v>940</v>
      </c>
      <c r="C33" s="764" t="s">
        <v>941</v>
      </c>
      <c r="D33" s="764" t="s">
        <v>906</v>
      </c>
      <c r="E33" s="765" t="s">
        <v>897</v>
      </c>
      <c r="F33" s="743"/>
      <c r="G33" s="743"/>
    </row>
    <row r="34" spans="1:7" s="744" customFormat="1" ht="30" x14ac:dyDescent="0.25">
      <c r="A34" s="762"/>
      <c r="B34" s="763" t="s">
        <v>942</v>
      </c>
      <c r="C34" s="764" t="s">
        <v>943</v>
      </c>
      <c r="D34" s="764" t="s">
        <v>896</v>
      </c>
      <c r="E34" s="765" t="s">
        <v>897</v>
      </c>
      <c r="F34" s="743"/>
      <c r="G34" s="743"/>
    </row>
    <row r="35" spans="1:7" s="744" customFormat="1" ht="30.75" thickBot="1" x14ac:dyDescent="0.3">
      <c r="A35" s="766"/>
      <c r="B35" s="767" t="s">
        <v>944</v>
      </c>
      <c r="C35" s="768" t="s">
        <v>945</v>
      </c>
      <c r="D35" s="768" t="s">
        <v>906</v>
      </c>
      <c r="E35" s="769" t="s">
        <v>897</v>
      </c>
      <c r="F35" s="743"/>
      <c r="G35" s="743"/>
    </row>
    <row r="36" spans="1:7" s="744" customFormat="1" x14ac:dyDescent="0.25">
      <c r="B36" s="770"/>
      <c r="C36" s="770"/>
      <c r="D36" s="770"/>
      <c r="E36" s="770"/>
      <c r="F36" s="743"/>
      <c r="G36" s="743"/>
    </row>
    <row r="37" spans="1:7" s="744" customFormat="1" x14ac:dyDescent="0.25">
      <c r="A37" s="771" t="s">
        <v>946</v>
      </c>
      <c r="C37" s="770"/>
      <c r="D37" s="770"/>
      <c r="E37" s="770"/>
      <c r="F37" s="743"/>
      <c r="G37" s="743"/>
    </row>
    <row r="38" spans="1:7" s="744" customFormat="1" ht="51" customHeight="1" thickBot="1" x14ac:dyDescent="0.3">
      <c r="A38" s="1092" t="s">
        <v>947</v>
      </c>
      <c r="B38" s="1093"/>
      <c r="C38" s="1093"/>
      <c r="D38" s="1093"/>
      <c r="E38" s="1093"/>
      <c r="F38" s="743"/>
      <c r="G38" s="743"/>
    </row>
    <row r="39" spans="1:7" s="744" customFormat="1" ht="15.75" thickBot="1" x14ac:dyDescent="0.3">
      <c r="A39" s="772" t="s">
        <v>889</v>
      </c>
      <c r="B39" s="773" t="s">
        <v>890</v>
      </c>
      <c r="C39" s="774" t="s">
        <v>891</v>
      </c>
      <c r="D39" s="774" t="s">
        <v>892</v>
      </c>
      <c r="E39" s="775" t="s">
        <v>893</v>
      </c>
      <c r="F39" s="743"/>
      <c r="G39" s="743"/>
    </row>
    <row r="40" spans="1:7" s="744" customFormat="1" ht="15.75" hidden="1" thickBot="1" x14ac:dyDescent="0.3">
      <c r="A40" s="776"/>
      <c r="B40" s="777"/>
      <c r="C40" s="778"/>
      <c r="D40" s="778"/>
      <c r="E40" s="779"/>
      <c r="F40" s="743"/>
      <c r="G40" s="743"/>
    </row>
    <row r="41" spans="1:7" s="744" customFormat="1" ht="60" x14ac:dyDescent="0.25">
      <c r="A41" s="756"/>
      <c r="B41" s="780" t="s">
        <v>948</v>
      </c>
      <c r="C41" s="781" t="s">
        <v>949</v>
      </c>
      <c r="D41" s="781" t="s">
        <v>896</v>
      </c>
      <c r="E41" s="782" t="s">
        <v>950</v>
      </c>
      <c r="F41" s="743"/>
      <c r="G41" s="743"/>
    </row>
    <row r="42" spans="1:7" s="744" customFormat="1" ht="60" x14ac:dyDescent="0.25">
      <c r="A42" s="762"/>
      <c r="B42" s="763" t="s">
        <v>951</v>
      </c>
      <c r="C42" s="764" t="s">
        <v>952</v>
      </c>
      <c r="D42" s="764" t="s">
        <v>906</v>
      </c>
      <c r="E42" s="765" t="s">
        <v>897</v>
      </c>
      <c r="F42" s="743"/>
      <c r="G42" s="743"/>
    </row>
    <row r="43" spans="1:7" s="744" customFormat="1" ht="45.75" thickBot="1" x14ac:dyDescent="0.3">
      <c r="A43" s="766"/>
      <c r="B43" s="767" t="s">
        <v>953</v>
      </c>
      <c r="C43" s="768" t="s">
        <v>954</v>
      </c>
      <c r="D43" s="768" t="s">
        <v>906</v>
      </c>
      <c r="E43" s="769" t="s">
        <v>897</v>
      </c>
      <c r="F43" s="743"/>
      <c r="G43" s="743"/>
    </row>
    <row r="44" spans="1:7" s="744" customFormat="1" x14ac:dyDescent="0.25">
      <c r="B44" s="770"/>
      <c r="C44" s="770"/>
      <c r="D44" s="770"/>
      <c r="E44" s="770"/>
      <c r="F44" s="743"/>
      <c r="G44" s="743"/>
    </row>
    <row r="45" spans="1:7" s="744" customFormat="1" ht="9.9499999999999993" customHeight="1" x14ac:dyDescent="0.25">
      <c r="B45" s="745"/>
      <c r="C45" s="745"/>
      <c r="D45" s="745"/>
      <c r="E45" s="745"/>
      <c r="F45" s="743"/>
      <c r="G45" s="743"/>
    </row>
    <row r="46" spans="1:7" s="744" customFormat="1" x14ac:dyDescent="0.25">
      <c r="A46" s="771" t="s">
        <v>955</v>
      </c>
      <c r="C46" s="770"/>
      <c r="D46" s="770"/>
      <c r="E46" s="770"/>
      <c r="F46" s="743"/>
      <c r="G46" s="743"/>
    </row>
    <row r="47" spans="1:7" s="744" customFormat="1" ht="48" customHeight="1" thickBot="1" x14ac:dyDescent="0.3">
      <c r="A47" s="1092" t="s">
        <v>956</v>
      </c>
      <c r="B47" s="1093"/>
      <c r="C47" s="1093"/>
      <c r="D47" s="1093"/>
      <c r="E47" s="1093"/>
      <c r="F47" s="743"/>
      <c r="G47" s="743"/>
    </row>
    <row r="48" spans="1:7" s="744" customFormat="1" ht="15.75" thickBot="1" x14ac:dyDescent="0.3">
      <c r="A48" s="772" t="s">
        <v>889</v>
      </c>
      <c r="B48" s="773" t="s">
        <v>890</v>
      </c>
      <c r="C48" s="774" t="s">
        <v>891</v>
      </c>
      <c r="D48" s="774" t="s">
        <v>892</v>
      </c>
      <c r="E48" s="775" t="s">
        <v>893</v>
      </c>
      <c r="F48" s="743"/>
      <c r="G48" s="743"/>
    </row>
    <row r="49" spans="1:7" s="744" customFormat="1" ht="15.75" hidden="1" thickBot="1" x14ac:dyDescent="0.3">
      <c r="A49" s="776"/>
      <c r="B49" s="777"/>
      <c r="C49" s="778"/>
      <c r="D49" s="778"/>
      <c r="E49" s="779"/>
      <c r="F49" s="743"/>
      <c r="G49" s="743"/>
    </row>
    <row r="50" spans="1:7" s="744" customFormat="1" ht="90" x14ac:dyDescent="0.25">
      <c r="A50" s="756"/>
      <c r="B50" s="780" t="s">
        <v>957</v>
      </c>
      <c r="C50" s="781" t="s">
        <v>958</v>
      </c>
      <c r="D50" s="781" t="s">
        <v>959</v>
      </c>
      <c r="E50" s="782" t="s">
        <v>960</v>
      </c>
      <c r="F50" s="743"/>
      <c r="G50" s="743"/>
    </row>
    <row r="51" spans="1:7" s="744" customFormat="1" ht="75" x14ac:dyDescent="0.25">
      <c r="A51" s="762"/>
      <c r="B51" s="763" t="s">
        <v>961</v>
      </c>
      <c r="C51" s="764" t="s">
        <v>962</v>
      </c>
      <c r="D51" s="764" t="s">
        <v>959</v>
      </c>
      <c r="E51" s="765" t="s">
        <v>963</v>
      </c>
      <c r="F51" s="743"/>
      <c r="G51" s="743"/>
    </row>
    <row r="52" spans="1:7" s="744" customFormat="1" ht="30" x14ac:dyDescent="0.25">
      <c r="A52" s="762"/>
      <c r="B52" s="763" t="s">
        <v>964</v>
      </c>
      <c r="C52" s="764" t="s">
        <v>965</v>
      </c>
      <c r="D52" s="764" t="s">
        <v>959</v>
      </c>
      <c r="E52" s="765" t="s">
        <v>897</v>
      </c>
      <c r="F52" s="743"/>
      <c r="G52" s="743"/>
    </row>
    <row r="53" spans="1:7" s="744" customFormat="1" ht="75.75" thickBot="1" x14ac:dyDescent="0.3">
      <c r="A53" s="766"/>
      <c r="B53" s="767" t="s">
        <v>966</v>
      </c>
      <c r="C53" s="768" t="s">
        <v>967</v>
      </c>
      <c r="D53" s="768" t="s">
        <v>959</v>
      </c>
      <c r="E53" s="769" t="s">
        <v>963</v>
      </c>
      <c r="F53" s="743"/>
      <c r="G53" s="743"/>
    </row>
    <row r="54" spans="1:7" s="744" customFormat="1" ht="9.9499999999999993" customHeight="1" x14ac:dyDescent="0.25">
      <c r="B54" s="770"/>
      <c r="C54" s="770"/>
      <c r="D54" s="770"/>
      <c r="E54" s="770"/>
      <c r="F54" s="743"/>
      <c r="G54" s="743"/>
    </row>
    <row r="55" spans="1:7" s="744" customFormat="1" x14ac:dyDescent="0.25">
      <c r="A55" s="771" t="s">
        <v>968</v>
      </c>
      <c r="C55" s="770"/>
      <c r="D55" s="770"/>
      <c r="E55" s="770"/>
      <c r="F55" s="743"/>
      <c r="G55" s="743"/>
    </row>
    <row r="56" spans="1:7" s="744" customFormat="1" ht="64.5" customHeight="1" thickBot="1" x14ac:dyDescent="0.3">
      <c r="A56" s="1092" t="s">
        <v>969</v>
      </c>
      <c r="B56" s="1093"/>
      <c r="C56" s="1093"/>
      <c r="D56" s="1093"/>
      <c r="E56" s="1093"/>
      <c r="F56" s="743"/>
      <c r="G56" s="743"/>
    </row>
    <row r="57" spans="1:7" s="744" customFormat="1" ht="15.75" thickBot="1" x14ac:dyDescent="0.3">
      <c r="A57" s="772" t="s">
        <v>889</v>
      </c>
      <c r="B57" s="773" t="s">
        <v>890</v>
      </c>
      <c r="C57" s="774" t="s">
        <v>891</v>
      </c>
      <c r="D57" s="774" t="s">
        <v>892</v>
      </c>
      <c r="E57" s="775" t="s">
        <v>893</v>
      </c>
      <c r="F57" s="743"/>
      <c r="G57" s="743"/>
    </row>
    <row r="58" spans="1:7" s="744" customFormat="1" ht="15.75" hidden="1" thickBot="1" x14ac:dyDescent="0.3">
      <c r="A58" s="776"/>
      <c r="B58" s="777"/>
      <c r="C58" s="778"/>
      <c r="D58" s="778"/>
      <c r="E58" s="779"/>
      <c r="F58" s="743"/>
      <c r="G58" s="743"/>
    </row>
    <row r="59" spans="1:7" s="744" customFormat="1" ht="45" x14ac:dyDescent="0.25">
      <c r="A59" s="756"/>
      <c r="B59" s="780" t="s">
        <v>970</v>
      </c>
      <c r="C59" s="781" t="s">
        <v>971</v>
      </c>
      <c r="D59" s="781" t="s">
        <v>906</v>
      </c>
      <c r="E59" s="782" t="s">
        <v>897</v>
      </c>
      <c r="F59" s="743"/>
      <c r="G59" s="743"/>
    </row>
    <row r="60" spans="1:7" s="744" customFormat="1" ht="60" x14ac:dyDescent="0.25">
      <c r="A60" s="762"/>
      <c r="B60" s="763" t="s">
        <v>972</v>
      </c>
      <c r="C60" s="764" t="s">
        <v>973</v>
      </c>
      <c r="D60" s="764" t="s">
        <v>906</v>
      </c>
      <c r="E60" s="765" t="s">
        <v>974</v>
      </c>
      <c r="F60" s="743"/>
      <c r="G60" s="743"/>
    </row>
    <row r="61" spans="1:7" s="744" customFormat="1" ht="30" x14ac:dyDescent="0.25">
      <c r="A61" s="762"/>
      <c r="B61" s="763" t="s">
        <v>975</v>
      </c>
      <c r="C61" s="764" t="s">
        <v>976</v>
      </c>
      <c r="D61" s="764" t="s">
        <v>896</v>
      </c>
      <c r="E61" s="765" t="s">
        <v>977</v>
      </c>
      <c r="F61" s="743"/>
      <c r="G61" s="743"/>
    </row>
    <row r="62" spans="1:7" s="744" customFormat="1" ht="30" x14ac:dyDescent="0.25">
      <c r="A62" s="762"/>
      <c r="B62" s="763" t="s">
        <v>978</v>
      </c>
      <c r="C62" s="764" t="s">
        <v>979</v>
      </c>
      <c r="D62" s="764" t="s">
        <v>896</v>
      </c>
      <c r="E62" s="765" t="s">
        <v>897</v>
      </c>
      <c r="F62" s="743"/>
      <c r="G62" s="743"/>
    </row>
    <row r="63" spans="1:7" s="744" customFormat="1" ht="45" x14ac:dyDescent="0.25">
      <c r="A63" s="762"/>
      <c r="B63" s="763" t="s">
        <v>980</v>
      </c>
      <c r="C63" s="764" t="s">
        <v>981</v>
      </c>
      <c r="D63" s="764" t="s">
        <v>896</v>
      </c>
      <c r="E63" s="765" t="s">
        <v>897</v>
      </c>
      <c r="F63" s="743"/>
      <c r="G63" s="743"/>
    </row>
    <row r="64" spans="1:7" s="744" customFormat="1" ht="30.75" thickBot="1" x14ac:dyDescent="0.3">
      <c r="A64" s="766"/>
      <c r="B64" s="767" t="s">
        <v>982</v>
      </c>
      <c r="C64" s="768" t="s">
        <v>983</v>
      </c>
      <c r="D64" s="768" t="s">
        <v>906</v>
      </c>
      <c r="E64" s="769" t="s">
        <v>897</v>
      </c>
      <c r="F64" s="743"/>
      <c r="G64" s="743"/>
    </row>
    <row r="65" spans="1:7" s="744" customFormat="1" ht="5.0999999999999996" customHeight="1" x14ac:dyDescent="0.25">
      <c r="F65" s="743"/>
      <c r="G65" s="743"/>
    </row>
    <row r="66" spans="1:7" s="744" customFormat="1" x14ac:dyDescent="0.25">
      <c r="A66" s="783" t="s">
        <v>984</v>
      </c>
      <c r="F66" s="743"/>
      <c r="G66" s="743"/>
    </row>
    <row r="67" spans="1:7" s="744" customFormat="1" x14ac:dyDescent="0.25">
      <c r="B67" s="784" t="s">
        <v>906</v>
      </c>
      <c r="C67" s="1100" t="s">
        <v>985</v>
      </c>
      <c r="D67" s="1099"/>
      <c r="E67" s="1099"/>
      <c r="F67" s="743"/>
      <c r="G67" s="743"/>
    </row>
    <row r="68" spans="1:7" s="744" customFormat="1" ht="30" customHeight="1" x14ac:dyDescent="0.25">
      <c r="B68" s="784" t="s">
        <v>896</v>
      </c>
      <c r="C68" s="1100" t="s">
        <v>986</v>
      </c>
      <c r="D68" s="1099"/>
      <c r="E68" s="1099"/>
      <c r="F68" s="743"/>
      <c r="G68" s="743"/>
    </row>
    <row r="69" spans="1:7" s="744" customFormat="1" ht="32.25" customHeight="1" x14ac:dyDescent="0.25">
      <c r="B69" s="785" t="s">
        <v>959</v>
      </c>
      <c r="C69" s="1101" t="s">
        <v>987</v>
      </c>
      <c r="D69" s="1102"/>
      <c r="E69" s="1102"/>
      <c r="F69" s="743"/>
      <c r="G69" s="743"/>
    </row>
    <row r="70" spans="1:7" s="744" customFormat="1" ht="9.9499999999999993" customHeight="1" x14ac:dyDescent="0.25">
      <c r="F70" s="743"/>
      <c r="G70" s="743"/>
    </row>
    <row r="71" spans="1:7" s="744" customFormat="1" x14ac:dyDescent="0.25">
      <c r="A71" s="744" t="s">
        <v>988</v>
      </c>
      <c r="F71" s="743"/>
      <c r="G71" s="743"/>
    </row>
    <row r="72" spans="1:7" s="744" customFormat="1" x14ac:dyDescent="0.25">
      <c r="A72" s="744" t="s">
        <v>989</v>
      </c>
      <c r="F72" s="743"/>
      <c r="G72" s="743"/>
    </row>
    <row r="73" spans="1:7" s="744" customFormat="1" ht="33.75" customHeight="1" x14ac:dyDescent="0.25">
      <c r="A73" s="1098" t="s">
        <v>990</v>
      </c>
      <c r="B73" s="1099"/>
      <c r="C73" s="1099"/>
      <c r="D73" s="1099"/>
      <c r="E73" s="1099"/>
      <c r="F73" s="743"/>
      <c r="G73" s="743"/>
    </row>
    <row r="74" spans="1:7" s="744" customFormat="1" x14ac:dyDescent="0.25">
      <c r="A74" s="786" t="s">
        <v>991</v>
      </c>
      <c r="F74" s="743"/>
      <c r="G74" s="743"/>
    </row>
    <row r="75" spans="1:7" s="744" customFormat="1" x14ac:dyDescent="0.25">
      <c r="F75" s="743"/>
      <c r="G75" s="743"/>
    </row>
    <row r="76" spans="1:7" s="744" customFormat="1" x14ac:dyDescent="0.25">
      <c r="F76" s="743"/>
      <c r="G76" s="743"/>
    </row>
    <row r="77" spans="1:7" s="744" customFormat="1" x14ac:dyDescent="0.25">
      <c r="F77" s="743"/>
      <c r="G77" s="743"/>
    </row>
    <row r="78" spans="1:7" s="744" customFormat="1" x14ac:dyDescent="0.25">
      <c r="F78" s="743"/>
      <c r="G78" s="743"/>
    </row>
    <row r="79" spans="1:7" s="744" customFormat="1" x14ac:dyDescent="0.25">
      <c r="F79" s="743"/>
      <c r="G79" s="743"/>
    </row>
    <row r="80" spans="1:7" s="744" customFormat="1" x14ac:dyDescent="0.25">
      <c r="F80" s="743"/>
      <c r="G80" s="743"/>
    </row>
    <row r="81" spans="6:7" s="744" customFormat="1" x14ac:dyDescent="0.25">
      <c r="F81" s="743"/>
      <c r="G81" s="743"/>
    </row>
    <row r="82" spans="6:7" s="744" customFormat="1" x14ac:dyDescent="0.25">
      <c r="F82" s="743"/>
      <c r="G82" s="743"/>
    </row>
    <row r="83" spans="6:7" s="744" customFormat="1" x14ac:dyDescent="0.25">
      <c r="F83" s="743"/>
      <c r="G83" s="743"/>
    </row>
    <row r="84" spans="6:7" s="744" customFormat="1" x14ac:dyDescent="0.25">
      <c r="F84" s="743"/>
      <c r="G84" s="743"/>
    </row>
    <row r="85" spans="6:7" s="744" customFormat="1" x14ac:dyDescent="0.25">
      <c r="F85" s="743"/>
      <c r="G85" s="743"/>
    </row>
    <row r="86" spans="6:7" s="744" customFormat="1" x14ac:dyDescent="0.25">
      <c r="F86" s="743"/>
      <c r="G86" s="743"/>
    </row>
    <row r="87" spans="6:7" s="744" customFormat="1" x14ac:dyDescent="0.25">
      <c r="F87" s="743"/>
      <c r="G87" s="743"/>
    </row>
    <row r="88" spans="6:7" s="744" customFormat="1" x14ac:dyDescent="0.25">
      <c r="F88" s="743"/>
      <c r="G88" s="743"/>
    </row>
    <row r="89" spans="6:7" s="744" customFormat="1" x14ac:dyDescent="0.25">
      <c r="F89" s="743"/>
      <c r="G89" s="743"/>
    </row>
    <row r="90" spans="6:7" s="744" customFormat="1" x14ac:dyDescent="0.25">
      <c r="F90" s="743"/>
      <c r="G90" s="743"/>
    </row>
    <row r="91" spans="6:7" s="744" customFormat="1" x14ac:dyDescent="0.25">
      <c r="F91" s="743"/>
      <c r="G91" s="743"/>
    </row>
    <row r="92" spans="6:7" s="744" customFormat="1" x14ac:dyDescent="0.25">
      <c r="F92" s="743"/>
      <c r="G92" s="743"/>
    </row>
    <row r="93" spans="6:7" s="744" customFormat="1" x14ac:dyDescent="0.25">
      <c r="F93" s="743"/>
      <c r="G93" s="743"/>
    </row>
    <row r="94" spans="6:7" s="744" customFormat="1" x14ac:dyDescent="0.25">
      <c r="F94" s="743"/>
      <c r="G94" s="743"/>
    </row>
    <row r="95" spans="6:7" s="744" customFormat="1" x14ac:dyDescent="0.25">
      <c r="F95" s="743"/>
      <c r="G95" s="743"/>
    </row>
    <row r="96" spans="6:7" s="744" customFormat="1" x14ac:dyDescent="0.25">
      <c r="F96" s="743"/>
      <c r="G96" s="743"/>
    </row>
    <row r="97" spans="6:7" s="744" customFormat="1" x14ac:dyDescent="0.25">
      <c r="F97" s="743"/>
      <c r="G97" s="743"/>
    </row>
    <row r="98" spans="6:7" s="744" customFormat="1" x14ac:dyDescent="0.25">
      <c r="F98" s="743"/>
      <c r="G98" s="743"/>
    </row>
    <row r="99" spans="6:7" s="744" customFormat="1" x14ac:dyDescent="0.25">
      <c r="F99" s="743"/>
      <c r="G99" s="743"/>
    </row>
    <row r="100" spans="6:7" s="744" customFormat="1" x14ac:dyDescent="0.25">
      <c r="F100" s="743"/>
      <c r="G100" s="743"/>
    </row>
    <row r="101" spans="6:7" s="744" customFormat="1" x14ac:dyDescent="0.25">
      <c r="F101" s="743"/>
      <c r="G101" s="743"/>
    </row>
    <row r="102" spans="6:7" s="744" customFormat="1" x14ac:dyDescent="0.25">
      <c r="F102" s="743"/>
      <c r="G102" s="743"/>
    </row>
    <row r="103" spans="6:7" s="744" customFormat="1" x14ac:dyDescent="0.25">
      <c r="F103" s="743"/>
      <c r="G103" s="743"/>
    </row>
    <row r="104" spans="6:7" s="744" customFormat="1" x14ac:dyDescent="0.25">
      <c r="F104" s="743"/>
      <c r="G104" s="743"/>
    </row>
    <row r="105" spans="6:7" s="744" customFormat="1" x14ac:dyDescent="0.25">
      <c r="F105" s="743"/>
      <c r="G105" s="743"/>
    </row>
    <row r="106" spans="6:7" s="744" customFormat="1" x14ac:dyDescent="0.25">
      <c r="F106" s="743"/>
      <c r="G106" s="743"/>
    </row>
    <row r="107" spans="6:7" s="744" customFormat="1" x14ac:dyDescent="0.25">
      <c r="F107" s="743"/>
      <c r="G107" s="743"/>
    </row>
    <row r="108" spans="6:7" s="744" customFormat="1" x14ac:dyDescent="0.25">
      <c r="F108" s="743"/>
      <c r="G108" s="743"/>
    </row>
    <row r="109" spans="6:7" s="744" customFormat="1" x14ac:dyDescent="0.25">
      <c r="F109" s="743"/>
      <c r="G109" s="743"/>
    </row>
    <row r="110" spans="6:7" s="744" customFormat="1" x14ac:dyDescent="0.25">
      <c r="F110" s="743"/>
      <c r="G110" s="743"/>
    </row>
    <row r="111" spans="6:7" s="744" customFormat="1" x14ac:dyDescent="0.25">
      <c r="F111" s="743"/>
      <c r="G111" s="743"/>
    </row>
    <row r="112" spans="6:7" s="744" customFormat="1" x14ac:dyDescent="0.25">
      <c r="F112" s="743"/>
      <c r="G112" s="743"/>
    </row>
    <row r="113" spans="6:7" s="744" customFormat="1" x14ac:dyDescent="0.25">
      <c r="F113" s="743"/>
      <c r="G113" s="743"/>
    </row>
    <row r="114" spans="6:7" s="744" customFormat="1" x14ac:dyDescent="0.25">
      <c r="F114" s="743"/>
      <c r="G114" s="743"/>
    </row>
    <row r="115" spans="6:7" s="744" customFormat="1" x14ac:dyDescent="0.25">
      <c r="F115" s="743"/>
      <c r="G115" s="743"/>
    </row>
  </sheetData>
  <sheetProtection algorithmName="SHA-512" hashValue="1jeRSi4jup5SPjoI50DEDaLmXZKUsz+nhrNXjzOe4nFttzJJA+n1ZmdLRJjmEuIwha0gjSkgN/Db/BHry4sBCg==" saltValue="clEhjBdxNDvw1ZL0qD5bXw==" spinCount="100000" sheet="1" objects="1" scenarios="1"/>
  <mergeCells count="13">
    <mergeCell ref="A25:E25"/>
    <mergeCell ref="A1:E1"/>
    <mergeCell ref="D3:E3"/>
    <mergeCell ref="D4:E4"/>
    <mergeCell ref="D5:E5"/>
    <mergeCell ref="A8:E8"/>
    <mergeCell ref="A73:E73"/>
    <mergeCell ref="A38:E38"/>
    <mergeCell ref="A47:E47"/>
    <mergeCell ref="A56:E56"/>
    <mergeCell ref="C67:E67"/>
    <mergeCell ref="C68:E68"/>
    <mergeCell ref="C69:E69"/>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E00-000000000000}">
      <formula1>OR(A11="Y", A11="A")</formula1>
    </dataValidation>
  </dataValidations>
  <hyperlinks>
    <hyperlink ref="B11" r:id="rId1" display="http://glomeep.imo.org/technology/auxiliary-systems-optimization/" xr:uid="{00000000-0004-0000-0E00-000000000000}"/>
    <hyperlink ref="B12" r:id="rId2" display="http://glomeep.imo.org/technology/engine-de-rating/" xr:uid="{00000000-0004-0000-0E00-000001000000}"/>
    <hyperlink ref="B13" r:id="rId3" display="http://glomeep.imo.org/technology/engine-performance-optimization-automatic/" xr:uid="{00000000-0004-0000-0E00-000002000000}"/>
    <hyperlink ref="B14" r:id="rId4" display="http://glomeep.imo.org/technology/engine-performance-optimization-manual/" xr:uid="{00000000-0004-0000-0E00-000003000000}"/>
    <hyperlink ref="B15" r:id="rId5" display="http://glomeep.imo.org/technology/exhaust-gas-boilers-on-auxiliary-engines/" xr:uid="{00000000-0004-0000-0E00-000004000000}"/>
    <hyperlink ref="B16" r:id="rId6" display="http://glomeep.imo.org/technology/hybridization-plug-in-or-conventional/" xr:uid="{00000000-0004-0000-0E00-000005000000}"/>
    <hyperlink ref="B17" r:id="rId7" display="http://glomeep.imo.org/technology/improved-auxiliary-engine-load/" xr:uid="{00000000-0004-0000-0E00-000006000000}"/>
    <hyperlink ref="B18" r:id="rId8" display="http://glomeep.imo.org/technology/shaft-generator/" xr:uid="{00000000-0004-0000-0E00-000007000000}"/>
    <hyperlink ref="B19" r:id="rId9" display="http://glomeep.imo.org/technology/shore-power/" xr:uid="{00000000-0004-0000-0E00-000008000000}"/>
    <hyperlink ref="B20" r:id="rId10" display="http://glomeep.imo.org/technology/steam-plant-operation-improvement/" xr:uid="{00000000-0004-0000-0E00-000009000000}"/>
    <hyperlink ref="B21" r:id="rId11" display="http://glomeep.imo.org/technology/waste-heat-recovery-systems/" xr:uid="{00000000-0004-0000-0E00-00000A000000}"/>
    <hyperlink ref="B28" r:id="rId12" display="http://glomeep.imo.org/technology/air-cavity-lubrication/" xr:uid="{00000000-0004-0000-0E00-00000B000000}"/>
    <hyperlink ref="B29" r:id="rId13" display="http://glomeep.imo.org/technology/hull-cleaning/" xr:uid="{00000000-0004-0000-0E00-00000C000000}"/>
    <hyperlink ref="B30" r:id="rId14" display="http://glomeep.imo.org/technology/hull-coating/" xr:uid="{00000000-0004-0000-0E00-00000D000000}"/>
    <hyperlink ref="B31" r:id="rId15" display="http://glomeep.imo.org/technology/hull-form-optimization/" xr:uid="{00000000-0004-0000-0E00-00000E000000}"/>
    <hyperlink ref="B32" r:id="rId16" display="http://glomeep.imo.org/technology/hull-retrofitting/" xr:uid="{00000000-0004-0000-0E00-00000F000000}"/>
    <hyperlink ref="B33" r:id="rId17" display="http://glomeep.imo.org/technology/propeller-polishing/" xr:uid="{00000000-0004-0000-0E00-000010000000}"/>
    <hyperlink ref="B34" r:id="rId18" display="http://glomeep.imo.org/technology/propeller-retrofitting/" xr:uid="{00000000-0004-0000-0E00-000011000000}"/>
    <hyperlink ref="B35" r:id="rId19" display="http://glomeep.imo.org/technology/propulsion-improving-devices-pids/" xr:uid="{00000000-0004-0000-0E00-000012000000}"/>
    <hyperlink ref="B41" r:id="rId20" display="http://glomeep.imo.org/technology/cargo-handling-systems-cargo-discharge-operation/" xr:uid="{00000000-0004-0000-0E00-000013000000}"/>
    <hyperlink ref="B42" r:id="rId21" display="http://glomeep.imo.org/technology/energy-efficient-lighting-system/" xr:uid="{00000000-0004-0000-0E00-000014000000}"/>
    <hyperlink ref="B43" r:id="rId22" display="http://glomeep.imo.org/technology/frequency-controlled-electric-motors/" xr:uid="{00000000-0004-0000-0E00-000015000000}"/>
    <hyperlink ref="B50" r:id="rId23" display="http://glomeep.imo.org/technology/fixed-sails-or-wings/" xr:uid="{00000000-0004-0000-0E00-000016000000}"/>
    <hyperlink ref="B51" r:id="rId24" display="http://glomeep.imo.org/technology/flettner-rotors/" xr:uid="{00000000-0004-0000-0E00-000017000000}"/>
    <hyperlink ref="B52" r:id="rId25" display="http://glomeep.imo.org/technology/kite/" xr:uid="{00000000-0004-0000-0E00-000018000000}"/>
    <hyperlink ref="B53" r:id="rId26" display="http://glomeep.imo.org/technology/solar-panels/" xr:uid="{00000000-0004-0000-0E00-000019000000}"/>
    <hyperlink ref="B59" r:id="rId27" display="http://glomeep.imo.org/technology/autopilot-adjustment-and-use/" xr:uid="{00000000-0004-0000-0E00-00001A000000}"/>
    <hyperlink ref="B60" r:id="rId28" display="http://glomeep.imo.org/technology/combinator-optimizing/" xr:uid="{00000000-0004-0000-0E00-00001B000000}"/>
    <hyperlink ref="B61" r:id="rId29" display="http://glomeep.imo.org/technology/efficient-dp-operation/" xr:uid="{00000000-0004-0000-0E00-00001C000000}"/>
    <hyperlink ref="B62" r:id="rId30" display="http://glomeep.imo.org/technology/speed-management/" xr:uid="{00000000-0004-0000-0E00-00001D000000}"/>
    <hyperlink ref="B63" r:id="rId31" display="http://glomeep.imo.org/technology/trim-and-draft-optimization/" xr:uid="{00000000-0004-0000-0E00-00001E000000}"/>
    <hyperlink ref="B64" r:id="rId32" display="http://glomeep.imo.org/technology/weather-routing/" xr:uid="{00000000-0004-0000-0E00-00001F000000}"/>
    <hyperlink ref="A74" r:id="rId33" display="http://glomeep.imo.org/legal-disclaimer-for-eet-ip/" xr:uid="{00000000-0004-0000-0E00-000020000000}"/>
    <hyperlink ref="A5" r:id="rId34" xr:uid="{00000000-0004-0000-0E00-000021000000}"/>
  </hyperlinks>
  <pageMargins left="0.43307086614173229" right="0.23622047244094491" top="0.39370078740157483" bottom="0.31496062992125984" header="0.23622047244094491" footer="0.15748031496062992"/>
  <pageSetup paperSize="9" scale="89" orientation="portrait" r:id="rId35"/>
  <headerFooter alignWithMargins="0">
    <oddFooter>&amp;L&amp;8CKL GCC / VERSION 2022 / 1.1&amp;R&amp;8&amp;P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Checklist - Basic Ship GCC</vt:lpstr>
      <vt:lpstr>Checklist - Ranking Ship GCC</vt:lpstr>
      <vt:lpstr>Ship - Total Score Review</vt:lpstr>
      <vt:lpstr>NOx Data Sheet</vt:lpstr>
      <vt:lpstr>Ship - CO2 - GloMEEP</vt:lpstr>
      <vt:lpstr>'Checklist - Basic Ship GCC'!Print_Area</vt:lpstr>
      <vt:lpstr>'Checklist - Ranking Ship GCC'!Print_Area</vt:lpstr>
      <vt:lpstr>'NOx Data Sheet'!Print_Area</vt:lpstr>
      <vt:lpstr>'Ship - CO2 - GloMEEP'!Print_Area</vt:lpstr>
      <vt:lpstr>'Ship - Total Score Review'!Print_Area</vt:lpstr>
      <vt:lpstr>'Checklist - Basic Ship GCC'!Print_Titles</vt:lpstr>
      <vt:lpstr>'Checklist - Ranking Ship GCC'!Print_Titles</vt:lpstr>
      <vt:lpstr>'NOx Data Sheet'!Print_Titles</vt:lpstr>
      <vt:lpstr>'Ship - CO2 - GloMEEP'!Print_Titles</vt:lpstr>
      <vt:lpstr>'Ship - Total Score Review'!Print_Titles</vt:lpstr>
      <vt:lpstr>'Ship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2022-08-19T12:02:34Z</cp:lastPrinted>
  <dcterms:created xsi:type="dcterms:W3CDTF">2001-05-28T13:46:28Z</dcterms:created>
  <dcterms:modified xsi:type="dcterms:W3CDTF">2022-08-30T11:21:27Z</dcterms:modified>
</cp:coreProperties>
</file>