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F01EA664-BEF4-42C9-B599-5FA760AA3E8A}" xr6:coauthVersionLast="47" xr6:coauthVersionMax="47" xr10:uidLastSave="{00000000-0000-0000-0000-000000000000}"/>
  <bookViews>
    <workbookView xWindow="-120" yWindow="-120" windowWidth="25440" windowHeight="15390" tabRatio="951" xr2:uid="{00000000-000D-0000-FFFF-FFFF00000000}"/>
  </bookViews>
  <sheets>
    <sheet name="Checklist - Basic Ship LPG" sheetId="17" r:id="rId1"/>
    <sheet name="Checklist - Ranking Ship LPG" sheetId="8" r:id="rId2"/>
    <sheet name="Ship - Total Score Review" sheetId="37" r:id="rId3"/>
    <sheet name="NOx Data Sheet" sheetId="45" r:id="rId4"/>
    <sheet name="Ship - CO2 - GloMEEP" sheetId="40" r:id="rId5"/>
  </sheets>
  <definedNames>
    <definedName name="_xlnm.Print_Area" localSheetId="0">'Checklist - Basic Ship LPG'!$A$1:$V$108</definedName>
    <definedName name="_xlnm.Print_Area" localSheetId="1">'Checklist - Ranking Ship LPG'!$A$1:$X$626</definedName>
    <definedName name="_xlnm.Print_Area" localSheetId="3">'NOx Data Sheet'!$A$1:$M$77</definedName>
    <definedName name="_xlnm.Print_Area" localSheetId="4">'Ship - CO2 - GloMEEP'!$A$1:$E$74</definedName>
    <definedName name="_xlnm.Print_Area" localSheetId="2">'Ship - Total Score Review'!$A$1:$X$77</definedName>
    <definedName name="_xlnm.Print_Titles" localSheetId="0">'Checklist - Basic Ship LPG'!$1:$3</definedName>
    <definedName name="_xlnm.Print_Titles" localSheetId="1">'Checklist - Ranking Ship LPG'!$1:$3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84" i="8" l="1"/>
  <c r="W425" i="8"/>
  <c r="W424" i="8"/>
  <c r="W423" i="8"/>
  <c r="W422" i="8"/>
  <c r="W421" i="8"/>
  <c r="W419" i="8"/>
  <c r="W418" i="8"/>
  <c r="W417" i="8"/>
  <c r="T266" i="8"/>
  <c r="T263" i="8"/>
  <c r="T261" i="8"/>
  <c r="T260" i="8"/>
  <c r="G1" i="45"/>
  <c r="D1" i="45"/>
  <c r="A1" i="45"/>
  <c r="J76" i="45"/>
  <c r="N73" i="45"/>
  <c r="K73" i="45"/>
  <c r="K75" i="45" s="1"/>
  <c r="I73" i="45"/>
  <c r="I75" i="45" s="1"/>
  <c r="I76" i="45" s="1"/>
  <c r="G73" i="45"/>
  <c r="G75" i="45" s="1"/>
  <c r="G76" i="45" s="1"/>
  <c r="J69" i="45"/>
  <c r="I68" i="45"/>
  <c r="I69" i="45" s="1"/>
  <c r="G68" i="45"/>
  <c r="G69" i="45" s="1"/>
  <c r="N66" i="45"/>
  <c r="K66" i="45"/>
  <c r="K68" i="45" s="1"/>
  <c r="I66" i="45"/>
  <c r="G66" i="45"/>
  <c r="J62" i="45"/>
  <c r="N59" i="45"/>
  <c r="K59" i="45"/>
  <c r="K61" i="45" s="1"/>
  <c r="I59" i="45"/>
  <c r="I61" i="45" s="1"/>
  <c r="I62" i="45" s="1"/>
  <c r="G59" i="45"/>
  <c r="G61" i="45" s="1"/>
  <c r="G62" i="45" s="1"/>
  <c r="J55" i="45"/>
  <c r="H55" i="45"/>
  <c r="N52" i="45"/>
  <c r="K52" i="45"/>
  <c r="K54" i="45" s="1"/>
  <c r="I52" i="45"/>
  <c r="I54" i="45" s="1"/>
  <c r="I55" i="45" s="1"/>
  <c r="G52" i="45"/>
  <c r="G54" i="45" s="1"/>
  <c r="G55" i="45" s="1"/>
  <c r="J48" i="45"/>
  <c r="H48" i="45"/>
  <c r="K47" i="45"/>
  <c r="N45" i="45"/>
  <c r="K45" i="45"/>
  <c r="I45" i="45"/>
  <c r="I47" i="45" s="1"/>
  <c r="I48" i="45" s="1"/>
  <c r="G45" i="45"/>
  <c r="G47" i="45" s="1"/>
  <c r="G48" i="45" s="1"/>
  <c r="J41" i="45"/>
  <c r="H41" i="45"/>
  <c r="K40" i="45"/>
  <c r="I40" i="45"/>
  <c r="I41" i="45" s="1"/>
  <c r="N38" i="45"/>
  <c r="K38" i="45"/>
  <c r="I38" i="45"/>
  <c r="G38" i="45"/>
  <c r="G40" i="45" s="1"/>
  <c r="G41" i="45" s="1"/>
  <c r="J34" i="45"/>
  <c r="H34" i="45"/>
  <c r="I33" i="45"/>
  <c r="I34" i="45" s="1"/>
  <c r="G33" i="45"/>
  <c r="G34" i="45" s="1"/>
  <c r="N31" i="45"/>
  <c r="K31" i="45"/>
  <c r="K33" i="45" s="1"/>
  <c r="I31" i="45"/>
  <c r="G31" i="45"/>
  <c r="J27" i="45"/>
  <c r="H27" i="45"/>
  <c r="G26" i="45"/>
  <c r="G27" i="45" s="1"/>
  <c r="N24" i="45"/>
  <c r="K24" i="45"/>
  <c r="K26" i="45" s="1"/>
  <c r="I24" i="45"/>
  <c r="I26" i="45" s="1"/>
  <c r="I27" i="45" s="1"/>
  <c r="G24" i="45"/>
  <c r="J20" i="45"/>
  <c r="H20" i="45"/>
  <c r="N17" i="45"/>
  <c r="K17" i="45"/>
  <c r="K19" i="45" s="1"/>
  <c r="I17" i="45"/>
  <c r="I19" i="45" s="1"/>
  <c r="I20" i="45" s="1"/>
  <c r="G17" i="45"/>
  <c r="G19" i="45" s="1"/>
  <c r="G20" i="45" s="1"/>
  <c r="L12" i="45"/>
  <c r="K12" i="45"/>
  <c r="J12" i="45"/>
  <c r="I12" i="45"/>
  <c r="H12" i="45"/>
  <c r="G12" i="45"/>
  <c r="G11" i="45"/>
  <c r="W315" i="8"/>
  <c r="F126" i="8"/>
  <c r="V124" i="8"/>
  <c r="W124" i="8"/>
  <c r="V476" i="8" l="1"/>
  <c r="V473" i="8"/>
  <c r="U479" i="8"/>
  <c r="U478" i="8"/>
  <c r="U477" i="8"/>
  <c r="U476" i="8"/>
  <c r="W490" i="8"/>
  <c r="Q31" i="37" l="1"/>
  <c r="C31" i="37"/>
  <c r="B31" i="37"/>
  <c r="V224" i="8"/>
  <c r="N31" i="37" s="1"/>
  <c r="W223" i="8"/>
  <c r="U223" i="8"/>
  <c r="W222" i="8"/>
  <c r="U222" i="8"/>
  <c r="W221" i="8"/>
  <c r="U221" i="8"/>
  <c r="W220" i="8"/>
  <c r="U220" i="8"/>
  <c r="U224" i="8" l="1"/>
  <c r="K31" i="37" s="1"/>
  <c r="AB31" i="37"/>
  <c r="F430" i="8"/>
  <c r="W428" i="8"/>
  <c r="U428" i="8"/>
  <c r="T428" i="8"/>
  <c r="V428" i="8" s="1"/>
  <c r="W427" i="8"/>
  <c r="V427" i="8"/>
  <c r="U427" i="8"/>
  <c r="V425" i="8"/>
  <c r="U425" i="8"/>
  <c r="V424" i="8"/>
  <c r="U424" i="8"/>
  <c r="V423" i="8"/>
  <c r="U423" i="8"/>
  <c r="V422" i="8"/>
  <c r="U422" i="8"/>
  <c r="V421" i="8"/>
  <c r="U421" i="8"/>
  <c r="U419" i="8"/>
  <c r="T419" i="8"/>
  <c r="V419" i="8" s="1"/>
  <c r="U418" i="8"/>
  <c r="T418" i="8"/>
  <c r="V418" i="8" s="1"/>
  <c r="V417" i="8"/>
  <c r="U417" i="8"/>
  <c r="U429" i="8" l="1"/>
  <c r="V429" i="8"/>
  <c r="W241" i="8" l="1"/>
  <c r="W237" i="8"/>
  <c r="U622" i="8" l="1"/>
  <c r="W622" i="8"/>
  <c r="U618" i="8"/>
  <c r="W618" i="8"/>
  <c r="U513" i="8" l="1"/>
  <c r="U105" i="17" l="1"/>
  <c r="U104" i="17"/>
  <c r="U103" i="17"/>
  <c r="U102" i="17"/>
  <c r="U101" i="17"/>
  <c r="Q65" i="37" l="1"/>
  <c r="C65" i="37"/>
  <c r="B65" i="37"/>
  <c r="C64" i="37"/>
  <c r="B64" i="37"/>
  <c r="Q38" i="37"/>
  <c r="C38" i="37"/>
  <c r="B38" i="37"/>
  <c r="C23" i="37"/>
  <c r="B23" i="37"/>
  <c r="V613" i="8"/>
  <c r="W612" i="8"/>
  <c r="U612" i="8"/>
  <c r="W611" i="8"/>
  <c r="U611" i="8"/>
  <c r="W609" i="8"/>
  <c r="U609" i="8"/>
  <c r="W608" i="8"/>
  <c r="U608" i="8"/>
  <c r="W607" i="8"/>
  <c r="U607" i="8"/>
  <c r="W605" i="8"/>
  <c r="U605" i="8"/>
  <c r="W604" i="8"/>
  <c r="U604" i="8"/>
  <c r="V443" i="8"/>
  <c r="W442" i="8"/>
  <c r="U442" i="8"/>
  <c r="W441" i="8"/>
  <c r="U441" i="8"/>
  <c r="W440" i="8"/>
  <c r="U440" i="8"/>
  <c r="W439" i="8"/>
  <c r="U439" i="8"/>
  <c r="U391" i="8"/>
  <c r="T391" i="8"/>
  <c r="W391" i="8" s="1"/>
  <c r="U389" i="8"/>
  <c r="T389" i="8"/>
  <c r="V389" i="8" s="1"/>
  <c r="W387" i="8"/>
  <c r="V387" i="8"/>
  <c r="U387" i="8"/>
  <c r="W385" i="8"/>
  <c r="V385" i="8"/>
  <c r="U385" i="8" s="1"/>
  <c r="U270" i="8"/>
  <c r="T270" i="8"/>
  <c r="W270" i="8" s="1"/>
  <c r="W252" i="8"/>
  <c r="U252" i="8"/>
  <c r="W250" i="8"/>
  <c r="U250" i="8"/>
  <c r="W249" i="8"/>
  <c r="U249" i="8"/>
  <c r="W248" i="8"/>
  <c r="U248" i="8"/>
  <c r="W247" i="8"/>
  <c r="U247" i="8"/>
  <c r="W246" i="8"/>
  <c r="U246" i="8"/>
  <c r="W245" i="8"/>
  <c r="U245" i="8"/>
  <c r="W243" i="8"/>
  <c r="U243" i="8"/>
  <c r="U241" i="8"/>
  <c r="W239" i="8"/>
  <c r="U239" i="8"/>
  <c r="W238" i="8"/>
  <c r="U238" i="8"/>
  <c r="V237" i="8"/>
  <c r="U237" i="8"/>
  <c r="W236" i="8"/>
  <c r="V236" i="8"/>
  <c r="U236" i="8"/>
  <c r="W235" i="8"/>
  <c r="U235" i="8"/>
  <c r="W232" i="8"/>
  <c r="U232" i="8"/>
  <c r="W231" i="8"/>
  <c r="U231" i="8"/>
  <c r="W230" i="8"/>
  <c r="U230" i="8"/>
  <c r="W229" i="8"/>
  <c r="V229" i="8"/>
  <c r="U229" i="8"/>
  <c r="W228" i="8"/>
  <c r="U228" i="8"/>
  <c r="V170" i="8"/>
  <c r="W169" i="8"/>
  <c r="U169" i="8"/>
  <c r="W167" i="8"/>
  <c r="U167" i="8"/>
  <c r="W166" i="8"/>
  <c r="U166" i="8"/>
  <c r="W164" i="8"/>
  <c r="U164" i="8"/>
  <c r="W162" i="8"/>
  <c r="U162" i="8"/>
  <c r="W160" i="8"/>
  <c r="U160" i="8"/>
  <c r="V61" i="8"/>
  <c r="W60" i="8"/>
  <c r="U60" i="8"/>
  <c r="W59" i="8"/>
  <c r="U59" i="8"/>
  <c r="W58" i="8"/>
  <c r="U58" i="8"/>
  <c r="W57" i="8"/>
  <c r="U57" i="8"/>
  <c r="W56" i="8"/>
  <c r="U56" i="8"/>
  <c r="W55" i="8"/>
  <c r="U55" i="8"/>
  <c r="U613" i="8" l="1"/>
  <c r="V270" i="8"/>
  <c r="V253" i="8"/>
  <c r="U443" i="8"/>
  <c r="U392" i="8"/>
  <c r="K38" i="37" s="1"/>
  <c r="W389" i="8"/>
  <c r="V391" i="8"/>
  <c r="V392" i="8" s="1"/>
  <c r="N38" i="37" s="1"/>
  <c r="AB38" i="37" s="1"/>
  <c r="U253" i="8"/>
  <c r="U170" i="8"/>
  <c r="U61" i="8"/>
  <c r="W513" i="8" l="1"/>
  <c r="V484" i="8"/>
  <c r="V625" i="8"/>
  <c r="N65" i="37" s="1"/>
  <c r="W624" i="8"/>
  <c r="U624" i="8"/>
  <c r="W623" i="8"/>
  <c r="U623" i="8"/>
  <c r="W621" i="8"/>
  <c r="U621" i="8"/>
  <c r="W620" i="8"/>
  <c r="U620" i="8"/>
  <c r="W619" i="8"/>
  <c r="U619" i="8"/>
  <c r="W617" i="8"/>
  <c r="U617" i="8"/>
  <c r="F156" i="8"/>
  <c r="Q23" i="37" s="1"/>
  <c r="U154" i="8"/>
  <c r="T154" i="8"/>
  <c r="V154" i="8" s="1"/>
  <c r="U153" i="8"/>
  <c r="T153" i="8"/>
  <c r="V153" i="8" s="1"/>
  <c r="U152" i="8"/>
  <c r="T152" i="8"/>
  <c r="W152" i="8" s="1"/>
  <c r="U151" i="8"/>
  <c r="T151" i="8"/>
  <c r="V151" i="8" s="1"/>
  <c r="U150" i="8"/>
  <c r="T150" i="8"/>
  <c r="V150" i="8" s="1"/>
  <c r="W149" i="8"/>
  <c r="V149" i="8"/>
  <c r="U149" i="8"/>
  <c r="W154" i="8" l="1"/>
  <c r="W150" i="8"/>
  <c r="W153" i="8"/>
  <c r="V152" i="8"/>
  <c r="V155" i="8" s="1"/>
  <c r="N23" i="37" s="1"/>
  <c r="AB23" i="37" s="1"/>
  <c r="U155" i="8"/>
  <c r="K23" i="37" s="1"/>
  <c r="W151" i="8"/>
  <c r="U625" i="8"/>
  <c r="K65" i="37" s="1"/>
  <c r="C36" i="37" l="1"/>
  <c r="Q51" i="37"/>
  <c r="C51" i="37"/>
  <c r="B51" i="37"/>
  <c r="Q50" i="37"/>
  <c r="C50" i="37"/>
  <c r="B50" i="37"/>
  <c r="C49" i="37"/>
  <c r="B49" i="37"/>
  <c r="Q48" i="37"/>
  <c r="C48" i="37"/>
  <c r="B48" i="37"/>
  <c r="Q43" i="37"/>
  <c r="C43" i="37"/>
  <c r="B43" i="37"/>
  <c r="Q40" i="37"/>
  <c r="C40" i="37"/>
  <c r="B40" i="37"/>
  <c r="C37" i="37"/>
  <c r="B37" i="37"/>
  <c r="Q36" i="37"/>
  <c r="B36" i="37"/>
  <c r="C34" i="37"/>
  <c r="B34" i="37"/>
  <c r="C33" i="37"/>
  <c r="B33" i="37"/>
  <c r="Q14" i="37"/>
  <c r="C14" i="37"/>
  <c r="B14" i="37"/>
  <c r="Q9" i="37"/>
  <c r="C9" i="37"/>
  <c r="B9" i="37"/>
  <c r="W374" i="8"/>
  <c r="W375" i="8"/>
  <c r="W373" i="8"/>
  <c r="W365" i="8"/>
  <c r="W366" i="8"/>
  <c r="W367" i="8"/>
  <c r="W368" i="8"/>
  <c r="W369" i="8"/>
  <c r="W364" i="8"/>
  <c r="W356" i="8"/>
  <c r="W357" i="8"/>
  <c r="W358" i="8"/>
  <c r="W359" i="8"/>
  <c r="W360" i="8"/>
  <c r="W355" i="8"/>
  <c r="W343" i="8"/>
  <c r="W344" i="8"/>
  <c r="W345" i="8"/>
  <c r="W346" i="8"/>
  <c r="W347" i="8"/>
  <c r="W348" i="8"/>
  <c r="W349" i="8"/>
  <c r="W350" i="8"/>
  <c r="W342" i="8"/>
  <c r="W331" i="8"/>
  <c r="W332" i="8"/>
  <c r="W333" i="8"/>
  <c r="W334" i="8"/>
  <c r="W335" i="8"/>
  <c r="W336" i="8"/>
  <c r="W337" i="8"/>
  <c r="W338" i="8"/>
  <c r="W330" i="8"/>
  <c r="W323" i="8"/>
  <c r="W324" i="8"/>
  <c r="W325" i="8"/>
  <c r="W326" i="8"/>
  <c r="W322" i="8"/>
  <c r="V505" i="8"/>
  <c r="N51" i="37" s="1"/>
  <c r="W504" i="8"/>
  <c r="U504" i="8"/>
  <c r="W503" i="8"/>
  <c r="U503" i="8"/>
  <c r="V500" i="8"/>
  <c r="N50" i="37" s="1"/>
  <c r="W499" i="8"/>
  <c r="U499" i="8"/>
  <c r="W498" i="8"/>
  <c r="U498" i="8"/>
  <c r="W497" i="8"/>
  <c r="U497" i="8"/>
  <c r="W496" i="8"/>
  <c r="U496" i="8"/>
  <c r="W495" i="8"/>
  <c r="U495" i="8"/>
  <c r="W494" i="8"/>
  <c r="U494" i="8"/>
  <c r="U490" i="8"/>
  <c r="U488" i="8"/>
  <c r="T488" i="8"/>
  <c r="W487" i="8"/>
  <c r="U487" i="8"/>
  <c r="W486" i="8"/>
  <c r="U486" i="8"/>
  <c r="W485" i="8"/>
  <c r="U485" i="8"/>
  <c r="W484" i="8"/>
  <c r="U484" i="8"/>
  <c r="W482" i="8"/>
  <c r="U482" i="8"/>
  <c r="W481" i="8"/>
  <c r="U481" i="8"/>
  <c r="T479" i="8"/>
  <c r="T478" i="8"/>
  <c r="V478" i="8" s="1"/>
  <c r="T477" i="8"/>
  <c r="W476" i="8"/>
  <c r="U474" i="8"/>
  <c r="T474" i="8"/>
  <c r="W473" i="8"/>
  <c r="U473" i="8"/>
  <c r="V469" i="8"/>
  <c r="N48" i="37" s="1"/>
  <c r="W468" i="8"/>
  <c r="U468" i="8"/>
  <c r="W467" i="8"/>
  <c r="U467" i="8"/>
  <c r="V436" i="8"/>
  <c r="N43" i="37" s="1"/>
  <c r="W435" i="8"/>
  <c r="U435" i="8"/>
  <c r="W434" i="8"/>
  <c r="U434" i="8"/>
  <c r="W433" i="8"/>
  <c r="U433" i="8"/>
  <c r="W432" i="8"/>
  <c r="U432" i="8"/>
  <c r="W407" i="8"/>
  <c r="U407" i="8"/>
  <c r="U405" i="8"/>
  <c r="T405" i="8"/>
  <c r="W405" i="8" s="1"/>
  <c r="U404" i="8"/>
  <c r="T404" i="8"/>
  <c r="W404" i="8" s="1"/>
  <c r="U403" i="8"/>
  <c r="T403" i="8"/>
  <c r="V403" i="8" s="1"/>
  <c r="W402" i="8"/>
  <c r="V402" i="8"/>
  <c r="U402" i="8"/>
  <c r="F381" i="8"/>
  <c r="Q37" i="37" s="1"/>
  <c r="W379" i="8"/>
  <c r="V379" i="8"/>
  <c r="U379" i="8"/>
  <c r="W377" i="8"/>
  <c r="W376" i="8"/>
  <c r="W371" i="8"/>
  <c r="U371" i="8"/>
  <c r="W370" i="8"/>
  <c r="W362" i="8"/>
  <c r="U362" i="8"/>
  <c r="W361" i="8"/>
  <c r="W353" i="8"/>
  <c r="U353" i="8"/>
  <c r="W351" i="8"/>
  <c r="W340" i="8"/>
  <c r="U340" i="8"/>
  <c r="W339" i="8"/>
  <c r="W328" i="8"/>
  <c r="U328" i="8"/>
  <c r="W320" i="8"/>
  <c r="V320" i="8"/>
  <c r="U320" i="8"/>
  <c r="W317" i="8"/>
  <c r="V317" i="8"/>
  <c r="U317" i="8"/>
  <c r="W316" i="8"/>
  <c r="V315" i="8"/>
  <c r="U315" i="8"/>
  <c r="W314" i="8"/>
  <c r="V314" i="8"/>
  <c r="U314" i="8"/>
  <c r="V310" i="8"/>
  <c r="N36" i="37" s="1"/>
  <c r="W309" i="8"/>
  <c r="U309" i="8"/>
  <c r="W308" i="8"/>
  <c r="U308" i="8"/>
  <c r="W307" i="8"/>
  <c r="U307" i="8"/>
  <c r="U293" i="8"/>
  <c r="U292" i="8"/>
  <c r="T292" i="8"/>
  <c r="V292" i="8" s="1"/>
  <c r="U291" i="8"/>
  <c r="T291" i="8"/>
  <c r="W291" i="8" s="1"/>
  <c r="U290" i="8"/>
  <c r="T290" i="8"/>
  <c r="W290" i="8" s="1"/>
  <c r="U289" i="8"/>
  <c r="T289" i="8"/>
  <c r="V289" i="8" s="1"/>
  <c r="U288" i="8"/>
  <c r="T288" i="8"/>
  <c r="W288" i="8" s="1"/>
  <c r="W287" i="8"/>
  <c r="V287" i="8"/>
  <c r="U287" i="8"/>
  <c r="W284" i="8"/>
  <c r="V284" i="8"/>
  <c r="U284" i="8"/>
  <c r="W282" i="8"/>
  <c r="V282" i="8"/>
  <c r="U282" i="8"/>
  <c r="F279" i="8"/>
  <c r="Q33" i="37" s="1"/>
  <c r="W277" i="8"/>
  <c r="V277" i="8"/>
  <c r="U277" i="8"/>
  <c r="U275" i="8"/>
  <c r="T275" i="8"/>
  <c r="W275" i="8" s="1"/>
  <c r="U274" i="8"/>
  <c r="T274" i="8"/>
  <c r="W274" i="8" s="1"/>
  <c r="W273" i="8"/>
  <c r="V273" i="8"/>
  <c r="U273" i="8"/>
  <c r="W268" i="8"/>
  <c r="V268" i="8"/>
  <c r="U268" i="8"/>
  <c r="W267" i="8"/>
  <c r="V267" i="8"/>
  <c r="U267" i="8"/>
  <c r="W266" i="8"/>
  <c r="V266" i="8"/>
  <c r="U266" i="8"/>
  <c r="W265" i="8"/>
  <c r="V265" i="8"/>
  <c r="U265" i="8"/>
  <c r="W264" i="8"/>
  <c r="V264" i="8"/>
  <c r="U264" i="8"/>
  <c r="W263" i="8"/>
  <c r="V263" i="8"/>
  <c r="U263" i="8"/>
  <c r="U261" i="8"/>
  <c r="W260" i="8"/>
  <c r="V260" i="8"/>
  <c r="U260" i="8"/>
  <c r="W257" i="8"/>
  <c r="V257" i="8"/>
  <c r="U257" i="8"/>
  <c r="W93" i="8"/>
  <c r="V93" i="8"/>
  <c r="V94" i="8" s="1"/>
  <c r="N14" i="37" s="1"/>
  <c r="U93" i="8"/>
  <c r="W92" i="8"/>
  <c r="U92" i="8"/>
  <c r="W90" i="8"/>
  <c r="U90" i="8"/>
  <c r="W89" i="8"/>
  <c r="U89" i="8"/>
  <c r="W86" i="8"/>
  <c r="U86" i="8"/>
  <c r="W85" i="8"/>
  <c r="U85" i="8"/>
  <c r="W84" i="8"/>
  <c r="U84" i="8"/>
  <c r="W83" i="8"/>
  <c r="U83" i="8"/>
  <c r="V42" i="8"/>
  <c r="N9" i="37" s="1"/>
  <c r="W41" i="8"/>
  <c r="U41" i="8"/>
  <c r="W40" i="8"/>
  <c r="U40" i="8"/>
  <c r="W479" i="8" l="1"/>
  <c r="V479" i="8"/>
  <c r="W488" i="8"/>
  <c r="V488" i="8"/>
  <c r="W477" i="8"/>
  <c r="V477" i="8"/>
  <c r="W474" i="8"/>
  <c r="V474" i="8"/>
  <c r="W403" i="8"/>
  <c r="U505" i="8"/>
  <c r="K51" i="37" s="1"/>
  <c r="U436" i="8"/>
  <c r="K43" i="37" s="1"/>
  <c r="U500" i="8"/>
  <c r="K50" i="37" s="1"/>
  <c r="W478" i="8"/>
  <c r="AB14" i="37"/>
  <c r="AB9" i="37"/>
  <c r="U469" i="8"/>
  <c r="K48" i="37" s="1"/>
  <c r="U408" i="8"/>
  <c r="K40" i="37" s="1"/>
  <c r="F492" i="8"/>
  <c r="Q49" i="37" s="1"/>
  <c r="W292" i="8"/>
  <c r="T293" i="8"/>
  <c r="W293" i="8" s="1"/>
  <c r="V405" i="8"/>
  <c r="V404" i="8"/>
  <c r="U294" i="8"/>
  <c r="K34" i="37" s="1"/>
  <c r="U310" i="8"/>
  <c r="K36" i="37" s="1"/>
  <c r="U94" i="8"/>
  <c r="K14" i="37" s="1"/>
  <c r="U42" i="8"/>
  <c r="K9" i="37" s="1"/>
  <c r="V275" i="8"/>
  <c r="U380" i="8"/>
  <c r="K37" i="37" s="1"/>
  <c r="V288" i="8"/>
  <c r="F295" i="8"/>
  <c r="Q34" i="37" s="1"/>
  <c r="V380" i="8"/>
  <c r="N37" i="37" s="1"/>
  <c r="U278" i="8"/>
  <c r="K33" i="37" s="1"/>
  <c r="W289" i="8"/>
  <c r="V291" i="8"/>
  <c r="V274" i="8"/>
  <c r="V290" i="8"/>
  <c r="V408" i="8" l="1"/>
  <c r="N40" i="37" s="1"/>
  <c r="U491" i="8"/>
  <c r="K49" i="37" s="1"/>
  <c r="V293" i="8"/>
  <c r="V294" i="8" s="1"/>
  <c r="N34" i="37" s="1"/>
  <c r="V491" i="8"/>
  <c r="N49" i="37" s="1"/>
  <c r="D5" i="40"/>
  <c r="D4" i="40"/>
  <c r="D3" i="40"/>
  <c r="V31" i="8" l="1"/>
  <c r="W30" i="8"/>
  <c r="U30" i="8"/>
  <c r="Q11" i="37" l="1"/>
  <c r="C11" i="37"/>
  <c r="B11" i="37"/>
  <c r="N11" i="37"/>
  <c r="W29" i="8"/>
  <c r="U29" i="8"/>
  <c r="W28" i="8"/>
  <c r="U28" i="8"/>
  <c r="W27" i="8"/>
  <c r="U27" i="8"/>
  <c r="W26" i="8"/>
  <c r="U26" i="8"/>
  <c r="U31" i="8" l="1"/>
  <c r="K11" i="37"/>
  <c r="AB11" i="37"/>
  <c r="U85" i="17" l="1"/>
  <c r="U84" i="17"/>
  <c r="U83" i="17"/>
  <c r="U82" i="17"/>
  <c r="F121" i="8" l="1"/>
  <c r="V119" i="8"/>
  <c r="V118" i="8"/>
  <c r="V117" i="8"/>
  <c r="V116" i="8"/>
  <c r="V115" i="8"/>
  <c r="V114" i="8"/>
  <c r="V113" i="8"/>
  <c r="W411" i="8" l="1"/>
  <c r="W412" i="8" l="1"/>
  <c r="F75" i="8" l="1"/>
  <c r="V65" i="8" l="1"/>
  <c r="W65" i="8"/>
  <c r="V452" i="8" l="1"/>
  <c r="W451" i="8"/>
  <c r="U451" i="8"/>
  <c r="W450" i="8"/>
  <c r="U450" i="8"/>
  <c r="W449" i="8"/>
  <c r="U449" i="8"/>
  <c r="W448" i="8"/>
  <c r="U448" i="8"/>
  <c r="W447" i="8"/>
  <c r="U447" i="8"/>
  <c r="U597" i="8" l="1"/>
  <c r="W597" i="8"/>
  <c r="B41" i="37" l="1"/>
  <c r="Q41" i="37"/>
  <c r="C41" i="37"/>
  <c r="U297" i="8" l="1"/>
  <c r="W105" i="8" l="1"/>
  <c r="U105" i="8"/>
  <c r="W104" i="8"/>
  <c r="U104" i="8"/>
  <c r="W103" i="8"/>
  <c r="V103" i="8"/>
  <c r="V109" i="8" s="1"/>
  <c r="U103" i="8"/>
  <c r="W397" i="8" l="1"/>
  <c r="U397" i="8"/>
  <c r="U396" i="8" s="1"/>
  <c r="U395" i="8" s="1"/>
  <c r="W396" i="8"/>
  <c r="W395" i="8"/>
  <c r="V413" i="8" l="1"/>
  <c r="N41" i="37" s="1"/>
  <c r="AB41" i="37" s="1"/>
  <c r="U412" i="8"/>
  <c r="U411" i="8"/>
  <c r="AB40" i="37"/>
  <c r="U413" i="8" l="1"/>
  <c r="K41" i="37" s="1"/>
  <c r="U89" i="17"/>
  <c r="U88" i="17"/>
  <c r="C58" i="37" l="1"/>
  <c r="Q17" i="37"/>
  <c r="B17" i="37"/>
  <c r="C17" i="37"/>
  <c r="Q13" i="37"/>
  <c r="Q12" i="37"/>
  <c r="C13" i="37"/>
  <c r="B13" i="37"/>
  <c r="C12" i="37"/>
  <c r="B12" i="37"/>
  <c r="B10" i="37"/>
  <c r="B8" i="37"/>
  <c r="C10" i="37"/>
  <c r="Q10" i="37"/>
  <c r="V600" i="8" l="1"/>
  <c r="V592" i="8" l="1"/>
  <c r="W590" i="8"/>
  <c r="U590" i="8"/>
  <c r="W587" i="8"/>
  <c r="U587" i="8"/>
  <c r="W588" i="8"/>
  <c r="U588" i="8"/>
  <c r="W589" i="8"/>
  <c r="U589" i="8"/>
  <c r="W591" i="8" l="1"/>
  <c r="U591" i="8"/>
  <c r="W586" i="8"/>
  <c r="U586" i="8"/>
  <c r="W585" i="8"/>
  <c r="U585" i="8"/>
  <c r="W584" i="8"/>
  <c r="U584" i="8"/>
  <c r="W583" i="8"/>
  <c r="U583" i="8"/>
  <c r="W582" i="8"/>
  <c r="U582" i="8"/>
  <c r="W581" i="8"/>
  <c r="U581" i="8"/>
  <c r="W580" i="8"/>
  <c r="U580" i="8"/>
  <c r="W579" i="8"/>
  <c r="U579" i="8"/>
  <c r="W578" i="8"/>
  <c r="U578" i="8"/>
  <c r="W577" i="8"/>
  <c r="U577" i="8"/>
  <c r="W576" i="8"/>
  <c r="U576" i="8"/>
  <c r="V573" i="8" l="1"/>
  <c r="W571" i="8"/>
  <c r="U571" i="8"/>
  <c r="W572" i="8"/>
  <c r="U572" i="8"/>
  <c r="W570" i="8"/>
  <c r="U570" i="8"/>
  <c r="W569" i="8"/>
  <c r="U569" i="8"/>
  <c r="W568" i="8"/>
  <c r="U568" i="8"/>
  <c r="W567" i="8"/>
  <c r="U567" i="8"/>
  <c r="W566" i="8"/>
  <c r="U566" i="8"/>
  <c r="U573" i="8" l="1"/>
  <c r="V514" i="8"/>
  <c r="W512" i="8"/>
  <c r="U512" i="8"/>
  <c r="W206" i="8" l="1"/>
  <c r="U206" i="8"/>
  <c r="W205" i="8"/>
  <c r="U205" i="8"/>
  <c r="W204" i="8"/>
  <c r="U204" i="8"/>
  <c r="W208" i="8"/>
  <c r="U208" i="8"/>
  <c r="W207" i="8"/>
  <c r="U207" i="8"/>
  <c r="V190" i="8"/>
  <c r="W185" i="8"/>
  <c r="U185" i="8"/>
  <c r="W184" i="8"/>
  <c r="U184" i="8"/>
  <c r="W183" i="8"/>
  <c r="U183" i="8"/>
  <c r="W182" i="8"/>
  <c r="U182" i="8"/>
  <c r="W187" i="8"/>
  <c r="U187" i="8"/>
  <c r="W186" i="8"/>
  <c r="U186" i="8"/>
  <c r="W188" i="8"/>
  <c r="U188" i="8"/>
  <c r="W189" i="8"/>
  <c r="U189" i="8"/>
  <c r="W181" i="8"/>
  <c r="U181" i="8"/>
  <c r="U124" i="8"/>
  <c r="W123" i="8"/>
  <c r="U123" i="8"/>
  <c r="V120" i="8"/>
  <c r="N17" i="37" s="1"/>
  <c r="W119" i="8"/>
  <c r="U119" i="8"/>
  <c r="W118" i="8"/>
  <c r="U118" i="8"/>
  <c r="W117" i="8"/>
  <c r="U117" i="8"/>
  <c r="W116" i="8"/>
  <c r="U116" i="8"/>
  <c r="W115" i="8"/>
  <c r="U115" i="8"/>
  <c r="W114" i="8"/>
  <c r="U114" i="8"/>
  <c r="W113" i="8"/>
  <c r="U113" i="8"/>
  <c r="U120" i="8" l="1"/>
  <c r="K17" i="37" s="1"/>
  <c r="V79" i="8"/>
  <c r="N13" i="37" s="1"/>
  <c r="W78" i="8"/>
  <c r="U78" i="8"/>
  <c r="W77" i="8"/>
  <c r="U77" i="8"/>
  <c r="U79" i="8" l="1"/>
  <c r="K13" i="37" s="1"/>
  <c r="V74" i="8"/>
  <c r="N12" i="37" s="1"/>
  <c r="AB12" i="37" s="1"/>
  <c r="W73" i="8"/>
  <c r="U73" i="8"/>
  <c r="W72" i="8"/>
  <c r="U72" i="8"/>
  <c r="W71" i="8"/>
  <c r="U71" i="8"/>
  <c r="W70" i="8"/>
  <c r="U70" i="8"/>
  <c r="W69" i="8"/>
  <c r="U69" i="8"/>
  <c r="W68" i="8"/>
  <c r="W67" i="8"/>
  <c r="U67" i="8"/>
  <c r="W66" i="8"/>
  <c r="U66" i="8"/>
  <c r="U65" i="8"/>
  <c r="U74" i="8" l="1"/>
  <c r="K12" i="37" s="1"/>
  <c r="V18" i="8"/>
  <c r="W16" i="8"/>
  <c r="U16" i="8"/>
  <c r="W15" i="8"/>
  <c r="U15" i="8"/>
  <c r="U80" i="17" l="1"/>
  <c r="U79" i="17"/>
  <c r="U78" i="17"/>
  <c r="U77" i="17"/>
  <c r="U75" i="17"/>
  <c r="U74" i="17"/>
  <c r="U73" i="17"/>
  <c r="U65" i="17" l="1"/>
  <c r="C6" i="37" l="1"/>
  <c r="U141" i="8"/>
  <c r="U142" i="8"/>
  <c r="U143" i="8"/>
  <c r="U144" i="8"/>
  <c r="U145" i="8"/>
  <c r="Q5" i="37"/>
  <c r="Q6" i="37"/>
  <c r="Q7" i="37"/>
  <c r="Q8" i="37"/>
  <c r="Q16" i="37"/>
  <c r="Q18" i="37"/>
  <c r="Q19" i="37"/>
  <c r="Q20" i="37"/>
  <c r="Q22" i="37"/>
  <c r="Q24" i="37"/>
  <c r="Q26" i="37"/>
  <c r="Q27" i="37"/>
  <c r="Q28" i="37"/>
  <c r="Q29" i="37"/>
  <c r="Q32" i="37"/>
  <c r="Q35" i="37"/>
  <c r="Q39" i="37"/>
  <c r="Q42" i="37"/>
  <c r="Q44" i="37"/>
  <c r="Q45" i="37"/>
  <c r="Q46" i="37"/>
  <c r="Q47" i="37"/>
  <c r="Q53" i="37"/>
  <c r="Q54" i="37"/>
  <c r="Q55" i="37"/>
  <c r="Q56" i="37"/>
  <c r="Q57" i="37"/>
  <c r="Q58" i="37"/>
  <c r="Q60" i="37"/>
  <c r="Q61" i="37"/>
  <c r="Q62" i="37"/>
  <c r="Q63" i="37"/>
  <c r="N5" i="37"/>
  <c r="N6" i="37"/>
  <c r="N7" i="37"/>
  <c r="V37" i="8"/>
  <c r="N8" i="37" s="1"/>
  <c r="V52" i="8"/>
  <c r="N16" i="37"/>
  <c r="V125" i="8"/>
  <c r="N18" i="37" s="1"/>
  <c r="V130" i="8"/>
  <c r="N19" i="37" s="1"/>
  <c r="V137" i="8"/>
  <c r="N20" i="37" s="1"/>
  <c r="V146" i="8"/>
  <c r="N22" i="37" s="1"/>
  <c r="N24" i="37"/>
  <c r="N26" i="37"/>
  <c r="V198" i="8"/>
  <c r="N27" i="37" s="1"/>
  <c r="V212" i="8"/>
  <c r="N28" i="37" s="1"/>
  <c r="V216" i="8"/>
  <c r="N29" i="37" s="1"/>
  <c r="N32" i="37"/>
  <c r="V304" i="8"/>
  <c r="N35" i="37" s="1"/>
  <c r="V398" i="8"/>
  <c r="N39" i="37" s="1"/>
  <c r="N42" i="37"/>
  <c r="N44" i="37"/>
  <c r="N45" i="37"/>
  <c r="V456" i="8"/>
  <c r="N46" i="37" s="1"/>
  <c r="V464" i="8"/>
  <c r="N47" i="37" s="1"/>
  <c r="N53" i="37"/>
  <c r="V520" i="8"/>
  <c r="N54" i="37" s="1"/>
  <c r="N55" i="37"/>
  <c r="V544" i="8"/>
  <c r="N56" i="37" s="1"/>
  <c r="V555" i="8"/>
  <c r="N57" i="37" s="1"/>
  <c r="V562" i="8"/>
  <c r="N58" i="37" s="1"/>
  <c r="N60" i="37"/>
  <c r="N61" i="37"/>
  <c r="N62" i="37"/>
  <c r="N63" i="37"/>
  <c r="U45" i="8"/>
  <c r="U46" i="8"/>
  <c r="U47" i="8"/>
  <c r="U48" i="8"/>
  <c r="U49" i="8"/>
  <c r="U50" i="8"/>
  <c r="U51" i="8"/>
  <c r="U193" i="8"/>
  <c r="T196" i="8"/>
  <c r="U196" i="8" s="1"/>
  <c r="T197" i="8"/>
  <c r="U197" i="8" s="1"/>
  <c r="U194" i="8"/>
  <c r="U300" i="8"/>
  <c r="U302" i="8"/>
  <c r="U455" i="8"/>
  <c r="U456" i="8" s="1"/>
  <c r="K46" i="37" s="1"/>
  <c r="U509" i="8"/>
  <c r="U510" i="8"/>
  <c r="U511" i="8"/>
  <c r="U531" i="8"/>
  <c r="U533" i="8"/>
  <c r="U534" i="8"/>
  <c r="U523" i="8"/>
  <c r="U524" i="8"/>
  <c r="U525" i="8"/>
  <c r="U526" i="8"/>
  <c r="U527" i="8"/>
  <c r="U528" i="8"/>
  <c r="U529" i="8"/>
  <c r="U530" i="8"/>
  <c r="U532" i="8"/>
  <c r="U9" i="8"/>
  <c r="U6" i="8"/>
  <c r="U7" i="8"/>
  <c r="U8" i="8"/>
  <c r="U10" i="8"/>
  <c r="U11" i="8"/>
  <c r="U12" i="8"/>
  <c r="U13" i="8"/>
  <c r="U14" i="8"/>
  <c r="U17" i="8"/>
  <c r="U21" i="8"/>
  <c r="U22" i="8"/>
  <c r="U34" i="8"/>
  <c r="U35" i="8"/>
  <c r="U36" i="8"/>
  <c r="U98" i="8"/>
  <c r="U99" i="8"/>
  <c r="U100" i="8"/>
  <c r="U101" i="8"/>
  <c r="U102" i="8"/>
  <c r="U106" i="8"/>
  <c r="U107" i="8"/>
  <c r="U108" i="8"/>
  <c r="U128" i="8"/>
  <c r="U129" i="8"/>
  <c r="U133" i="8"/>
  <c r="U134" i="8"/>
  <c r="U135" i="8"/>
  <c r="U136" i="8"/>
  <c r="U174" i="8"/>
  <c r="U175" i="8"/>
  <c r="U176" i="8"/>
  <c r="U177" i="8"/>
  <c r="U178" i="8"/>
  <c r="U179" i="8"/>
  <c r="U180" i="8"/>
  <c r="U201" i="8"/>
  <c r="U202" i="8"/>
  <c r="U203" i="8"/>
  <c r="U209" i="8"/>
  <c r="U210" i="8"/>
  <c r="U211" i="8"/>
  <c r="U215" i="8"/>
  <c r="U216" i="8" s="1"/>
  <c r="K29" i="37" s="1"/>
  <c r="U398" i="8"/>
  <c r="K39" i="37" s="1"/>
  <c r="U459" i="8"/>
  <c r="U460" i="8"/>
  <c r="U461" i="8"/>
  <c r="U462" i="8"/>
  <c r="U463" i="8"/>
  <c r="U517" i="8"/>
  <c r="U518" i="8"/>
  <c r="U519" i="8"/>
  <c r="U538" i="8"/>
  <c r="U539" i="8"/>
  <c r="U540" i="8"/>
  <c r="U541" i="8"/>
  <c r="U542" i="8"/>
  <c r="U543" i="8"/>
  <c r="U547" i="8"/>
  <c r="U548" i="8"/>
  <c r="U549" i="8"/>
  <c r="U550" i="8"/>
  <c r="U551" i="8"/>
  <c r="U552" i="8"/>
  <c r="U553" i="8"/>
  <c r="U554" i="8"/>
  <c r="U558" i="8"/>
  <c r="U559" i="8"/>
  <c r="U560" i="8"/>
  <c r="U561" i="8"/>
  <c r="U595" i="8"/>
  <c r="U596" i="8"/>
  <c r="U598" i="8"/>
  <c r="U599" i="8"/>
  <c r="C42" i="37"/>
  <c r="C63" i="37"/>
  <c r="B63" i="37"/>
  <c r="C62" i="37"/>
  <c r="B62" i="37"/>
  <c r="C61" i="37"/>
  <c r="B61" i="37"/>
  <c r="C60" i="37"/>
  <c r="B60" i="37"/>
  <c r="B58" i="37"/>
  <c r="C57" i="37"/>
  <c r="B57" i="37"/>
  <c r="C56" i="37"/>
  <c r="B56" i="37"/>
  <c r="C55" i="37"/>
  <c r="B55" i="37"/>
  <c r="C54" i="37"/>
  <c r="B54" i="37"/>
  <c r="B53" i="37"/>
  <c r="C53" i="37"/>
  <c r="C1" i="37"/>
  <c r="C47" i="37"/>
  <c r="B47" i="37"/>
  <c r="C46" i="37"/>
  <c r="B46" i="37"/>
  <c r="C45" i="37"/>
  <c r="B45" i="37"/>
  <c r="C44" i="37"/>
  <c r="B44" i="37"/>
  <c r="B42" i="37"/>
  <c r="B39" i="37"/>
  <c r="C39" i="37"/>
  <c r="C35" i="37"/>
  <c r="B35" i="37"/>
  <c r="B32" i="37"/>
  <c r="C32" i="37"/>
  <c r="C29" i="37"/>
  <c r="B29" i="37"/>
  <c r="C28" i="37"/>
  <c r="B28" i="37"/>
  <c r="C27" i="37"/>
  <c r="B27" i="37"/>
  <c r="C26" i="37"/>
  <c r="B26" i="37"/>
  <c r="C24" i="37"/>
  <c r="B24" i="37"/>
  <c r="C22" i="37"/>
  <c r="B22" i="37"/>
  <c r="C20" i="37"/>
  <c r="B20" i="37"/>
  <c r="C19" i="37"/>
  <c r="B19" i="37"/>
  <c r="C18" i="37"/>
  <c r="B18" i="37"/>
  <c r="C16" i="37"/>
  <c r="B16" i="37"/>
  <c r="C8" i="37"/>
  <c r="C7" i="37"/>
  <c r="B7" i="37"/>
  <c r="B6" i="37"/>
  <c r="C5" i="37"/>
  <c r="B5" i="37"/>
  <c r="C59" i="37"/>
  <c r="B59" i="37"/>
  <c r="C52" i="37"/>
  <c r="B52" i="37"/>
  <c r="C30" i="37"/>
  <c r="B30" i="37"/>
  <c r="C25" i="37"/>
  <c r="C21" i="37"/>
  <c r="C15" i="37"/>
  <c r="B25" i="37"/>
  <c r="B21" i="37"/>
  <c r="B15" i="37"/>
  <c r="B4" i="37"/>
  <c r="C4" i="37"/>
  <c r="W10" i="8"/>
  <c r="A1" i="37"/>
  <c r="V1" i="37"/>
  <c r="W519" i="8"/>
  <c r="W518" i="8"/>
  <c r="W517" i="8"/>
  <c r="W511" i="8"/>
  <c r="W510" i="8"/>
  <c r="W509" i="8"/>
  <c r="V1" i="8"/>
  <c r="C1" i="8"/>
  <c r="A1" i="8"/>
  <c r="W455" i="8"/>
  <c r="W543" i="8"/>
  <c r="W542" i="8"/>
  <c r="W541" i="8"/>
  <c r="W540" i="8"/>
  <c r="W539" i="8"/>
  <c r="W538" i="8"/>
  <c r="W554" i="8"/>
  <c r="W550" i="8"/>
  <c r="W547" i="8"/>
  <c r="W463" i="8"/>
  <c r="W462" i="8"/>
  <c r="W461" i="8"/>
  <c r="W460" i="8"/>
  <c r="W459" i="8"/>
  <c r="W302" i="8"/>
  <c r="W300" i="8"/>
  <c r="W297" i="8"/>
  <c r="W141" i="8"/>
  <c r="W6" i="8"/>
  <c r="W7" i="8"/>
  <c r="W8" i="8"/>
  <c r="W9" i="8"/>
  <c r="W11" i="8"/>
  <c r="W12" i="8"/>
  <c r="W13" i="8"/>
  <c r="W14" i="8"/>
  <c r="W17" i="8"/>
  <c r="W21" i="8"/>
  <c r="W22" i="8"/>
  <c r="W34" i="8"/>
  <c r="W35" i="8"/>
  <c r="W36" i="8"/>
  <c r="W45" i="8"/>
  <c r="W46" i="8"/>
  <c r="W47" i="8"/>
  <c r="W48" i="8"/>
  <c r="W49" i="8"/>
  <c r="W50" i="8"/>
  <c r="W51" i="8"/>
  <c r="W98" i="8"/>
  <c r="W99" i="8"/>
  <c r="W100" i="8"/>
  <c r="W101" i="8"/>
  <c r="W102" i="8"/>
  <c r="W106" i="8"/>
  <c r="W107" i="8"/>
  <c r="W108" i="8"/>
  <c r="W128" i="8"/>
  <c r="W129" i="8"/>
  <c r="W133" i="8"/>
  <c r="W134" i="8"/>
  <c r="W135" i="8"/>
  <c r="W136" i="8"/>
  <c r="W142" i="8"/>
  <c r="W143" i="8"/>
  <c r="W144" i="8"/>
  <c r="W145" i="8"/>
  <c r="W174" i="8"/>
  <c r="W175" i="8"/>
  <c r="W176" i="8"/>
  <c r="W177" i="8"/>
  <c r="W178" i="8"/>
  <c r="W179" i="8"/>
  <c r="W180" i="8"/>
  <c r="W193" i="8"/>
  <c r="W194" i="8"/>
  <c r="W201" i="8"/>
  <c r="W202" i="8"/>
  <c r="W203" i="8"/>
  <c r="W209" i="8"/>
  <c r="W210" i="8"/>
  <c r="W211" i="8"/>
  <c r="W215" i="8"/>
  <c r="W523" i="8"/>
  <c r="W524" i="8"/>
  <c r="W525" i="8"/>
  <c r="W526" i="8"/>
  <c r="W527" i="8"/>
  <c r="W528" i="8"/>
  <c r="W529" i="8"/>
  <c r="W530" i="8"/>
  <c r="W531" i="8"/>
  <c r="W532" i="8"/>
  <c r="W533" i="8"/>
  <c r="W534" i="8"/>
  <c r="W548" i="8"/>
  <c r="W549" i="8"/>
  <c r="W551" i="8"/>
  <c r="W552" i="8"/>
  <c r="W553" i="8"/>
  <c r="W558" i="8"/>
  <c r="W559" i="8"/>
  <c r="W560" i="8"/>
  <c r="W561" i="8"/>
  <c r="W595" i="8"/>
  <c r="W596" i="8"/>
  <c r="W598" i="8"/>
  <c r="W599" i="8"/>
  <c r="U6" i="17"/>
  <c r="U8" i="17"/>
  <c r="U10" i="17"/>
  <c r="U11" i="17"/>
  <c r="U13" i="17"/>
  <c r="U14" i="17"/>
  <c r="U16" i="17"/>
  <c r="U17" i="17"/>
  <c r="U18" i="17"/>
  <c r="U19" i="17"/>
  <c r="U20" i="17"/>
  <c r="U22" i="17"/>
  <c r="U23" i="17"/>
  <c r="U24" i="17"/>
  <c r="U25" i="17"/>
  <c r="U26" i="17"/>
  <c r="U27" i="17"/>
  <c r="U28" i="17"/>
  <c r="U29" i="17"/>
  <c r="U30" i="17"/>
  <c r="U31" i="17"/>
  <c r="U33" i="17"/>
  <c r="U34" i="17"/>
  <c r="U36" i="17"/>
  <c r="U37" i="17"/>
  <c r="U38" i="17"/>
  <c r="U39" i="17"/>
  <c r="U41" i="17"/>
  <c r="U42" i="17"/>
  <c r="U43" i="17"/>
  <c r="U44" i="17"/>
  <c r="U45" i="17"/>
  <c r="U47" i="17"/>
  <c r="U48" i="17"/>
  <c r="U49" i="17"/>
  <c r="U50" i="17"/>
  <c r="U51" i="17"/>
  <c r="U52" i="17"/>
  <c r="U54" i="17"/>
  <c r="U55" i="17"/>
  <c r="U56" i="17"/>
  <c r="U57" i="17"/>
  <c r="U59" i="17"/>
  <c r="U60" i="17"/>
  <c r="U64" i="17"/>
  <c r="U67" i="17"/>
  <c r="U69" i="17"/>
  <c r="U70" i="17"/>
  <c r="U92" i="17"/>
  <c r="U94" i="17"/>
  <c r="U95" i="17"/>
  <c r="U96" i="17"/>
  <c r="U97" i="17"/>
  <c r="U98" i="17"/>
  <c r="U99" i="17"/>
  <c r="U107" i="17"/>
  <c r="U108" i="17"/>
  <c r="K32" i="37"/>
  <c r="U125" i="8"/>
  <c r="K18" i="37" s="1"/>
  <c r="W197" i="8" l="1"/>
  <c r="AB16" i="37"/>
  <c r="AB20" i="37"/>
  <c r="Q66" i="37"/>
  <c r="W298" i="8"/>
  <c r="U298" i="8"/>
  <c r="W299" i="8"/>
  <c r="U299" i="8"/>
  <c r="W301" i="8"/>
  <c r="U301" i="8"/>
  <c r="W303" i="8"/>
  <c r="U303" i="8"/>
  <c r="AB13" i="37"/>
  <c r="N10" i="37"/>
  <c r="AB10" i="37" s="1"/>
  <c r="AB32" i="37"/>
  <c r="U464" i="8"/>
  <c r="K47" i="37" s="1"/>
  <c r="U137" i="8"/>
  <c r="K20" i="37" s="1"/>
  <c r="W196" i="8"/>
  <c r="U520" i="8"/>
  <c r="K54" i="37" s="1"/>
  <c r="U514" i="8"/>
  <c r="K53" i="37" s="1"/>
  <c r="AB53" i="37" s="1"/>
  <c r="AB65" i="37"/>
  <c r="K63" i="37"/>
  <c r="AB63" i="37" s="1"/>
  <c r="U562" i="8"/>
  <c r="K58" i="37" s="1"/>
  <c r="AB58" i="37" s="1"/>
  <c r="U555" i="8"/>
  <c r="K57" i="37" s="1"/>
  <c r="K24" i="37"/>
  <c r="U52" i="8"/>
  <c r="K10" i="37" s="1"/>
  <c r="U146" i="8"/>
  <c r="K22" i="37" s="1"/>
  <c r="AB22" i="37" s="1"/>
  <c r="U198" i="8"/>
  <c r="K27" i="37" s="1"/>
  <c r="AB27" i="37" s="1"/>
  <c r="AB55" i="37"/>
  <c r="AB50" i="37"/>
  <c r="U600" i="8"/>
  <c r="K62" i="37" s="1"/>
  <c r="U592" i="8"/>
  <c r="K61" i="37" s="1"/>
  <c r="K60" i="37"/>
  <c r="U544" i="8"/>
  <c r="K56" i="37" s="1"/>
  <c r="K44" i="37"/>
  <c r="K42" i="37"/>
  <c r="AB42" i="37" s="1"/>
  <c r="U130" i="8"/>
  <c r="K19" i="37" s="1"/>
  <c r="AB19" i="37" s="1"/>
  <c r="U37" i="8"/>
  <c r="K8" i="37" s="1"/>
  <c r="U23" i="8"/>
  <c r="K6" i="37" s="1"/>
  <c r="U535" i="8"/>
  <c r="K55" i="37" s="1"/>
  <c r="U212" i="8"/>
  <c r="K28" i="37" s="1"/>
  <c r="U190" i="8"/>
  <c r="K26" i="37" s="1"/>
  <c r="AB36" i="37"/>
  <c r="AB56" i="37"/>
  <c r="AB54" i="37"/>
  <c r="AB51" i="37"/>
  <c r="AB49" i="37"/>
  <c r="AB37" i="37"/>
  <c r="AB24" i="37"/>
  <c r="AB6" i="37"/>
  <c r="U109" i="8"/>
  <c r="K16" i="37" s="1"/>
  <c r="AB8" i="37"/>
  <c r="U18" i="8"/>
  <c r="K5" i="37" s="1"/>
  <c r="AB5" i="37" s="1"/>
  <c r="U452" i="8"/>
  <c r="K45" i="37" s="1"/>
  <c r="K7" i="37"/>
  <c r="AB7" i="37" s="1"/>
  <c r="AB34" i="37"/>
  <c r="AB28" i="37"/>
  <c r="AB18" i="37"/>
  <c r="AB62" i="37"/>
  <c r="AB46" i="37"/>
  <c r="AB39" i="37"/>
  <c r="AB29" i="37"/>
  <c r="AB26" i="37"/>
  <c r="AB17" i="37"/>
  <c r="AB60" i="37"/>
  <c r="AB57" i="37"/>
  <c r="AB48" i="37"/>
  <c r="AB44" i="37"/>
  <c r="AB61" i="37"/>
  <c r="AB47" i="37"/>
  <c r="AB45" i="37"/>
  <c r="AB43" i="37"/>
  <c r="AB35" i="37"/>
  <c r="U304" i="8" l="1"/>
  <c r="K35" i="37" s="1"/>
  <c r="K66" i="37" s="1"/>
  <c r="W261" i="8" l="1"/>
  <c r="V261" i="8"/>
  <c r="V278" i="8" s="1"/>
  <c r="N33" i="37" s="1"/>
  <c r="AB33" i="37" l="1"/>
  <c r="AA66" i="37" s="1"/>
  <c r="N66" i="37"/>
  <c r="AB69" i="37" s="1"/>
</calcChain>
</file>

<file path=xl/sharedStrings.xml><?xml version="1.0" encoding="utf-8"?>
<sst xmlns="http://schemas.openxmlformats.org/spreadsheetml/2006/main" count="1871" uniqueCount="1236">
  <si>
    <t>5820</t>
  </si>
  <si>
    <t>Management of bilge water and sludge handling onboard</t>
  </si>
  <si>
    <t>SAFETY AND ENVIRONMENTAL PROTECTION POLICY</t>
  </si>
  <si>
    <t>Are computer systems, in relation to IMO MSC/Circ.891, certified by a recognised organisation?</t>
  </si>
  <si>
    <t>DESIGNATED PERSONS</t>
  </si>
  <si>
    <t>Is an annual drill performed on board which includes ERS-procedures?</t>
  </si>
  <si>
    <t>Are all senior and deck officers conversant in the English language for maritime communication?</t>
  </si>
  <si>
    <t>5822.2</t>
  </si>
  <si>
    <t>Is the shipboard personnel prepared to respond to emergency shipboard situations?</t>
  </si>
  <si>
    <t>Does the vessel use gear oil that is certified according to the EEL (all deck equipment)?</t>
  </si>
  <si>
    <t>Are all regulatory certificates valid ?</t>
  </si>
  <si>
    <t>Is a checklist used for bunker operations (company format) ?</t>
  </si>
  <si>
    <t>Are results from the assessment evident in the onboard procedures + instructions for ECDIS?</t>
  </si>
  <si>
    <t>5821.9</t>
  </si>
  <si>
    <t>5822</t>
  </si>
  <si>
    <t>Outfitting of sludge handling system</t>
  </si>
  <si>
    <t>5822.1</t>
  </si>
  <si>
    <t xml:space="preserve">Corrosion Prevention of  Seawater Ballast Tanks </t>
  </si>
  <si>
    <t>Certificates for Cargo Gear</t>
  </si>
  <si>
    <t>Are there procedures/instructions for the internal transfer of fuel oil between main storage tanks?</t>
  </si>
  <si>
    <r>
      <t xml:space="preserve">Computer Systems, Networks, Data Security and Training. </t>
    </r>
    <r>
      <rPr>
        <sz val="16"/>
        <rFont val="Arial"/>
        <family val="2"/>
      </rPr>
      <t>GA requirement</t>
    </r>
  </si>
  <si>
    <r>
      <t xml:space="preserve">Extra personnel, </t>
    </r>
    <r>
      <rPr>
        <sz val="16"/>
        <rFont val="Arial"/>
        <family val="2"/>
      </rPr>
      <t>Additional Green Award Requirement</t>
    </r>
  </si>
  <si>
    <r>
      <t xml:space="preserve">Training / Courses for Personnel, </t>
    </r>
    <r>
      <rPr>
        <sz val="16"/>
        <rFont val="Arial"/>
        <family val="2"/>
      </rPr>
      <t>Additional Green Award Requirements &amp; IMO Model Courses</t>
    </r>
    <r>
      <rPr>
        <b/>
        <sz val="14"/>
        <color indexed="52"/>
        <rFont val="Arial"/>
        <family val="2"/>
      </rPr>
      <t/>
    </r>
  </si>
  <si>
    <r>
      <t xml:space="preserve">Familiarisation, </t>
    </r>
    <r>
      <rPr>
        <sz val="16"/>
        <rFont val="Arial"/>
        <family val="2"/>
      </rPr>
      <t xml:space="preserve">Additional Green Award Requirement   </t>
    </r>
  </si>
  <si>
    <t>Are tasks &amp; responsibilities of shipboard personnel assigned to ballast water exchange operations defined, documented &amp; controlled ?</t>
  </si>
  <si>
    <t>The Total Score Review has been moved to another tab named "Ship - Total Score Review"</t>
  </si>
  <si>
    <t xml:space="preserve">Ballast Water Management </t>
  </si>
  <si>
    <t>6200.5</t>
  </si>
  <si>
    <t>6200.6</t>
  </si>
  <si>
    <t>NAVIGATION / BRIDGE OPERATIONS</t>
  </si>
  <si>
    <t>2100.6</t>
  </si>
  <si>
    <t>2100.7</t>
  </si>
  <si>
    <t>2100.8</t>
  </si>
  <si>
    <t>2100.9</t>
  </si>
  <si>
    <t>Are all cargo tanks fitted with high and high-high level alarms?</t>
  </si>
  <si>
    <t>4400.3</t>
  </si>
  <si>
    <t>Are crew members who are involved in helicopter/ship operations trained in standards and procedures?</t>
  </si>
  <si>
    <t>Is a safety meeting, attended by all personnel involved, held prior to entering the space or commencement of hot work in order to review  procedures and PPE (including those specific for the intended work) ?</t>
  </si>
  <si>
    <t>5460</t>
  </si>
  <si>
    <t>Lubrication and Use of Oils (Element nr.: 5810, 5811 &amp; 5812)</t>
  </si>
  <si>
    <t>Stern tube lubrication</t>
  </si>
  <si>
    <t>5810.1</t>
  </si>
  <si>
    <t>5810.3</t>
  </si>
  <si>
    <t>Does the system cover the arrangements needed to ensure that the company, day and night, can be notified if a hazard, accident or emergency involving the ship occurs ?</t>
  </si>
  <si>
    <t>Are high level alarms and/or (over) flow alarms given on the location where the person in charge of the bunkering or transfer operation will normally be located?</t>
  </si>
  <si>
    <t>5801</t>
  </si>
  <si>
    <t>Protective location of fuel and lubrication oil tanks</t>
  </si>
  <si>
    <t>5801.1</t>
  </si>
  <si>
    <t>5801.2</t>
  </si>
  <si>
    <t>5801.3</t>
  </si>
  <si>
    <t>Does ship's personnel receive training/courses which are required in support of the MS?</t>
  </si>
  <si>
    <t>Does the voyage or passage plan include contingency planning?</t>
  </si>
  <si>
    <r>
      <t>Also for vessels not engaged in regular STS operations in case the ship is ordered to lighter</t>
    </r>
    <r>
      <rPr>
        <sz val="16"/>
        <rFont val="Arial"/>
        <family val="2"/>
      </rPr>
      <t xml:space="preserve"> :  Are company guidelines available to develop (or assess) a STS contingency plan, including all possible risks and actions to be taken to avoid emergencies? (Plan should take the geographical location of the operation, local requirements &amp; support in local area into account. Plan must be agreed between both vessels and local organisers)</t>
    </r>
  </si>
  <si>
    <r>
      <t>Navigation</t>
    </r>
    <r>
      <rPr>
        <sz val="16"/>
        <rFont val="Arial"/>
        <family val="2"/>
      </rPr>
      <t xml:space="preserve">               </t>
    </r>
  </si>
  <si>
    <t>Is there an agreed procedure to manage related problem areas? (e.g. spares, maintenance due wear &amp; tear)</t>
  </si>
  <si>
    <t>REPORTS AND ANALYSES OF NON-CONFORMATIES, ACCIDENTS AND  HAZARDOUS  OCCURENCES</t>
  </si>
  <si>
    <t xml:space="preserve">Are adequate back-ups for administrative PC systems made and are procedures for this documented ? </t>
  </si>
  <si>
    <t>Is the internal audit scheme applicable to the IT elements and vessel computer-based systems?</t>
  </si>
  <si>
    <t>Is a system administrator designated onboard for administrative PC systems on the ship?</t>
  </si>
  <si>
    <r>
      <t>Alternative for 6200.7:</t>
    </r>
    <r>
      <rPr>
        <sz val="17"/>
        <rFont val="Arial"/>
        <family val="2"/>
      </rPr>
      <t xml:space="preserve"> </t>
    </r>
    <r>
      <rPr>
        <sz val="16"/>
        <rFont val="Arial"/>
        <family val="2"/>
      </rPr>
      <t>(for fibre ropes) Are there procedures for care of fibre ropes?</t>
    </r>
  </si>
  <si>
    <r>
      <t xml:space="preserve">If modifications to fuel system are required, are </t>
    </r>
    <r>
      <rPr>
        <b/>
        <sz val="16"/>
        <rFont val="Arial"/>
        <family val="2"/>
      </rPr>
      <t>updated</t>
    </r>
    <r>
      <rPr>
        <sz val="16"/>
        <rFont val="Arial"/>
        <family val="2"/>
      </rPr>
      <t xml:space="preserve"> detailed fuel system diagrams for fuel change over available?  </t>
    </r>
  </si>
  <si>
    <t>350.2</t>
  </si>
  <si>
    <r>
      <t>Alternative for 4200.1</t>
    </r>
    <r>
      <rPr>
        <b/>
        <sz val="18"/>
        <rFont val="Arial"/>
        <family val="2"/>
      </rPr>
      <t xml:space="preserve">:  (for vessels not engaged in regular STS operations)  </t>
    </r>
    <r>
      <rPr>
        <sz val="16"/>
        <rFont val="Arial"/>
        <family val="2"/>
      </rPr>
      <t xml:space="preserve">
In case the ship is ordered to lighter, are there procedures / guidelines in the SMS to familiarise relevant crew members with the STS safety drill &amp; is there an instruction to carry out the drill not more than 7 days before commencing operations?</t>
    </r>
  </si>
  <si>
    <t>Are ship inspections held at defined intervals? (minimum of twice a year or equivalent)</t>
  </si>
  <si>
    <t>Is a register of cargo handling gear and lifting appliances issued? (CG1)</t>
  </si>
  <si>
    <t>6500.2</t>
  </si>
  <si>
    <t>Does the vessel have a hull stress monitoring system which provide real-time information with readouts both in the CCR and on the bridge?</t>
  </si>
  <si>
    <t>Are arrangements for vessel systems documented ? (configuration scheme)</t>
  </si>
  <si>
    <t>6300.6</t>
  </si>
  <si>
    <t>6300.7</t>
  </si>
  <si>
    <t>Is the coating approved according to the IMO performance standard? (type approval or statement of compliance according to Res. MSC 215(82) in Coating Technical File)</t>
  </si>
  <si>
    <t>Is it company procedure that the ship shore safety checklist has to be used before loading/unloading operations?</t>
  </si>
  <si>
    <t>Is a plan for the intended cargo operations available?</t>
  </si>
  <si>
    <t>Is an overview available with all details of mooring wires / fibre ropes, winches, inspections, 
maintenance, tests etc.?</t>
  </si>
  <si>
    <t>Is it company policy that maintenance meetings are carried out on board? 
(e.g. each month and at (all) sections on board)</t>
  </si>
  <si>
    <t>6300.1</t>
  </si>
  <si>
    <t>Does an additional examination take place after unusual events, such as long periods of inactivity, excessive loads, heat exposure, loading/discharge at swell ports, etc?</t>
  </si>
  <si>
    <t xml:space="preserve">GA Code: </t>
  </si>
  <si>
    <t>Are there procedures to ensure that a sufficient number of personnel is available in case of 
emergency during port stay?</t>
  </si>
  <si>
    <t xml:space="preserve">                    </t>
  </si>
  <si>
    <t>Doc. &amp; Impl.</t>
  </si>
  <si>
    <t xml:space="preserve">RANKING SCORE </t>
  </si>
  <si>
    <t>RANKING MAX. SCORE</t>
  </si>
  <si>
    <t>7300.5</t>
  </si>
  <si>
    <t>SHIP'S RANKING SCORE</t>
  </si>
  <si>
    <t>6110.7</t>
  </si>
  <si>
    <t>2100.13</t>
  </si>
  <si>
    <t>Does the company distribute relevant cargo instructions to the vessel? 
(e.g.  is ship compatible for intended cargo?)</t>
  </si>
  <si>
    <t>RESOURCES AND PERSONNEL AND STCW</t>
  </si>
  <si>
    <t>COMPANY RESPONSIBILITIES AND AUTHORITY</t>
  </si>
  <si>
    <t>217.1</t>
  </si>
  <si>
    <t>217.3</t>
  </si>
  <si>
    <t>217.5</t>
  </si>
  <si>
    <t>217.7</t>
  </si>
  <si>
    <t>217.9</t>
  </si>
  <si>
    <t>217</t>
  </si>
  <si>
    <t>1200.6</t>
  </si>
  <si>
    <t>1200.8</t>
  </si>
  <si>
    <t>1200.9</t>
  </si>
  <si>
    <t>1600.7</t>
  </si>
  <si>
    <t>1600.8</t>
  </si>
  <si>
    <t>3100.5</t>
  </si>
  <si>
    <t>5700.5</t>
  </si>
  <si>
    <t>5700.6</t>
  </si>
  <si>
    <t>5900.13</t>
  </si>
  <si>
    <t>7300.6</t>
  </si>
  <si>
    <t>7300.7</t>
  </si>
  <si>
    <t>Scoring (%)</t>
  </si>
  <si>
    <t>Is the ship provided with information on the design of the mooring system? (with examples to show the loads likely to be experienced under particular conditions and to illustrate those situations under which the limit of the system is likely to be reached)</t>
  </si>
  <si>
    <t>Is the Master fully conversant with the Company's Management Systems?</t>
  </si>
  <si>
    <t>6100</t>
  </si>
  <si>
    <t>1200.3</t>
  </si>
  <si>
    <t>1200.4</t>
  </si>
  <si>
    <t>1300.1</t>
  </si>
  <si>
    <t>1400.1</t>
  </si>
  <si>
    <t>1400.2</t>
  </si>
  <si>
    <t>Are winch brake tests carried out and recorded at least once a year or after an excessive load?</t>
  </si>
  <si>
    <t>Is a certificate of test and thorough examination of wire rope issued? (CG4)</t>
  </si>
  <si>
    <t>Are ballast tanks of double-hulled vessel, coated with a hard coating of a light colour?</t>
  </si>
  <si>
    <r>
      <t>Alternative to 6300.1</t>
    </r>
    <r>
      <rPr>
        <sz val="16"/>
        <rFont val="Arial"/>
        <family val="2"/>
      </rPr>
      <t xml:space="preserve"> Are ballast tanks coated with dark epoxy maintained with a modified epoxy coating of a light colour, after safety benefit assessment is carried out?</t>
    </r>
  </si>
  <si>
    <t>Are manufacturer’s technical product data sheets and job specifications of the coatings on board?</t>
  </si>
  <si>
    <t>Is a risk assessment carried out for the operation of ECDIS which identifies and controls the hazards when using ENCs and (if used) when ECDIS is in RCDS mode?</t>
  </si>
  <si>
    <t>5821.15</t>
  </si>
  <si>
    <t>Is the authority for operating and maintaining the Oily Water Separator and Oil Content Meter with the master or this is automatically logged in the system?</t>
  </si>
  <si>
    <t>Is all the bilge water from machinery spaces always delivered to reception facilities?</t>
  </si>
  <si>
    <t>Is a sludge collecting pump installed (with the sole purpose of collecting the sludge from different ER tanks to the Oil Residue (Sludge) Tank)?</t>
  </si>
  <si>
    <t>Is a sludge discharge pump installed with the purpose of discharging the sludge to reception facilities (with sufficient capacity to discharge the sludge within 8 hrs)</t>
  </si>
  <si>
    <t>5822.8</t>
  </si>
  <si>
    <t>Is a tank or system installed with the sole purpose of removing large quantities of water from the sludge?</t>
  </si>
  <si>
    <t>5822.9</t>
  </si>
  <si>
    <t xml:space="preserve">Is a separate tank or system installed with the sole purpose of evaporating water from the sludge? </t>
  </si>
  <si>
    <t>5822.10</t>
  </si>
  <si>
    <t>Is a separate tank or system installed with the purpose of mixing the sludge while incinerated (in incinerator or boiler)</t>
  </si>
  <si>
    <t>Do these criteria take manufacturer’s recommendations into account ?</t>
  </si>
  <si>
    <t>109.1</t>
  </si>
  <si>
    <t>Are safety and environmental inspections carried out, documented and reported?</t>
  </si>
  <si>
    <t>109.2</t>
  </si>
  <si>
    <t>RR</t>
  </si>
  <si>
    <t>5812.1</t>
  </si>
  <si>
    <t>5812.2</t>
  </si>
  <si>
    <t>5812.3</t>
  </si>
  <si>
    <t>5900.10</t>
  </si>
  <si>
    <t>6200.10</t>
  </si>
  <si>
    <t>1200.10</t>
  </si>
  <si>
    <t>3200.11</t>
  </si>
  <si>
    <t>5200.11</t>
  </si>
  <si>
    <t>5200.4</t>
  </si>
  <si>
    <t>6100.2</t>
  </si>
  <si>
    <t>5821.10</t>
  </si>
  <si>
    <t>Is washwater from the economizer/boilers collected in a Soot separation / collection tank?</t>
  </si>
  <si>
    <t>5821.11</t>
  </si>
  <si>
    <t>Are management instructions regarding disposal of soot and soot-water mixtures available onboard?</t>
  </si>
  <si>
    <t>5821.12</t>
  </si>
  <si>
    <t>Is all Oily bilge water from the bilge wells/drains transferred to the Bilge Primary Tank or pre-separation system for pre-separation of oil and water?</t>
  </si>
  <si>
    <t>Norm item</t>
  </si>
  <si>
    <t>MASTER</t>
  </si>
  <si>
    <t>CHIEF OFFICER</t>
  </si>
  <si>
    <t>DECK OFFICER</t>
  </si>
  <si>
    <t>Is a STS safety drill carried out not more than seven days preceding a STS transfer operation?</t>
  </si>
  <si>
    <t>106.6</t>
  </si>
  <si>
    <t>111.1</t>
  </si>
  <si>
    <t>111.2</t>
  </si>
  <si>
    <t>5822.6</t>
  </si>
  <si>
    <t>Programme of Inspections</t>
  </si>
  <si>
    <t>6110</t>
  </si>
  <si>
    <t>Critical and Stand-by Equipment</t>
  </si>
  <si>
    <t>6110.8</t>
  </si>
  <si>
    <t>7500.2</t>
  </si>
  <si>
    <t>4200.1</t>
  </si>
  <si>
    <t>4200.2</t>
  </si>
  <si>
    <t>4200.3</t>
  </si>
  <si>
    <t>216.1</t>
  </si>
  <si>
    <t>216.2</t>
  </si>
  <si>
    <t>Does sediment disposal take place in port (to sediment reception facility) or at sea (more than 200nm from land and at depth greater than 200m) ?</t>
  </si>
  <si>
    <t>5421.1</t>
  </si>
  <si>
    <t>5421.2</t>
  </si>
  <si>
    <t>Mooring Equipment</t>
  </si>
  <si>
    <t>Are tasks, qualifications and responsibilities defined in the manuals and in the job descriptions?</t>
  </si>
  <si>
    <t>Are non-conformities reported including their possible cause?</t>
  </si>
  <si>
    <t>MAINTENANCE OF THE SHIP AND EQUIPMENT</t>
  </si>
  <si>
    <t>DOCUMENTATION</t>
  </si>
  <si>
    <t>COMPANY VERIFICATION, REVIEW AND EVALUATION</t>
  </si>
  <si>
    <t>IMO ELEMENTS</t>
  </si>
  <si>
    <t>110.2</t>
  </si>
  <si>
    <t>110.3</t>
  </si>
  <si>
    <t>Is appropriate corrective action taken?</t>
  </si>
  <si>
    <t>110.4</t>
  </si>
  <si>
    <t>Are records of these activities maintained?</t>
  </si>
  <si>
    <t>110.5</t>
  </si>
  <si>
    <t>110.6</t>
  </si>
  <si>
    <t>Does the company have a procedure for the Master to ensure that assigned sea staff are in possession of necessary certificates when joining the vessel?</t>
  </si>
  <si>
    <t>Are ship-critical equipment and technical systems identified?</t>
  </si>
  <si>
    <t>Is the measuring system for cargo, bunker and ballast tanks on line with the loadicator?</t>
  </si>
  <si>
    <t>4100.6</t>
  </si>
  <si>
    <t>6110.5</t>
  </si>
  <si>
    <t>Ships required to carry out Fuel Change Over to low sulphur Marine Diesel Oil or low sulphur Marine Gas Oil  (low sulphur Distillates)</t>
  </si>
  <si>
    <t>Does the company give procedures/instructions in relation to the entire cargo operations?</t>
  </si>
  <si>
    <t>4400.14</t>
  </si>
  <si>
    <t>Indicates that the whole element did not reach the minimum score, hence a finding is issued. The number shows the scores obtained.</t>
  </si>
  <si>
    <t>5200</t>
  </si>
  <si>
    <t>5200.9</t>
  </si>
  <si>
    <t>5700.7</t>
  </si>
  <si>
    <t>5700.8</t>
  </si>
  <si>
    <t>6400.2</t>
  </si>
  <si>
    <r>
      <t xml:space="preserve">Has the company carried out a </t>
    </r>
    <r>
      <rPr>
        <b/>
        <sz val="16"/>
        <rFont val="Arial"/>
        <family val="2"/>
      </rPr>
      <t xml:space="preserve">safety assessment </t>
    </r>
    <r>
      <rPr>
        <sz val="16"/>
        <rFont val="Arial"/>
        <family val="2"/>
      </rPr>
      <t xml:space="preserve">with respective manufacturers, for any necessary modifications to the vessel's boilers &amp; each fuel system onboard? (modifications should be class approved) </t>
    </r>
  </si>
  <si>
    <t>* for detailed interpretations of the colours and the usage of the checklist, please refer to the pdf-file named "Instruction Notes" located on www.greenaward.org under "Certification/ Download".</t>
  </si>
  <si>
    <t>Is there an instruction that all persons involved are to be familiar with the intended bunker operation and/or internal transfer operation and their duties?</t>
  </si>
  <si>
    <t>Is the supplementary folio of paper charts acceptable for that part of the voyage where official 
RNCs are used ?</t>
  </si>
  <si>
    <t>Is the ship's crew familiarised in general with the principles of the ISPS Code  (ship related) ?</t>
  </si>
  <si>
    <r>
      <t xml:space="preserve">Are </t>
    </r>
    <r>
      <rPr>
        <b/>
        <sz val="16"/>
        <rFont val="Arial"/>
        <family val="2"/>
      </rPr>
      <t xml:space="preserve">updated </t>
    </r>
    <r>
      <rPr>
        <sz val="16"/>
        <rFont val="Arial"/>
        <family val="2"/>
      </rPr>
      <t xml:space="preserve">fuel change over procedures (company-approved) available for the main engine, auxiliary engines &amp; boilers?  (procedures should be available for each fuel type used onboard) </t>
    </r>
  </si>
  <si>
    <t>Min = Max</t>
  </si>
  <si>
    <t>Are inspection, maintenance and discard criteria for mooring wires and tails / fibre ropes established and carried out by a competent person? (time interval for inspection should be in the PMS)</t>
  </si>
  <si>
    <t>Are sediment volumes monitored &amp; recorded ?</t>
  </si>
  <si>
    <t>108.5</t>
  </si>
  <si>
    <t>Are crew familiarised with updated fuel change over procedures?</t>
  </si>
  <si>
    <t>6200.1</t>
  </si>
  <si>
    <t>6200.2</t>
  </si>
  <si>
    <t>4400.12</t>
  </si>
  <si>
    <t>4400.13</t>
  </si>
  <si>
    <t>4500.1</t>
  </si>
  <si>
    <t>N</t>
  </si>
  <si>
    <t>Are results of the audits and reviews brought to the attention of all shipboard personnel having responsibility in the area involved?</t>
  </si>
  <si>
    <t>213.1</t>
  </si>
  <si>
    <t>Are instructions, which are essential prior to sailing, identified, documented and given to the new personnel?</t>
  </si>
  <si>
    <t>5811.1</t>
  </si>
  <si>
    <t>ENGINEER OFFICER</t>
  </si>
  <si>
    <t>ENGINEER RATING</t>
  </si>
  <si>
    <t>Is a certificate of test and thorough examination of loose gear issued? (CG3)</t>
  </si>
  <si>
    <t>6500.4</t>
  </si>
  <si>
    <t>Are obsolete documents promptly removed ?</t>
  </si>
  <si>
    <t xml:space="preserve">NOT APPLICABLE </t>
  </si>
  <si>
    <t>Is the responsibility of the master clearly defined and documented?</t>
  </si>
  <si>
    <t>105.2</t>
  </si>
  <si>
    <t>Does the master implement the Company's safety and environmental-protection policy on board?</t>
  </si>
  <si>
    <t>109.3</t>
  </si>
  <si>
    <t>LEGEND</t>
  </si>
  <si>
    <t>Score</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</si>
  <si>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</si>
  <si>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</si>
  <si>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</si>
  <si>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Indicates that an alternative is used, hence the score for that item is a "0".</t>
  </si>
  <si>
    <t>The checklist was filled in incorrectly, thus shows "error".</t>
  </si>
  <si>
    <t>Shows which elements are minimum = maximum. Hence scores on all items is required to fully comply.</t>
  </si>
  <si>
    <t>Min = Max elements</t>
  </si>
  <si>
    <t>Complied?</t>
  </si>
  <si>
    <t>111.4</t>
  </si>
  <si>
    <t>112.1</t>
  </si>
  <si>
    <t>112.4</t>
  </si>
  <si>
    <t>MINIMUM RANKING SCORE REQUIRED</t>
  </si>
  <si>
    <t>301.1</t>
  </si>
  <si>
    <t>104.2</t>
  </si>
  <si>
    <t>Is (are) (a) designated person(s) known on board?</t>
  </si>
  <si>
    <t>Does the vessel use grease that is certified according to the EEL (all deck equipment)?</t>
  </si>
  <si>
    <r>
      <t xml:space="preserve">Compressor for the refilling of air cylinders for breathing apparatus or Alternative, </t>
    </r>
    <r>
      <rPr>
        <sz val="16"/>
        <rFont val="Arial"/>
        <family val="2"/>
      </rPr>
      <t>Additional Green Award requirement</t>
    </r>
  </si>
  <si>
    <t>Additional Green Award Requirements (tank alarms, coatings, etc.)</t>
  </si>
  <si>
    <t>Is the risk assessment and relevant onboard procedures + instructions reviewed on a regular basis (at least once a year or if circumstances require a review) ?</t>
  </si>
  <si>
    <t>CHIEF ENGINEER</t>
  </si>
  <si>
    <t xml:space="preserve">Are  shore-ship communications, defined levels of authority and lines of communication documented and working effectively ?               </t>
  </si>
  <si>
    <t>Is an automatic wire rope lubricator in use on board?</t>
  </si>
  <si>
    <t>6300.2</t>
  </si>
  <si>
    <t>6300.3</t>
  </si>
  <si>
    <t>Helicopter / Ship Operations</t>
  </si>
  <si>
    <t xml:space="preserve">Mooring Operations  </t>
  </si>
  <si>
    <t xml:space="preserve">Bunker Operations </t>
  </si>
  <si>
    <t xml:space="preserve">Ship to Ship Transfer Operations </t>
  </si>
  <si>
    <t>Is a log for "workingdays" of mooring wires and tails / fibre ropes maintained? (to predict the point of discard &amp; for evaluation of wire/rope performance )</t>
  </si>
  <si>
    <t>310.8</t>
  </si>
  <si>
    <t>310.9</t>
  </si>
  <si>
    <t>310.10</t>
  </si>
  <si>
    <t>Does the company have a policy concerning the retention and disposal of oil residues (sludge)?</t>
  </si>
  <si>
    <t>DEVELOPMENT OF PLANS FOR SHIPBOARD OPERATIONS</t>
  </si>
  <si>
    <t>EMERGENCY PREPAREDNESS</t>
  </si>
  <si>
    <t>4400.2</t>
  </si>
  <si>
    <t>Does the vessel have a compressor for the refilling of air cylinders for breathing apparatus?</t>
  </si>
  <si>
    <t>1300.2</t>
  </si>
  <si>
    <t>5812.4</t>
  </si>
  <si>
    <t>5812.6</t>
  </si>
  <si>
    <t>Is there a designated space for long term stowage of garbage (except food waste)?</t>
  </si>
  <si>
    <t>Is the corrosion prevention system, other than coating, included in the maintenance system?</t>
  </si>
  <si>
    <t>Points that add up 
to minimum score
(indication only)</t>
  </si>
  <si>
    <t>a</t>
  </si>
  <si>
    <t>5460.2</t>
  </si>
  <si>
    <t>5460.3</t>
  </si>
  <si>
    <t>O</t>
  </si>
  <si>
    <t>Total score</t>
  </si>
  <si>
    <t>1500.4</t>
  </si>
  <si>
    <t>1500.5</t>
  </si>
  <si>
    <t>1600.1</t>
  </si>
  <si>
    <t>1600.3</t>
  </si>
  <si>
    <t>Is training provided at a level required to effectively operate and maintain the system and cover normal, abnormal and emergency conditions?</t>
  </si>
  <si>
    <t>5821.5</t>
  </si>
  <si>
    <t>MAINTENANCE / SURVEYS</t>
  </si>
  <si>
    <t>6100.1</t>
  </si>
  <si>
    <t>Does the company have procedures to control documents and data relevant to the MS?</t>
  </si>
  <si>
    <t xml:space="preserve">Are internal inspections for wires + fibre ropes carried out &amp; do these inspections  take manufacturer’s recommendations into account? </t>
  </si>
  <si>
    <t>Is new crew familiar with the operation and capabilities of the ship's mooring equipment?</t>
  </si>
  <si>
    <t>2300.3</t>
  </si>
  <si>
    <t>2300.4</t>
  </si>
  <si>
    <t>Is a drawing of the mooring arrangement readily available on the bridge?</t>
  </si>
  <si>
    <t>Enclosed Space Entry &amp; Hot Work</t>
  </si>
  <si>
    <t>Emergency Response System</t>
  </si>
  <si>
    <t xml:space="preserve">PREVENTION OF POLLUTION </t>
  </si>
  <si>
    <t>4100.2</t>
  </si>
  <si>
    <t>4100.4</t>
  </si>
  <si>
    <t xml:space="preserve">Is a rescue / back-up team assigned and ready for immediate action upon call? </t>
  </si>
  <si>
    <t>103.1</t>
  </si>
  <si>
    <t>103.2</t>
  </si>
  <si>
    <t>SOLAS General Provisions</t>
  </si>
  <si>
    <t>Certificates and documents on board</t>
  </si>
  <si>
    <t>Maritime security</t>
  </si>
  <si>
    <r>
      <t>Safety of Navigation / SOLAS chart carriage requirements</t>
    </r>
    <r>
      <rPr>
        <sz val="14"/>
        <rFont val="Arial"/>
        <family val="2"/>
      </rPr>
      <t/>
    </r>
  </si>
  <si>
    <t>Prevention of pollution by oil</t>
  </si>
  <si>
    <t>Is communication with media described in the emergency procedures and is shipboard personnel aware of these instructions?</t>
  </si>
  <si>
    <t>Are internal audits carried out to verify whether safety and pollution-prevention activities, and other procedures, comply with the MS?</t>
  </si>
  <si>
    <t xml:space="preserve">Are updated contact lists of coastal States, port contacts and ship interest contacts available? </t>
  </si>
  <si>
    <t>109.4</t>
  </si>
  <si>
    <t>109.5</t>
  </si>
  <si>
    <t>110.1</t>
  </si>
  <si>
    <t>CREW</t>
  </si>
  <si>
    <t xml:space="preserve"> </t>
  </si>
  <si>
    <t>7200.1</t>
  </si>
  <si>
    <t>7200.2</t>
  </si>
  <si>
    <t>7200.3</t>
  </si>
  <si>
    <t>Is a responsible officer designated for all aspects of the operation?</t>
  </si>
  <si>
    <t>Does the bunker procedure include a bunker plan (company format) ?</t>
  </si>
  <si>
    <t>Does the company have objective evidence to show their support of the shipboard personnel in reporting of non-conformities / near misses?</t>
  </si>
  <si>
    <t>Does the vessel use hydraulic oil that is certified according to the EEL in mooring and anchor appliances?</t>
  </si>
  <si>
    <t>Does the vessel use hydraulic oil that is certified according to the EEL in crane appliances?</t>
  </si>
  <si>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</si>
  <si>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 xml:space="preserve">Are the lubricants &amp; cleaning products compatible with the wire and approved by the wire manufacturer? </t>
  </si>
  <si>
    <t>Is the master aware of cases where the ship cannot reasonably be expected to carry out ballast water exchange?</t>
  </si>
  <si>
    <t>Is an action plan in case of a helicopter accident available?</t>
  </si>
  <si>
    <t>7300.10</t>
  </si>
  <si>
    <t>Does the vessel use a mooring wire lubricant / grease that is certified according to the EEL?</t>
  </si>
  <si>
    <t xml:space="preserve">Fuel Change Over / Ballast Water Exchange                       </t>
  </si>
  <si>
    <t>2120.1</t>
  </si>
  <si>
    <t>Mooring wire lubrication</t>
  </si>
  <si>
    <t>Deck equipment lubrication (use of oils)</t>
  </si>
  <si>
    <t>Is an additional inspection carried out according to documented instructions, to check for leakages during distillate fuel operation ?</t>
  </si>
  <si>
    <r>
      <t>For cases where the vessel must use low sulphur fuel for a prolonged period</t>
    </r>
    <r>
      <rPr>
        <sz val="16"/>
        <rFont val="Arial"/>
        <family val="2"/>
      </rPr>
      <t xml:space="preserve">  Are there instructions from the engine manufacturer, for use of appropriate (cylinder) lube oil for main &amp; auxiliary engines? </t>
    </r>
  </si>
  <si>
    <t xml:space="preserve">MAXIMUM OBTAINABLE RANKING SCORE </t>
  </si>
  <si>
    <t>Are all official ENCs and RNCs up-to-date?</t>
  </si>
  <si>
    <t>Hull Stress Monitoring System</t>
  </si>
  <si>
    <r>
      <t xml:space="preserve">Condition Assessment Program, Maintenance </t>
    </r>
    <r>
      <rPr>
        <sz val="16"/>
        <rFont val="Arial"/>
        <family val="2"/>
      </rPr>
      <t xml:space="preserve">Additional Green Award requirements </t>
    </r>
  </si>
  <si>
    <t>5430</t>
  </si>
  <si>
    <t>6200.11</t>
  </si>
  <si>
    <t>310.5</t>
  </si>
  <si>
    <t>310.6</t>
  </si>
  <si>
    <t>Does the company give procedures/instructions for mooring/unmooring operations?</t>
  </si>
  <si>
    <t>2300.2</t>
  </si>
  <si>
    <t>Does the ship have a repair history?</t>
  </si>
  <si>
    <t>Does the ship have a valid (interim) International Ship Security Certificate?</t>
  </si>
  <si>
    <t>Does the Master have a procedure in order to report an incident to the nearest coastal state?</t>
  </si>
  <si>
    <t>310.2</t>
  </si>
  <si>
    <t>GENERAL</t>
  </si>
  <si>
    <t>TOTAL SCORES</t>
  </si>
  <si>
    <t>3100.4</t>
  </si>
  <si>
    <t>3200.1</t>
  </si>
  <si>
    <t>CARGOES / CARGO OPERATIONS</t>
  </si>
  <si>
    <t>4100.1</t>
  </si>
  <si>
    <t>Are adequate system back-up’s for vessel computer-based systems made (where applicable) and are procedures for this documented ?</t>
  </si>
  <si>
    <t>Does the master motivate the crew in the observation of that policy?</t>
  </si>
  <si>
    <t>105.4</t>
  </si>
  <si>
    <t>4100.7</t>
  </si>
  <si>
    <t>Does the ship have an internal technical inspection programme?</t>
  </si>
  <si>
    <t>Are relevant previous survey and internal technical inspection reports available on board?</t>
  </si>
  <si>
    <t>Does the company issue procedures/instructions for hull / ship's construction condition inspections to be carried out by the ship's personnel?</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</si>
  <si>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</si>
  <si>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</si>
  <si>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</si>
  <si>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t>2200.1</t>
  </si>
  <si>
    <t>2200.2</t>
  </si>
  <si>
    <t>6200.7</t>
  </si>
  <si>
    <t>Are ballast tanks maintained in a good condition?</t>
  </si>
  <si>
    <t>Is an evaluation report of vessel's performance sent to the company?</t>
  </si>
  <si>
    <t>Is ship's crew trained and drilled periodically according to enclosed space entry procedures ?</t>
  </si>
  <si>
    <t>Does training also include rescue and first aid?</t>
  </si>
  <si>
    <t>4400.1</t>
  </si>
  <si>
    <t>Does the MS provide for specific measures aimed at promoting the reliability of critical equipment and systems ?</t>
  </si>
  <si>
    <t>6100.3</t>
  </si>
  <si>
    <t>6100.4</t>
  </si>
  <si>
    <t>MANAGEMENT ELEMENTS</t>
  </si>
  <si>
    <t>101.1</t>
  </si>
  <si>
    <t>102.1</t>
  </si>
  <si>
    <t>5820.3</t>
  </si>
  <si>
    <t>5820.4</t>
  </si>
  <si>
    <t>5821</t>
  </si>
  <si>
    <t>Outfitting of bilge water system</t>
  </si>
  <si>
    <t>5821.1</t>
  </si>
  <si>
    <t>5821.2</t>
  </si>
  <si>
    <t>106.14</t>
  </si>
  <si>
    <t>106.17</t>
  </si>
  <si>
    <t>107.3</t>
  </si>
  <si>
    <t>108.1</t>
  </si>
  <si>
    <t>108.2</t>
  </si>
  <si>
    <t>108.3</t>
  </si>
  <si>
    <t>106.15</t>
  </si>
  <si>
    <t>106.16</t>
  </si>
  <si>
    <t>107.2</t>
  </si>
  <si>
    <t>Is there an Enclosed Space Entry and Hot  Work  permit to work system, taking account of IMO and industry guidelines and where relevant local port / terminal requirements?</t>
  </si>
  <si>
    <t>Is company approval of the Hot Work permit required before work can begin?</t>
  </si>
  <si>
    <t>Does the Hot Work permit show the appropriate safety precautions to be taken relevant to the location of work?</t>
  </si>
  <si>
    <t>7300.1</t>
  </si>
  <si>
    <t>NOx Emissions</t>
  </si>
  <si>
    <t>106.1</t>
  </si>
  <si>
    <t>106.4</t>
  </si>
  <si>
    <t>Is crew on board provided with suitable personal protective equipment and suitable equipment for testing the atmosphere of an enclosed space? (e.g. breathing apparatus, protective clothing and approved + calibrated atmosphere testing equipment)</t>
  </si>
  <si>
    <t>6200.8</t>
  </si>
  <si>
    <t>6200.9</t>
  </si>
  <si>
    <t>6200.12</t>
  </si>
  <si>
    <t>6400.1</t>
  </si>
  <si>
    <t>6400.8</t>
  </si>
  <si>
    <t>6400.9</t>
  </si>
  <si>
    <t>6400.3</t>
  </si>
  <si>
    <t>6400.4</t>
  </si>
  <si>
    <t>6400.5</t>
  </si>
  <si>
    <t>6400.6</t>
  </si>
  <si>
    <t>7400.4</t>
  </si>
  <si>
    <t>201.1</t>
  </si>
  <si>
    <t>201</t>
  </si>
  <si>
    <t>217.4</t>
  </si>
  <si>
    <t>217.2</t>
  </si>
  <si>
    <t>Revision Code</t>
  </si>
  <si>
    <t>Does the plan provide procedures for the removal of oil spilled and contained on deck?</t>
  </si>
  <si>
    <t>Does the plan include a list of information required for making damage stability and damage longitudinal strength assessments?</t>
  </si>
  <si>
    <t>5810.5</t>
  </si>
  <si>
    <t>350</t>
  </si>
  <si>
    <t>1200.7</t>
  </si>
  <si>
    <t>1200.11</t>
  </si>
  <si>
    <t>1500.11</t>
  </si>
  <si>
    <t>1600</t>
  </si>
  <si>
    <t>2100</t>
  </si>
  <si>
    <t>2120.2</t>
  </si>
  <si>
    <t>3100</t>
  </si>
  <si>
    <t>3200</t>
  </si>
  <si>
    <t>4200.4</t>
  </si>
  <si>
    <t>4200</t>
  </si>
  <si>
    <t>Is the working language between the office and the vessels defined?</t>
  </si>
  <si>
    <t>Are all official ENCs up-to-date?</t>
  </si>
  <si>
    <t>Is a winch brake test kit on board?</t>
  </si>
  <si>
    <t>6200.3</t>
  </si>
  <si>
    <t>6200.4</t>
  </si>
  <si>
    <t>Ship Recycling - Inventory of Hazardous Materials</t>
  </si>
  <si>
    <t>7300.2</t>
  </si>
  <si>
    <t>2100.3</t>
  </si>
  <si>
    <t>Is the working language monitored and checked by the ship's staff?</t>
  </si>
  <si>
    <t>DECK RATING</t>
  </si>
  <si>
    <t>Is the company policy concerning safety and the environment available, posted and implemented 
at all levels?</t>
  </si>
  <si>
    <t>Does the plan provide guidance to ensure proper disposal of removed oil and clean-up materials?</t>
  </si>
  <si>
    <t>350.3</t>
  </si>
  <si>
    <t>5800</t>
  </si>
  <si>
    <t>Accidental Bunker Oil Pollution Prevention Measures (overflow prevention systems)</t>
  </si>
  <si>
    <t>5800.5</t>
  </si>
  <si>
    <t>5800.6</t>
  </si>
  <si>
    <t>5800.7</t>
  </si>
  <si>
    <t>5800.8</t>
  </si>
  <si>
    <t>5810.4</t>
  </si>
  <si>
    <t>Are any tanks intended for fuel-oil or other substances, with a minimum capacity of 20m³, constructed at least B/15 or 2 metres above the keel level ?</t>
  </si>
  <si>
    <t>Are tanks for fuel oil protected by a double side ? (for ships below 20,000gt, width of double side to be at least 0.76m ; for 20,000gt and above, width to be at least 2 metres)</t>
  </si>
  <si>
    <t>Are all lubrication oil tanks constructed at least 0.76 metres above the keel line ?</t>
  </si>
  <si>
    <t>Are valid documents available at all relevant locations?</t>
  </si>
  <si>
    <t>111.3</t>
  </si>
  <si>
    <t>Are changes to documents reviewed and approved by authorised personnel?</t>
  </si>
  <si>
    <t>Are the responsibilities and authorities of all shipboard personnel clearly defined and implemented?</t>
  </si>
  <si>
    <t>Are the Management System (MS) Manuals maintained and updated?</t>
  </si>
  <si>
    <t>SOLAS 1974</t>
  </si>
  <si>
    <t>MARPOL 73/78</t>
  </si>
  <si>
    <t>Prevention of pollution by garbage</t>
  </si>
  <si>
    <t>7300.8</t>
  </si>
  <si>
    <r>
      <t>Also for vessels not engaged in regular STS operations in case the ship is ordered to lighter</t>
    </r>
    <r>
      <rPr>
        <sz val="16"/>
        <rFont val="Arial"/>
        <family val="2"/>
      </rPr>
      <t xml:space="preserve"> :  Are the checklists as described in the Ship to Ship Transfer Guide available for use? </t>
    </r>
  </si>
  <si>
    <t>106.13</t>
  </si>
  <si>
    <t>MACHINERY / ENGINE OPERATIONS</t>
  </si>
  <si>
    <t>3100.1</t>
  </si>
  <si>
    <t>3100.2</t>
  </si>
  <si>
    <t>3100.3</t>
  </si>
  <si>
    <t>104.3</t>
  </si>
  <si>
    <t>105.1</t>
  </si>
  <si>
    <t>105.3</t>
  </si>
  <si>
    <r>
      <t xml:space="preserve">Indicates that the minimum score for the relevant element is "0", hence a finding will </t>
    </r>
    <r>
      <rPr>
        <i/>
        <sz val="16"/>
        <rFont val="Arial"/>
        <family val="2"/>
      </rPr>
      <t>not</t>
    </r>
    <r>
      <rPr>
        <sz val="16"/>
        <rFont val="Arial"/>
        <family val="2"/>
      </rPr>
      <t xml:space="preserve"> be issued.</t>
    </r>
  </si>
  <si>
    <t xml:space="preserve">Ship name:   </t>
  </si>
  <si>
    <t xml:space="preserve">Date of Ship Survey:  </t>
  </si>
  <si>
    <t>Does the ship have instructions/procedures for the reporting of non-conformities/ near misses?</t>
  </si>
  <si>
    <t>ELEMENTS WITH NO 
MINIMUM SCORE</t>
  </si>
  <si>
    <t>Are shipboard personnel informed about new/revised rules, regulations, codes and guidelines?</t>
  </si>
  <si>
    <t>Provisions concerning Reports on Incidents Involving Harmful Substances (Protocol 1)</t>
  </si>
  <si>
    <t>Are new personnel and personnel transferred to new assignments, given proper familiarisation with their duties?</t>
  </si>
  <si>
    <t>1200.1</t>
  </si>
  <si>
    <t>1600.5</t>
  </si>
  <si>
    <t>1600.6</t>
  </si>
  <si>
    <t>1200.2</t>
  </si>
  <si>
    <t>4100.10</t>
  </si>
  <si>
    <t>Is there an effective deck watch in attendance on deck during cargo operations?</t>
  </si>
  <si>
    <t>4100.11</t>
  </si>
  <si>
    <t>4100.12</t>
  </si>
  <si>
    <t>Is a terminal emergency plan available on board? (CCR)</t>
  </si>
  <si>
    <t>2300.1</t>
  </si>
  <si>
    <t>106.11</t>
  </si>
  <si>
    <t>NOT APPLICABLE</t>
  </si>
  <si>
    <t>6300.5</t>
  </si>
  <si>
    <t>1600.4</t>
  </si>
  <si>
    <t>Is a certificate of test and thorough examination of lifting appliances issued? (CG2)</t>
  </si>
  <si>
    <t>6500.3</t>
  </si>
  <si>
    <t xml:space="preserve">Are specific mooring plans which have been used at certain terminals recorded? </t>
  </si>
  <si>
    <t>Does the master verify that specified requirements are observed?</t>
  </si>
  <si>
    <t>105.5</t>
  </si>
  <si>
    <t>5421.3</t>
  </si>
  <si>
    <t>5421.4</t>
  </si>
  <si>
    <t>5421.5</t>
  </si>
  <si>
    <t>5421.6</t>
  </si>
  <si>
    <t>5421.7</t>
  </si>
  <si>
    <t>Does the company MS specify a safe-maximum percentage fill for bunker tanks? (max. limit 95%)</t>
  </si>
  <si>
    <t>217.8</t>
  </si>
  <si>
    <t>Is each cargo tank fitted with an independent overfill alarm?</t>
  </si>
  <si>
    <t>5821.6</t>
  </si>
  <si>
    <t>5821.7</t>
  </si>
  <si>
    <t>5821.8</t>
  </si>
  <si>
    <t>7300.4</t>
  </si>
  <si>
    <t>106.12</t>
  </si>
  <si>
    <t>Is relevant information on the MS written in a working language or languages understood by officers and shipboard personnel?</t>
  </si>
  <si>
    <t>Particulate Matter (PM) Emissions</t>
  </si>
  <si>
    <t>Compliance with General Provisions</t>
  </si>
  <si>
    <t>6500.1</t>
  </si>
  <si>
    <t>Environmental Ship Index (ESI)</t>
  </si>
  <si>
    <t>7400.1</t>
  </si>
  <si>
    <t>7400.2</t>
  </si>
  <si>
    <t>7500.1</t>
  </si>
  <si>
    <t xml:space="preserve">Are tasks, qualifications and responsibilities evaluated during drills and exercises as described in the emergency procedures? </t>
  </si>
  <si>
    <t>CATERING PERSONNEL</t>
  </si>
  <si>
    <t xml:space="preserve">Are masters entitled to use non-compulsory pilot services? (must be stated in a company procedure) </t>
  </si>
  <si>
    <t>Are corrective and/or preventive actions taken?</t>
  </si>
  <si>
    <t>Is objective evidence available that safety and environmental aspects of the operation of the ship are monitored and that the required adequate resources and shore-based support is applied ?</t>
  </si>
  <si>
    <t>MASTER'S RESPONSIBILITY AND AUTHORITY</t>
  </si>
  <si>
    <t>Does the master review the MS and are its deficiencies reported to the shore-based management?</t>
  </si>
  <si>
    <t>Are plans and instructions for key shipboard operations concerning safety of the ship and prevention of pollution, evaluated and reviewed?</t>
  </si>
  <si>
    <t>Is a maintenance checklist used regarding the (monthly) maintenance inspection?</t>
  </si>
  <si>
    <t>5460.4</t>
  </si>
  <si>
    <t xml:space="preserve">Does the ship participate in the Environmental Ship Index (ESI) and are ESI points above 30?  </t>
  </si>
  <si>
    <t xml:space="preserve">Is the vessel in receipt of evaluation reports of the annual ERS drill(s) between company, (class) and vessel? </t>
  </si>
  <si>
    <t>Is the evaluation report of the annual ERS drill discussed in a safety meeting?</t>
  </si>
  <si>
    <r>
      <t xml:space="preserve">TOTAL SCORE REVIEW                                                                                                             </t>
    </r>
    <r>
      <rPr>
        <b/>
        <sz val="26"/>
        <rFont val="Arial"/>
        <family val="2"/>
      </rPr>
      <t xml:space="preserve"> SHIP SURVEY - LPG CARRIER</t>
    </r>
  </si>
  <si>
    <t>201.2</t>
  </si>
  <si>
    <t>Compliance with IGC Code</t>
  </si>
  <si>
    <t>218</t>
  </si>
  <si>
    <t xml:space="preserve">Noise Levels On Board Ships </t>
  </si>
  <si>
    <t>218.1</t>
  </si>
  <si>
    <t>218.2</t>
  </si>
  <si>
    <t>320</t>
  </si>
  <si>
    <t>320.2</t>
  </si>
  <si>
    <t>Noise and Vibration Management</t>
  </si>
  <si>
    <t>1700.2</t>
  </si>
  <si>
    <t>1700.3</t>
  </si>
  <si>
    <t>1700.4</t>
  </si>
  <si>
    <t>Noise Mitigation and Health Hazards</t>
  </si>
  <si>
    <t>1700.8</t>
  </si>
  <si>
    <t>Underwater Noise and Vibration Management</t>
  </si>
  <si>
    <t>1710.1</t>
  </si>
  <si>
    <t>1710.4</t>
  </si>
  <si>
    <t>2100.15</t>
  </si>
  <si>
    <t>2100.16</t>
  </si>
  <si>
    <t>2100.17</t>
  </si>
  <si>
    <t>Electronic chart display &amp; information systems / ECDIS</t>
  </si>
  <si>
    <t>2111.4</t>
  </si>
  <si>
    <t>2111.5</t>
  </si>
  <si>
    <t>2111.6</t>
  </si>
  <si>
    <t>2111.7</t>
  </si>
  <si>
    <t>2111.11</t>
  </si>
  <si>
    <t>2111.12</t>
  </si>
  <si>
    <t>LPG Carrier Cargo Operations &amp; Additional Green Award requirements</t>
  </si>
  <si>
    <t>4100.14</t>
  </si>
  <si>
    <t>4100.27</t>
  </si>
  <si>
    <t>4100.28</t>
  </si>
  <si>
    <t>4100.29</t>
  </si>
  <si>
    <t>4100.30</t>
  </si>
  <si>
    <t>4100.31</t>
  </si>
  <si>
    <t>4100.32</t>
  </si>
  <si>
    <t>4100.33</t>
  </si>
  <si>
    <t>1200.16</t>
  </si>
  <si>
    <t>1200.17</t>
  </si>
  <si>
    <t>Waste Management / Garbage Handling Onboard</t>
  </si>
  <si>
    <t>5200.16</t>
  </si>
  <si>
    <t>5200.22</t>
  </si>
  <si>
    <t>5200.25</t>
  </si>
  <si>
    <t>5200.28</t>
  </si>
  <si>
    <t>7200.7</t>
  </si>
  <si>
    <t>7200.6</t>
  </si>
  <si>
    <t>7200.8</t>
  </si>
  <si>
    <t>7200.5</t>
  </si>
  <si>
    <t>7300.18</t>
  </si>
  <si>
    <t>7300.19</t>
  </si>
  <si>
    <t>7300.20</t>
  </si>
  <si>
    <t>7300.12</t>
  </si>
  <si>
    <t>7300.13</t>
  </si>
  <si>
    <t>7300.16</t>
  </si>
  <si>
    <t>7300.17</t>
  </si>
  <si>
    <t>7500.5</t>
  </si>
  <si>
    <t>Safe Manning and Fatigue Management</t>
  </si>
  <si>
    <t>Prevention of pollution by cargo</t>
  </si>
  <si>
    <t xml:space="preserve">Is the shipboard marine pollution emergency plan maintained and updated? </t>
  </si>
  <si>
    <t>320.8</t>
  </si>
  <si>
    <t>Are actions and responsibilities of the shipboard personnel clearly described in the SMPEP ?</t>
  </si>
  <si>
    <t>320.9</t>
  </si>
  <si>
    <t>Does the plan provide procedures for the removal of product spilled and contained on deck?</t>
  </si>
  <si>
    <t>320.10</t>
  </si>
  <si>
    <t>Does the plan provide guidance to ensure proper disposal of removed product and clean-up materials?</t>
  </si>
  <si>
    <t>320.11</t>
  </si>
  <si>
    <r>
      <t>Alternative 1:</t>
    </r>
    <r>
      <rPr>
        <b/>
        <sz val="16"/>
        <rFont val="Arial"/>
        <family val="2"/>
      </rPr>
      <t xml:space="preserve"> Compulsory carriage of ECDIS, with full official ENC coverage</t>
    </r>
  </si>
  <si>
    <t xml:space="preserve">Is the ECDIS type-approved according to Res A 817(19)  as amended by MSC 64 (67) and MSC 86 (70) or MSC.232(82)? </t>
  </si>
  <si>
    <t>Is an acceptable back-up arrangement in place? ( an independent  type-approved ECDIS with an independent position fixing system using official Electronic Navigational Charts (ENC's), or a full / reduced folio of up-to-date paper charts as relevant to the ship's voyage )</t>
  </si>
  <si>
    <r>
      <t>Alternative 2:</t>
    </r>
    <r>
      <rPr>
        <b/>
        <sz val="16"/>
        <rFont val="Arial"/>
        <family val="2"/>
      </rPr>
      <t xml:space="preserve">  Compulsory carriage of ECDIS, Navigation with official ENCs where available and official RNCs where ENCs are not available</t>
    </r>
  </si>
  <si>
    <t>Is the ECDIS type-approved according to Res A817 (19)  as amended by MSC 64 (67) and MSC 86 (70) or MSC.232(82)?</t>
  </si>
  <si>
    <t>Is an acceptable back-up arrangement in place? ( an independent  type-approved ECDIS with an independent position fixing system using official ENCs and Raster Navigational Charts where needed, or a full / reduced folio of up-to-date paper charts, as relevant to the ship's voyage )</t>
  </si>
  <si>
    <t>Training  &amp; Onboard Use of ECDIS (Compulsory carriage of ECDIS)</t>
  </si>
  <si>
    <t xml:space="preserve">Have all deck officers and the master completed generic training in the use of ECDIS based on the IMO model course 1.27?   </t>
  </si>
  <si>
    <t>Are records kept according to the garbage management plan?</t>
  </si>
  <si>
    <t>Are all personnel entering an enclosed space provided with a personal gas detector which can measure  oxygen, flammable gases or vapours (% of LFL), carbon monoxide and hydrogen sulphide?</t>
  </si>
  <si>
    <t>Is a ship specific list which identifies onboard enclosed spaces available onboard?</t>
  </si>
  <si>
    <t>Is the crew aware of PPE appropriate for low temperatures and liquefied gases cargoes?</t>
  </si>
  <si>
    <t>1700</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</si>
  <si>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</si>
  <si>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</si>
  <si>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</si>
  <si>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</si>
  <si>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</si>
  <si>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</si>
  <si>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</si>
  <si>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</si>
  <si>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</si>
  <si>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</si>
  <si>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</si>
  <si>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</si>
  <si>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</si>
  <si>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1710</t>
  </si>
  <si>
    <t>Were any measures implemented periodically to reduce cavitation from propeller?</t>
  </si>
  <si>
    <t xml:space="preserve">Does the ship opt for re-routing or slow steaming where possible and practicable to protect whale sensitive areas? </t>
  </si>
  <si>
    <t>Is navigational equipment included in the electronic Planned Maintenance System?</t>
  </si>
  <si>
    <t>Is the vessel equipped with  the multi constellation GNSS receiver?</t>
  </si>
  <si>
    <t>Is the vessel equipped with the eLoran receiver?</t>
  </si>
  <si>
    <t>Is the position for all stages of voyage compared with a different method of positioning than GPS?</t>
  </si>
  <si>
    <t>Is the vessel automatically supplied with new hydrographic publications?</t>
  </si>
  <si>
    <t>Is the vessel electronically updated for hydrographic publications? (eg. Temporary and Preliminary NtM)</t>
  </si>
  <si>
    <t>2111</t>
  </si>
  <si>
    <t>Applicable to ships for which carriage of ECDIS is compulsory</t>
  </si>
  <si>
    <t>Is ECDIS hardware maintained and software updated?</t>
  </si>
  <si>
    <t>Is ECDIS tested according to the IHO ECDIS data presentation and performance check with a use of test data set after every update of the software (including back up)?</t>
  </si>
  <si>
    <t>Is the crew regardless of the generic training familiarized with the ECDIS unit(s) installed onboard according to the Industry Recommendations for ECDIS Familiarisation?</t>
  </si>
  <si>
    <t>Have all the officers completed structured ECDIS training(s) on top of the generic training (besides the familiarization onboard in R2111.6)?</t>
  </si>
  <si>
    <t>2111.10</t>
  </si>
  <si>
    <t>Does the voyage planning include checking if all needed charts are up-to-date  (latest edition official chart updated an corrected to the latest available updates and NtM)?</t>
  </si>
  <si>
    <t>Does the ECDIS procedure suggest  display settings (layers) of ECDIS for various navigation conditions (arrival / departure - coastal - deep sea)?</t>
  </si>
  <si>
    <t>Does the vessel have a basic folio of paper charts (in case second ECDIS is a back up system)?</t>
  </si>
  <si>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</si>
  <si>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</si>
  <si>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Are all ESD points tested on regular basis?</t>
  </si>
  <si>
    <t>Is a pre-arrival checklist completed at least within 24 hours and sent to the office at least 12 hrs prior to arrival?</t>
  </si>
  <si>
    <t>Does the vessel send  a pre-loading / discharging (cargo) plan to the office?</t>
  </si>
  <si>
    <t>Is an instruction (matrix) for tanks preparation for the next cargo  posted in CCR?</t>
  </si>
  <si>
    <t>Is a procedure for minimizing the vapor loss available onboard?</t>
  </si>
  <si>
    <t>Is a leak test of the cargo arm/hose connection to the manifold conducted prior to commencing the cargo transfer?</t>
  </si>
  <si>
    <t>Is a procedure of carrying incompatible cargoes posted in CCR? N/A for ships that are certified to carry one grade of cargo at a time?</t>
  </si>
  <si>
    <t>4400.20</t>
  </si>
  <si>
    <t>4400.21</t>
  </si>
  <si>
    <t>4400.22</t>
  </si>
  <si>
    <t>4400.23</t>
  </si>
  <si>
    <t>4400.24</t>
  </si>
  <si>
    <t>Is a procedure available for describing the process of delivering coolant ashore prior to the vessel going to dry-dock?</t>
  </si>
  <si>
    <t>Is atmosphere of void spaces continuously monitored for  gases with alarm in the cargo control room and on the bridge?</t>
  </si>
  <si>
    <t>Has the inert-gas installation enough capacity to inert the void spaces as well?</t>
  </si>
  <si>
    <t>Is there a system in place for an efficient handling of non-condensable gases during reliquefaction process which prevents venting non-condensable gases with a high amount of hydrocarbons  to the atmosphere?</t>
  </si>
  <si>
    <t>Is the primary barrier of the tanks fully insulated?</t>
  </si>
  <si>
    <t>Are cargo domes insulated?</t>
  </si>
  <si>
    <t>Are venting mast risers for cargo tank venting systems provided with a fixed system for extinguishing a fire at the vent outlet? (Nitrogen  or any other suitable medium)</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</si>
  <si>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</si>
  <si>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</si>
  <si>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</si>
  <si>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</si>
  <si>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</si>
  <si>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</si>
  <si>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</si>
  <si>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 xml:space="preserve">5200.32 </t>
  </si>
  <si>
    <t>5200.33</t>
  </si>
  <si>
    <t>5200.34</t>
  </si>
  <si>
    <t>5200.35</t>
  </si>
  <si>
    <t xml:space="preserve">Are all incinerated ashes and clinkers always delivered to the port reception facilities? </t>
  </si>
  <si>
    <t>6100.8</t>
  </si>
  <si>
    <t>Is there a company procedure available for the assessment of cold-spots?</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</si>
  <si>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</si>
  <si>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</si>
  <si>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</si>
  <si>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</si>
  <si>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an electrical officer onboard in addition to the engine officers required by the safe manning document?</t>
  </si>
  <si>
    <t>Is there a gas engineer onboard ?</t>
  </si>
  <si>
    <t>Have the lower ranking deck officers completed advanced fire fighting (IMO2.03) ?</t>
  </si>
  <si>
    <t>Have the lower ranking engine officers completed advanced fire fighting (IMO2.03) ?</t>
  </si>
  <si>
    <t>Has the onboard management completed the onboard assessment/train the trainer course (IMO 1.30)?</t>
  </si>
  <si>
    <t>Have all the deck officers completed bridge team management/bridge resource management training course (IMO 1.22) ?</t>
  </si>
  <si>
    <t>Have all the engine officers completed engine room resource management training course?</t>
  </si>
  <si>
    <t>Is there a cadet currently onboard or has there been any in the last 6 months ?</t>
  </si>
  <si>
    <t>Have all the officers completed Security Awareness Training?</t>
  </si>
  <si>
    <t>7300.11</t>
  </si>
  <si>
    <t xml:space="preserve">Has the gas engineer completed the advanced training for liquified gas tanker cargo operations ? (IMO 1.06) </t>
  </si>
  <si>
    <t>Has the master completed a fire fighting training that specifically addresses chemical fires ?</t>
  </si>
  <si>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</si>
  <si>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</si>
  <si>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</si>
  <si>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</si>
  <si>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7500</t>
  </si>
  <si>
    <t>Is the master provided with instruction/procedure to monitor and address non compliance on STCW 2010 Manila amendments on work/rest hours onboard ?</t>
  </si>
  <si>
    <t>7500.7</t>
  </si>
  <si>
    <t xml:space="preserve">Have the officers involved in cargo and ballast handling completed a simulator based training/course (IMO 1.35) ? </t>
  </si>
  <si>
    <t>Has the 2nd officer (deck) completed an approved Advanced training for Liquified gas tanker cargo operations? (As a minimum, the program should comply with STCW 2010 including Manila amendments Reg V/1-2)</t>
  </si>
  <si>
    <t>Are all onboard personnel trained and qualified according to the approved Basic training for Liquified tanker cargo operations? (as STCW 2010 including Manila amendments Reg V/1-2) 
(If training comprises at least 3 months approved seagoing service on tankers (instead of an approved tanker familiarization course) this should include onboard computer-based training (CBT) and a documented system showing participation and qualifications.)</t>
  </si>
  <si>
    <t>Have the ship personnel completed "Marine Environmental Awareness" course?  (IMO 1.38).</t>
  </si>
  <si>
    <r>
      <rPr>
        <b/>
        <u/>
        <sz val="16"/>
        <rFont val="Arial"/>
        <family val="2"/>
      </rPr>
      <t>Alternative for 7300.8 &amp; 7300.19</t>
    </r>
    <r>
      <rPr>
        <b/>
        <sz val="16"/>
        <rFont val="Arial"/>
        <family val="2"/>
      </rPr>
      <t xml:space="preserve"> </t>
    </r>
    <r>
      <rPr>
        <sz val="16"/>
        <rFont val="Arial"/>
        <family val="2"/>
      </rPr>
      <t>Have all  the officers completed maritime resource management course ?</t>
    </r>
  </si>
  <si>
    <t>Have all the senior officers (Master, Chief Officer, Chief Engineer, 2nd Engineer and Gas Engineer) completed the Liquid Cargo Operations Simulator (LICOS) course as recommended by SIGTTO for senior officers and relevant to cargo containment type?</t>
  </si>
  <si>
    <t>Have all the junior officers (2nd Officer, 3rd Officer, 3rd Engineer and 4th Engineer) completed the Liquid Cargo Operations Simulator (LICOS) course as recommended by SIGTTO for junior officers and relevant to cargo containment type?</t>
  </si>
  <si>
    <t xml:space="preserve">Is the noise survey report available onboard? </t>
  </si>
  <si>
    <t>Are noise areas marked by placing relevant visible warning notices at the entrance to these areas? (IMO noise symbols)</t>
  </si>
  <si>
    <t>Is there a ship administrator onboard (In addition to the standard complement and extra deck-officers and -ratings above) ?</t>
  </si>
  <si>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</si>
  <si>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</si>
  <si>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</si>
  <si>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</si>
  <si>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</si>
  <si>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</si>
  <si>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</si>
  <si>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</si>
  <si>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</si>
  <si>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</si>
  <si>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</si>
  <si>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</si>
  <si>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</si>
  <si>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</si>
  <si>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</si>
  <si>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</si>
  <si>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</si>
  <si>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</si>
  <si>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2100.18</t>
  </si>
  <si>
    <t>2100.19</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</si>
  <si>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</si>
  <si>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</si>
  <si>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</si>
  <si>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 xml:space="preserve">Control of drugs &amp; alcohol onboard / Medical examination </t>
  </si>
  <si>
    <t>7400.10</t>
  </si>
  <si>
    <t>In those cases when junior or senior officers are transferred to another class of ship that differ considerably from where their experience lie, is an onboard appropriate operational experience with previous off-signing officers implemented for a specific minimum period?</t>
  </si>
  <si>
    <t>5810.6</t>
  </si>
  <si>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</si>
  <si>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</si>
  <si>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</si>
  <si>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 xml:space="preserve">Does the ship hold a CAP rating for </t>
    </r>
    <r>
      <rPr>
        <u/>
        <sz val="16"/>
        <rFont val="Arial"/>
        <family val="2"/>
      </rPr>
      <t>Hull</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</si>
  <si>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r>
      <t xml:space="preserve">Does the ship hold a CAP rating for </t>
    </r>
    <r>
      <rPr>
        <u/>
        <sz val="16"/>
        <rFont val="Arial"/>
        <family val="2"/>
      </rPr>
      <t>Cargo Systems</t>
    </r>
    <r>
      <rPr>
        <sz val="16"/>
        <rFont val="Arial"/>
        <family val="2"/>
      </rPr>
      <t xml:space="preserve"> with Rating / Grade 2 as a minimum? 
(When the vessel reaches </t>
    </r>
    <r>
      <rPr>
        <u/>
        <sz val="16"/>
        <rFont val="Arial"/>
        <family val="2"/>
      </rPr>
      <t>15 years</t>
    </r>
    <r>
      <rPr>
        <sz val="16"/>
        <rFont val="Arial"/>
        <family val="2"/>
      </rPr>
      <t xml:space="preserve"> of age, or by the end of the </t>
    </r>
    <r>
      <rPr>
        <u/>
        <sz val="16"/>
        <rFont val="Arial"/>
        <family val="2"/>
      </rPr>
      <t>3rd special survey</t>
    </r>
    <r>
      <rPr>
        <sz val="16"/>
        <rFont val="Arial"/>
        <family val="2"/>
      </rPr>
      <t>, whichever is earlier.)</t>
    </r>
  </si>
  <si>
    <r>
      <t xml:space="preserve">(Alternative to 6400.1, 6400.8 and 6400.9 above) </t>
    </r>
    <r>
      <rPr>
        <sz val="16"/>
        <rFont val="Arial"/>
        <family val="2"/>
      </rPr>
      <t>Is the ship less than 15 years of age or has not reached the end of the 3rd special survey yet?</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</si>
  <si>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</si>
  <si>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na</t>
  </si>
  <si>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</si>
  <si>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</si>
  <si>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</si>
  <si>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</si>
  <si>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</si>
  <si>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</si>
  <si>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</si>
  <si>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</si>
  <si>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</si>
  <si>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</si>
  <si>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</si>
  <si>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</si>
  <si>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</si>
  <si>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</si>
  <si>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</si>
  <si>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1400.4</t>
  </si>
  <si>
    <t>Have all crew members been tested for effects of carried cargoes during a medical examination?</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</si>
  <si>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</si>
  <si>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</si>
  <si>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</si>
  <si>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</si>
  <si>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</si>
  <si>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</si>
  <si>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</si>
  <si>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</si>
  <si>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</si>
  <si>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</si>
  <si>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</si>
  <si>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</si>
  <si>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</si>
  <si>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</si>
  <si>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</si>
  <si>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</si>
  <si>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</si>
  <si>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</si>
  <si>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</si>
  <si>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</si>
  <si>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</si>
  <si>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</si>
  <si>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</si>
  <si>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</si>
  <si>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</si>
  <si>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</si>
  <si>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</si>
  <si>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</si>
  <si>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</si>
  <si>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</si>
  <si>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</si>
  <si>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</si>
  <si>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</si>
  <si>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</si>
  <si>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</si>
  <si>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</si>
  <si>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</si>
  <si>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</si>
  <si>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</si>
  <si>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</si>
  <si>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</si>
  <si>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</si>
  <si>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</si>
  <si>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</si>
  <si>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</si>
  <si>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</si>
  <si>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</si>
  <si>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</si>
  <si>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</si>
  <si>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</si>
  <si>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</si>
  <si>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</si>
  <si>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</si>
  <si>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</si>
  <si>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</si>
  <si>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</si>
  <si>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</si>
  <si>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</si>
  <si>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</si>
  <si>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</si>
  <si>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</si>
  <si>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</si>
  <si>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</si>
  <si>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</si>
  <si>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</si>
  <si>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</si>
  <si>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</si>
  <si>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</si>
  <si>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</si>
  <si>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</si>
  <si>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</si>
  <si>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</si>
  <si>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</si>
  <si>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</si>
  <si>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</si>
  <si>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</si>
  <si>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</si>
  <si>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</si>
  <si>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</si>
  <si>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</si>
  <si>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</si>
  <si>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</si>
  <si>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</si>
  <si>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</si>
  <si>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</si>
  <si>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</si>
  <si>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</si>
  <si>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</si>
  <si>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</si>
  <si>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</si>
  <si>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</si>
  <si>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</si>
  <si>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</si>
  <si>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</si>
  <si>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</si>
  <si>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</si>
  <si>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</si>
  <si>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</si>
  <si>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</si>
  <si>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</si>
  <si>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</si>
  <si>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</si>
  <si>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</si>
  <si>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</si>
  <si>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</si>
  <si>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</si>
  <si>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</si>
  <si>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</si>
  <si>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</si>
  <si>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</si>
  <si>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</si>
  <si>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</si>
  <si>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</si>
  <si>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</si>
  <si>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</si>
  <si>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</si>
  <si>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</si>
  <si>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</si>
  <si>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</si>
  <si>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</si>
  <si>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</si>
  <si>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</si>
  <si>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</si>
  <si>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</si>
  <si>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</si>
  <si>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</si>
  <si>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</si>
  <si>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</si>
  <si>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</si>
  <si>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</si>
  <si>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</si>
  <si>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</si>
  <si>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</si>
  <si>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</si>
  <si>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</si>
  <si>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</si>
  <si>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</si>
  <si>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</si>
  <si>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</si>
  <si>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</si>
  <si>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</si>
  <si>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</si>
  <si>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</si>
  <si>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</si>
  <si>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</si>
  <si>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</si>
  <si>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</si>
  <si>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</si>
  <si>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</si>
  <si>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</si>
  <si>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</si>
  <si>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</si>
  <si>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</si>
  <si>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</si>
  <si>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</si>
  <si>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</si>
  <si>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</si>
  <si>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</si>
  <si>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</si>
  <si>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</si>
  <si>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</si>
  <si>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</si>
  <si>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</si>
  <si>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</si>
  <si>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</si>
  <si>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</si>
  <si>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</si>
  <si>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</si>
  <si>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</si>
  <si>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</si>
  <si>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</si>
  <si>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</si>
  <si>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</si>
  <si>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</si>
  <si>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</si>
  <si>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</si>
  <si>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</si>
  <si>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</si>
  <si>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</si>
  <si>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</si>
  <si>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</si>
  <si>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</si>
  <si>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</si>
  <si>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</si>
  <si>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</si>
  <si>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</si>
  <si>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</si>
  <si>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</si>
  <si>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</si>
  <si>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</si>
  <si>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</si>
  <si>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</si>
  <si>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</si>
  <si>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</si>
  <si>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</si>
  <si>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</si>
  <si>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</si>
  <si>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</si>
  <si>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</si>
  <si>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</si>
  <si>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</si>
  <si>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</si>
  <si>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5821.17</t>
  </si>
  <si>
    <t>B. Soot Collection Tank arrangement</t>
  </si>
  <si>
    <t>C. Oily bilge water tank arrangement</t>
  </si>
  <si>
    <t>D. 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</si>
  <si>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</si>
  <si>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</si>
  <si>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</si>
  <si>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</si>
  <si>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</si>
  <si>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</si>
  <si>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</si>
  <si>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</si>
  <si>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</si>
  <si>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</si>
  <si>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 xml:space="preserve">Does the company provide instructions/procedures to control the access of unauthorised persons on board? </t>
  </si>
  <si>
    <t>5410</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</si>
  <si>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</si>
  <si>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</si>
  <si>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</si>
  <si>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</si>
  <si>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</si>
  <si>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</si>
  <si>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</si>
  <si>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</si>
  <si>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</si>
  <si>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</si>
  <si>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</si>
  <si>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</si>
  <si>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</si>
  <si>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</si>
  <si>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</si>
  <si>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</si>
  <si>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</si>
  <si>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</si>
  <si>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</si>
  <si>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</si>
  <si>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</si>
  <si>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</si>
  <si>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</si>
  <si>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</si>
  <si>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</si>
  <si>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</si>
  <si>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</si>
  <si>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</si>
  <si>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</si>
  <si>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</si>
  <si>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</si>
  <si>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</si>
  <si>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</si>
  <si>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</si>
  <si>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</si>
  <si>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</si>
  <si>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</si>
  <si>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</si>
  <si>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</si>
  <si>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</si>
  <si>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</si>
  <si>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</si>
  <si>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</si>
  <si>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</si>
  <si>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</si>
  <si>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</si>
  <si>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</si>
  <si>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</si>
  <si>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</si>
  <si>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</si>
  <si>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</si>
  <si>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</si>
  <si>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</si>
  <si>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</si>
  <si>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</si>
  <si>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</si>
  <si>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</si>
  <si>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</si>
  <si>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</si>
  <si>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</si>
  <si>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</si>
  <si>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</si>
  <si>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</si>
  <si>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</si>
  <si>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</si>
  <si>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</si>
  <si>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</si>
  <si>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</si>
  <si>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</si>
  <si>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t>A. Clean Drains (Drains that are</t>
    </r>
    <r>
      <rPr>
        <b/>
        <u/>
        <sz val="16"/>
        <color indexed="8"/>
        <rFont val="Arial"/>
        <family val="2"/>
      </rPr>
      <t xml:space="preserve"> normally not</t>
    </r>
    <r>
      <rPr>
        <b/>
        <sz val="16"/>
        <color indexed="8"/>
        <rFont val="Arial"/>
        <family val="2"/>
      </rPr>
      <t xml:space="preserve"> contaminated by oil)</t>
    </r>
  </si>
  <si>
    <t>Does the bilge water from the Clean drain tank (for the collection of "clean drains" As per MEPC.1/Circ.642) pass through 15 ppm oil content meter and alarm?</t>
  </si>
  <si>
    <t>Does the engine room logbook logs discharges from the Clean drain tank (tank used for the collection of "clean drains", as per MEPC.1/Circ.642)?</t>
  </si>
  <si>
    <t>5821.18</t>
  </si>
  <si>
    <t>Is soot separation / collection tank decanted, remaining water transferred to bilge holding tank and solid soot particles collected for garbage disposal (reception facility)?</t>
  </si>
  <si>
    <t>Is an independent pump arrangement available for the discharge from the Soot separation / collection tank to overboard?</t>
  </si>
  <si>
    <t>Is Oily bilge water from the Oily bilge water holding tank pumped through the Oily Water Separator to the Clean water tank (rather than overboard discharge)?</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</si>
  <si>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</si>
  <si>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t>Is there an equipment or a protection system (e.g. White Box) installed that stops the Oily Water Separator from discharging overboard when the Oil Content Meter is flushed/diluted with clean water to prevent illegal discharges of bilge water from machinery spaces?</t>
  </si>
  <si>
    <t>5821.16</t>
  </si>
  <si>
    <r>
      <rPr>
        <b/>
        <u/>
        <sz val="16"/>
        <rFont val="Arial"/>
        <family val="2"/>
      </rPr>
      <t>Alternative to 5821.15</t>
    </r>
    <r>
      <rPr>
        <sz val="16"/>
        <rFont val="Arial"/>
        <family val="2"/>
      </rPr>
      <t xml:space="preserve">
Is the ship equipped with a system which would ensure that operation and maintenance of the Oily Water Separator and Oil Content Meter can only be started with the Master's permission (for example, Main/Master Switch on bridge)?</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</si>
  <si>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</si>
  <si>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t>5821.9 is an alternative to 5821.1 - 5821.18 (all the above)</t>
  </si>
  <si>
    <r>
      <t>Alternative to 5822.8 - 5822.10</t>
    </r>
    <r>
      <rPr>
        <sz val="16"/>
        <rFont val="Arial"/>
        <family val="2"/>
      </rPr>
      <t xml:space="preserve">
Is all the ship sludge always delivered to reception facilities?</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</si>
  <si>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</si>
  <si>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</si>
  <si>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</si>
  <si>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</si>
  <si>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Has the vessel been subjected to unannounced drug and alcohol testing at least once every year (not exceeding 18 months between two consecutive tests) by an external organisation?</t>
  </si>
  <si>
    <t>3101</t>
  </si>
  <si>
    <t>Bunker Operations - LNG</t>
  </si>
  <si>
    <t>3101.1</t>
  </si>
  <si>
    <t>3101.2</t>
  </si>
  <si>
    <t>3101.3</t>
  </si>
  <si>
    <t>3101.4</t>
  </si>
  <si>
    <t>3101.6</t>
  </si>
  <si>
    <t>Is the ship mandated to use only a relevant IAPH LNG bunkering checklist - either by company SMS or by instructions from charterer / port authority?</t>
  </si>
  <si>
    <t>Do shipboard personnel make use of LNG specific PPEs such as protective cryogenic gloves and safety goggles with side protection during LNG bunkering operations?</t>
  </si>
  <si>
    <t>Are ship's LNG bunker stations equipped with CCTV for the purpose of observing the bunkering operation from the bridge or operation control room?</t>
  </si>
  <si>
    <t>3101.5</t>
  </si>
  <si>
    <t>Does the ship use thermal imaging camera/equipment for leakage detection of LNG during bunkering?</t>
  </si>
  <si>
    <t>Have relevant shipboard personnel completed a shore-based training on LNG bunkering?</t>
  </si>
  <si>
    <t>9421</t>
  </si>
  <si>
    <t>ISO Certification</t>
  </si>
  <si>
    <t>9421.1</t>
  </si>
  <si>
    <t>Is the ship certified for the latest edition of ISO 9001 (quality management systems)?</t>
  </si>
  <si>
    <t>9421.2</t>
  </si>
  <si>
    <t>Is the ship certified for the latest edition of ISO 14001 (environmental management systems)?</t>
  </si>
  <si>
    <t>9421.3</t>
  </si>
  <si>
    <t>Is the ship certified for the latest edition of ISO 22301 (societal security – business continuity management systems)?</t>
  </si>
  <si>
    <t>9421.4</t>
  </si>
  <si>
    <t>Is the ship certified for the latest edition of ISO 27001 (information security management systems)?</t>
  </si>
  <si>
    <t>9421.5</t>
  </si>
  <si>
    <t>Is the ship certified for the latest edition of ISO 45001 (occupational health and safety management systems)?</t>
  </si>
  <si>
    <t>9421.6</t>
  </si>
  <si>
    <t>Is the ship certified for the latest edition of ISO 50001 (energy management systems)?</t>
  </si>
  <si>
    <t>9421.7</t>
  </si>
  <si>
    <t>9421.8</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</si>
  <si>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</si>
  <si>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</si>
  <si>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</si>
  <si>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</si>
  <si>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</si>
  <si>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</si>
  <si>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</si>
  <si>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</si>
  <si>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B.1 MARPOL delivered fuel oil sampling</t>
  </si>
  <si>
    <t>B.2 In-use fuel oil sampling</t>
  </si>
  <si>
    <t>3200.16</t>
  </si>
  <si>
    <t>B.3 Testing</t>
  </si>
  <si>
    <t>C. Operational procedures</t>
  </si>
  <si>
    <t>3200.17</t>
  </si>
  <si>
    <t>3200.18</t>
  </si>
  <si>
    <t>D. Additional questions</t>
  </si>
  <si>
    <t>3200.19</t>
  </si>
  <si>
    <t>B.Sampling &amp; Testing</t>
  </si>
  <si>
    <t>Is all fuel oil sampling (during bunkering) carried out using an automatic sampler (time or flow proportional) in accordance with MARPOL Annex VI?</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</si>
  <si>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</si>
  <si>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</si>
  <si>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Are the copies of valid certificate of quality (COQ) and associated laboratory analysis reports for the recently bunkered fuel oil available on board?</t>
  </si>
  <si>
    <t>A. General procedures</t>
  </si>
  <si>
    <t>B. Garbage types</t>
  </si>
  <si>
    <t>B.3 Ashes and clinkers</t>
  </si>
  <si>
    <t>B.4 Cleaning agents &amp; additives</t>
  </si>
  <si>
    <t>B.5 Plastics</t>
  </si>
  <si>
    <t>5200.41</t>
  </si>
  <si>
    <t>5200.42</t>
  </si>
  <si>
    <t>5200.43</t>
  </si>
  <si>
    <t>C. Additional questions</t>
  </si>
  <si>
    <t>Are all collection garbage receptacles for all categories of garbage labelled/marked and color coded?</t>
  </si>
  <si>
    <t>Are all recyclable material such as paper, plastic, metal (for example, tin cans) and dunnage always delivered to the port reception facilities?</t>
  </si>
  <si>
    <t>B.1 Food waste</t>
  </si>
  <si>
    <t>Is the discharge from comminutors directed to a dedicated holding tank while the vessel is operating in special areas?</t>
  </si>
  <si>
    <t>Is the vessel equipped with a refrigerated sack compactor or freezer space for food waste storage?</t>
  </si>
  <si>
    <t>Is the vessel equipped with a grease interceptors (grease traps)?</t>
  </si>
  <si>
    <r>
      <t xml:space="preserve">Are </t>
    </r>
    <r>
      <rPr>
        <u/>
        <sz val="16"/>
        <rFont val="Arial"/>
        <family val="2"/>
      </rPr>
      <t>non harmful</t>
    </r>
    <r>
      <rPr>
        <sz val="16"/>
        <rFont val="Arial"/>
        <family val="2"/>
      </rPr>
      <t xml:space="preserve"> (MARPOL Annex V compliant) cleaning agents and additives used for cleaning the deck / external surfaces?</t>
    </r>
  </si>
  <si>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</si>
  <si>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</si>
  <si>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</si>
  <si>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</si>
  <si>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</si>
  <si>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Are old plastic ropes and mooring lines forbidden to be dumped at sea and be retained on board until landed ashore for correct disposal?</t>
  </si>
  <si>
    <t>Has the crew completed training / education programme in relation to garbage management?</t>
  </si>
  <si>
    <t>For ALL ships (5410.19)</t>
  </si>
  <si>
    <t>5410.19</t>
  </si>
  <si>
    <t>5441</t>
  </si>
  <si>
    <r>
      <t>Greenhouse Gas (GHG) Emissions - Methane (CH</t>
    </r>
    <r>
      <rPr>
        <b/>
        <vertAlign val="subscript"/>
        <sz val="16"/>
        <rFont val="Arial"/>
        <family val="2"/>
      </rPr>
      <t>4</t>
    </r>
    <r>
      <rPr>
        <b/>
        <sz val="16"/>
        <rFont val="Arial"/>
        <family val="2"/>
      </rPr>
      <t>) Emissions - Main Propulsion</t>
    </r>
  </si>
  <si>
    <t>5441.2</t>
  </si>
  <si>
    <t>5441.3</t>
  </si>
  <si>
    <t>5441.1</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</si>
  <si>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</si>
  <si>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</si>
  <si>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</si>
  <si>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</si>
  <si>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</si>
  <si>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5801.4</t>
  </si>
  <si>
    <t>Is the ship’s hull and/or fuel tanks are built of advanced shipbuilding plates (highly ductile steel) or structural features (for example, sandwich plate structure)?</t>
  </si>
  <si>
    <t>A. General - managing work/rest hours</t>
  </si>
  <si>
    <t>B. Fatigue management</t>
  </si>
  <si>
    <t>7500.9</t>
  </si>
  <si>
    <t>Does the fatigue mitigation and control strategy consist of the following (both):
- framework to assess the hazards associated with fatigue (hazard assessment)
- strategies to mitigate the risk of fatigue (risk mitigation)</t>
  </si>
  <si>
    <t>7500.10</t>
  </si>
  <si>
    <t>C. Additional questions - reporting, training &amp; awareness</t>
  </si>
  <si>
    <t>7500.11</t>
  </si>
  <si>
    <t>Are work/rest hours performed by the individual seafarer recorded  with the use of a software programme and the reports generated accessible for the office?</t>
  </si>
  <si>
    <t>Does the ship have fatigue mitigation and control strategy (or similar document) available within the Safety Management System (SMS) to ensure the health and well being of the seafarers?</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</si>
  <si>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</si>
  <si>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</si>
  <si>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Do all shipboard crew members undergo company fatigue management training and awareness campaigns on an initial and recurrent basis?</t>
  </si>
  <si>
    <t>Is SMPEP/SOPEP (as applicable) maintained and updated for oil pollution emergency procedures?</t>
  </si>
  <si>
    <t>Are actions and responsibilities of the shipboard personnel clearly described in oil pollution emergency procedures of the SMPEP/SOPEP (as applicable)?</t>
  </si>
  <si>
    <t>Are non-conformities, accidents and hazardous occurrences reported to the office?</t>
  </si>
  <si>
    <t>Is an annual technical report made by the Company's superintendent?</t>
  </si>
  <si>
    <r>
      <t>Alternative for 1300.1</t>
    </r>
    <r>
      <rPr>
        <u/>
        <sz val="16"/>
        <rFont val="Arial"/>
        <family val="2"/>
      </rPr>
      <t>:</t>
    </r>
    <r>
      <rPr>
        <sz val="16"/>
        <rFont val="Arial"/>
        <family val="2"/>
      </rPr>
      <t xml:space="preserve"> sufficient number of air cylinders for the sole purpose of safety drills.</t>
    </r>
  </si>
  <si>
    <t>Does the vessel have access to contingency plans and related information in a non-electronic form that need to be followed in the event of a cyber attack?</t>
  </si>
  <si>
    <t>Is a   step-by-step procedure for the process of draining the loading lines and hoses before loading arms get disconnected available onboard?</t>
  </si>
  <si>
    <t>Are air condition system intakes equipped with toxic gases detectors?</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</si>
  <si>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</si>
  <si>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</si>
  <si>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</si>
  <si>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r>
      <t xml:space="preserve">Does the ship hold a CAP rating for </t>
    </r>
    <r>
      <rPr>
        <u/>
        <sz val="16"/>
        <rFont val="Arial"/>
        <family val="2"/>
      </rPr>
      <t>Machinery</t>
    </r>
    <r>
      <rPr>
        <sz val="16"/>
        <rFont val="Arial"/>
        <family val="2"/>
      </rPr>
      <t xml:space="preserve"> with Rating / Grade 2 as a minimum? 
(When the vessel reaches </t>
    </r>
    <r>
      <rPr>
        <u/>
        <sz val="16"/>
        <rFont val="Arial"/>
        <family val="2"/>
      </rPr>
      <t>15 years</t>
    </r>
    <r>
      <rPr>
        <sz val="16"/>
        <rFont val="Arial"/>
        <family val="2"/>
      </rPr>
      <t xml:space="preserve"> of age, or by the </t>
    </r>
    <r>
      <rPr>
        <u/>
        <sz val="16"/>
        <rFont val="Arial"/>
        <family val="2"/>
      </rPr>
      <t>end of the 3rd special survey</t>
    </r>
    <r>
      <rPr>
        <sz val="16"/>
        <rFont val="Arial"/>
        <family val="2"/>
      </rPr>
      <t>, whichever is earlier.)</t>
    </r>
  </si>
  <si>
    <t>Is the commingling of two different bunkers (even of the same grade of fuel) prohibited?</t>
  </si>
  <si>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</si>
  <si>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grinder / comminutor also used beyond 12 nautical miles (and operating outside special areas) from the nearest shore as they hasten assimilation into the marine environment ?</t>
  </si>
  <si>
    <t>Does a designated shipboard personnel provide a dedicated watch (from a safe location) on bunker station during the entire duration of the LNG bunkering?</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</si>
  <si>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</si>
  <si>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</si>
  <si>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</si>
  <si>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</si>
  <si>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</si>
  <si>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</si>
  <si>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</si>
  <si>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</si>
  <si>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</si>
  <si>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</si>
  <si>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</si>
  <si>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</si>
  <si>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</si>
  <si>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</si>
  <si>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</si>
  <si>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</si>
  <si>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</si>
  <si>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</si>
  <si>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</si>
  <si>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CHECKLIST - BASIC CRITERIA - SHIP SURVEY - LPG CARRIER - VERSION 2022</t>
  </si>
  <si>
    <t>CHECKLIST - RANKING CRITERIA - SHIP SURVEY - LPG CARRIER - VERSION 2022</t>
  </si>
  <si>
    <t>CHECKLIST - RANKING CRITERIA - SURVEY - LPG CARRIER - VERSION 2022</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</si>
  <si>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</si>
  <si>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</si>
  <si>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</si>
  <si>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</si>
  <si>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</si>
  <si>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</si>
  <si>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</si>
  <si>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</si>
  <si>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A</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</si>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</sst>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64" formatCode="&quot;Minimum ranking score required for element 5410 = &quot;0#"/>
    <numFmt numFmtId="166" formatCode="&quot;Minimum ranking score required for element 5421 = &quot;0#"/>
    <numFmt numFmtId="167" formatCode="&quot;Minimum ranking score required for element 5430 = &quot;0#"/>
    <numFmt numFmtId="170" formatCode="&quot;Minimum ranking score required for element 5460 = &quot;0#"/>
    <numFmt numFmtId="173" formatCode="&quot;Minimum ranking score required for element 6400 = &quot;#"/>
    <numFmt numFmtId="174" formatCode="&quot;Minimum ranking score required for element 1200 = &quot;0"/>
    <numFmt numFmtId="175" formatCode="&quot;Minimum ranking score required for element 1300 = &quot;0"/>
    <numFmt numFmtId="176" formatCode="&quot;Minimum ranking score required for element 1400 = &quot;0"/>
    <numFmt numFmtId="177" formatCode="&quot;Minimum ranking score required for element 1500 = &quot;0"/>
    <numFmt numFmtId="178" formatCode="&quot;Minimum ranking score required for element 1600 = &quot;0"/>
    <numFmt numFmtId="179" formatCode="&quot;Minimum ranking score required for element 2100 = &quot;0"/>
    <numFmt numFmtId="180" formatCode="&quot;Minimum ranking score required for element 2300 = &quot;0"/>
    <numFmt numFmtId="181" formatCode="&quot;Minimum ranking score required for element 3100 = &quot;0"/>
    <numFmt numFmtId="182" formatCode="&quot;Minimum ranking score required for element 3200 = &quot;0"/>
    <numFmt numFmtId="183" formatCode="&quot;Minimum ranking score required for element 4100 = &quot;0"/>
    <numFmt numFmtId="184" formatCode="&quot;Minimum ranking score required for element 5200 = &quot;0"/>
    <numFmt numFmtId="185" formatCode="&quot;Minimum ranking score required for element 5700 = &quot;0"/>
    <numFmt numFmtId="186" formatCode="&quot;Minimum ranking score required for element 6100 = &quot;0"/>
    <numFmt numFmtId="187" formatCode="&quot;Minimum ranking score required for element 6200 = &quot;0"/>
    <numFmt numFmtId="188" formatCode="&quot;Minimum ranking score required for element 6300 = &quot;0"/>
    <numFmt numFmtId="190" formatCode="&quot;Minimum ranking score required for element 7200 = &quot;0"/>
    <numFmt numFmtId="191" formatCode="&quot;Minimum ranking score required for element 7300 = &quot;0"/>
    <numFmt numFmtId="192" formatCode="&quot;Minimum ranking score required for element 7400 = &quot;0"/>
    <numFmt numFmtId="193" formatCode="&quot;Minimum ranking score required for element 7500 = &quot;0"/>
    <numFmt numFmtId="194" formatCode="&quot;Minimum ranking score required for element 2120 = &quot;0"/>
    <numFmt numFmtId="195" formatCode="&quot;Minimum ranking score required for element 2200 = &quot;0"/>
    <numFmt numFmtId="196" formatCode="&quot;Minimum ranking score required for element 4200 = &quot;0"/>
    <numFmt numFmtId="197" formatCode="&quot;Minimum ranking score required for element 4400 = &quot;0"/>
    <numFmt numFmtId="198" formatCode="&quot;Minimum ranking score required for element 4500 = &quot;0"/>
    <numFmt numFmtId="199" formatCode="&quot;Minimum ranking score required for element 5800 = &quot;0"/>
    <numFmt numFmtId="200" formatCode="&quot;Minimum ranking score required for element 6500 = &quot;0"/>
    <numFmt numFmtId="201" formatCode="0.000"/>
    <numFmt numFmtId="202" formatCode="##&quot; not complied&quot;"/>
    <numFmt numFmtId="206" formatCode="&quot;Minimum ranking score required for element 5810 = &quot;0#"/>
    <numFmt numFmtId="207" formatCode="&quot;Minimum ranking score required for element 5811 = &quot;0#"/>
    <numFmt numFmtId="208" formatCode="&quot;Minimum ranking score required for element 5812 = &quot;0#"/>
    <numFmt numFmtId="209" formatCode="&quot;Minimum ranking score required for element 5820 = &quot;0"/>
    <numFmt numFmtId="210" formatCode="&quot;Minimum ranking score required for element 5821 = &quot;0"/>
    <numFmt numFmtId="211" formatCode="&quot;Minimum ranking score required for element 5822 = &quot;0"/>
    <numFmt numFmtId="212" formatCode="&quot;Minimum ranking score required for element 6110 = &quot;0"/>
    <numFmt numFmtId="213" formatCode="&quot;Minimum ranking score required for element 5801 = &quot;0"/>
    <numFmt numFmtId="214" formatCode="&quot;Minimum ranking score required for element 5900 = &quot;0"/>
    <numFmt numFmtId="215" formatCode="&quot;Minimum ranking score required for element 1700 = &quot;0"/>
    <numFmt numFmtId="216" formatCode="&quot;Minimum ranking score required for element 1710 = &quot;0"/>
    <numFmt numFmtId="217" formatCode="&quot;Minimum ranking score required for element 2111 = &quot;0"/>
    <numFmt numFmtId="218" formatCode="&quot;Minimum ranking score required for element 5500 = &quot;0"/>
    <numFmt numFmtId="219" formatCode="&quot;Minimum ranking score required for element 5510 = &quot;0"/>
    <numFmt numFmtId="221" formatCode="&quot;Minimum ranking score required for element 5420 = &quot;0"/>
    <numFmt numFmtId="222" formatCode="&quot;Minimum ranking score required for element 1610 = &quot;0"/>
    <numFmt numFmtId="223" formatCode="0.0"/>
    <numFmt numFmtId="224" formatCode="&quot;Minimum ranking score required for element 1510 = &quot;0"/>
    <numFmt numFmtId="225" formatCode="&quot;Minimum ranking score required for element 1800 = &quot;0"/>
    <numFmt numFmtId="226" formatCode="&quot;Minimum ranking score required for element 5440 = &quot;0"/>
    <numFmt numFmtId="227" formatCode="&quot;Minimum ranking score required for element 3101 = &quot;0"/>
    <numFmt numFmtId="228" formatCode="&quot;Minimum ranking score required for element 9421 = &quot;0"/>
    <numFmt numFmtId="229" formatCode="&quot;Minimum ranking score required for element 5441 = &quot;0"/>
    <numFmt numFmtId="230" formatCode="&quot;Minimum ranking score required for element 5100 = &quot;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0"/>
      <color indexed="12"/>
      <name val="Arial"/>
      <family val="2"/>
    </font>
    <font>
      <sz val="14"/>
      <color indexed="10"/>
      <name val="Arial"/>
      <family val="2"/>
    </font>
    <font>
      <sz val="14"/>
      <color indexed="12"/>
      <name val="Arial"/>
      <family val="2"/>
    </font>
    <font>
      <b/>
      <sz val="14"/>
      <color indexed="8"/>
      <name val="Arial"/>
      <family val="2"/>
    </font>
    <font>
      <b/>
      <sz val="14"/>
      <color indexed="52"/>
      <name val="Arial"/>
      <family val="2"/>
    </font>
    <font>
      <b/>
      <sz val="36"/>
      <name val="Arial"/>
      <family val="2"/>
    </font>
    <font>
      <b/>
      <sz val="14"/>
      <color indexed="57"/>
      <name val="Arial"/>
      <family val="2"/>
    </font>
    <font>
      <sz val="14"/>
      <color indexed="57"/>
      <name val="Arial"/>
      <family val="2"/>
    </font>
    <font>
      <b/>
      <sz val="12"/>
      <color indexed="10"/>
      <name val="Arial"/>
      <family val="2"/>
    </font>
    <font>
      <b/>
      <sz val="18"/>
      <color indexed="10"/>
      <name val="Arial"/>
      <family val="2"/>
    </font>
    <font>
      <b/>
      <sz val="10"/>
      <color indexed="10"/>
      <name val="Arial Black"/>
      <family val="2"/>
    </font>
    <font>
      <sz val="10"/>
      <color indexed="10"/>
      <name val="Arial Black"/>
      <family val="2"/>
    </font>
    <font>
      <sz val="10"/>
      <name val="Arial"/>
      <family val="2"/>
    </font>
    <font>
      <sz val="10"/>
      <color indexed="10"/>
      <name val="Arial"/>
      <family val="2"/>
    </font>
    <font>
      <b/>
      <i/>
      <sz val="12"/>
      <name val="Arial"/>
      <family val="2"/>
    </font>
    <font>
      <b/>
      <sz val="14"/>
      <name val="Arial"/>
      <family val="2"/>
    </font>
    <font>
      <sz val="14"/>
      <color indexed="48"/>
      <name val="Arial"/>
      <family val="2"/>
    </font>
    <font>
      <b/>
      <sz val="16"/>
      <name val="Arial"/>
      <family val="2"/>
    </font>
    <font>
      <b/>
      <sz val="26"/>
      <name val="Arial"/>
      <family val="2"/>
    </font>
    <font>
      <b/>
      <sz val="18"/>
      <name val="Arial"/>
      <family val="2"/>
    </font>
    <font>
      <sz val="14"/>
      <color indexed="17"/>
      <name val="Arial"/>
      <family val="2"/>
    </font>
    <font>
      <sz val="10"/>
      <color indexed="17"/>
      <name val="Arial"/>
      <family val="2"/>
    </font>
    <font>
      <sz val="26"/>
      <name val="Arial"/>
      <family val="2"/>
    </font>
    <font>
      <sz val="26"/>
      <color indexed="17"/>
      <name val="Arial"/>
      <family val="2"/>
    </font>
    <font>
      <b/>
      <sz val="16"/>
      <color indexed="45"/>
      <name val="Arial"/>
      <family val="2"/>
    </font>
    <font>
      <b/>
      <u/>
      <sz val="16"/>
      <name val="Arial"/>
      <family val="2"/>
    </font>
    <font>
      <sz val="16"/>
      <color indexed="22"/>
      <name val="Arial"/>
      <family val="2"/>
    </font>
    <font>
      <u/>
      <sz val="16"/>
      <name val="Arial"/>
      <family val="2"/>
    </font>
    <font>
      <b/>
      <sz val="16"/>
      <color indexed="14"/>
      <name val="Arial"/>
      <family val="2"/>
    </font>
    <font>
      <b/>
      <sz val="16"/>
      <color indexed="8"/>
      <name val="Arial"/>
      <family val="2"/>
    </font>
    <font>
      <b/>
      <sz val="14"/>
      <color indexed="17"/>
      <name val="Arial"/>
      <family val="2"/>
    </font>
    <font>
      <sz val="16"/>
      <color indexed="17"/>
      <name val="Arial"/>
      <family val="2"/>
    </font>
    <font>
      <b/>
      <u/>
      <sz val="18"/>
      <name val="Arial"/>
      <family val="2"/>
    </font>
    <font>
      <i/>
      <sz val="16"/>
      <name val="Arial"/>
      <family val="2"/>
    </font>
    <font>
      <b/>
      <u/>
      <sz val="17"/>
      <name val="Arial"/>
      <family val="2"/>
    </font>
    <font>
      <sz val="17"/>
      <name val="Arial"/>
      <family val="2"/>
    </font>
    <font>
      <sz val="1"/>
      <name val="Arial"/>
      <family val="2"/>
    </font>
    <font>
      <b/>
      <sz val="1"/>
      <color indexed="10"/>
      <name val="Arial Black"/>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9"/>
      <name val="Arial Black"/>
      <family val="2"/>
    </font>
    <font>
      <sz val="10"/>
      <color indexed="9"/>
      <name val="Arial"/>
      <family val="2"/>
    </font>
    <font>
      <b/>
      <sz val="26"/>
      <color indexed="9"/>
      <name val="Arial"/>
      <family val="2"/>
    </font>
    <font>
      <sz val="26"/>
      <color indexed="9"/>
      <name val="Arial"/>
      <family val="2"/>
    </font>
    <font>
      <b/>
      <sz val="14"/>
      <color indexed="9"/>
      <name val="Arial"/>
      <family val="2"/>
    </font>
    <font>
      <b/>
      <sz val="15"/>
      <name val="Arial"/>
      <family val="2"/>
    </font>
    <font>
      <sz val="14"/>
      <name val="Arial"/>
      <family val="2"/>
    </font>
    <font>
      <b/>
      <u/>
      <sz val="16"/>
      <color indexed="8"/>
      <name val="Arial"/>
      <family val="2"/>
    </font>
    <font>
      <b/>
      <sz val="22"/>
      <name val="Arial"/>
      <family val="2"/>
    </font>
    <font>
      <sz val="16"/>
      <color indexed="10"/>
      <name val="Arial"/>
      <family val="2"/>
    </font>
    <font>
      <b/>
      <sz val="16"/>
      <color rgb="FFFF0000"/>
      <name val="Arial"/>
      <family val="2"/>
    </font>
    <font>
      <sz val="16"/>
      <color theme="1"/>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vertAlign val="subscript"/>
      <sz val="16"/>
      <name val="Arial"/>
      <family val="2"/>
    </font>
    <font>
      <sz val="14"/>
      <color rgb="FF339966"/>
      <name val="Arial"/>
      <family val="2"/>
    </font>
    <font>
      <b/>
      <sz val="12"/>
      <name val="Wingdings"/>
      <charset val="2"/>
    </font>
    <font>
      <b/>
      <u/>
      <sz val="12"/>
      <color rgb="FFFF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3"/>
        <bgColor indexed="43"/>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rgb="FFFF99CC"/>
        <bgColor indexed="64"/>
      </patternFill>
    </fill>
    <fill>
      <patternFill patternType="solid">
        <fgColor theme="0"/>
        <bgColor indexed="64"/>
      </patternFill>
    </fill>
    <fill>
      <patternFill patternType="solid">
        <fgColor theme="0"/>
        <bgColor indexed="43"/>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CCCCFF"/>
        <bgColor indexed="64"/>
      </patternFill>
    </fill>
  </fills>
  <borders count="1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10"/>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double">
        <color indexed="64"/>
      </top>
      <bottom style="medium">
        <color indexed="10"/>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10"/>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left style="medium">
        <color indexed="10"/>
      </left>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10"/>
      </left>
      <right/>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64"/>
      </left>
      <right/>
      <top style="medium">
        <color indexed="10"/>
      </top>
      <bottom/>
      <diagonal/>
    </border>
    <border>
      <left/>
      <right style="medium">
        <color indexed="10"/>
      </right>
      <top style="medium">
        <color indexed="10"/>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medium">
        <color indexed="64"/>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uble">
        <color indexed="64"/>
      </left>
      <right/>
      <top style="double">
        <color indexed="64"/>
      </top>
      <bottom style="double">
        <color indexed="64"/>
      </bottom>
      <diagonal/>
    </border>
  </borders>
  <cellStyleXfs count="59">
    <xf numFmtId="0" fontId="0" fillId="0" borderId="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4" borderId="0" applyNumberFormat="0" applyBorder="0" applyAlignment="0" applyProtection="0"/>
    <xf numFmtId="0" fontId="65" fillId="7" borderId="1" applyNumberFormat="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30" fillId="0" borderId="0"/>
    <xf numFmtId="0" fontId="5" fillId="23" borderId="7" applyNumberFormat="0" applyFont="0" applyAlignment="0" applyProtection="0"/>
    <xf numFmtId="0" fontId="70" fillId="3" borderId="0" applyNumberFormat="0" applyBorder="0" applyAlignment="0" applyProtection="0"/>
    <xf numFmtId="9" fontId="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20"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4" fillId="0" borderId="0"/>
    <xf numFmtId="9" fontId="4" fillId="0" borderId="0" applyFont="0" applyFill="0" applyBorder="0" applyAlignment="0" applyProtection="0"/>
    <xf numFmtId="0" fontId="97"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100"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171">
    <xf numFmtId="0" fontId="0" fillId="0" borderId="0" xfId="0"/>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0" fillId="0" borderId="0" xfId="0" applyAlignment="1" applyProtection="1">
      <alignment vertical="center"/>
    </xf>
    <xf numFmtId="0" fontId="7" fillId="0" borderId="10" xfId="0" applyFont="1" applyBorder="1" applyAlignment="1" applyProtection="1">
      <alignment horizontal="center" vertical="center" textRotation="90"/>
    </xf>
    <xf numFmtId="0" fontId="8" fillId="0" borderId="10" xfId="0" applyFont="1" applyBorder="1" applyAlignment="1" applyProtection="1">
      <alignment textRotation="90"/>
    </xf>
    <xf numFmtId="0" fontId="9" fillId="0" borderId="14" xfId="0" applyFont="1" applyBorder="1" applyAlignment="1" applyProtection="1">
      <alignment horizontal="center" textRotation="90"/>
    </xf>
    <xf numFmtId="0" fontId="8" fillId="0" borderId="15" xfId="0" applyFont="1" applyBorder="1" applyAlignment="1" applyProtection="1">
      <alignment horizontal="center" textRotation="90"/>
    </xf>
    <xf numFmtId="0" fontId="9" fillId="0" borderId="16" xfId="0" applyFont="1" applyBorder="1" applyAlignment="1" applyProtection="1">
      <alignment horizontal="center" textRotation="90"/>
    </xf>
    <xf numFmtId="0" fontId="8" fillId="0" borderId="10" xfId="0" applyFont="1" applyBorder="1" applyAlignment="1" applyProtection="1">
      <alignment horizontal="center" textRotation="90"/>
    </xf>
    <xf numFmtId="0" fontId="8" fillId="0" borderId="17" xfId="0" applyFont="1" applyBorder="1" applyAlignment="1" applyProtection="1">
      <alignment horizontal="center" textRotation="90"/>
    </xf>
    <xf numFmtId="0" fontId="8" fillId="0" borderId="18" xfId="0" applyFont="1" applyBorder="1" applyAlignment="1" applyProtection="1">
      <alignment horizontal="left" vertical="center"/>
    </xf>
    <xf numFmtId="0" fontId="8" fillId="0" borderId="18" xfId="0" applyFont="1" applyFill="1" applyBorder="1" applyAlignment="1" applyProtection="1">
      <alignment horizontal="left" vertical="center"/>
    </xf>
    <xf numFmtId="0" fontId="15" fillId="24" borderId="17" xfId="0" applyFont="1" applyFill="1" applyBorder="1" applyAlignment="1" applyProtection="1">
      <alignment horizontal="center" vertical="center"/>
    </xf>
    <xf numFmtId="0" fontId="15" fillId="24" borderId="10" xfId="0" applyFont="1" applyFill="1" applyBorder="1" applyAlignment="1" applyProtection="1">
      <alignment horizontal="center" vertical="center"/>
    </xf>
    <xf numFmtId="0" fontId="15" fillId="24" borderId="10" xfId="0" applyFont="1" applyFill="1" applyBorder="1" applyAlignment="1" applyProtection="1">
      <alignment vertical="center"/>
    </xf>
    <xf numFmtId="0" fontId="0" fillId="25" borderId="0" xfId="0" applyFill="1" applyAlignment="1" applyProtection="1">
      <alignment vertical="center"/>
    </xf>
    <xf numFmtId="0" fontId="15" fillId="24" borderId="14" xfId="0" applyFont="1" applyFill="1" applyBorder="1" applyAlignment="1" applyProtection="1">
      <alignment vertical="center"/>
    </xf>
    <xf numFmtId="0" fontId="15" fillId="24" borderId="15" xfId="0" applyFont="1" applyFill="1" applyBorder="1" applyAlignment="1" applyProtection="1">
      <alignment vertical="center"/>
    </xf>
    <xf numFmtId="0" fontId="15" fillId="24" borderId="16" xfId="0" applyFont="1" applyFill="1" applyBorder="1" applyAlignment="1" applyProtection="1">
      <alignment vertical="center"/>
    </xf>
    <xf numFmtId="0" fontId="15" fillId="24" borderId="20" xfId="0" applyFont="1" applyFill="1" applyBorder="1" applyAlignment="1" applyProtection="1">
      <alignment vertical="center"/>
    </xf>
    <xf numFmtId="0" fontId="0" fillId="24" borderId="20" xfId="0" applyFill="1" applyBorder="1" applyAlignment="1" applyProtection="1">
      <alignment vertical="center"/>
    </xf>
    <xf numFmtId="0" fontId="18" fillId="24" borderId="20" xfId="0" applyFont="1" applyFill="1" applyBorder="1" applyAlignment="1" applyProtection="1">
      <alignment vertical="center"/>
    </xf>
    <xf numFmtId="0" fontId="15" fillId="24" borderId="14" xfId="0" applyFont="1" applyFill="1" applyBorder="1" applyAlignment="1" applyProtection="1">
      <alignment horizontal="center" vertical="center"/>
    </xf>
    <xf numFmtId="0" fontId="15" fillId="24" borderId="15" xfId="0" applyFont="1" applyFill="1" applyBorder="1" applyAlignment="1" applyProtection="1">
      <alignment horizontal="center" vertical="center"/>
    </xf>
    <xf numFmtId="0" fontId="15" fillId="24" borderId="16" xfId="0" applyFont="1" applyFill="1" applyBorder="1" applyAlignment="1" applyProtection="1">
      <alignment horizontal="center" vertical="center"/>
    </xf>
    <xf numFmtId="0" fontId="15" fillId="24" borderId="29" xfId="0" applyFont="1" applyFill="1" applyBorder="1" applyAlignment="1" applyProtection="1">
      <alignment vertical="center"/>
    </xf>
    <xf numFmtId="0" fontId="34" fillId="24" borderId="20" xfId="0" applyFont="1" applyFill="1" applyBorder="1" applyAlignment="1" applyProtection="1">
      <alignment vertical="center"/>
    </xf>
    <xf numFmtId="0" fontId="15" fillId="24" borderId="20" xfId="0" applyFont="1" applyFill="1" applyBorder="1" applyAlignment="1" applyProtection="1">
      <alignment horizontal="center" vertical="center"/>
    </xf>
    <xf numFmtId="0" fontId="15" fillId="24" borderId="20" xfId="0" applyFont="1" applyFill="1" applyBorder="1" applyAlignment="1" applyProtection="1">
      <alignment horizontal="left" vertical="center"/>
    </xf>
    <xf numFmtId="0" fontId="15" fillId="24" borderId="14" xfId="0" applyFont="1" applyFill="1" applyBorder="1" applyAlignment="1" applyProtection="1">
      <alignment horizontal="left" vertical="center"/>
    </xf>
    <xf numFmtId="0" fontId="15" fillId="24" borderId="15" xfId="0" applyFont="1" applyFill="1" applyBorder="1" applyAlignment="1" applyProtection="1">
      <alignment horizontal="left" vertical="center"/>
    </xf>
    <xf numFmtId="0" fontId="15" fillId="24" borderId="16" xfId="0" applyFont="1" applyFill="1" applyBorder="1" applyAlignment="1" applyProtection="1">
      <alignment horizontal="left" vertical="center"/>
    </xf>
    <xf numFmtId="0" fontId="15" fillId="24" borderId="10" xfId="0" applyFont="1" applyFill="1" applyBorder="1" applyAlignment="1" applyProtection="1">
      <alignment horizontal="left" vertical="center"/>
    </xf>
    <xf numFmtId="0" fontId="0" fillId="24" borderId="20" xfId="0" applyFill="1" applyBorder="1" applyAlignment="1" applyProtection="1">
      <alignment horizontal="left" vertical="center"/>
    </xf>
    <xf numFmtId="0" fontId="20" fillId="24" borderId="20" xfId="0" applyFont="1" applyFill="1" applyBorder="1" applyAlignment="1" applyProtection="1">
      <alignment horizontal="center" vertical="center"/>
    </xf>
    <xf numFmtId="0" fontId="15" fillId="24" borderId="17" xfId="0" applyFont="1" applyFill="1" applyBorder="1" applyAlignment="1" applyProtection="1">
      <alignment vertical="center"/>
    </xf>
    <xf numFmtId="0" fontId="9" fillId="24" borderId="20" xfId="0" applyFont="1" applyFill="1" applyBorder="1" applyAlignment="1" applyProtection="1">
      <alignment horizontal="center" vertical="center"/>
    </xf>
    <xf numFmtId="0" fontId="15" fillId="24" borderId="19" xfId="0" applyFont="1" applyFill="1" applyBorder="1" applyAlignment="1" applyProtection="1">
      <alignment horizontal="center" vertical="center"/>
    </xf>
    <xf numFmtId="0" fontId="17" fillId="24" borderId="14" xfId="0" applyFont="1" applyFill="1" applyBorder="1" applyAlignment="1" applyProtection="1">
      <alignment horizontal="center" vertical="center"/>
    </xf>
    <xf numFmtId="0" fontId="17" fillId="24" borderId="15" xfId="0" applyFont="1" applyFill="1" applyBorder="1" applyAlignment="1" applyProtection="1">
      <alignment horizontal="center" vertical="center"/>
    </xf>
    <xf numFmtId="0" fontId="17" fillId="24" borderId="16" xfId="0" applyFont="1" applyFill="1" applyBorder="1" applyAlignment="1" applyProtection="1">
      <alignment horizontal="center" vertical="center"/>
    </xf>
    <xf numFmtId="0" fontId="17" fillId="24" borderId="10" xfId="0" applyFont="1" applyFill="1" applyBorder="1" applyAlignment="1" applyProtection="1">
      <alignment horizontal="center" vertical="center"/>
    </xf>
    <xf numFmtId="0" fontId="17" fillId="24" borderId="15" xfId="0" applyFont="1" applyFill="1" applyBorder="1" applyAlignment="1" applyProtection="1">
      <alignment horizontal="left" vertical="center"/>
    </xf>
    <xf numFmtId="0" fontId="17" fillId="24" borderId="16" xfId="0" applyFont="1" applyFill="1" applyBorder="1" applyAlignment="1" applyProtection="1">
      <alignment horizontal="left" vertical="center"/>
    </xf>
    <xf numFmtId="0" fontId="17" fillId="24" borderId="20" xfId="0" applyFont="1" applyFill="1" applyBorder="1" applyAlignment="1" applyProtection="1">
      <alignment horizontal="left" vertical="center"/>
    </xf>
    <xf numFmtId="0" fontId="15" fillId="24" borderId="19" xfId="0" applyFont="1" applyFill="1" applyBorder="1" applyAlignment="1" applyProtection="1">
      <alignment horizontal="left" vertical="center"/>
    </xf>
    <xf numFmtId="0" fontId="15" fillId="24" borderId="10" xfId="0" applyFont="1" applyFill="1" applyBorder="1" applyAlignment="1" applyProtection="1">
      <alignment horizontal="center"/>
    </xf>
    <xf numFmtId="0" fontId="15" fillId="24" borderId="15" xfId="0" applyFont="1" applyFill="1" applyBorder="1" applyAlignment="1" applyProtection="1">
      <alignment horizontal="center"/>
    </xf>
    <xf numFmtId="0" fontId="0" fillId="24" borderId="20" xfId="0" applyFill="1" applyBorder="1" applyProtection="1"/>
    <xf numFmtId="0" fontId="15" fillId="24" borderId="16" xfId="0" applyFont="1" applyFill="1" applyBorder="1" applyAlignment="1" applyProtection="1">
      <alignment horizontal="center"/>
    </xf>
    <xf numFmtId="0" fontId="15" fillId="24" borderId="14" xfId="0" applyFont="1" applyFill="1" applyBorder="1" applyAlignment="1" applyProtection="1">
      <alignment horizontal="center"/>
    </xf>
    <xf numFmtId="0" fontId="15" fillId="24" borderId="29" xfId="0" applyFont="1" applyFill="1" applyBorder="1" applyAlignment="1" applyProtection="1">
      <alignment horizontal="center"/>
    </xf>
    <xf numFmtId="0" fontId="33" fillId="24" borderId="38"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xf>
    <xf numFmtId="0" fontId="16" fillId="0" borderId="39" xfId="0" applyFont="1" applyBorder="1" applyAlignment="1" applyProtection="1">
      <alignment horizontal="center" vertical="center"/>
    </xf>
    <xf numFmtId="0" fontId="33" fillId="0" borderId="38" xfId="0" applyFont="1" applyFill="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38" xfId="0" applyFont="1" applyBorder="1" applyAlignment="1" applyProtection="1">
      <alignment horizontal="center" vertical="center"/>
    </xf>
    <xf numFmtId="0" fontId="7" fillId="24" borderId="18" xfId="0" applyFont="1" applyFill="1" applyBorder="1" applyAlignment="1" applyProtection="1">
      <alignment horizontal="center" vertical="center"/>
      <protection locked="0"/>
    </xf>
    <xf numFmtId="0" fontId="0" fillId="0" borderId="0" xfId="0" applyProtection="1"/>
    <xf numFmtId="0" fontId="15" fillId="0" borderId="37"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0" fillId="0" borderId="0" xfId="0" applyBorder="1" applyAlignment="1" applyProtection="1">
      <alignment vertical="center"/>
    </xf>
    <xf numFmtId="0" fontId="7" fillId="0" borderId="27" xfId="0" applyFont="1" applyBorder="1" applyAlignment="1" applyProtection="1">
      <alignment horizontal="left" vertical="center"/>
    </xf>
    <xf numFmtId="0" fontId="33" fillId="0" borderId="38" xfId="0" applyFont="1" applyBorder="1" applyAlignment="1" applyProtection="1">
      <alignment vertical="center"/>
    </xf>
    <xf numFmtId="0" fontId="7" fillId="0" borderId="38" xfId="0" applyFont="1" applyBorder="1" applyAlignment="1" applyProtection="1">
      <alignment horizontal="left" vertical="center"/>
    </xf>
    <xf numFmtId="0" fontId="7" fillId="0" borderId="18" xfId="0" applyFont="1" applyBorder="1" applyAlignment="1" applyProtection="1">
      <alignment horizontal="center" vertical="center"/>
    </xf>
    <xf numFmtId="0" fontId="0" fillId="0" borderId="0" xfId="0" applyBorder="1" applyAlignment="1" applyProtection="1">
      <alignment vertical="center" wrapText="1"/>
    </xf>
    <xf numFmtId="0" fontId="7" fillId="0" borderId="18" xfId="0" applyFont="1" applyFill="1" applyBorder="1" applyAlignment="1" applyProtection="1">
      <alignment horizontal="center" vertical="center"/>
    </xf>
    <xf numFmtId="0" fontId="7" fillId="0" borderId="18" xfId="0" applyFont="1" applyFill="1" applyBorder="1" applyAlignment="1" applyProtection="1">
      <alignment horizontal="left" vertical="center"/>
    </xf>
    <xf numFmtId="0" fontId="7" fillId="0" borderId="38" xfId="0" applyFont="1" applyBorder="1" applyAlignment="1" applyProtection="1">
      <alignment vertical="center"/>
    </xf>
    <xf numFmtId="0" fontId="0" fillId="0" borderId="0" xfId="0" applyBorder="1" applyProtection="1"/>
    <xf numFmtId="0" fontId="11" fillId="0" borderId="0" xfId="0" applyFont="1" applyAlignment="1" applyProtection="1">
      <alignment horizontal="center" vertical="center"/>
    </xf>
    <xf numFmtId="0" fontId="0" fillId="0" borderId="37" xfId="0" applyBorder="1" applyAlignment="1" applyProtection="1">
      <alignment vertical="center"/>
    </xf>
    <xf numFmtId="0" fontId="0" fillId="0" borderId="0" xfId="0" applyAlignment="1" applyProtection="1">
      <alignment horizontal="left" vertical="center" wrapText="1" indent="1"/>
    </xf>
    <xf numFmtId="0" fontId="0" fillId="26" borderId="0" xfId="0" applyFill="1" applyBorder="1" applyAlignment="1" applyProtection="1">
      <alignment vertical="center"/>
    </xf>
    <xf numFmtId="0" fontId="7" fillId="0" borderId="23" xfId="0" applyFont="1" applyBorder="1" applyAlignment="1" applyProtection="1">
      <alignment horizontal="center" vertical="center" textRotation="90"/>
    </xf>
    <xf numFmtId="0" fontId="7" fillId="0" borderId="20" xfId="0" applyFont="1" applyBorder="1" applyAlignment="1" applyProtection="1">
      <alignment horizontal="right" vertical="center" textRotation="90" wrapText="1"/>
    </xf>
    <xf numFmtId="0" fontId="0" fillId="26" borderId="0" xfId="0" applyFill="1" applyBorder="1" applyProtection="1"/>
    <xf numFmtId="0" fontId="28" fillId="24" borderId="16" xfId="0" applyFont="1" applyFill="1" applyBorder="1" applyAlignment="1" applyProtection="1">
      <alignment horizontal="center"/>
    </xf>
    <xf numFmtId="0" fontId="28" fillId="24" borderId="14" xfId="0" applyFont="1" applyFill="1" applyBorder="1" applyAlignment="1" applyProtection="1">
      <alignment horizontal="center"/>
    </xf>
    <xf numFmtId="0" fontId="28" fillId="24" borderId="10" xfId="0" applyFont="1" applyFill="1" applyBorder="1" applyAlignment="1" applyProtection="1">
      <alignment horizontal="center"/>
    </xf>
    <xf numFmtId="0" fontId="28" fillId="24" borderId="19" xfId="0" applyFont="1" applyFill="1" applyBorder="1" applyAlignment="1" applyProtection="1">
      <alignment horizontal="center"/>
    </xf>
    <xf numFmtId="0" fontId="28" fillId="24" borderId="29" xfId="0" applyFont="1" applyFill="1" applyBorder="1" applyAlignment="1" applyProtection="1">
      <alignment horizontal="center"/>
    </xf>
    <xf numFmtId="0" fontId="15" fillId="24" borderId="19" xfId="0" applyFont="1" applyFill="1" applyBorder="1" applyAlignment="1" applyProtection="1">
      <alignment horizontal="center"/>
    </xf>
    <xf numFmtId="0" fontId="15" fillId="24" borderId="17" xfId="0" applyFont="1" applyFill="1" applyBorder="1" applyAlignment="1" applyProtection="1">
      <alignment horizontal="center"/>
    </xf>
    <xf numFmtId="0" fontId="28" fillId="24" borderId="17" xfId="0" applyFont="1" applyFill="1" applyBorder="1" applyAlignment="1" applyProtection="1">
      <alignment horizontal="center"/>
    </xf>
    <xf numFmtId="0" fontId="28" fillId="24" borderId="14" xfId="0" applyFont="1" applyFill="1" applyBorder="1" applyAlignment="1" applyProtection="1">
      <alignment horizontal="center" vertical="center"/>
    </xf>
    <xf numFmtId="0" fontId="28" fillId="24" borderId="16" xfId="0" applyFont="1" applyFill="1" applyBorder="1" applyAlignment="1" applyProtection="1">
      <alignment horizontal="center" vertical="center"/>
    </xf>
    <xf numFmtId="0" fontId="29" fillId="24" borderId="14" xfId="0" applyFont="1" applyFill="1" applyBorder="1" applyAlignment="1" applyProtection="1">
      <alignment horizontal="center" vertical="center"/>
    </xf>
    <xf numFmtId="0" fontId="29" fillId="24" borderId="16" xfId="0" applyFont="1" applyFill="1" applyBorder="1" applyAlignment="1" applyProtection="1">
      <alignment horizontal="center" vertical="center"/>
    </xf>
    <xf numFmtId="0" fontId="29" fillId="24" borderId="19" xfId="0" applyFont="1" applyFill="1" applyBorder="1" applyAlignment="1" applyProtection="1">
      <alignment horizontal="center" vertical="center"/>
    </xf>
    <xf numFmtId="0" fontId="29" fillId="24" borderId="10" xfId="0" applyFont="1" applyFill="1" applyBorder="1" applyAlignment="1" applyProtection="1">
      <alignment horizontal="center" vertical="center"/>
    </xf>
    <xf numFmtId="0" fontId="12" fillId="0" borderId="0" xfId="0" applyFont="1" applyBorder="1" applyAlignment="1" applyProtection="1">
      <alignment vertical="center"/>
    </xf>
    <xf numFmtId="0" fontId="15" fillId="24" borderId="32" xfId="0" applyFont="1" applyFill="1" applyBorder="1" applyAlignment="1" applyProtection="1">
      <alignment horizontal="center" vertical="center"/>
    </xf>
    <xf numFmtId="0" fontId="12" fillId="0" borderId="18" xfId="0" applyFont="1" applyBorder="1" applyAlignment="1" applyProtection="1">
      <alignment vertical="center"/>
    </xf>
    <xf numFmtId="0" fontId="0" fillId="26" borderId="0" xfId="0" applyFill="1" applyProtection="1"/>
    <xf numFmtId="0" fontId="30" fillId="26" borderId="0" xfId="0" applyFont="1" applyFill="1" applyAlignment="1" applyProtection="1">
      <alignment horizontal="center" vertical="center"/>
    </xf>
    <xf numFmtId="0" fontId="0" fillId="26" borderId="0" xfId="0" applyFill="1" applyAlignment="1" applyProtection="1">
      <alignment vertical="center"/>
    </xf>
    <xf numFmtId="0" fontId="30" fillId="0" borderId="0" xfId="0" applyFont="1" applyAlignment="1" applyProtection="1">
      <alignment horizontal="center" vertical="center"/>
    </xf>
    <xf numFmtId="0" fontId="16" fillId="0" borderId="27" xfId="0" applyFont="1" applyBorder="1" applyAlignment="1" applyProtection="1">
      <alignment horizontal="center" vertical="center"/>
    </xf>
    <xf numFmtId="0" fontId="16" fillId="25" borderId="38" xfId="0" applyFont="1" applyFill="1" applyBorder="1" applyAlignment="1" applyProtection="1">
      <alignment horizontal="center" vertical="center"/>
    </xf>
    <xf numFmtId="0" fontId="16" fillId="25" borderId="18" xfId="0" applyFont="1" applyFill="1" applyBorder="1" applyAlignment="1" applyProtection="1">
      <alignment horizontal="center" vertical="center"/>
    </xf>
    <xf numFmtId="0" fontId="16" fillId="25" borderId="39" xfId="0" applyFont="1" applyFill="1" applyBorder="1" applyAlignment="1" applyProtection="1">
      <alignment horizontal="center" vertical="center"/>
    </xf>
    <xf numFmtId="0" fontId="33" fillId="24" borderId="38" xfId="0" applyFont="1" applyFill="1" applyBorder="1" applyAlignment="1" applyProtection="1">
      <alignment horizontal="center" vertical="center"/>
    </xf>
    <xf numFmtId="0" fontId="33" fillId="24" borderId="18" xfId="0" applyFont="1" applyFill="1" applyBorder="1" applyAlignment="1" applyProtection="1">
      <alignment horizontal="center" vertical="center"/>
    </xf>
    <xf numFmtId="0" fontId="7" fillId="24" borderId="38" xfId="0" applyFont="1" applyFill="1" applyBorder="1" applyAlignment="1" applyProtection="1">
      <alignment horizontal="center" vertical="center"/>
      <protection locked="0"/>
    </xf>
    <xf numFmtId="0" fontId="7" fillId="24" borderId="38" xfId="0" applyFont="1" applyFill="1" applyBorder="1" applyAlignment="1" applyProtection="1">
      <alignment horizontal="center" vertical="center"/>
    </xf>
    <xf numFmtId="0" fontId="7" fillId="0" borderId="44"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47" xfId="0" applyFont="1" applyBorder="1" applyAlignment="1" applyProtection="1">
      <alignment horizontal="left" vertical="center"/>
    </xf>
    <xf numFmtId="0" fontId="7" fillId="0" borderId="27" xfId="0" applyFont="1" applyFill="1" applyBorder="1" applyAlignment="1" applyProtection="1">
      <alignment horizontal="left" vertical="center"/>
    </xf>
    <xf numFmtId="0" fontId="7" fillId="0" borderId="37" xfId="0" applyFont="1" applyBorder="1" applyAlignment="1" applyProtection="1">
      <alignment horizontal="left" vertical="center"/>
    </xf>
    <xf numFmtId="0" fontId="35" fillId="0" borderId="23" xfId="0" applyFont="1" applyBorder="1" applyAlignment="1" applyProtection="1">
      <alignment horizontal="left" vertical="center"/>
    </xf>
    <xf numFmtId="0" fontId="35" fillId="0" borderId="19" xfId="0" applyFont="1" applyBorder="1" applyAlignment="1" applyProtection="1">
      <alignment horizontal="left" vertical="center"/>
    </xf>
    <xf numFmtId="0" fontId="35" fillId="0" borderId="23" xfId="0" applyFont="1" applyBorder="1" applyAlignment="1" applyProtection="1">
      <alignment vertical="center"/>
    </xf>
    <xf numFmtId="0" fontId="14" fillId="0" borderId="22" xfId="0" applyFont="1" applyBorder="1" applyAlignment="1" applyProtection="1">
      <alignment horizontal="left" vertical="center" wrapText="1"/>
    </xf>
    <xf numFmtId="0" fontId="14" fillId="0" borderId="22" xfId="0" applyFont="1" applyBorder="1" applyAlignment="1" applyProtection="1">
      <alignment vertical="center"/>
    </xf>
    <xf numFmtId="0" fontId="14" fillId="0" borderId="41" xfId="0" applyFont="1" applyBorder="1" applyAlignment="1" applyProtection="1">
      <alignment vertical="center"/>
    </xf>
    <xf numFmtId="0" fontId="14" fillId="0" borderId="41" xfId="0" applyFont="1" applyBorder="1" applyAlignment="1" applyProtection="1">
      <alignment horizontal="left" vertical="center" wrapText="1"/>
    </xf>
    <xf numFmtId="0" fontId="14" fillId="0" borderId="46" xfId="0" applyFont="1" applyBorder="1" applyAlignment="1" applyProtection="1">
      <alignment vertical="center"/>
    </xf>
    <xf numFmtId="0" fontId="14" fillId="0" borderId="41" xfId="0" applyFont="1" applyBorder="1" applyAlignment="1" applyProtection="1">
      <alignment vertical="center" wrapText="1"/>
    </xf>
    <xf numFmtId="0" fontId="14" fillId="0" borderId="22" xfId="0" applyFont="1" applyBorder="1" applyAlignment="1" applyProtection="1">
      <alignment horizontal="left" vertical="center"/>
    </xf>
    <xf numFmtId="0" fontId="14" fillId="0" borderId="46" xfId="0" applyFont="1" applyBorder="1" applyAlignment="1" applyProtection="1">
      <alignment horizontal="left" vertical="center" wrapText="1"/>
    </xf>
    <xf numFmtId="0" fontId="35" fillId="0" borderId="10" xfId="0" applyFont="1" applyBorder="1" applyAlignment="1" applyProtection="1">
      <alignment vertical="center"/>
    </xf>
    <xf numFmtId="0" fontId="14" fillId="0" borderId="40" xfId="0" applyFont="1" applyBorder="1" applyAlignment="1" applyProtection="1">
      <alignment horizontal="left" vertical="center" wrapText="1"/>
    </xf>
    <xf numFmtId="0" fontId="14" fillId="0" borderId="18" xfId="0" applyFont="1" applyBorder="1" applyAlignment="1" applyProtection="1">
      <alignment vertical="center" wrapText="1"/>
    </xf>
    <xf numFmtId="0" fontId="14" fillId="0" borderId="22" xfId="0" applyFont="1" applyBorder="1" applyAlignment="1" applyProtection="1">
      <alignment vertical="center" wrapText="1"/>
    </xf>
    <xf numFmtId="0" fontId="14" fillId="0" borderId="46" xfId="0" applyFont="1" applyBorder="1" applyAlignment="1" applyProtection="1">
      <alignment vertical="center" wrapText="1"/>
    </xf>
    <xf numFmtId="0" fontId="35" fillId="0" borderId="20" xfId="0" applyFont="1" applyBorder="1" applyAlignment="1" applyProtection="1">
      <alignment vertical="center"/>
    </xf>
    <xf numFmtId="0" fontId="14" fillId="0" borderId="0" xfId="0" applyFont="1" applyBorder="1" applyAlignment="1" applyProtection="1">
      <alignment vertical="center" wrapText="1"/>
    </xf>
    <xf numFmtId="0" fontId="35" fillId="0" borderId="19" xfId="0" applyFont="1" applyBorder="1" applyAlignment="1" applyProtection="1">
      <alignment horizontal="left" vertical="center" wrapText="1"/>
    </xf>
    <xf numFmtId="0" fontId="35" fillId="25" borderId="46" xfId="0" applyFont="1" applyFill="1" applyBorder="1" applyAlignment="1" applyProtection="1">
      <alignment vertical="center" wrapText="1"/>
    </xf>
    <xf numFmtId="0" fontId="14" fillId="0" borderId="18" xfId="0" applyFont="1" applyBorder="1" applyAlignment="1" applyProtection="1">
      <alignment vertical="center"/>
    </xf>
    <xf numFmtId="0" fontId="35" fillId="0" borderId="20"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47" xfId="0" applyFont="1" applyBorder="1" applyAlignment="1" applyProtection="1">
      <alignment vertical="center" wrapText="1"/>
    </xf>
    <xf numFmtId="0" fontId="35" fillId="0" borderId="34" xfId="0" applyFont="1" applyBorder="1" applyAlignment="1" applyProtection="1">
      <alignment vertical="center" wrapText="1"/>
    </xf>
    <xf numFmtId="0" fontId="7" fillId="0" borderId="36" xfId="0" applyFont="1" applyBorder="1" applyAlignment="1" applyProtection="1">
      <alignment horizontal="left" vertical="center"/>
    </xf>
    <xf numFmtId="0" fontId="14" fillId="0" borderId="46" xfId="0" applyFont="1" applyBorder="1" applyAlignment="1" applyProtection="1">
      <alignment horizontal="left" vertical="center"/>
    </xf>
    <xf numFmtId="0" fontId="14" fillId="0" borderId="41" xfId="0" applyFont="1" applyBorder="1" applyAlignment="1" applyProtection="1">
      <alignment horizontal="left" vertical="center"/>
    </xf>
    <xf numFmtId="0" fontId="14" fillId="0" borderId="38" xfId="0" applyFont="1" applyBorder="1" applyAlignment="1" applyProtection="1">
      <alignment horizontal="left" vertical="center" wrapText="1"/>
    </xf>
    <xf numFmtId="0" fontId="14" fillId="26" borderId="46" xfId="0" applyFont="1" applyFill="1" applyBorder="1" applyAlignment="1" applyProtection="1">
      <alignment vertical="center" wrapText="1"/>
    </xf>
    <xf numFmtId="0" fontId="14" fillId="0" borderId="54" xfId="0" applyFont="1" applyBorder="1" applyAlignment="1" applyProtection="1">
      <alignment vertical="center" wrapText="1"/>
    </xf>
    <xf numFmtId="0" fontId="14" fillId="0" borderId="41" xfId="0" applyFont="1" applyFill="1" applyBorder="1" applyAlignment="1" applyProtection="1">
      <alignment vertical="center" wrapText="1"/>
    </xf>
    <xf numFmtId="0" fontId="14" fillId="0" borderId="0" xfId="0" applyFont="1" applyBorder="1" applyAlignment="1" applyProtection="1">
      <alignment vertical="center"/>
    </xf>
    <xf numFmtId="0" fontId="14" fillId="0" borderId="13" xfId="0" applyFont="1" applyBorder="1" applyAlignment="1" applyProtection="1">
      <alignment horizontal="left" vertical="center" wrapText="1"/>
    </xf>
    <xf numFmtId="0" fontId="35" fillId="0" borderId="13" xfId="0" applyFont="1" applyBorder="1" applyAlignment="1" applyProtection="1">
      <alignment horizontal="left" vertical="center" wrapText="1"/>
    </xf>
    <xf numFmtId="0" fontId="14" fillId="0" borderId="19" xfId="0" applyFont="1" applyBorder="1" applyAlignment="1" applyProtection="1">
      <alignment vertical="center"/>
    </xf>
    <xf numFmtId="0" fontId="43" fillId="25" borderId="22" xfId="0" applyFont="1" applyFill="1" applyBorder="1" applyAlignment="1" applyProtection="1">
      <alignment vertical="center" wrapText="1"/>
    </xf>
    <xf numFmtId="0" fontId="43" fillId="25" borderId="18" xfId="0" applyFont="1" applyFill="1" applyBorder="1" applyAlignment="1" applyProtection="1">
      <alignment vertical="center" wrapText="1"/>
    </xf>
    <xf numFmtId="0" fontId="14" fillId="0" borderId="19" xfId="0" applyFont="1" applyBorder="1" applyAlignment="1" applyProtection="1">
      <alignment vertical="center" wrapText="1"/>
    </xf>
    <xf numFmtId="0" fontId="14" fillId="0" borderId="0" xfId="0" applyFont="1" applyBorder="1" applyAlignment="1" applyProtection="1">
      <alignment horizontal="left" vertical="center" wrapText="1"/>
    </xf>
    <xf numFmtId="0" fontId="14" fillId="0" borderId="18" xfId="0" applyFont="1" applyBorder="1" applyAlignment="1" applyProtection="1">
      <alignment horizontal="left" vertical="center" wrapText="1" indent="1"/>
    </xf>
    <xf numFmtId="0" fontId="14" fillId="0" borderId="46" xfId="0" applyFont="1" applyBorder="1" applyAlignment="1" applyProtection="1">
      <alignment horizontal="left" vertical="center" wrapText="1" indent="1"/>
    </xf>
    <xf numFmtId="0" fontId="14" fillId="0" borderId="41" xfId="0" applyFont="1" applyBorder="1" applyAlignment="1" applyProtection="1">
      <alignment horizontal="left" vertical="center" wrapText="1" indent="1"/>
    </xf>
    <xf numFmtId="0" fontId="14" fillId="0" borderId="46" xfId="0" applyFont="1" applyFill="1" applyBorder="1" applyAlignment="1" applyProtection="1">
      <alignment horizontal="left" vertical="center" wrapText="1" indent="1"/>
    </xf>
    <xf numFmtId="0" fontId="14" fillId="0" borderId="0" xfId="0" applyFont="1" applyBorder="1" applyAlignment="1" applyProtection="1">
      <alignment horizontal="left" vertical="center" wrapText="1" indent="1"/>
    </xf>
    <xf numFmtId="0" fontId="48" fillId="0" borderId="37" xfId="0" applyFont="1" applyBorder="1" applyAlignment="1" applyProtection="1">
      <alignment horizontal="left" vertical="center"/>
    </xf>
    <xf numFmtId="0" fontId="35" fillId="0" borderId="20" xfId="0" applyFont="1" applyBorder="1" applyAlignment="1" applyProtection="1">
      <alignment horizontal="left" vertical="center"/>
    </xf>
    <xf numFmtId="0" fontId="48" fillId="0" borderId="18" xfId="0" applyFont="1" applyBorder="1" applyAlignment="1" applyProtection="1">
      <alignment horizontal="left" vertical="center"/>
    </xf>
    <xf numFmtId="0" fontId="14" fillId="0" borderId="55" xfId="0" applyFont="1" applyBorder="1" applyAlignment="1" applyProtection="1">
      <alignment horizontal="left" vertical="center" wrapText="1" indent="1"/>
    </xf>
    <xf numFmtId="0" fontId="49" fillId="0" borderId="41" xfId="0" applyFont="1" applyBorder="1" applyAlignment="1" applyProtection="1">
      <alignment horizontal="left" vertical="center" indent="1"/>
    </xf>
    <xf numFmtId="0" fontId="14" fillId="0" borderId="18" xfId="0" applyFont="1" applyBorder="1" applyAlignment="1" applyProtection="1">
      <alignment horizontal="left" vertical="center" indent="1"/>
    </xf>
    <xf numFmtId="0" fontId="14" fillId="0" borderId="38" xfId="0" applyFont="1" applyBorder="1" applyAlignment="1" applyProtection="1">
      <alignment horizontal="left" vertical="center" indent="1"/>
    </xf>
    <xf numFmtId="0" fontId="48" fillId="0" borderId="27" xfId="0" applyFont="1" applyBorder="1" applyAlignment="1" applyProtection="1">
      <alignment horizontal="left" vertical="center"/>
    </xf>
    <xf numFmtId="0" fontId="12" fillId="0" borderId="44" xfId="0" applyFont="1" applyBorder="1" applyAlignment="1" applyProtection="1">
      <alignment horizontal="left" vertical="center"/>
    </xf>
    <xf numFmtId="0" fontId="14" fillId="0" borderId="44" xfId="0" applyFont="1" applyBorder="1" applyAlignment="1" applyProtection="1">
      <alignment horizontal="left" vertical="center" wrapText="1" indent="1"/>
    </xf>
    <xf numFmtId="0" fontId="7" fillId="26" borderId="18" xfId="0" applyFont="1" applyFill="1" applyBorder="1" applyAlignment="1" applyProtection="1">
      <alignment horizontal="left" vertical="center"/>
    </xf>
    <xf numFmtId="0" fontId="14" fillId="0" borderId="42" xfId="0" applyFont="1" applyBorder="1" applyAlignment="1" applyProtection="1">
      <alignment horizontal="left" vertical="center" wrapText="1" indent="1"/>
    </xf>
    <xf numFmtId="0" fontId="12" fillId="0" borderId="47" xfId="0" applyFont="1" applyBorder="1" applyAlignment="1" applyProtection="1">
      <alignment horizontal="left" vertical="center"/>
    </xf>
    <xf numFmtId="0" fontId="51" fillId="0" borderId="42" xfId="0" applyFont="1" applyBorder="1" applyAlignment="1" applyProtection="1">
      <alignment horizontal="left" vertical="center" wrapText="1" indent="1"/>
    </xf>
    <xf numFmtId="0" fontId="14" fillId="0" borderId="45" xfId="0" applyFont="1" applyBorder="1" applyAlignment="1" applyProtection="1">
      <alignment horizontal="left" vertical="center" wrapText="1" indent="1"/>
    </xf>
    <xf numFmtId="0" fontId="12" fillId="0" borderId="18" xfId="0" applyFont="1" applyBorder="1" applyAlignment="1" applyProtection="1">
      <alignment horizontal="left" vertical="center"/>
    </xf>
    <xf numFmtId="0" fontId="7" fillId="0" borderId="27" xfId="0" applyFont="1" applyBorder="1" applyAlignment="1" applyProtection="1">
      <alignment horizontal="left" vertical="center" wrapText="1"/>
    </xf>
    <xf numFmtId="0" fontId="14" fillId="0" borderId="0" xfId="0" applyFont="1" applyBorder="1" applyAlignment="1" applyProtection="1">
      <alignment horizontal="left" vertical="center" indent="1"/>
    </xf>
    <xf numFmtId="0" fontId="7" fillId="0" borderId="18"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indent="1"/>
    </xf>
    <xf numFmtId="0" fontId="51" fillId="0" borderId="22" xfId="0" applyFont="1" applyBorder="1" applyAlignment="1" applyProtection="1">
      <alignment horizontal="left" vertical="center" wrapText="1" indent="1"/>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0" fontId="12" fillId="0" borderId="47" xfId="0" applyFont="1" applyBorder="1" applyAlignment="1" applyProtection="1">
      <alignment horizontal="center" vertical="center"/>
    </xf>
    <xf numFmtId="0" fontId="14" fillId="0" borderId="56" xfId="0" applyFont="1" applyBorder="1" applyAlignment="1" applyProtection="1">
      <alignment horizontal="left" vertical="center" indent="1"/>
    </xf>
    <xf numFmtId="0" fontId="14" fillId="26" borderId="46" xfId="0" applyFont="1" applyFill="1" applyBorder="1" applyAlignment="1" applyProtection="1">
      <alignment horizontal="left" vertical="center" indent="1"/>
    </xf>
    <xf numFmtId="0" fontId="52" fillId="25" borderId="46" xfId="0" applyFont="1" applyFill="1" applyBorder="1" applyAlignment="1" applyProtection="1">
      <alignment vertical="center" wrapText="1"/>
    </xf>
    <xf numFmtId="0" fontId="45" fillId="26" borderId="38" xfId="0" applyFont="1" applyFill="1" applyBorder="1" applyAlignment="1" applyProtection="1">
      <alignment horizontal="left" vertical="center" wrapText="1"/>
    </xf>
    <xf numFmtId="0" fontId="14" fillId="26" borderId="38" xfId="0" applyFont="1" applyFill="1" applyBorder="1" applyAlignment="1" applyProtection="1">
      <alignment horizontal="left" vertical="center" wrapText="1"/>
    </xf>
    <xf numFmtId="0" fontId="7" fillId="0" borderId="54" xfId="0" applyFont="1" applyBorder="1" applyAlignment="1" applyProtection="1">
      <alignment horizontal="left" vertical="center"/>
    </xf>
    <xf numFmtId="0" fontId="14" fillId="26" borderId="37" xfId="0" applyFont="1" applyFill="1" applyBorder="1" applyAlignment="1" applyProtection="1">
      <alignment horizontal="left" vertical="center" wrapText="1"/>
    </xf>
    <xf numFmtId="0" fontId="14" fillId="26" borderId="18" xfId="0" applyFont="1" applyFill="1" applyBorder="1" applyAlignment="1" applyProtection="1">
      <alignment horizontal="left" vertical="center" wrapText="1"/>
    </xf>
    <xf numFmtId="0" fontId="14" fillId="27" borderId="38" xfId="0" applyFont="1" applyFill="1" applyBorder="1" applyAlignment="1" applyProtection="1">
      <alignment horizontal="left" vertical="center" wrapText="1"/>
    </xf>
    <xf numFmtId="0" fontId="15" fillId="24" borderId="65" xfId="0" applyFont="1" applyFill="1" applyBorder="1" applyAlignment="1" applyProtection="1">
      <alignment horizontal="center" vertical="center"/>
    </xf>
    <xf numFmtId="0" fontId="43" fillId="25"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43" fillId="25" borderId="41" xfId="0" applyFont="1" applyFill="1" applyBorder="1" applyAlignment="1" applyProtection="1">
      <alignment horizontal="left" vertical="center" wrapText="1"/>
    </xf>
    <xf numFmtId="0" fontId="43" fillId="25" borderId="18" xfId="0" applyFont="1" applyFill="1" applyBorder="1" applyAlignment="1" applyProtection="1">
      <alignment horizontal="left" vertical="center" wrapText="1"/>
    </xf>
    <xf numFmtId="0" fontId="35" fillId="0" borderId="36" xfId="0" applyFont="1" applyBorder="1" applyAlignment="1" applyProtection="1">
      <alignment horizontal="left" vertical="center" wrapText="1"/>
    </xf>
    <xf numFmtId="0" fontId="15" fillId="24" borderId="30" xfId="0" applyFont="1" applyFill="1" applyBorder="1" applyAlignment="1" applyProtection="1">
      <alignment vertical="center"/>
    </xf>
    <xf numFmtId="0" fontId="15" fillId="24" borderId="32" xfId="0" applyFont="1" applyFill="1" applyBorder="1" applyAlignment="1" applyProtection="1">
      <alignment vertical="center"/>
    </xf>
    <xf numFmtId="0" fontId="15" fillId="24" borderId="28" xfId="0" applyFont="1" applyFill="1" applyBorder="1" applyAlignment="1" applyProtection="1">
      <alignment vertical="center"/>
    </xf>
    <xf numFmtId="0" fontId="15" fillId="24" borderId="31" xfId="0" applyFont="1" applyFill="1" applyBorder="1" applyAlignment="1" applyProtection="1">
      <alignment vertical="center"/>
    </xf>
    <xf numFmtId="0" fontId="14" fillId="27" borderId="46" xfId="0" applyFont="1" applyFill="1" applyBorder="1" applyAlignment="1" applyProtection="1">
      <alignment horizontal="left" vertical="center" wrapText="1"/>
    </xf>
    <xf numFmtId="0" fontId="14" fillId="0" borderId="55" xfId="0" applyFont="1" applyBorder="1" applyAlignment="1" applyProtection="1">
      <alignment horizontal="left" vertical="center" wrapText="1"/>
    </xf>
    <xf numFmtId="0" fontId="14" fillId="0" borderId="51" xfId="0" applyFont="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14" fillId="0" borderId="27" xfId="0" applyFont="1" applyBorder="1" applyAlignment="1" applyProtection="1">
      <alignment horizontal="left" vertical="center" wrapText="1"/>
    </xf>
    <xf numFmtId="0" fontId="0" fillId="0" borderId="47" xfId="0" applyBorder="1" applyAlignment="1" applyProtection="1">
      <alignment horizontal="left" vertical="center"/>
    </xf>
    <xf numFmtId="0" fontId="14" fillId="0" borderId="52" xfId="0" applyFont="1" applyBorder="1" applyAlignment="1" applyProtection="1">
      <alignment horizontal="left" vertical="center" wrapText="1" indent="1"/>
    </xf>
    <xf numFmtId="0" fontId="35" fillId="0" borderId="23" xfId="0" applyFont="1" applyFill="1" applyBorder="1" applyAlignment="1" applyProtection="1">
      <alignment horizontal="left" vertical="center" wrapText="1"/>
    </xf>
    <xf numFmtId="0" fontId="15" fillId="24" borderId="65" xfId="0" applyFont="1" applyFill="1" applyBorder="1" applyAlignment="1" applyProtection="1">
      <alignment vertical="center"/>
    </xf>
    <xf numFmtId="0" fontId="20" fillId="24" borderId="34" xfId="0" applyFont="1" applyFill="1" applyBorder="1" applyAlignment="1" applyProtection="1">
      <alignment horizontal="center" vertical="center"/>
    </xf>
    <xf numFmtId="0" fontId="14" fillId="0" borderId="54" xfId="0" applyFont="1" applyBorder="1" applyAlignment="1" applyProtection="1">
      <alignment horizontal="left" vertical="center" wrapText="1" indent="1"/>
    </xf>
    <xf numFmtId="0" fontId="35" fillId="0" borderId="19" xfId="0" applyFont="1" applyFill="1" applyBorder="1" applyAlignment="1" applyProtection="1">
      <alignment horizontal="left" vertical="center" wrapText="1"/>
    </xf>
    <xf numFmtId="0" fontId="14" fillId="28" borderId="22" xfId="0" applyFont="1" applyFill="1" applyBorder="1" applyAlignment="1" applyProtection="1">
      <alignment horizontal="left" vertical="center" wrapText="1"/>
    </xf>
    <xf numFmtId="0" fontId="14" fillId="27" borderId="18" xfId="0" applyFont="1" applyFill="1" applyBorder="1" applyAlignment="1" applyProtection="1">
      <alignment horizontal="left" vertical="center" wrapText="1"/>
    </xf>
    <xf numFmtId="0" fontId="43" fillId="25" borderId="18" xfId="0" applyFont="1" applyFill="1" applyBorder="1" applyAlignment="1" applyProtection="1">
      <alignment horizontal="left" vertical="center"/>
    </xf>
    <xf numFmtId="0" fontId="14" fillId="27" borderId="22" xfId="0" applyFont="1" applyFill="1" applyBorder="1" applyAlignment="1" applyProtection="1">
      <alignment horizontal="left" vertical="center" wrapText="1"/>
    </xf>
    <xf numFmtId="0" fontId="14" fillId="0" borderId="27" xfId="0" applyFont="1" applyBorder="1" applyAlignment="1" applyProtection="1">
      <alignment horizontal="left" vertical="center"/>
    </xf>
    <xf numFmtId="0" fontId="14" fillId="0" borderId="46"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27" borderId="44" xfId="0" applyFont="1" applyFill="1" applyBorder="1" applyAlignment="1" applyProtection="1">
      <alignment horizontal="left" vertical="center"/>
    </xf>
    <xf numFmtId="0" fontId="14" fillId="0" borderId="18" xfId="0" applyFont="1" applyBorder="1" applyAlignment="1" applyProtection="1">
      <alignment horizontal="left" vertical="center"/>
    </xf>
    <xf numFmtId="0" fontId="14" fillId="27" borderId="43" xfId="0" applyFont="1" applyFill="1" applyBorder="1" applyAlignment="1" applyProtection="1">
      <alignment horizontal="left" vertical="center" wrapText="1"/>
    </xf>
    <xf numFmtId="0" fontId="14" fillId="27" borderId="44" xfId="0" applyFont="1" applyFill="1" applyBorder="1" applyAlignment="1" applyProtection="1">
      <alignment horizontal="left" vertical="center" wrapText="1"/>
    </xf>
    <xf numFmtId="0" fontId="14" fillId="27" borderId="45" xfId="0" applyFont="1" applyFill="1" applyBorder="1" applyAlignment="1" applyProtection="1">
      <alignment horizontal="left" vertical="center" wrapText="1"/>
    </xf>
    <xf numFmtId="0" fontId="14" fillId="0" borderId="43" xfId="0" applyFont="1" applyBorder="1" applyAlignment="1" applyProtection="1">
      <alignment horizontal="left" vertical="center" wrapText="1"/>
    </xf>
    <xf numFmtId="0" fontId="43" fillId="25" borderId="43" xfId="0" applyFont="1" applyFill="1" applyBorder="1" applyAlignment="1" applyProtection="1">
      <alignment horizontal="left" vertical="center" wrapText="1"/>
    </xf>
    <xf numFmtId="0" fontId="14" fillId="0" borderId="44" xfId="0" applyFont="1" applyBorder="1" applyAlignment="1" applyProtection="1">
      <alignment horizontal="left" vertical="center" wrapText="1"/>
    </xf>
    <xf numFmtId="0" fontId="14" fillId="27" borderId="0" xfId="0" applyFont="1" applyFill="1" applyBorder="1" applyAlignment="1" applyProtection="1">
      <alignment horizontal="left" vertical="center" wrapText="1"/>
    </xf>
    <xf numFmtId="0" fontId="50" fillId="27" borderId="41" xfId="0" applyFont="1" applyFill="1" applyBorder="1" applyAlignment="1" applyProtection="1">
      <alignment horizontal="left" vertical="center" wrapText="1"/>
    </xf>
    <xf numFmtId="0" fontId="45" fillId="27" borderId="41" xfId="0" applyFont="1" applyFill="1" applyBorder="1" applyAlignment="1" applyProtection="1">
      <alignment horizontal="left" vertical="center" wrapText="1"/>
    </xf>
    <xf numFmtId="0" fontId="43" fillId="25" borderId="44" xfId="0" applyFont="1" applyFill="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14" fillId="0" borderId="44" xfId="0" applyFont="1" applyBorder="1" applyAlignment="1" applyProtection="1">
      <alignment horizontal="left" vertical="top" wrapText="1"/>
    </xf>
    <xf numFmtId="0" fontId="14" fillId="26" borderId="22" xfId="0" applyFont="1" applyFill="1" applyBorder="1" applyAlignment="1" applyProtection="1">
      <alignment horizontal="left" vertical="center" wrapText="1"/>
    </xf>
    <xf numFmtId="0" fontId="33" fillId="0" borderId="18" xfId="0" applyFont="1" applyFill="1" applyBorder="1" applyAlignment="1" applyProtection="1">
      <alignment horizontal="center" vertical="center"/>
    </xf>
    <xf numFmtId="0" fontId="35" fillId="25" borderId="22" xfId="0" applyFont="1" applyFill="1" applyBorder="1" applyAlignment="1" applyProtection="1">
      <alignment horizontal="left" vertical="center" wrapText="1"/>
    </xf>
    <xf numFmtId="0" fontId="12" fillId="0" borderId="0" xfId="0" applyFont="1" applyBorder="1" applyAlignment="1" applyProtection="1">
      <alignment horizontal="center" vertical="center"/>
    </xf>
    <xf numFmtId="0" fontId="25" fillId="26" borderId="0" xfId="0" applyFont="1" applyFill="1" applyBorder="1" applyAlignment="1" applyProtection="1">
      <alignment horizontal="center" vertical="center"/>
    </xf>
    <xf numFmtId="0" fontId="36" fillId="26" borderId="0" xfId="0" applyFont="1" applyFill="1" applyAlignment="1" applyProtection="1">
      <alignment vertical="center"/>
    </xf>
    <xf numFmtId="0" fontId="36" fillId="26" borderId="0" xfId="0" applyFont="1" applyFill="1" applyProtection="1"/>
    <xf numFmtId="0" fontId="40" fillId="26" borderId="0" xfId="0" applyFont="1" applyFill="1" applyBorder="1" applyAlignment="1" applyProtection="1">
      <alignment vertical="center"/>
    </xf>
    <xf numFmtId="0" fontId="36" fillId="26" borderId="0" xfId="0" applyFont="1" applyFill="1" applyBorder="1" applyAlignment="1" applyProtection="1">
      <alignment vertical="center"/>
    </xf>
    <xf numFmtId="0" fontId="40" fillId="26" borderId="0" xfId="0" applyFont="1" applyFill="1" applyAlignment="1" applyProtection="1">
      <alignment vertical="center"/>
    </xf>
    <xf numFmtId="0" fontId="41" fillId="26" borderId="0" xfId="0" applyFont="1" applyFill="1" applyAlignment="1" applyProtection="1">
      <alignment vertical="center"/>
    </xf>
    <xf numFmtId="0" fontId="40" fillId="26" borderId="0" xfId="0" applyFont="1" applyFill="1" applyProtection="1"/>
    <xf numFmtId="0" fontId="12" fillId="26" borderId="0" xfId="0" applyFont="1" applyFill="1" applyAlignment="1" applyProtection="1">
      <alignment vertical="center"/>
    </xf>
    <xf numFmtId="0" fontId="12" fillId="26" borderId="0" xfId="0" applyFont="1" applyFill="1" applyBorder="1" applyAlignment="1" applyProtection="1">
      <alignment vertical="center"/>
    </xf>
    <xf numFmtId="0" fontId="39" fillId="26" borderId="0" xfId="0" applyFont="1" applyFill="1" applyAlignment="1" applyProtection="1">
      <alignment vertical="center"/>
    </xf>
    <xf numFmtId="0" fontId="15" fillId="26" borderId="0" xfId="0" applyFont="1" applyFill="1" applyBorder="1" applyAlignment="1" applyProtection="1">
      <alignment vertical="center"/>
    </xf>
    <xf numFmtId="0" fontId="0" fillId="26" borderId="0" xfId="0" applyFill="1" applyAlignment="1" applyProtection="1">
      <alignment horizontal="center" vertical="center"/>
    </xf>
    <xf numFmtId="0" fontId="35" fillId="26" borderId="0" xfId="0" applyFont="1" applyFill="1" applyBorder="1" applyAlignment="1" applyProtection="1">
      <alignment horizontal="center" vertical="center"/>
    </xf>
    <xf numFmtId="0" fontId="15" fillId="24" borderId="25" xfId="0" applyNumberFormat="1" applyFont="1" applyFill="1" applyBorder="1" applyAlignment="1" applyProtection="1">
      <alignment horizontal="center" vertical="center"/>
    </xf>
    <xf numFmtId="0" fontId="0" fillId="29" borderId="25" xfId="0" applyFill="1" applyBorder="1" applyAlignment="1" applyProtection="1">
      <alignment vertical="center"/>
    </xf>
    <xf numFmtId="0" fontId="0" fillId="30" borderId="25" xfId="0" applyFill="1" applyBorder="1" applyAlignment="1" applyProtection="1">
      <alignment vertical="center"/>
    </xf>
    <xf numFmtId="0" fontId="16" fillId="25" borderId="25" xfId="0" applyFont="1" applyFill="1" applyBorder="1" applyAlignment="1" applyProtection="1">
      <alignment horizontal="center" vertical="center"/>
    </xf>
    <xf numFmtId="0" fontId="0" fillId="31" borderId="25" xfId="0" applyFill="1" applyBorder="1" applyAlignment="1" applyProtection="1">
      <alignment vertical="center"/>
    </xf>
    <xf numFmtId="0" fontId="33" fillId="26" borderId="0" xfId="0" applyFont="1" applyFill="1" applyBorder="1" applyProtection="1"/>
    <xf numFmtId="0" fontId="16" fillId="32" borderId="25" xfId="0" applyFont="1" applyFill="1" applyBorder="1" applyAlignment="1" applyProtection="1">
      <alignment horizontal="center" vertical="center"/>
    </xf>
    <xf numFmtId="0" fontId="0" fillId="26" borderId="0" xfId="0" applyFill="1" applyBorder="1" applyAlignment="1" applyProtection="1">
      <alignment horizontal="center" vertical="center"/>
    </xf>
    <xf numFmtId="0" fontId="0" fillId="27" borderId="25" xfId="0" applyFill="1" applyBorder="1" applyAlignment="1" applyProtection="1">
      <alignment vertical="center"/>
    </xf>
    <xf numFmtId="49" fontId="7" fillId="0" borderId="38" xfId="0" applyNumberFormat="1" applyFont="1" applyBorder="1" applyAlignment="1" applyProtection="1">
      <alignment horizontal="left" vertical="center"/>
    </xf>
    <xf numFmtId="49" fontId="7" fillId="0" borderId="43" xfId="0" applyNumberFormat="1" applyFont="1" applyBorder="1" applyAlignment="1" applyProtection="1">
      <alignment horizontal="left" vertical="center"/>
    </xf>
    <xf numFmtId="49" fontId="7" fillId="0" borderId="23" xfId="0" applyNumberFormat="1" applyFont="1" applyBorder="1" applyAlignment="1" applyProtection="1">
      <alignment horizontal="left" vertical="center"/>
    </xf>
    <xf numFmtId="49" fontId="7" fillId="0" borderId="44" xfId="0" applyNumberFormat="1" applyFont="1" applyFill="1" applyBorder="1" applyAlignment="1" applyProtection="1">
      <alignment horizontal="left" vertical="center"/>
    </xf>
    <xf numFmtId="49" fontId="7" fillId="0" borderId="43" xfId="0" applyNumberFormat="1" applyFont="1" applyFill="1" applyBorder="1" applyAlignment="1" applyProtection="1">
      <alignment horizontal="left" vertical="center"/>
    </xf>
    <xf numFmtId="49" fontId="7" fillId="0" borderId="44" xfId="0" applyNumberFormat="1" applyFont="1" applyBorder="1" applyAlignment="1" applyProtection="1">
      <alignment horizontal="left" vertical="center"/>
    </xf>
    <xf numFmtId="49" fontId="7" fillId="0" borderId="36" xfId="0" applyNumberFormat="1" applyFont="1" applyBorder="1" applyAlignment="1" applyProtection="1">
      <alignment horizontal="left" vertical="center"/>
    </xf>
    <xf numFmtId="49" fontId="7" fillId="0" borderId="37" xfId="0" applyNumberFormat="1" applyFont="1" applyBorder="1" applyAlignment="1" applyProtection="1">
      <alignment horizontal="left" vertical="center"/>
    </xf>
    <xf numFmtId="49" fontId="7" fillId="0" borderId="34" xfId="0" applyNumberFormat="1" applyFont="1" applyBorder="1" applyAlignment="1" applyProtection="1">
      <alignment horizontal="left" vertical="center"/>
    </xf>
    <xf numFmtId="49" fontId="7" fillId="0" borderId="53" xfId="0" applyNumberFormat="1" applyFont="1" applyBorder="1" applyAlignment="1" applyProtection="1">
      <alignment horizontal="left" vertical="center"/>
    </xf>
    <xf numFmtId="49" fontId="7" fillId="0" borderId="45" xfId="0" applyNumberFormat="1" applyFont="1" applyBorder="1" applyAlignment="1" applyProtection="1">
      <alignment horizontal="left" vertical="center"/>
    </xf>
    <xf numFmtId="49" fontId="7" fillId="0" borderId="40" xfId="0" applyNumberFormat="1" applyFont="1" applyBorder="1" applyAlignment="1" applyProtection="1">
      <alignment horizontal="left" vertical="center"/>
    </xf>
    <xf numFmtId="49" fontId="7" fillId="0" borderId="18" xfId="0" applyNumberFormat="1" applyFont="1" applyBorder="1" applyAlignment="1" applyProtection="1">
      <alignment horizontal="left" vertical="center"/>
    </xf>
    <xf numFmtId="49" fontId="7" fillId="25" borderId="18" xfId="0" applyNumberFormat="1" applyFont="1" applyFill="1" applyBorder="1" applyAlignment="1" applyProtection="1">
      <alignment horizontal="left" vertical="center"/>
    </xf>
    <xf numFmtId="49" fontId="7" fillId="25" borderId="38" xfId="0" applyNumberFormat="1" applyFont="1" applyFill="1" applyBorder="1" applyAlignment="1" applyProtection="1">
      <alignment horizontal="left" vertical="center"/>
    </xf>
    <xf numFmtId="49" fontId="7" fillId="0" borderId="20" xfId="0" applyNumberFormat="1" applyFont="1" applyBorder="1" applyAlignment="1" applyProtection="1">
      <alignment horizontal="left" vertical="center"/>
    </xf>
    <xf numFmtId="49" fontId="7" fillId="0" borderId="23" xfId="0" applyNumberFormat="1" applyFont="1" applyBorder="1" applyAlignment="1" applyProtection="1">
      <alignment horizontal="left" vertical="center" wrapText="1"/>
    </xf>
    <xf numFmtId="49" fontId="7" fillId="0" borderId="20" xfId="0" applyNumberFormat="1" applyFont="1" applyFill="1" applyBorder="1" applyAlignment="1" applyProtection="1">
      <alignment horizontal="left" vertical="center"/>
    </xf>
    <xf numFmtId="49" fontId="7" fillId="0" borderId="38" xfId="0" applyNumberFormat="1" applyFont="1" applyFill="1" applyBorder="1" applyAlignment="1" applyProtection="1">
      <alignment horizontal="left" vertical="center"/>
    </xf>
    <xf numFmtId="49" fontId="7" fillId="0" borderId="18" xfId="0" applyNumberFormat="1" applyFont="1" applyFill="1" applyBorder="1" applyAlignment="1" applyProtection="1">
      <alignment horizontal="left" vertical="center"/>
    </xf>
    <xf numFmtId="49" fontId="7" fillId="26" borderId="44" xfId="0" applyNumberFormat="1" applyFont="1" applyFill="1" applyBorder="1" applyAlignment="1" applyProtection="1">
      <alignment horizontal="left" vertical="center"/>
    </xf>
    <xf numFmtId="49" fontId="7" fillId="0" borderId="27" xfId="0" applyNumberFormat="1" applyFont="1" applyBorder="1" applyAlignment="1" applyProtection="1">
      <alignment horizontal="left" vertical="center"/>
    </xf>
    <xf numFmtId="49" fontId="7" fillId="0" borderId="47" xfId="0" applyNumberFormat="1" applyFont="1" applyBorder="1" applyAlignment="1" applyProtection="1">
      <alignment horizontal="left" vertical="center"/>
    </xf>
    <xf numFmtId="49" fontId="17" fillId="0" borderId="20" xfId="0" applyNumberFormat="1" applyFont="1" applyBorder="1" applyAlignment="1" applyProtection="1">
      <alignment horizontal="left" vertical="center"/>
    </xf>
    <xf numFmtId="49" fontId="13" fillId="0" borderId="53" xfId="0" applyNumberFormat="1" applyFont="1" applyBorder="1" applyAlignment="1" applyProtection="1">
      <alignment horizontal="left" vertical="center"/>
    </xf>
    <xf numFmtId="49" fontId="7" fillId="0" borderId="20" xfId="0" applyNumberFormat="1" applyFont="1" applyBorder="1" applyAlignment="1" applyProtection="1">
      <alignment horizontal="left" vertical="center" wrapText="1"/>
    </xf>
    <xf numFmtId="49" fontId="17" fillId="0" borderId="53" xfId="0" applyNumberFormat="1" applyFont="1" applyBorder="1" applyAlignment="1" applyProtection="1">
      <alignment horizontal="left" vertical="center"/>
    </xf>
    <xf numFmtId="49" fontId="7" fillId="0" borderId="34" xfId="0" applyNumberFormat="1" applyFont="1" applyBorder="1" applyAlignment="1" applyProtection="1">
      <alignment horizontal="left" vertical="center" wrapText="1"/>
    </xf>
    <xf numFmtId="49" fontId="7" fillId="26" borderId="18" xfId="0" applyNumberFormat="1" applyFont="1" applyFill="1" applyBorder="1" applyAlignment="1" applyProtection="1">
      <alignment horizontal="left" vertical="center"/>
    </xf>
    <xf numFmtId="49" fontId="8" fillId="0" borderId="43" xfId="0" applyNumberFormat="1" applyFont="1" applyBorder="1" applyAlignment="1" applyProtection="1">
      <alignment horizontal="left" vertical="center"/>
    </xf>
    <xf numFmtId="49" fontId="8" fillId="0" borderId="44" xfId="0" applyNumberFormat="1" applyFont="1" applyBorder="1" applyAlignment="1" applyProtection="1">
      <alignment horizontal="left" vertical="center"/>
    </xf>
    <xf numFmtId="49" fontId="7" fillId="26" borderId="23" xfId="0" applyNumberFormat="1" applyFont="1" applyFill="1" applyBorder="1" applyAlignment="1" applyProtection="1">
      <alignment horizontal="left" vertical="center"/>
    </xf>
    <xf numFmtId="49" fontId="8" fillId="0" borderId="44" xfId="0" applyNumberFormat="1" applyFont="1" applyFill="1" applyBorder="1" applyAlignment="1" applyProtection="1">
      <alignment horizontal="left" vertical="center"/>
    </xf>
    <xf numFmtId="49" fontId="8" fillId="0" borderId="45" xfId="0" applyNumberFormat="1" applyFont="1" applyFill="1" applyBorder="1" applyAlignment="1" applyProtection="1">
      <alignment horizontal="left" vertical="center"/>
    </xf>
    <xf numFmtId="49" fontId="7" fillId="26" borderId="43" xfId="0" applyNumberFormat="1" applyFont="1" applyFill="1" applyBorder="1" applyAlignment="1" applyProtection="1">
      <alignment horizontal="left" vertical="center"/>
    </xf>
    <xf numFmtId="49" fontId="7" fillId="26" borderId="36" xfId="0" applyNumberFormat="1" applyFont="1" applyFill="1" applyBorder="1" applyAlignment="1" applyProtection="1">
      <alignment horizontal="left" vertical="center"/>
    </xf>
    <xf numFmtId="49" fontId="8" fillId="0" borderId="18" xfId="0" applyNumberFormat="1" applyFont="1" applyBorder="1" applyAlignment="1" applyProtection="1">
      <alignment horizontal="left" vertical="center"/>
    </xf>
    <xf numFmtId="49" fontId="0" fillId="0" borderId="27" xfId="0" applyNumberFormat="1" applyBorder="1" applyAlignment="1" applyProtection="1">
      <alignment horizontal="left" vertical="center"/>
    </xf>
    <xf numFmtId="49" fontId="8" fillId="0" borderId="54" xfId="0" applyNumberFormat="1" applyFont="1" applyFill="1" applyBorder="1" applyAlignment="1" applyProtection="1">
      <alignment horizontal="left" vertical="center"/>
    </xf>
    <xf numFmtId="49" fontId="0" fillId="0" borderId="47" xfId="0" applyNumberFormat="1" applyBorder="1" applyAlignment="1" applyProtection="1">
      <alignment horizontal="left" vertical="center"/>
    </xf>
    <xf numFmtId="49" fontId="7" fillId="0" borderId="66" xfId="0" applyNumberFormat="1" applyFont="1" applyBorder="1" applyAlignment="1" applyProtection="1">
      <alignment horizontal="left" vertical="center"/>
    </xf>
    <xf numFmtId="49" fontId="7" fillId="0" borderId="47" xfId="0" applyNumberFormat="1" applyFont="1" applyBorder="1" applyAlignment="1" applyProtection="1">
      <alignment horizontal="left" vertical="center" wrapText="1"/>
    </xf>
    <xf numFmtId="49" fontId="13" fillId="0" borderId="34" xfId="0" applyNumberFormat="1" applyFont="1" applyBorder="1" applyAlignment="1" applyProtection="1">
      <alignment horizontal="left" vertical="center"/>
    </xf>
    <xf numFmtId="49" fontId="21" fillId="0" borderId="44" xfId="0" applyNumberFormat="1" applyFont="1" applyBorder="1" applyAlignment="1" applyProtection="1">
      <alignment horizontal="left" vertical="center"/>
    </xf>
    <xf numFmtId="49" fontId="12" fillId="0" borderId="18" xfId="0" applyNumberFormat="1" applyFont="1" applyBorder="1" applyAlignment="1" applyProtection="1">
      <alignment horizontal="left" vertical="center"/>
    </xf>
    <xf numFmtId="0" fontId="0" fillId="0" borderId="0" xfId="0" applyAlignment="1">
      <alignment vertical="center"/>
    </xf>
    <xf numFmtId="0" fontId="58" fillId="26" borderId="0" xfId="0" applyFont="1" applyFill="1" applyBorder="1" applyAlignment="1" applyProtection="1">
      <alignment vertical="center"/>
    </xf>
    <xf numFmtId="0" fontId="0" fillId="26" borderId="0" xfId="0" applyFill="1" applyAlignment="1">
      <alignment vertical="center" wrapText="1"/>
    </xf>
    <xf numFmtId="0" fontId="0" fillId="26" borderId="0" xfId="0" applyFill="1" applyAlignment="1">
      <alignment vertical="center"/>
    </xf>
    <xf numFmtId="0" fontId="8" fillId="25" borderId="0" xfId="0" applyFont="1" applyFill="1" applyAlignment="1" applyProtection="1">
      <alignment vertical="center" textRotation="90" wrapText="1"/>
    </xf>
    <xf numFmtId="0" fontId="54" fillId="25" borderId="0" xfId="0" applyFont="1" applyFill="1" applyAlignment="1" applyProtection="1">
      <alignment vertical="center"/>
    </xf>
    <xf numFmtId="0" fontId="0" fillId="25" borderId="0" xfId="0" applyFill="1" applyBorder="1" applyAlignment="1" applyProtection="1">
      <alignment vertical="center"/>
    </xf>
    <xf numFmtId="0" fontId="12" fillId="25" borderId="0" xfId="0" applyFont="1" applyFill="1" applyBorder="1" applyAlignment="1" applyProtection="1">
      <alignment vertical="center"/>
    </xf>
    <xf numFmtId="0" fontId="12" fillId="25" borderId="0" xfId="0" applyFont="1" applyFill="1" applyAlignment="1" applyProtection="1">
      <alignment vertical="center"/>
    </xf>
    <xf numFmtId="0" fontId="0" fillId="25" borderId="0" xfId="0" applyFill="1" applyBorder="1" applyProtection="1"/>
    <xf numFmtId="0" fontId="0" fillId="25" borderId="0" xfId="0" applyFill="1" applyProtection="1"/>
    <xf numFmtId="0" fontId="14" fillId="25" borderId="62" xfId="0" applyFont="1" applyFill="1" applyBorder="1" applyAlignment="1" applyProtection="1">
      <alignment horizontal="center" vertical="center"/>
    </xf>
    <xf numFmtId="201" fontId="14" fillId="25" borderId="67" xfId="38" applyNumberFormat="1" applyFont="1" applyFill="1" applyBorder="1" applyAlignment="1" applyProtection="1">
      <alignment horizontal="center" vertical="center"/>
    </xf>
    <xf numFmtId="0" fontId="56" fillId="25" borderId="48" xfId="0" applyNumberFormat="1" applyFont="1" applyFill="1" applyBorder="1" applyAlignment="1" applyProtection="1">
      <alignment horizontal="center" vertical="center"/>
    </xf>
    <xf numFmtId="0" fontId="56" fillId="25" borderId="48" xfId="0" applyFont="1" applyFill="1" applyBorder="1" applyAlignment="1" applyProtection="1">
      <alignment horizontal="center" vertical="center"/>
    </xf>
    <xf numFmtId="0" fontId="56" fillId="25" borderId="0" xfId="0" applyFont="1" applyFill="1" applyAlignment="1" applyProtection="1">
      <alignment vertical="center"/>
    </xf>
    <xf numFmtId="0" fontId="0" fillId="25" borderId="0" xfId="0" applyFill="1" applyAlignment="1" applyProtection="1">
      <alignment horizontal="center" vertical="center"/>
    </xf>
    <xf numFmtId="0" fontId="11" fillId="25" borderId="0" xfId="0" applyFont="1" applyFill="1" applyAlignment="1" applyProtection="1">
      <alignment horizontal="center" vertical="center"/>
    </xf>
    <xf numFmtId="0" fontId="0" fillId="25" borderId="0" xfId="0" applyFill="1" applyBorder="1" applyAlignment="1" applyProtection="1">
      <alignment vertical="center" wrapText="1"/>
    </xf>
    <xf numFmtId="0" fontId="33" fillId="25" borderId="0" xfId="0" applyFont="1" applyFill="1" applyBorder="1" applyProtection="1"/>
    <xf numFmtId="0" fontId="0" fillId="25" borderId="0" xfId="0" applyFill="1" applyBorder="1" applyAlignment="1" applyProtection="1">
      <alignment horizontal="center" vertical="center"/>
    </xf>
    <xf numFmtId="0" fontId="7" fillId="25" borderId="10" xfId="0" applyFont="1" applyFill="1" applyBorder="1" applyAlignment="1" applyProtection="1">
      <alignment horizontal="center" textRotation="90"/>
    </xf>
    <xf numFmtId="0" fontId="7" fillId="25" borderId="14" xfId="0" applyFont="1" applyFill="1" applyBorder="1" applyAlignment="1" applyProtection="1">
      <alignment horizontal="center" textRotation="90"/>
    </xf>
    <xf numFmtId="0" fontId="12" fillId="25" borderId="57" xfId="0" applyFont="1" applyFill="1" applyBorder="1" applyAlignment="1" applyProtection="1">
      <alignment vertical="center"/>
    </xf>
    <xf numFmtId="0" fontId="57" fillId="25" borderId="68" xfId="0" applyFont="1" applyFill="1" applyBorder="1" applyAlignment="1" applyProtection="1">
      <alignment vertical="center"/>
    </xf>
    <xf numFmtId="0" fontId="12" fillId="25" borderId="59" xfId="0" applyFont="1" applyFill="1" applyBorder="1" applyAlignment="1" applyProtection="1">
      <alignment vertical="center"/>
    </xf>
    <xf numFmtId="0" fontId="57" fillId="25" borderId="69" xfId="0" applyFont="1" applyFill="1" applyBorder="1" applyAlignment="1" applyProtection="1">
      <alignment vertical="center"/>
    </xf>
    <xf numFmtId="0" fontId="12" fillId="25" borderId="63" xfId="0" applyFont="1" applyFill="1" applyBorder="1" applyAlignment="1" applyProtection="1">
      <alignment vertical="center"/>
    </xf>
    <xf numFmtId="0" fontId="57" fillId="25" borderId="70" xfId="0" applyFont="1" applyFill="1" applyBorder="1" applyAlignment="1" applyProtection="1">
      <alignment vertical="center"/>
    </xf>
    <xf numFmtId="0" fontId="31" fillId="25" borderId="0" xfId="0" applyFont="1" applyFill="1" applyAlignment="1" applyProtection="1">
      <alignment vertical="center"/>
    </xf>
    <xf numFmtId="0" fontId="14" fillId="25" borderId="0" xfId="0" applyFont="1" applyFill="1" applyBorder="1" applyAlignment="1" applyProtection="1">
      <alignment vertical="center" wrapText="1"/>
    </xf>
    <xf numFmtId="0" fontId="0" fillId="25" borderId="37" xfId="0" applyFill="1" applyBorder="1" applyAlignment="1" applyProtection="1">
      <alignment vertical="center"/>
    </xf>
    <xf numFmtId="0" fontId="0" fillId="25" borderId="0" xfId="0" applyFill="1" applyAlignment="1" applyProtection="1">
      <alignment horizontal="left" vertical="center" wrapText="1" indent="1"/>
    </xf>
    <xf numFmtId="0" fontId="36" fillId="25" borderId="0" xfId="0" applyFont="1" applyFill="1" applyAlignment="1" applyProtection="1">
      <alignment vertical="center"/>
    </xf>
    <xf numFmtId="0" fontId="5" fillId="26" borderId="0" xfId="0" applyFont="1" applyFill="1" applyAlignment="1" applyProtection="1">
      <alignment vertical="center"/>
    </xf>
    <xf numFmtId="0" fontId="5" fillId="25" borderId="0" xfId="0" applyFont="1" applyFill="1" applyAlignment="1" applyProtection="1">
      <alignment vertical="center"/>
    </xf>
    <xf numFmtId="0" fontId="5" fillId="0" borderId="0" xfId="0" applyFont="1" applyAlignment="1" applyProtection="1">
      <alignment vertical="center"/>
    </xf>
    <xf numFmtId="0" fontId="7" fillId="0" borderId="20" xfId="0" applyFont="1" applyBorder="1" applyAlignment="1" applyProtection="1">
      <alignment horizontal="left" vertical="center" wrapText="1"/>
    </xf>
    <xf numFmtId="0" fontId="5" fillId="25" borderId="0" xfId="0" applyFont="1" applyFill="1" applyBorder="1" applyAlignment="1" applyProtection="1">
      <alignment vertical="center"/>
    </xf>
    <xf numFmtId="0" fontId="76" fillId="26" borderId="0" xfId="0" applyFont="1" applyFill="1" applyBorder="1" applyAlignment="1" applyProtection="1">
      <alignment vertical="center"/>
    </xf>
    <xf numFmtId="0" fontId="77" fillId="25" borderId="0" xfId="0" applyFont="1" applyFill="1" applyAlignment="1" applyProtection="1">
      <alignment vertical="center"/>
    </xf>
    <xf numFmtId="0" fontId="35" fillId="25" borderId="0" xfId="0" applyFont="1" applyFill="1" applyAlignment="1" applyProtection="1">
      <alignment vertical="center"/>
    </xf>
    <xf numFmtId="0" fontId="78" fillId="26" borderId="0" xfId="0" applyFont="1" applyFill="1" applyAlignment="1" applyProtection="1">
      <alignment vertical="center"/>
    </xf>
    <xf numFmtId="0" fontId="77" fillId="25" borderId="0" xfId="0" applyFont="1" applyFill="1" applyBorder="1" applyAlignment="1" applyProtection="1">
      <alignment vertical="center"/>
    </xf>
    <xf numFmtId="0" fontId="79" fillId="26" borderId="0" xfId="0" applyFont="1" applyFill="1" applyAlignment="1" applyProtection="1">
      <alignment vertical="center"/>
    </xf>
    <xf numFmtId="0" fontId="77" fillId="26" borderId="0" xfId="0" applyFont="1" applyFill="1" applyBorder="1" applyAlignment="1" applyProtection="1">
      <alignment vertical="center"/>
    </xf>
    <xf numFmtId="0" fontId="0" fillId="0" borderId="27" xfId="0" applyBorder="1" applyAlignment="1" applyProtection="1">
      <alignment horizontal="left" vertical="center"/>
    </xf>
    <xf numFmtId="0" fontId="77" fillId="25" borderId="0" xfId="0" applyFont="1" applyFill="1" applyBorder="1" applyProtection="1"/>
    <xf numFmtId="0" fontId="80" fillId="26" borderId="0" xfId="0" applyFont="1" applyFill="1" applyBorder="1" applyAlignment="1" applyProtection="1">
      <alignment horizontal="center" vertical="center"/>
    </xf>
    <xf numFmtId="49" fontId="7" fillId="0" borderId="34" xfId="0" applyNumberFormat="1" applyFont="1" applyFill="1" applyBorder="1" applyAlignment="1" applyProtection="1">
      <alignment horizontal="left" vertical="center"/>
    </xf>
    <xf numFmtId="0" fontId="15" fillId="24" borderId="30" xfId="0" applyFont="1" applyFill="1" applyBorder="1" applyAlignment="1" applyProtection="1">
      <alignment horizontal="left" vertical="center"/>
    </xf>
    <xf numFmtId="0" fontId="15" fillId="24" borderId="28" xfId="0" applyFont="1" applyFill="1" applyBorder="1" applyAlignment="1" applyProtection="1">
      <alignment horizontal="left" vertical="center"/>
    </xf>
    <xf numFmtId="0" fontId="15" fillId="24" borderId="34" xfId="0" applyFont="1" applyFill="1" applyBorder="1" applyAlignment="1" applyProtection="1">
      <alignment horizontal="left" vertical="center"/>
    </xf>
    <xf numFmtId="0" fontId="0" fillId="24" borderId="34" xfId="0" applyFill="1" applyBorder="1" applyAlignment="1" applyProtection="1">
      <alignment horizontal="left" vertical="center"/>
    </xf>
    <xf numFmtId="0" fontId="0" fillId="24" borderId="34" xfId="0" applyFill="1" applyBorder="1" applyAlignment="1" applyProtection="1">
      <alignment vertical="center"/>
    </xf>
    <xf numFmtId="0" fontId="81" fillId="0" borderId="23" xfId="0" applyFont="1" applyBorder="1" applyAlignment="1" applyProtection="1">
      <alignment vertical="center" wrapText="1"/>
    </xf>
    <xf numFmtId="0" fontId="39" fillId="25" borderId="0" xfId="0" applyFont="1" applyFill="1" applyBorder="1" applyAlignment="1" applyProtection="1">
      <alignment vertical="center"/>
    </xf>
    <xf numFmtId="0" fontId="39" fillId="0" borderId="0" xfId="0" applyFont="1" applyBorder="1" applyAlignment="1" applyProtection="1">
      <alignment vertical="center"/>
    </xf>
    <xf numFmtId="0" fontId="0" fillId="0" borderId="0" xfId="0" applyFill="1" applyBorder="1" applyAlignment="1" applyProtection="1">
      <alignment vertical="center"/>
    </xf>
    <xf numFmtId="49" fontId="7" fillId="25" borderId="44" xfId="0" applyNumberFormat="1" applyFont="1" applyFill="1" applyBorder="1" applyAlignment="1" applyProtection="1">
      <alignment horizontal="left" vertical="center"/>
    </xf>
    <xf numFmtId="0" fontId="5" fillId="25" borderId="0" xfId="0" applyFont="1" applyFill="1" applyBorder="1" applyProtection="1"/>
    <xf numFmtId="0" fontId="15" fillId="24" borderId="31" xfId="0" applyFont="1" applyFill="1" applyBorder="1" applyAlignment="1" applyProtection="1">
      <alignment horizontal="center" vertical="center"/>
    </xf>
    <xf numFmtId="0" fontId="14" fillId="0" borderId="56" xfId="0" applyFont="1" applyBorder="1" applyAlignment="1" applyProtection="1">
      <alignment horizontal="left" vertical="center" wrapText="1" indent="1"/>
    </xf>
    <xf numFmtId="0" fontId="0" fillId="0" borderId="56" xfId="0" applyBorder="1" applyAlignment="1" applyProtection="1">
      <alignment horizontal="left" vertical="center" indent="1"/>
    </xf>
    <xf numFmtId="0" fontId="0" fillId="33" borderId="25" xfId="0" applyFill="1" applyBorder="1" applyAlignment="1" applyProtection="1">
      <alignment vertical="center"/>
    </xf>
    <xf numFmtId="0" fontId="13" fillId="0" borderId="37" xfId="0" applyFont="1" applyBorder="1" applyAlignment="1" applyProtection="1">
      <alignment horizontal="left" vertical="center"/>
    </xf>
    <xf numFmtId="0" fontId="14" fillId="0" borderId="56" xfId="0" applyFont="1" applyBorder="1" applyAlignment="1" applyProtection="1">
      <alignment vertical="center" wrapText="1"/>
    </xf>
    <xf numFmtId="0" fontId="82" fillId="26" borderId="0" xfId="0" applyFont="1" applyFill="1" applyAlignment="1" applyProtection="1">
      <alignment vertical="center"/>
    </xf>
    <xf numFmtId="0" fontId="82" fillId="26" borderId="0" xfId="0" applyFont="1" applyFill="1" applyAlignment="1" applyProtection="1">
      <alignment horizontal="center" vertical="center"/>
    </xf>
    <xf numFmtId="0" fontId="82" fillId="26" borderId="0" xfId="0" applyFont="1" applyFill="1" applyAlignment="1" applyProtection="1">
      <alignment horizontal="right" vertical="center"/>
    </xf>
    <xf numFmtId="0" fontId="82" fillId="26" borderId="0" xfId="0" applyFont="1" applyFill="1" applyAlignment="1" applyProtection="1">
      <alignment vertical="center"/>
      <protection locked="0"/>
    </xf>
    <xf numFmtId="0" fontId="82" fillId="26" borderId="0" xfId="0" applyFont="1" applyFill="1" applyAlignment="1" applyProtection="1">
      <alignment horizontal="center" vertical="center"/>
      <protection locked="0"/>
    </xf>
    <xf numFmtId="0" fontId="82" fillId="26" borderId="0" xfId="0" applyFont="1" applyFill="1" applyAlignment="1" applyProtection="1">
      <alignment horizontal="right" vertical="center"/>
      <protection locked="0"/>
    </xf>
    <xf numFmtId="0" fontId="35" fillId="0" borderId="34" xfId="0" applyFont="1" applyBorder="1" applyAlignment="1" applyProtection="1">
      <alignment horizontal="left" vertical="center" wrapText="1"/>
    </xf>
    <xf numFmtId="0" fontId="15" fillId="24" borderId="34" xfId="0" applyFont="1" applyFill="1" applyBorder="1" applyAlignment="1" applyProtection="1">
      <alignment vertical="center"/>
    </xf>
    <xf numFmtId="0" fontId="56" fillId="25" borderId="0" xfId="0" applyFont="1" applyFill="1" applyBorder="1" applyAlignment="1" applyProtection="1">
      <alignment vertical="center"/>
    </xf>
    <xf numFmtId="0" fontId="14" fillId="27" borderId="44" xfId="0" applyFont="1" applyFill="1" applyBorder="1" applyAlignment="1">
      <alignment vertical="center" wrapText="1"/>
    </xf>
    <xf numFmtId="0" fontId="7" fillId="0" borderId="34" xfId="0" applyFont="1" applyBorder="1" applyAlignment="1" applyProtection="1">
      <alignment horizontal="left" vertical="center"/>
    </xf>
    <xf numFmtId="0" fontId="35" fillId="0" borderId="36" xfId="0" applyFont="1" applyBorder="1" applyAlignment="1" applyProtection="1">
      <alignment vertical="center" wrapText="1"/>
    </xf>
    <xf numFmtId="0" fontId="0" fillId="24" borderId="36" xfId="0" applyFill="1" applyBorder="1" applyAlignment="1" applyProtection="1">
      <alignment horizontal="left" vertical="center"/>
    </xf>
    <xf numFmtId="0" fontId="35" fillId="0" borderId="36" xfId="0" applyFont="1" applyBorder="1" applyAlignment="1" applyProtection="1">
      <alignment vertical="center"/>
    </xf>
    <xf numFmtId="49" fontId="7" fillId="0" borderId="18" xfId="0" applyNumberFormat="1" applyFont="1" applyBorder="1" applyAlignment="1">
      <alignment horizontal="left" vertical="center"/>
    </xf>
    <xf numFmtId="0" fontId="0" fillId="30" borderId="0" xfId="0" applyFill="1" applyBorder="1" applyAlignment="1" applyProtection="1">
      <alignment vertical="center" wrapText="1"/>
    </xf>
    <xf numFmtId="0" fontId="0" fillId="30" borderId="0" xfId="0" applyFill="1" applyAlignment="1" applyProtection="1">
      <alignment vertical="center"/>
    </xf>
    <xf numFmtId="0" fontId="0" fillId="30" borderId="0" xfId="0" applyFill="1" applyBorder="1" applyAlignment="1" applyProtection="1">
      <alignment vertical="center"/>
    </xf>
    <xf numFmtId="0" fontId="84" fillId="30" borderId="0" xfId="0" applyFont="1" applyFill="1" applyBorder="1" applyAlignment="1" applyProtection="1">
      <alignment vertical="center"/>
    </xf>
    <xf numFmtId="0" fontId="82" fillId="26" borderId="0" xfId="0" applyFont="1" applyFill="1" applyProtection="1"/>
    <xf numFmtId="0" fontId="82" fillId="26" borderId="0" xfId="0" applyFont="1" applyFill="1" applyAlignment="1" applyProtection="1">
      <alignment horizontal="right" vertical="center" indent="6"/>
      <protection locked="0"/>
    </xf>
    <xf numFmtId="0" fontId="82" fillId="26" borderId="0" xfId="0" applyFont="1" applyFill="1" applyAlignment="1" applyProtection="1">
      <alignment horizontal="right" vertical="center" indent="5"/>
    </xf>
    <xf numFmtId="0" fontId="14" fillId="0" borderId="42" xfId="0" applyFont="1" applyBorder="1" applyAlignment="1" applyProtection="1">
      <alignment horizontal="left" vertical="center" wrapText="1"/>
    </xf>
    <xf numFmtId="0" fontId="44" fillId="0" borderId="41" xfId="0" applyFont="1" applyBorder="1" applyAlignment="1" applyProtection="1">
      <alignment vertical="center" wrapText="1"/>
    </xf>
    <xf numFmtId="0" fontId="35" fillId="0" borderId="23" xfId="0" applyFont="1" applyBorder="1" applyAlignment="1">
      <alignment vertical="center" wrapText="1"/>
    </xf>
    <xf numFmtId="49" fontId="7" fillId="0" borderId="18" xfId="0" applyNumberFormat="1" applyFont="1" applyBorder="1" applyAlignment="1" applyProtection="1">
      <alignment vertical="center"/>
    </xf>
    <xf numFmtId="0" fontId="14" fillId="0" borderId="44" xfId="0" applyFont="1" applyFill="1" applyBorder="1" applyAlignment="1" applyProtection="1">
      <alignment horizontal="left" vertical="center" wrapText="1"/>
    </xf>
    <xf numFmtId="49" fontId="7" fillId="0" borderId="27" xfId="0" applyNumberFormat="1" applyFont="1" applyFill="1" applyBorder="1" applyAlignment="1" applyProtection="1">
      <alignment horizontal="left" vertical="center"/>
    </xf>
    <xf numFmtId="0" fontId="47" fillId="0" borderId="40" xfId="0" applyFont="1" applyBorder="1" applyAlignment="1" applyProtection="1">
      <alignment horizontal="left" vertical="center"/>
    </xf>
    <xf numFmtId="0" fontId="35" fillId="0" borderId="18" xfId="0" applyFont="1" applyFill="1" applyBorder="1" applyAlignment="1" applyProtection="1">
      <alignment horizontal="left" vertical="center" wrapText="1"/>
    </xf>
    <xf numFmtId="0" fontId="43" fillId="0" borderId="18" xfId="0" applyFont="1" applyFill="1" applyBorder="1" applyAlignment="1" applyProtection="1">
      <alignment horizontal="left" vertical="center" wrapText="1"/>
    </xf>
    <xf numFmtId="49" fontId="7" fillId="25" borderId="18" xfId="0" applyNumberFormat="1" applyFont="1" applyFill="1" applyBorder="1" applyAlignment="1">
      <alignment horizontal="left" vertical="center"/>
    </xf>
    <xf numFmtId="0" fontId="14" fillId="25" borderId="44" xfId="0" applyFont="1" applyFill="1" applyBorder="1" applyAlignment="1" applyProtection="1">
      <alignment horizontal="left" vertical="center" wrapText="1"/>
    </xf>
    <xf numFmtId="49" fontId="7" fillId="0" borderId="23" xfId="0" applyNumberFormat="1" applyFont="1" applyBorder="1" applyAlignment="1">
      <alignment horizontal="left" vertical="center" wrapText="1"/>
    </xf>
    <xf numFmtId="0" fontId="15" fillId="24" borderId="10" xfId="0" applyFont="1" applyFill="1" applyBorder="1" applyAlignment="1">
      <alignment horizontal="center" vertical="center"/>
    </xf>
    <xf numFmtId="0" fontId="15" fillId="24" borderId="14" xfId="0" applyFont="1" applyFill="1" applyBorder="1" applyAlignment="1">
      <alignment horizontal="center" vertical="center"/>
    </xf>
    <xf numFmtId="0" fontId="15" fillId="24" borderId="15" xfId="0" applyFont="1" applyFill="1" applyBorder="1" applyAlignment="1">
      <alignment vertical="center"/>
    </xf>
    <xf numFmtId="0" fontId="15" fillId="24" borderId="16" xfId="0" applyFont="1" applyFill="1" applyBorder="1" applyAlignment="1">
      <alignment vertical="center"/>
    </xf>
    <xf numFmtId="0" fontId="15" fillId="24" borderId="10" xfId="0" applyFont="1" applyFill="1" applyBorder="1" applyAlignment="1">
      <alignment vertical="center"/>
    </xf>
    <xf numFmtId="0" fontId="15" fillId="24" borderId="14" xfId="0" applyFont="1" applyFill="1" applyBorder="1" applyAlignment="1">
      <alignment vertical="center"/>
    </xf>
    <xf numFmtId="0" fontId="15" fillId="24" borderId="33" xfId="0" applyFont="1" applyFill="1" applyBorder="1" applyAlignment="1" applyProtection="1">
      <alignment vertical="center"/>
    </xf>
    <xf numFmtId="0" fontId="14" fillId="27" borderId="43" xfId="0" applyFont="1" applyFill="1" applyBorder="1" applyAlignment="1">
      <alignment vertical="center" wrapText="1"/>
    </xf>
    <xf numFmtId="0" fontId="56" fillId="25" borderId="0" xfId="0" applyFont="1" applyFill="1" applyBorder="1" applyProtection="1"/>
    <xf numFmtId="0" fontId="56" fillId="25" borderId="0" xfId="0" applyFont="1" applyFill="1" applyProtection="1"/>
    <xf numFmtId="0" fontId="25" fillId="0" borderId="38" xfId="0" applyFont="1" applyBorder="1" applyAlignment="1" applyProtection="1">
      <alignment horizontal="center" vertical="center"/>
    </xf>
    <xf numFmtId="0" fontId="25" fillId="0" borderId="37" xfId="0" applyFont="1" applyBorder="1" applyAlignment="1" applyProtection="1">
      <alignment horizontal="center" vertical="center"/>
    </xf>
    <xf numFmtId="0" fontId="7" fillId="24" borderId="18" xfId="0" applyFont="1" applyFill="1" applyBorder="1" applyAlignment="1" applyProtection="1">
      <alignment horizontal="center" vertical="center"/>
    </xf>
    <xf numFmtId="0" fontId="25" fillId="0" borderId="47" xfId="0" applyFont="1" applyBorder="1" applyAlignment="1" applyProtection="1">
      <alignment horizontal="center" vertical="center"/>
    </xf>
    <xf numFmtId="0" fontId="25" fillId="0" borderId="34" xfId="0" applyFont="1" applyBorder="1" applyAlignment="1" applyProtection="1">
      <alignment horizontal="center" vertical="center"/>
    </xf>
    <xf numFmtId="0" fontId="32" fillId="0" borderId="20" xfId="0" applyFont="1" applyBorder="1" applyAlignment="1" applyProtection="1">
      <alignment horizontal="center" textRotation="90"/>
    </xf>
    <xf numFmtId="0" fontId="25" fillId="0" borderId="40" xfId="0" applyFont="1" applyBorder="1" applyAlignment="1" applyProtection="1">
      <alignment horizontal="center" vertical="center"/>
    </xf>
    <xf numFmtId="0" fontId="11" fillId="24" borderId="34" xfId="0" applyFont="1" applyFill="1" applyBorder="1" applyAlignment="1" applyProtection="1">
      <alignment horizontal="center" vertical="center"/>
    </xf>
    <xf numFmtId="0" fontId="17" fillId="26" borderId="38" xfId="0" applyFont="1" applyFill="1" applyBorder="1" applyAlignment="1" applyProtection="1">
      <alignment horizontal="center" vertical="center"/>
    </xf>
    <xf numFmtId="0" fontId="17" fillId="26" borderId="18" xfId="0" applyFont="1" applyFill="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2" xfId="0" applyFont="1" applyBorder="1" applyAlignment="1" applyProtection="1">
      <alignment horizontal="center" vertical="center"/>
    </xf>
    <xf numFmtId="0" fontId="11" fillId="24" borderId="20" xfId="0" applyFont="1" applyFill="1" applyBorder="1" applyAlignment="1" applyProtection="1">
      <alignment horizontal="center" vertical="center"/>
    </xf>
    <xf numFmtId="0" fontId="17" fillId="0" borderId="38" xfId="0" applyFont="1" applyBorder="1" applyAlignment="1" applyProtection="1">
      <alignment horizontal="center" vertical="center"/>
    </xf>
    <xf numFmtId="0" fontId="25" fillId="0" borderId="18" xfId="0" applyFont="1" applyFill="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11" xfId="0" applyFont="1" applyBorder="1" applyAlignment="1" applyProtection="1">
      <alignment horizontal="center" vertical="center"/>
    </xf>
    <xf numFmtId="0" fontId="19" fillId="24" borderId="20" xfId="0" applyFont="1" applyFill="1" applyBorder="1" applyAlignment="1" applyProtection="1">
      <alignment horizontal="center" vertical="center"/>
    </xf>
    <xf numFmtId="0" fontId="17" fillId="0" borderId="40" xfId="0" applyFont="1" applyBorder="1" applyAlignment="1" applyProtection="1">
      <alignment horizontal="center" vertical="center"/>
    </xf>
    <xf numFmtId="0" fontId="19" fillId="0" borderId="18" xfId="0" applyFont="1" applyBorder="1" applyAlignment="1" applyProtection="1">
      <alignment horizontal="center" vertical="center"/>
    </xf>
    <xf numFmtId="0" fontId="17" fillId="0" borderId="37" xfId="0" applyFont="1" applyBorder="1" applyAlignment="1" applyProtection="1">
      <alignment horizontal="center" vertical="center"/>
    </xf>
    <xf numFmtId="0" fontId="19" fillId="24" borderId="34"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25" fillId="26" borderId="18" xfId="0" applyFont="1" applyFill="1" applyBorder="1" applyAlignment="1" applyProtection="1">
      <alignment horizontal="center" vertical="center"/>
    </xf>
    <xf numFmtId="0" fontId="25" fillId="0" borderId="18" xfId="0" applyFont="1" applyBorder="1" applyAlignment="1" applyProtection="1">
      <alignment horizontal="center" vertical="center" wrapText="1"/>
    </xf>
    <xf numFmtId="0" fontId="25" fillId="0" borderId="38"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39" xfId="0" applyFont="1" applyBorder="1" applyAlignment="1" applyProtection="1">
      <alignment horizontal="center" vertical="center"/>
    </xf>
    <xf numFmtId="0" fontId="12" fillId="0" borderId="18" xfId="0" applyFont="1" applyBorder="1" applyAlignment="1" applyProtection="1">
      <alignment horizontal="center" vertical="center"/>
    </xf>
    <xf numFmtId="0" fontId="25" fillId="0" borderId="47" xfId="0" applyFont="1" applyFill="1" applyBorder="1" applyAlignment="1" applyProtection="1">
      <alignment horizontal="center" vertical="center"/>
    </xf>
    <xf numFmtId="0" fontId="12" fillId="24" borderId="20" xfId="0" applyFont="1" applyFill="1" applyBorder="1" applyAlignment="1" applyProtection="1">
      <alignment horizontal="center" vertical="center"/>
    </xf>
    <xf numFmtId="0" fontId="28" fillId="24" borderId="30" xfId="0" applyFont="1" applyFill="1" applyBorder="1" applyAlignment="1" applyProtection="1">
      <alignment horizontal="center" vertical="center"/>
    </xf>
    <xf numFmtId="0" fontId="28" fillId="24" borderId="32" xfId="0" applyFont="1" applyFill="1" applyBorder="1" applyAlignment="1" applyProtection="1">
      <alignment horizontal="center" vertical="center"/>
    </xf>
    <xf numFmtId="0" fontId="12" fillId="24" borderId="34" xfId="0" applyFont="1" applyFill="1" applyBorder="1" applyAlignment="1" applyProtection="1">
      <alignment horizontal="center" vertical="center"/>
    </xf>
    <xf numFmtId="0" fontId="29" fillId="24" borderId="30" xfId="0" applyFont="1" applyFill="1" applyBorder="1" applyAlignment="1" applyProtection="1">
      <alignment horizontal="center" vertical="center"/>
    </xf>
    <xf numFmtId="0" fontId="29" fillId="24" borderId="32" xfId="0" applyFont="1" applyFill="1" applyBorder="1" applyAlignment="1" applyProtection="1">
      <alignment horizontal="center" vertical="center"/>
    </xf>
    <xf numFmtId="0" fontId="29" fillId="24" borderId="28" xfId="0" applyFont="1" applyFill="1" applyBorder="1" applyAlignment="1" applyProtection="1">
      <alignment horizontal="center" vertical="center"/>
    </xf>
    <xf numFmtId="0" fontId="29" fillId="24" borderId="13" xfId="0" applyFont="1" applyFill="1" applyBorder="1" applyAlignment="1" applyProtection="1">
      <alignment horizontal="center" vertical="center"/>
    </xf>
    <xf numFmtId="0" fontId="14" fillId="0" borderId="56" xfId="0" applyFont="1" applyBorder="1" applyAlignment="1" applyProtection="1">
      <alignment vertical="center"/>
    </xf>
    <xf numFmtId="0" fontId="14" fillId="0" borderId="56" xfId="0" applyFont="1" applyBorder="1" applyAlignment="1" applyProtection="1">
      <alignment horizontal="left" vertical="center" wrapText="1"/>
    </xf>
    <xf numFmtId="49" fontId="17" fillId="0" borderId="34" xfId="0" applyNumberFormat="1" applyFont="1" applyBorder="1" applyAlignment="1" applyProtection="1">
      <alignment horizontal="left" vertical="center"/>
    </xf>
    <xf numFmtId="0" fontId="17" fillId="0" borderId="51" xfId="0" applyFont="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72" xfId="0" applyFont="1" applyBorder="1" applyAlignment="1" applyProtection="1">
      <alignment horizontal="center" vertical="center"/>
    </xf>
    <xf numFmtId="0" fontId="19" fillId="24" borderId="29" xfId="0" applyFont="1" applyFill="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55" xfId="0" applyFont="1" applyFill="1" applyBorder="1" applyAlignment="1" applyProtection="1">
      <alignment horizontal="center" vertical="center"/>
    </xf>
    <xf numFmtId="0" fontId="17" fillId="0" borderId="55" xfId="0" applyFont="1" applyBorder="1" applyAlignment="1" applyProtection="1">
      <alignment horizontal="center" vertical="center"/>
    </xf>
    <xf numFmtId="0" fontId="38" fillId="0" borderId="18" xfId="0" applyFont="1" applyBorder="1" applyAlignment="1" applyProtection="1">
      <alignment horizontal="center" vertical="center"/>
    </xf>
    <xf numFmtId="0" fontId="17" fillId="0" borderId="73" xfId="0" applyFont="1" applyBorder="1" applyAlignment="1" applyProtection="1">
      <alignment horizontal="center" vertical="center"/>
    </xf>
    <xf numFmtId="0" fontId="17" fillId="0" borderId="74" xfId="0" applyFont="1" applyBorder="1" applyAlignment="1" applyProtection="1">
      <alignment horizontal="center" vertical="center"/>
    </xf>
    <xf numFmtId="0" fontId="17" fillId="0" borderId="12"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42" fillId="0" borderId="18" xfId="0" applyFont="1" applyBorder="1" applyAlignment="1" applyProtection="1">
      <alignment horizontal="center" vertical="center"/>
    </xf>
    <xf numFmtId="0" fontId="17" fillId="26" borderId="27" xfId="0" applyFont="1" applyFill="1" applyBorder="1" applyAlignment="1" applyProtection="1">
      <alignment horizontal="center" vertical="center"/>
    </xf>
    <xf numFmtId="0" fontId="12" fillId="0" borderId="38" xfId="0" applyFont="1" applyBorder="1" applyAlignment="1" applyProtection="1">
      <alignment horizontal="center" vertical="center"/>
    </xf>
    <xf numFmtId="0" fontId="14" fillId="0" borderId="47" xfId="0" applyFont="1" applyBorder="1" applyAlignment="1" applyProtection="1">
      <alignment horizontal="left" vertical="center" indent="1"/>
    </xf>
    <xf numFmtId="0" fontId="25" fillId="26" borderId="38" xfId="0" applyFont="1" applyFill="1" applyBorder="1" applyAlignment="1" applyProtection="1">
      <alignment horizontal="center" vertical="center"/>
    </xf>
    <xf numFmtId="0" fontId="15" fillId="24" borderId="13" xfId="0" applyFont="1" applyFill="1" applyBorder="1" applyAlignment="1" applyProtection="1">
      <alignment vertical="center"/>
    </xf>
    <xf numFmtId="0" fontId="14" fillId="0" borderId="36" xfId="0" applyFont="1" applyBorder="1" applyAlignment="1" applyProtection="1">
      <alignment horizontal="left" vertical="center" wrapText="1" indent="1"/>
    </xf>
    <xf numFmtId="0" fontId="35" fillId="26" borderId="34" xfId="0" applyFont="1" applyFill="1" applyBorder="1" applyAlignment="1" applyProtection="1">
      <alignment horizontal="left" vertical="center" wrapText="1"/>
    </xf>
    <xf numFmtId="0" fontId="25" fillId="26" borderId="47" xfId="0" applyFont="1" applyFill="1" applyBorder="1" applyAlignment="1" applyProtection="1">
      <alignment horizontal="center" vertical="center"/>
    </xf>
    <xf numFmtId="0" fontId="7" fillId="0" borderId="47" xfId="0" applyFont="1" applyBorder="1" applyAlignment="1" applyProtection="1">
      <alignment horizontal="left" vertical="center" wrapText="1"/>
    </xf>
    <xf numFmtId="49" fontId="7" fillId="0" borderId="47" xfId="0" applyNumberFormat="1" applyFont="1" applyFill="1" applyBorder="1" applyAlignment="1" applyProtection="1">
      <alignment horizontal="left" vertical="center"/>
    </xf>
    <xf numFmtId="0" fontId="35" fillId="0" borderId="56" xfId="0" applyFont="1" applyFill="1" applyBorder="1" applyAlignment="1" applyProtection="1">
      <alignment horizontal="center" vertical="center" wrapText="1"/>
    </xf>
    <xf numFmtId="0" fontId="15" fillId="24" borderId="32" xfId="0" applyFont="1" applyFill="1" applyBorder="1" applyAlignment="1" applyProtection="1">
      <alignment horizontal="left" vertical="center"/>
    </xf>
    <xf numFmtId="0" fontId="15" fillId="24" borderId="31" xfId="0" applyFont="1" applyFill="1" applyBorder="1" applyAlignment="1" applyProtection="1">
      <alignment horizontal="left" vertical="center"/>
    </xf>
    <xf numFmtId="0" fontId="14" fillId="0" borderId="13" xfId="0" applyFont="1" applyBorder="1" applyAlignment="1" applyProtection="1">
      <alignment horizontal="left" vertical="center" wrapText="1" indent="1"/>
    </xf>
    <xf numFmtId="0" fontId="12" fillId="0" borderId="0" xfId="0" applyFont="1" applyBorder="1" applyAlignment="1" applyProtection="1">
      <alignment horizontal="center" vertical="center" textRotation="90"/>
    </xf>
    <xf numFmtId="0" fontId="25" fillId="0" borderId="0" xfId="0" applyFont="1" applyFill="1" applyBorder="1" applyAlignment="1" applyProtection="1">
      <alignment horizontal="center" vertical="center"/>
    </xf>
    <xf numFmtId="0" fontId="25" fillId="0" borderId="0" xfId="0" applyFont="1" applyBorder="1" applyAlignment="1" applyProtection="1">
      <alignment horizontal="center" vertical="center" wrapText="1"/>
    </xf>
    <xf numFmtId="0" fontId="24" fillId="26" borderId="0" xfId="0" applyFont="1" applyFill="1" applyBorder="1" applyAlignment="1" applyProtection="1">
      <alignment horizontal="center" vertical="center" textRotation="90" wrapText="1"/>
    </xf>
    <xf numFmtId="0" fontId="24" fillId="26" borderId="0" xfId="0" applyFont="1" applyFill="1" applyBorder="1" applyAlignment="1" applyProtection="1">
      <alignment horizontal="center" vertical="center"/>
    </xf>
    <xf numFmtId="0" fontId="17" fillId="26" borderId="0" xfId="0" applyFont="1" applyFill="1" applyBorder="1" applyAlignment="1" applyProtection="1">
      <alignment horizontal="center" vertical="center"/>
    </xf>
    <xf numFmtId="49" fontId="7" fillId="0" borderId="38" xfId="0" applyNumberFormat="1" applyFont="1" applyBorder="1" applyAlignment="1" applyProtection="1">
      <alignment horizontal="left" vertical="center" wrapText="1"/>
    </xf>
    <xf numFmtId="0" fontId="7" fillId="0" borderId="18" xfId="0" applyFont="1" applyBorder="1" applyAlignment="1" applyProtection="1">
      <alignment horizontal="left" vertical="center" wrapText="1"/>
    </xf>
    <xf numFmtId="49" fontId="7" fillId="0" borderId="18" xfId="0" applyNumberFormat="1" applyFont="1" applyBorder="1" applyAlignment="1" applyProtection="1">
      <alignment horizontal="left" vertical="center" wrapText="1"/>
    </xf>
    <xf numFmtId="0" fontId="12" fillId="0" borderId="20" xfId="0" applyFont="1" applyBorder="1" applyAlignment="1" applyProtection="1">
      <alignment vertical="center"/>
    </xf>
    <xf numFmtId="0" fontId="24" fillId="26" borderId="19" xfId="0" applyFont="1" applyFill="1" applyBorder="1" applyAlignment="1" applyProtection="1">
      <alignment horizontal="center" vertical="center"/>
    </xf>
    <xf numFmtId="0" fontId="24" fillId="26" borderId="29" xfId="0" applyFont="1" applyFill="1" applyBorder="1" applyAlignment="1" applyProtection="1">
      <alignment horizontal="center" vertical="center"/>
    </xf>
    <xf numFmtId="0" fontId="7" fillId="0" borderId="38" xfId="0" applyNumberFormat="1" applyFont="1" applyBorder="1" applyAlignment="1" applyProtection="1">
      <alignment horizontal="left" vertical="center"/>
    </xf>
    <xf numFmtId="49" fontId="7" fillId="0" borderId="40" xfId="0" applyNumberFormat="1" applyFont="1" applyBorder="1" applyAlignment="1" applyProtection="1">
      <alignment horizontal="left" vertical="center" wrapText="1"/>
    </xf>
    <xf numFmtId="0" fontId="14" fillId="0" borderId="77" xfId="0" applyFont="1" applyBorder="1" applyAlignment="1" applyProtection="1">
      <alignment horizontal="left" vertical="center" wrapText="1"/>
    </xf>
    <xf numFmtId="0" fontId="25" fillId="35" borderId="18" xfId="0" applyFont="1" applyFill="1" applyBorder="1" applyAlignment="1" applyProtection="1">
      <alignment horizontal="center" vertical="center"/>
    </xf>
    <xf numFmtId="49" fontId="7" fillId="35" borderId="38" xfId="0" applyNumberFormat="1" applyFont="1" applyFill="1" applyBorder="1" applyAlignment="1" applyProtection="1">
      <alignment horizontal="left" vertical="center"/>
    </xf>
    <xf numFmtId="49" fontId="7" fillId="35" borderId="18" xfId="0" applyNumberFormat="1" applyFont="1" applyFill="1" applyBorder="1" applyAlignment="1" applyProtection="1">
      <alignment horizontal="left" vertical="center"/>
    </xf>
    <xf numFmtId="0" fontId="14" fillId="25" borderId="0" xfId="0" applyFont="1" applyFill="1" applyAlignment="1" applyProtection="1">
      <alignment vertical="center"/>
    </xf>
    <xf numFmtId="0" fontId="14" fillId="0" borderId="13" xfId="0" applyFont="1" applyBorder="1" applyAlignment="1" applyProtection="1">
      <alignment vertical="center" wrapText="1"/>
    </xf>
    <xf numFmtId="0" fontId="7" fillId="24" borderId="47" xfId="0" applyFont="1" applyFill="1" applyBorder="1" applyAlignment="1" applyProtection="1">
      <alignment horizontal="center" vertical="center"/>
      <protection locked="0"/>
    </xf>
    <xf numFmtId="0" fontId="14" fillId="36" borderId="22" xfId="0" applyFont="1" applyFill="1" applyBorder="1" applyAlignment="1" applyProtection="1">
      <alignment horizontal="left" vertical="center" wrapText="1"/>
    </xf>
    <xf numFmtId="0" fontId="7" fillId="0" borderId="38" xfId="0" applyFont="1" applyFill="1" applyBorder="1" applyAlignment="1" applyProtection="1">
      <alignment horizontal="center" vertical="center"/>
    </xf>
    <xf numFmtId="0" fontId="14" fillId="35" borderId="46" xfId="0" applyFont="1" applyFill="1" applyBorder="1" applyAlignment="1" applyProtection="1">
      <alignment horizontal="left" vertical="center" wrapText="1"/>
    </xf>
    <xf numFmtId="0" fontId="86" fillId="0" borderId="20" xfId="0" applyFont="1" applyFill="1" applyBorder="1" applyAlignment="1" applyProtection="1">
      <alignment horizontal="left" vertical="center" wrapText="1"/>
    </xf>
    <xf numFmtId="0" fontId="14" fillId="35" borderId="22" xfId="0" applyFont="1" applyFill="1" applyBorder="1" applyAlignment="1" applyProtection="1">
      <alignment horizontal="left" vertical="center" wrapText="1"/>
    </xf>
    <xf numFmtId="0" fontId="14" fillId="35" borderId="18" xfId="0" applyFont="1" applyFill="1" applyBorder="1" applyAlignment="1" applyProtection="1">
      <alignment horizontal="left" vertical="center" wrapText="1"/>
    </xf>
    <xf numFmtId="0" fontId="87" fillId="26" borderId="38" xfId="0" applyFont="1" applyFill="1" applyBorder="1" applyAlignment="1" applyProtection="1">
      <alignment horizontal="left" vertical="center" wrapText="1"/>
    </xf>
    <xf numFmtId="0" fontId="87" fillId="35" borderId="18" xfId="0" applyFont="1" applyFill="1" applyBorder="1" applyAlignment="1" applyProtection="1">
      <alignment horizontal="left" vertical="center" wrapText="1"/>
    </xf>
    <xf numFmtId="0" fontId="14" fillId="25" borderId="0" xfId="0" applyFont="1" applyFill="1" applyBorder="1" applyAlignment="1" applyProtection="1">
      <alignment vertical="center"/>
    </xf>
    <xf numFmtId="0" fontId="14" fillId="26" borderId="42" xfId="0" applyFont="1" applyFill="1" applyBorder="1" applyAlignment="1">
      <alignment horizontal="left" vertical="center" wrapText="1"/>
    </xf>
    <xf numFmtId="0" fontId="14" fillId="0" borderId="42" xfId="0" applyFont="1" applyFill="1" applyBorder="1" applyAlignment="1" applyProtection="1">
      <alignment horizontal="left" vertical="center" wrapText="1"/>
    </xf>
    <xf numFmtId="0" fontId="14" fillId="35" borderId="22" xfId="0" applyFont="1" applyFill="1" applyBorder="1" applyAlignment="1" applyProtection="1">
      <alignment horizontal="left" vertical="top" wrapText="1"/>
    </xf>
    <xf numFmtId="0" fontId="7" fillId="0" borderId="18" xfId="0" applyFont="1" applyBorder="1" applyAlignment="1" applyProtection="1">
      <alignment vertical="center"/>
    </xf>
    <xf numFmtId="2" fontId="7" fillId="0" borderId="18" xfId="0" applyNumberFormat="1" applyFont="1" applyBorder="1" applyAlignment="1" applyProtection="1">
      <alignment horizontal="left" vertical="center"/>
    </xf>
    <xf numFmtId="0" fontId="25" fillId="0" borderId="59" xfId="0" applyFont="1" applyBorder="1" applyAlignment="1" applyProtection="1">
      <alignment horizontal="center" vertical="center"/>
    </xf>
    <xf numFmtId="0" fontId="8" fillId="0" borderId="47" xfId="0" applyFont="1" applyFill="1" applyBorder="1" applyAlignment="1" applyProtection="1">
      <alignment horizontal="left" vertical="center"/>
    </xf>
    <xf numFmtId="0" fontId="46" fillId="0" borderId="56" xfId="0" applyFont="1" applyBorder="1" applyAlignment="1" applyProtection="1">
      <alignment horizontal="left" vertical="center" wrapText="1" indent="1"/>
    </xf>
    <xf numFmtId="0" fontId="14" fillId="0" borderId="77" xfId="0" applyFont="1" applyFill="1" applyBorder="1" applyAlignment="1" applyProtection="1">
      <alignment horizontal="left" vertical="center" wrapText="1"/>
    </xf>
    <xf numFmtId="0" fontId="14" fillId="0" borderId="13" xfId="0" applyFont="1" applyBorder="1" applyAlignment="1" applyProtection="1">
      <alignment horizontal="left" vertical="center" indent="1"/>
    </xf>
    <xf numFmtId="0" fontId="14" fillId="0" borderId="55" xfId="0" applyFont="1" applyFill="1" applyBorder="1" applyAlignment="1" applyProtection="1">
      <alignment horizontal="left" vertical="center" wrapText="1"/>
    </xf>
    <xf numFmtId="0" fontId="14" fillId="37" borderId="55" xfId="0" applyFont="1" applyFill="1" applyBorder="1" applyAlignment="1" applyProtection="1">
      <alignment horizontal="left" vertical="center" wrapText="1"/>
    </xf>
    <xf numFmtId="0" fontId="35" fillId="0" borderId="23" xfId="0" applyFont="1" applyBorder="1" applyAlignment="1" applyProtection="1">
      <alignment vertical="center" wrapText="1"/>
    </xf>
    <xf numFmtId="0" fontId="14" fillId="0" borderId="0" xfId="0" applyFont="1" applyBorder="1" applyAlignment="1" applyProtection="1">
      <alignment horizontal="left" vertical="center"/>
    </xf>
    <xf numFmtId="0" fontId="25" fillId="0" borderId="18" xfId="0" applyFont="1" applyBorder="1" applyAlignment="1" applyProtection="1">
      <alignment horizontal="center" vertical="center"/>
    </xf>
    <xf numFmtId="0" fontId="15" fillId="24" borderId="30" xfId="0" applyFont="1" applyFill="1" applyBorder="1" applyAlignment="1" applyProtection="1">
      <alignment horizontal="center" vertical="center"/>
    </xf>
    <xf numFmtId="0" fontId="15" fillId="24" borderId="28" xfId="0" applyFont="1" applyFill="1" applyBorder="1" applyAlignment="1" applyProtection="1">
      <alignment horizontal="center" vertical="center"/>
    </xf>
    <xf numFmtId="0" fontId="15" fillId="24" borderId="23" xfId="0" applyFont="1" applyFill="1" applyBorder="1" applyAlignment="1" applyProtection="1">
      <alignment horizontal="center" vertical="center"/>
    </xf>
    <xf numFmtId="0" fontId="15" fillId="24" borderId="13" xfId="0" applyFont="1" applyFill="1" applyBorder="1" applyAlignment="1" applyProtection="1">
      <alignment horizontal="center" vertical="center"/>
    </xf>
    <xf numFmtId="0" fontId="14" fillId="0" borderId="54" xfId="0" applyFont="1" applyBorder="1" applyAlignment="1" applyProtection="1">
      <alignment vertical="center"/>
    </xf>
    <xf numFmtId="49" fontId="7" fillId="37" borderId="18" xfId="0" applyNumberFormat="1" applyFont="1" applyFill="1" applyBorder="1" applyAlignment="1" applyProtection="1">
      <alignment horizontal="left" vertical="center"/>
    </xf>
    <xf numFmtId="0" fontId="14" fillId="37" borderId="18" xfId="0" applyFont="1" applyFill="1" applyBorder="1" applyAlignment="1" applyProtection="1">
      <alignment horizontal="left" vertical="center" wrapText="1"/>
    </xf>
    <xf numFmtId="0" fontId="76" fillId="35" borderId="0" xfId="0" applyFont="1" applyFill="1" applyBorder="1" applyAlignment="1" applyProtection="1">
      <alignment vertical="center"/>
    </xf>
    <xf numFmtId="0" fontId="0" fillId="26" borderId="0" xfId="0" applyFill="1" applyBorder="1" applyAlignment="1" applyProtection="1">
      <alignment vertical="center"/>
    </xf>
    <xf numFmtId="0" fontId="7" fillId="0" borderId="40" xfId="0" applyFont="1" applyFill="1" applyBorder="1" applyAlignment="1" applyProtection="1">
      <alignment horizontal="center" vertical="center"/>
    </xf>
    <xf numFmtId="0" fontId="17" fillId="0" borderId="76" xfId="0" applyFont="1" applyBorder="1" applyAlignment="1" applyProtection="1">
      <alignment horizontal="center" vertical="center"/>
    </xf>
    <xf numFmtId="49" fontId="7" fillId="0" borderId="51" xfId="0" applyNumberFormat="1" applyFont="1" applyBorder="1" applyAlignment="1" applyProtection="1">
      <alignment horizontal="left" vertical="center"/>
    </xf>
    <xf numFmtId="0" fontId="7" fillId="0" borderId="38" xfId="0" applyFont="1" applyFill="1" applyBorder="1" applyAlignment="1" applyProtection="1">
      <alignment horizontal="center" vertical="center"/>
      <protection locked="0"/>
    </xf>
    <xf numFmtId="0" fontId="12" fillId="0" borderId="40" xfId="0" applyFont="1" applyBorder="1" applyAlignment="1" applyProtection="1">
      <alignment horizontal="center" vertical="center"/>
    </xf>
    <xf numFmtId="0" fontId="0" fillId="24" borderId="23" xfId="0" applyFill="1" applyBorder="1" applyAlignment="1" applyProtection="1">
      <alignment horizontal="left" vertical="center"/>
    </xf>
    <xf numFmtId="0" fontId="7" fillId="0" borderId="47" xfId="0" applyFont="1" applyFill="1" applyBorder="1" applyAlignment="1" applyProtection="1">
      <alignment horizontal="center" vertical="center"/>
    </xf>
    <xf numFmtId="0" fontId="7" fillId="0" borderId="36" xfId="0" applyFont="1" applyBorder="1" applyAlignment="1" applyProtection="1">
      <alignment horizontal="center" vertical="center" textRotation="90"/>
    </xf>
    <xf numFmtId="0" fontId="8" fillId="0" borderId="28" xfId="0" applyFont="1" applyBorder="1" applyAlignment="1" applyProtection="1">
      <alignment horizontal="center" textRotation="90"/>
    </xf>
    <xf numFmtId="0" fontId="9" fillId="0" borderId="30" xfId="0" applyFont="1" applyBorder="1" applyAlignment="1" applyProtection="1">
      <alignment horizontal="center" textRotation="90"/>
    </xf>
    <xf numFmtId="0" fontId="9" fillId="0" borderId="32" xfId="0" applyFont="1" applyBorder="1" applyAlignment="1" applyProtection="1">
      <alignment horizontal="center" textRotation="90"/>
    </xf>
    <xf numFmtId="0" fontId="32" fillId="0" borderId="28" xfId="0" applyFont="1" applyBorder="1" applyAlignment="1" applyProtection="1">
      <alignment horizontal="center" textRotation="90"/>
    </xf>
    <xf numFmtId="0" fontId="10" fillId="0" borderId="28" xfId="0" applyFont="1" applyBorder="1" applyAlignment="1" applyProtection="1">
      <alignment horizontal="center" textRotation="90"/>
    </xf>
    <xf numFmtId="0" fontId="26" fillId="0" borderId="30" xfId="0" applyFont="1" applyBorder="1" applyAlignment="1" applyProtection="1">
      <alignment horizontal="center" textRotation="90"/>
    </xf>
    <xf numFmtId="0" fontId="44" fillId="0" borderId="56" xfId="0" applyFont="1" applyBorder="1" applyAlignment="1" applyProtection="1">
      <alignment vertical="center" wrapText="1"/>
    </xf>
    <xf numFmtId="0" fontId="7" fillId="0" borderId="47" xfId="0" applyFont="1" applyBorder="1" applyAlignment="1" applyProtection="1">
      <alignment vertical="center"/>
    </xf>
    <xf numFmtId="0" fontId="7" fillId="0" borderId="28" xfId="0" applyFont="1" applyBorder="1" applyAlignment="1" applyProtection="1">
      <alignment horizontal="center" vertical="center" textRotation="90"/>
    </xf>
    <xf numFmtId="0" fontId="23" fillId="0" borderId="32" xfId="0" applyFont="1" applyBorder="1" applyAlignment="1" applyProtection="1">
      <alignment horizontal="left" vertical="center" wrapText="1" indent="1"/>
    </xf>
    <xf numFmtId="0" fontId="0" fillId="26" borderId="0" xfId="0" applyFill="1" applyBorder="1" applyAlignment="1" applyProtection="1">
      <alignment vertical="center"/>
    </xf>
    <xf numFmtId="0" fontId="15" fillId="24" borderId="30" xfId="0" applyFont="1" applyFill="1" applyBorder="1" applyAlignment="1" applyProtection="1">
      <alignment horizontal="center" vertical="center"/>
    </xf>
    <xf numFmtId="0" fontId="15" fillId="24" borderId="34" xfId="0" applyFont="1" applyFill="1" applyBorder="1" applyAlignment="1" applyProtection="1">
      <alignment horizontal="center" vertical="center"/>
    </xf>
    <xf numFmtId="0" fontId="15" fillId="24" borderId="28" xfId="0" applyFont="1" applyFill="1" applyBorder="1" applyAlignment="1" applyProtection="1">
      <alignment horizontal="center" vertical="center"/>
    </xf>
    <xf numFmtId="0" fontId="25" fillId="0" borderId="18" xfId="0" applyFont="1" applyBorder="1" applyAlignment="1" applyProtection="1">
      <alignment horizontal="center" vertical="center"/>
    </xf>
    <xf numFmtId="0" fontId="9" fillId="24" borderId="34" xfId="0" applyFont="1" applyFill="1" applyBorder="1" applyAlignment="1" applyProtection="1">
      <alignment horizontal="center" vertical="center"/>
    </xf>
    <xf numFmtId="0" fontId="15" fillId="24" borderId="13" xfId="0" applyFont="1" applyFill="1" applyBorder="1" applyAlignment="1" applyProtection="1">
      <alignment horizontal="center" vertical="center"/>
    </xf>
    <xf numFmtId="0" fontId="15" fillId="24" borderId="23" xfId="0" applyFont="1" applyFill="1" applyBorder="1" applyAlignment="1" applyProtection="1">
      <alignment horizontal="center" vertical="center"/>
    </xf>
    <xf numFmtId="0" fontId="2" fillId="35" borderId="0" xfId="51" applyFill="1" applyProtection="1">
      <protection locked="0"/>
    </xf>
    <xf numFmtId="0" fontId="2" fillId="35" borderId="0" xfId="51" applyFill="1"/>
    <xf numFmtId="0" fontId="2" fillId="35" borderId="0" xfId="51" applyFont="1" applyFill="1"/>
    <xf numFmtId="0" fontId="94" fillId="35" borderId="0" xfId="51" applyFont="1" applyFill="1"/>
    <xf numFmtId="0" fontId="100" fillId="35" borderId="0" xfId="52" applyFill="1"/>
    <xf numFmtId="0" fontId="98" fillId="35" borderId="0" xfId="51" applyFont="1" applyFill="1"/>
    <xf numFmtId="0" fontId="2" fillId="35" borderId="10" xfId="51" applyFont="1" applyFill="1" applyBorder="1"/>
    <xf numFmtId="0" fontId="2" fillId="35" borderId="17" xfId="51" applyFont="1" applyFill="1" applyBorder="1"/>
    <xf numFmtId="0" fontId="2" fillId="35" borderId="14" xfId="51" applyFont="1" applyFill="1" applyBorder="1"/>
    <xf numFmtId="0" fontId="2" fillId="35" borderId="49" xfId="51" applyFont="1" applyFill="1" applyBorder="1"/>
    <xf numFmtId="0" fontId="2" fillId="35" borderId="98" xfId="51" applyFont="1" applyFill="1" applyBorder="1"/>
    <xf numFmtId="0" fontId="2" fillId="35" borderId="135" xfId="51" applyFont="1" applyFill="1" applyBorder="1"/>
    <xf numFmtId="0" fontId="2" fillId="35" borderId="99" xfId="51" applyFont="1" applyFill="1" applyBorder="1"/>
    <xf numFmtId="0" fontId="101" fillId="35" borderId="40" xfId="51" applyFont="1" applyFill="1" applyBorder="1" applyAlignment="1" applyProtection="1">
      <alignment wrapText="1"/>
      <protection locked="0"/>
    </xf>
    <xf numFmtId="0" fontId="97" fillId="35" borderId="58" xfId="46" applyFont="1" applyFill="1" applyBorder="1" applyAlignment="1">
      <alignment vertical="center" wrapText="1"/>
    </xf>
    <xf numFmtId="0" fontId="2" fillId="35" borderId="136" xfId="51" applyFont="1" applyFill="1" applyBorder="1" applyAlignment="1">
      <alignment vertical="center" wrapText="1"/>
    </xf>
    <xf numFmtId="0" fontId="2" fillId="35" borderId="137" xfId="51" applyFont="1" applyFill="1" applyBorder="1" applyAlignment="1">
      <alignment vertical="center" wrapText="1"/>
    </xf>
    <xf numFmtId="0" fontId="2" fillId="35" borderId="0" xfId="51" applyFill="1" applyAlignment="1" applyProtection="1">
      <alignment wrapText="1"/>
      <protection locked="0"/>
    </xf>
    <xf numFmtId="0" fontId="2" fillId="35" borderId="0" xfId="51" applyFill="1" applyAlignment="1">
      <alignment wrapText="1"/>
    </xf>
    <xf numFmtId="0" fontId="101" fillId="35" borderId="18" xfId="51" applyFont="1" applyFill="1" applyBorder="1" applyAlignment="1" applyProtection="1">
      <alignment wrapText="1"/>
      <protection locked="0"/>
    </xf>
    <xf numFmtId="0" fontId="97" fillId="35" borderId="59" xfId="46" applyFont="1" applyFill="1" applyBorder="1" applyAlignment="1">
      <alignment horizontal="left" vertical="center" wrapText="1"/>
    </xf>
    <xf numFmtId="0" fontId="102" fillId="35" borderId="25" xfId="51" applyFont="1" applyFill="1" applyBorder="1" applyAlignment="1">
      <alignment horizontal="left" vertical="center" wrapText="1"/>
    </xf>
    <xf numFmtId="0" fontId="102" fillId="35" borderId="69" xfId="51" applyFont="1" applyFill="1" applyBorder="1" applyAlignment="1">
      <alignment horizontal="left" vertical="center" wrapText="1"/>
    </xf>
    <xf numFmtId="0" fontId="101" fillId="35" borderId="47" xfId="51" applyFont="1" applyFill="1" applyBorder="1" applyAlignment="1" applyProtection="1">
      <alignment wrapText="1"/>
      <protection locked="0"/>
    </xf>
    <xf numFmtId="0" fontId="97" fillId="35" borderId="63" xfId="46" applyFont="1" applyFill="1" applyBorder="1" applyAlignment="1">
      <alignment horizontal="left" vertical="center" wrapText="1"/>
    </xf>
    <xf numFmtId="0" fontId="102" fillId="35" borderId="26" xfId="51" applyFont="1" applyFill="1" applyBorder="1" applyAlignment="1">
      <alignment horizontal="left" vertical="center" wrapText="1"/>
    </xf>
    <xf numFmtId="0" fontId="102" fillId="35" borderId="70" xfId="51" applyFont="1" applyFill="1" applyBorder="1" applyAlignment="1">
      <alignment horizontal="left" vertical="center" wrapText="1"/>
    </xf>
    <xf numFmtId="0" fontId="2" fillId="35" borderId="0" xfId="51" applyFill="1" applyAlignment="1">
      <alignment vertical="center"/>
    </xf>
    <xf numFmtId="0" fontId="98" fillId="35" borderId="0" xfId="51" applyFont="1" applyFill="1" applyAlignment="1">
      <alignment vertical="center"/>
    </xf>
    <xf numFmtId="0" fontId="2" fillId="35" borderId="20" xfId="51" applyFont="1" applyFill="1" applyBorder="1"/>
    <xf numFmtId="0" fontId="2" fillId="35" borderId="10" xfId="51" applyFont="1" applyFill="1" applyBorder="1" applyAlignment="1">
      <alignment vertical="center"/>
    </xf>
    <xf numFmtId="0" fontId="2" fillId="35" borderId="17" xfId="51" applyFont="1" applyFill="1" applyBorder="1" applyAlignment="1">
      <alignment vertical="center"/>
    </xf>
    <xf numFmtId="0" fontId="2" fillId="35" borderId="14" xfId="51" applyFont="1" applyFill="1" applyBorder="1" applyAlignment="1">
      <alignment vertical="center"/>
    </xf>
    <xf numFmtId="0" fontId="2" fillId="35" borderId="53" xfId="51" applyFont="1" applyFill="1" applyBorder="1"/>
    <xf numFmtId="0" fontId="2" fillId="35" borderId="64" xfId="51" applyFont="1" applyFill="1" applyBorder="1" applyAlignment="1">
      <alignment vertical="center"/>
    </xf>
    <xf numFmtId="0" fontId="2" fillId="35" borderId="138" xfId="51" applyFont="1" applyFill="1" applyBorder="1" applyAlignment="1">
      <alignment vertical="center"/>
    </xf>
    <xf numFmtId="0" fontId="2" fillId="35" borderId="71" xfId="51" applyFont="1" applyFill="1" applyBorder="1" applyAlignment="1">
      <alignment vertical="center"/>
    </xf>
    <xf numFmtId="0" fontId="97" fillId="35" borderId="57" xfId="46" applyFont="1" applyFill="1" applyBorder="1" applyAlignment="1">
      <alignment horizontal="left" vertical="center" wrapText="1"/>
    </xf>
    <xf numFmtId="0" fontId="102" fillId="35" borderId="24" xfId="51" applyFont="1" applyFill="1" applyBorder="1" applyAlignment="1">
      <alignment horizontal="left" vertical="center" wrapText="1"/>
    </xf>
    <xf numFmtId="0" fontId="102" fillId="35" borderId="68" xfId="51" applyFont="1" applyFill="1" applyBorder="1" applyAlignment="1">
      <alignment horizontal="left" vertical="center" wrapText="1"/>
    </xf>
    <xf numFmtId="0" fontId="96" fillId="35" borderId="0" xfId="51" applyFont="1" applyFill="1"/>
    <xf numFmtId="0" fontId="102" fillId="35" borderId="0" xfId="51" applyFont="1" applyFill="1" applyAlignment="1">
      <alignment horizontal="left" vertical="center" wrapText="1"/>
    </xf>
    <xf numFmtId="0" fontId="102" fillId="35" borderId="0" xfId="51" applyFont="1" applyFill="1" applyAlignment="1">
      <alignment horizontal="left" vertical="top" wrapText="1"/>
    </xf>
    <xf numFmtId="0" fontId="97" fillId="35" borderId="0" xfId="46" applyFill="1"/>
    <xf numFmtId="0" fontId="2" fillId="0" borderId="0" xfId="51" applyProtection="1">
      <protection locked="0"/>
    </xf>
    <xf numFmtId="0" fontId="2" fillId="0" borderId="0" xfId="51"/>
    <xf numFmtId="0" fontId="85" fillId="0" borderId="23" xfId="0" applyFont="1" applyBorder="1" applyAlignment="1" applyProtection="1">
      <alignment horizontal="left" vertical="center" wrapText="1"/>
    </xf>
    <xf numFmtId="49" fontId="7" fillId="0" borderId="40" xfId="0" applyNumberFormat="1" applyFont="1" applyFill="1" applyBorder="1" applyAlignment="1" applyProtection="1">
      <alignment horizontal="left" vertical="center"/>
    </xf>
    <xf numFmtId="0" fontId="14" fillId="0" borderId="45" xfId="0" applyFont="1" applyFill="1" applyBorder="1" applyAlignment="1" applyProtection="1">
      <alignment vertical="center" wrapText="1"/>
    </xf>
    <xf numFmtId="0" fontId="47" fillId="0" borderId="18" xfId="0" applyFont="1" applyBorder="1" applyAlignment="1" applyProtection="1">
      <alignment horizontal="left" vertical="center"/>
    </xf>
    <xf numFmtId="0" fontId="14" fillId="0" borderId="37" xfId="0" applyFont="1" applyBorder="1" applyAlignment="1" applyProtection="1">
      <alignment horizontal="left" vertical="center" wrapText="1"/>
    </xf>
    <xf numFmtId="0" fontId="17" fillId="26" borderId="37" xfId="0" applyFont="1" applyFill="1" applyBorder="1" applyAlignment="1" applyProtection="1">
      <alignment horizontal="center" vertical="center"/>
    </xf>
    <xf numFmtId="0" fontId="35" fillId="0" borderId="18" xfId="0" applyFont="1" applyFill="1" applyBorder="1" applyAlignment="1" applyProtection="1">
      <alignment vertical="center" wrapText="1"/>
    </xf>
    <xf numFmtId="49" fontId="7" fillId="0" borderId="21" xfId="0" applyNumberFormat="1" applyFont="1" applyFill="1" applyBorder="1" applyAlignment="1" applyProtection="1">
      <alignment horizontal="left" vertical="center"/>
    </xf>
    <xf numFmtId="0" fontId="7" fillId="42" borderId="38" xfId="0" applyFont="1" applyFill="1" applyBorder="1" applyAlignment="1" applyProtection="1">
      <alignment horizontal="center" vertical="center"/>
      <protection locked="0"/>
    </xf>
    <xf numFmtId="0" fontId="7" fillId="24" borderId="37" xfId="0" applyFont="1" applyFill="1" applyBorder="1" applyAlignment="1" applyProtection="1">
      <alignment horizontal="center" vertical="center"/>
    </xf>
    <xf numFmtId="0" fontId="7" fillId="42" borderId="38" xfId="0" applyFont="1" applyFill="1" applyBorder="1" applyAlignment="1" applyProtection="1">
      <alignment vertical="center"/>
      <protection locked="0"/>
    </xf>
    <xf numFmtId="0" fontId="16" fillId="0" borderId="37" xfId="0" applyFont="1" applyBorder="1" applyAlignment="1" applyProtection="1">
      <alignment horizontal="center" vertical="center"/>
    </xf>
    <xf numFmtId="0" fontId="35" fillId="0" borderId="38" xfId="0" applyFont="1" applyFill="1" applyBorder="1" applyAlignment="1" applyProtection="1">
      <alignment horizontal="left" vertical="center" wrapText="1"/>
    </xf>
    <xf numFmtId="0" fontId="35" fillId="0" borderId="66" xfId="0" applyFont="1" applyFill="1" applyBorder="1" applyAlignment="1" applyProtection="1">
      <alignment vertical="center" wrapText="1"/>
    </xf>
    <xf numFmtId="0" fontId="104" fillId="0" borderId="38" xfId="0" applyFont="1" applyBorder="1" applyAlignment="1" applyProtection="1">
      <alignment horizontal="center" vertical="center"/>
    </xf>
    <xf numFmtId="0" fontId="104" fillId="0" borderId="18" xfId="0" applyFont="1" applyBorder="1" applyAlignment="1" applyProtection="1">
      <alignment horizontal="center" vertical="center"/>
    </xf>
    <xf numFmtId="0" fontId="35" fillId="0" borderId="77"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xf>
    <xf numFmtId="0" fontId="7" fillId="0" borderId="37" xfId="0" applyFont="1" applyFill="1" applyBorder="1" applyAlignment="1" applyProtection="1">
      <alignment horizontal="center" vertical="center"/>
    </xf>
    <xf numFmtId="0" fontId="7" fillId="0" borderId="66" xfId="0" applyFont="1" applyBorder="1" applyAlignment="1" applyProtection="1">
      <alignment horizontal="left" vertical="center"/>
    </xf>
    <xf numFmtId="0" fontId="7" fillId="24" borderId="37" xfId="0" applyFont="1" applyFill="1" applyBorder="1" applyAlignment="1" applyProtection="1">
      <alignment horizontal="center" vertical="center"/>
      <protection locked="0"/>
    </xf>
    <xf numFmtId="0" fontId="14" fillId="0" borderId="37" xfId="0" applyFont="1" applyFill="1" applyBorder="1" applyAlignment="1" applyProtection="1">
      <alignment horizontal="left" vertical="center" wrapText="1"/>
    </xf>
    <xf numFmtId="0" fontId="14" fillId="37" borderId="27" xfId="0" applyFont="1" applyFill="1" applyBorder="1" applyAlignment="1" applyProtection="1">
      <alignment horizontal="left" vertical="center" wrapText="1"/>
    </xf>
    <xf numFmtId="0" fontId="16" fillId="37" borderId="18" xfId="0" applyFont="1" applyFill="1" applyBorder="1" applyAlignment="1" applyProtection="1">
      <alignment horizontal="center" vertical="center"/>
    </xf>
    <xf numFmtId="0" fontId="14" fillId="0" borderId="27" xfId="0" applyFont="1" applyFill="1" applyBorder="1" applyAlignment="1" applyProtection="1">
      <alignment horizontal="left" vertical="center" wrapText="1"/>
    </xf>
    <xf numFmtId="0" fontId="16" fillId="37" borderId="27" xfId="0" applyFont="1" applyFill="1" applyBorder="1" applyAlignment="1" applyProtection="1">
      <alignment horizontal="center" vertical="center"/>
    </xf>
    <xf numFmtId="0" fontId="15" fillId="24" borderId="98" xfId="0" applyFont="1" applyFill="1" applyBorder="1" applyAlignment="1" applyProtection="1">
      <alignment horizontal="center" vertical="center"/>
    </xf>
    <xf numFmtId="0" fontId="15" fillId="24" borderId="135" xfId="0" applyFont="1" applyFill="1" applyBorder="1" applyAlignment="1" applyProtection="1">
      <alignment horizontal="center" vertical="center"/>
    </xf>
    <xf numFmtId="0" fontId="15" fillId="24" borderId="37" xfId="0" applyFont="1" applyFill="1" applyBorder="1" applyAlignment="1" applyProtection="1">
      <alignment horizontal="center" vertical="center"/>
    </xf>
    <xf numFmtId="0" fontId="9" fillId="24" borderId="37" xfId="0" applyFont="1" applyFill="1" applyBorder="1" applyAlignment="1" applyProtection="1">
      <alignment horizontal="center" vertical="center"/>
    </xf>
    <xf numFmtId="0" fontId="7" fillId="42" borderId="18" xfId="0" applyFont="1" applyFill="1" applyBorder="1" applyAlignment="1" applyProtection="1">
      <alignment horizontal="center" vertical="center"/>
    </xf>
    <xf numFmtId="0" fontId="35" fillId="0" borderId="22" xfId="0" applyFont="1" applyFill="1" applyBorder="1" applyAlignment="1" applyProtection="1">
      <alignment horizontal="right" vertical="center" wrapText="1"/>
    </xf>
    <xf numFmtId="0" fontId="14" fillId="26" borderId="18" xfId="0" applyFont="1" applyFill="1" applyBorder="1" applyAlignment="1" applyProtection="1">
      <alignment horizontal="right" vertical="center" wrapText="1"/>
    </xf>
    <xf numFmtId="0" fontId="14" fillId="26" borderId="38" xfId="0" applyFont="1" applyFill="1" applyBorder="1" applyAlignment="1" applyProtection="1">
      <alignment horizontal="right" vertical="center" wrapText="1"/>
    </xf>
    <xf numFmtId="49" fontId="7" fillId="0" borderId="20" xfId="0" applyNumberFormat="1" applyFont="1" applyBorder="1" applyAlignment="1">
      <alignment horizontal="left" vertical="center"/>
    </xf>
    <xf numFmtId="0" fontId="14" fillId="38" borderId="46" xfId="0" applyFont="1" applyFill="1" applyBorder="1" applyAlignment="1" applyProtection="1">
      <alignment horizontal="left" vertical="center" wrapText="1"/>
    </xf>
    <xf numFmtId="49" fontId="7" fillId="37" borderId="18" xfId="0" applyNumberFormat="1" applyFont="1" applyFill="1" applyBorder="1" applyAlignment="1">
      <alignment horizontal="left" vertical="center"/>
    </xf>
    <xf numFmtId="0" fontId="14" fillId="37" borderId="44" xfId="0" applyFont="1" applyFill="1" applyBorder="1" applyAlignment="1" applyProtection="1">
      <alignment horizontal="left" vertical="center" wrapText="1"/>
    </xf>
    <xf numFmtId="0" fontId="7" fillId="42" borderId="38" xfId="0" applyFont="1" applyFill="1" applyBorder="1" applyAlignment="1" applyProtection="1">
      <alignment vertical="center"/>
    </xf>
    <xf numFmtId="0" fontId="5" fillId="24" borderId="34" xfId="0" applyFont="1" applyFill="1" applyBorder="1" applyAlignment="1" applyProtection="1">
      <alignment vertical="center"/>
    </xf>
    <xf numFmtId="0" fontId="7" fillId="0" borderId="47" xfId="0" applyFont="1" applyBorder="1" applyAlignment="1" applyProtection="1">
      <alignment horizontal="left" vertical="center" textRotation="90"/>
    </xf>
    <xf numFmtId="49" fontId="7" fillId="26" borderId="34" xfId="0" applyNumberFormat="1" applyFont="1" applyFill="1" applyBorder="1" applyAlignment="1" applyProtection="1">
      <alignment horizontal="left" vertical="center"/>
    </xf>
    <xf numFmtId="0" fontId="7" fillId="26" borderId="34" xfId="0" applyFont="1" applyFill="1" applyBorder="1" applyAlignment="1" applyProtection="1">
      <alignment horizontal="left" vertical="center" wrapText="1"/>
    </xf>
    <xf numFmtId="0" fontId="35" fillId="0" borderId="36" xfId="0" applyFont="1" applyBorder="1" applyAlignment="1" applyProtection="1">
      <alignment horizontal="left" vertical="center" indent="1"/>
    </xf>
    <xf numFmtId="0" fontId="35" fillId="0" borderId="21"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14" fillId="26" borderId="34" xfId="0" applyFont="1" applyFill="1" applyBorder="1" applyAlignment="1" applyProtection="1">
      <alignment horizontal="left" vertical="center" wrapText="1"/>
    </xf>
    <xf numFmtId="0" fontId="14" fillId="26" borderId="34" xfId="0" applyFont="1" applyFill="1" applyBorder="1" applyAlignment="1" applyProtection="1">
      <alignment horizontal="right" vertical="center" wrapText="1"/>
    </xf>
    <xf numFmtId="0" fontId="7" fillId="0" borderId="27" xfId="0" applyFont="1" applyFill="1" applyBorder="1" applyAlignment="1" applyProtection="1">
      <alignment horizontal="center" vertical="center"/>
    </xf>
    <xf numFmtId="49" fontId="7" fillId="0" borderId="27" xfId="0" applyNumberFormat="1" applyFont="1" applyBorder="1" applyAlignment="1" applyProtection="1">
      <alignment horizontal="left" vertical="center"/>
    </xf>
    <xf numFmtId="0" fontId="35" fillId="0" borderId="36" xfId="0" applyFont="1" applyFill="1" applyBorder="1" applyAlignment="1" applyProtection="1">
      <alignment horizontal="left" vertical="center" wrapText="1"/>
    </xf>
    <xf numFmtId="0" fontId="14" fillId="0" borderId="38" xfId="0" applyFont="1" applyFill="1" applyBorder="1" applyAlignment="1" applyProtection="1">
      <alignment horizontal="left" vertical="center" wrapText="1"/>
    </xf>
    <xf numFmtId="0" fontId="14" fillId="35" borderId="0" xfId="0" applyFont="1" applyFill="1" applyBorder="1" applyAlignment="1" applyProtection="1">
      <alignment horizontal="left" vertical="top" wrapText="1"/>
    </xf>
    <xf numFmtId="0" fontId="7" fillId="0" borderId="37" xfId="0" applyFont="1" applyBorder="1" applyAlignment="1" applyProtection="1">
      <alignment vertical="center"/>
    </xf>
    <xf numFmtId="0" fontId="35" fillId="0" borderId="23" xfId="0" applyFont="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49" fontId="7" fillId="0" borderId="27" xfId="0" applyNumberFormat="1" applyFont="1" applyBorder="1" applyAlignment="1" applyProtection="1">
      <alignment horizontal="left" vertical="center"/>
    </xf>
    <xf numFmtId="0" fontId="35" fillId="0" borderId="22" xfId="0" applyFont="1" applyFill="1" applyBorder="1" applyAlignment="1" applyProtection="1">
      <alignment horizontal="left" vertical="center" wrapText="1"/>
    </xf>
    <xf numFmtId="0" fontId="35" fillId="0" borderId="23" xfId="0" applyFont="1" applyBorder="1" applyAlignment="1" applyProtection="1">
      <alignment horizontal="left" vertical="center" wrapText="1"/>
    </xf>
    <xf numFmtId="49" fontId="7" fillId="0" borderId="27" xfId="0" applyNumberFormat="1" applyFont="1" applyBorder="1" applyAlignment="1" applyProtection="1">
      <alignment horizontal="left" vertical="center"/>
    </xf>
    <xf numFmtId="0" fontId="9" fillId="26" borderId="0" xfId="47" applyFont="1" applyFill="1" applyAlignment="1">
      <alignment horizontal="center" vertical="top" wrapText="1"/>
    </xf>
    <xf numFmtId="0" fontId="88" fillId="35" borderId="0" xfId="57" applyFont="1" applyFill="1"/>
    <xf numFmtId="0" fontId="90" fillId="35" borderId="0" xfId="57" applyFont="1" applyFill="1" applyAlignment="1">
      <alignment horizontal="left" vertical="center"/>
    </xf>
    <xf numFmtId="0" fontId="89" fillId="37" borderId="0" xfId="57" applyFont="1" applyFill="1"/>
    <xf numFmtId="0" fontId="89" fillId="35" borderId="0" xfId="57" applyFont="1" applyFill="1"/>
    <xf numFmtId="0" fontId="9" fillId="26" borderId="22" xfId="47" applyFont="1" applyFill="1" applyBorder="1" applyAlignment="1">
      <alignment horizontal="center" vertical="top" wrapText="1"/>
    </xf>
    <xf numFmtId="0" fontId="88" fillId="40" borderId="0" xfId="57" applyFont="1" applyFill="1"/>
    <xf numFmtId="0" fontId="91" fillId="35" borderId="107" xfId="57" applyFont="1" applyFill="1" applyBorder="1" applyAlignment="1">
      <alignment horizontal="right" vertical="center" wrapText="1"/>
    </xf>
    <xf numFmtId="0" fontId="91" fillId="35" borderId="0" xfId="57" applyFont="1" applyFill="1" applyAlignment="1">
      <alignment horizontal="right" vertical="center" wrapText="1"/>
    </xf>
    <xf numFmtId="0" fontId="91" fillId="35" borderId="108" xfId="57" applyFont="1" applyFill="1" applyBorder="1" applyAlignment="1">
      <alignment horizontal="right" vertical="center" wrapText="1"/>
    </xf>
    <xf numFmtId="0" fontId="90" fillId="39" borderId="60" xfId="57" applyFont="1" applyFill="1" applyBorder="1" applyAlignment="1" applyProtection="1">
      <alignment horizontal="center" vertical="center" wrapText="1"/>
      <protection locked="0"/>
    </xf>
    <xf numFmtId="0" fontId="90" fillId="39" borderId="46" xfId="57" applyFont="1" applyFill="1" applyBorder="1" applyAlignment="1" applyProtection="1">
      <alignment horizontal="center" vertical="center" wrapText="1"/>
      <protection locked="0"/>
    </xf>
    <xf numFmtId="0" fontId="90" fillId="39" borderId="109" xfId="57" applyFont="1" applyFill="1" applyBorder="1" applyAlignment="1" applyProtection="1">
      <alignment horizontal="center" vertical="center" wrapText="1"/>
      <protection locked="0"/>
    </xf>
    <xf numFmtId="0" fontId="88" fillId="40" borderId="0" xfId="57" applyFont="1" applyFill="1" applyAlignment="1">
      <alignment vertical="center"/>
    </xf>
    <xf numFmtId="0" fontId="105" fillId="0" borderId="104" xfId="57" applyFont="1" applyBorder="1" applyAlignment="1">
      <alignment horizontal="center" vertical="center"/>
    </xf>
    <xf numFmtId="0" fontId="8" fillId="42" borderId="117" xfId="57" applyFont="1" applyFill="1" applyBorder="1" applyAlignment="1" applyProtection="1">
      <alignment horizontal="center" vertical="center"/>
      <protection locked="0"/>
    </xf>
    <xf numFmtId="0" fontId="94" fillId="37" borderId="0" xfId="57" applyFont="1" applyFill="1" applyAlignment="1">
      <alignment horizontal="left" vertical="center"/>
    </xf>
    <xf numFmtId="14" fontId="94" fillId="37" borderId="0" xfId="57" applyNumberFormat="1" applyFont="1" applyFill="1" applyAlignment="1">
      <alignment vertical="center"/>
    </xf>
    <xf numFmtId="0" fontId="89" fillId="37" borderId="0" xfId="57" applyFont="1" applyFill="1" applyAlignment="1">
      <alignment wrapText="1"/>
    </xf>
    <xf numFmtId="0" fontId="89" fillId="37" borderId="0" xfId="57" applyFont="1" applyFill="1" applyAlignment="1">
      <alignment horizontal="left" vertical="center"/>
    </xf>
    <xf numFmtId="0" fontId="89" fillId="37" borderId="0" xfId="57" applyFont="1" applyFill="1" applyAlignment="1">
      <alignment horizontal="right"/>
    </xf>
    <xf numFmtId="0" fontId="88" fillId="35" borderId="0" xfId="57" applyFont="1" applyFill="1" applyAlignment="1">
      <alignment vertical="center"/>
    </xf>
    <xf numFmtId="223" fontId="89" fillId="37" borderId="0" xfId="57" applyNumberFormat="1" applyFont="1" applyFill="1" applyAlignment="1">
      <alignment horizontal="right"/>
    </xf>
    <xf numFmtId="223" fontId="89" fillId="37" borderId="0" xfId="57" applyNumberFormat="1" applyFont="1" applyFill="1"/>
    <xf numFmtId="0" fontId="5" fillId="35" borderId="0" xfId="57" applyFont="1" applyFill="1"/>
    <xf numFmtId="223" fontId="90" fillId="37" borderId="0" xfId="57" applyNumberFormat="1" applyFont="1" applyFill="1"/>
    <xf numFmtId="0" fontId="90" fillId="0" borderId="0" xfId="57" applyFont="1" applyAlignment="1">
      <alignment horizontal="left" vertical="center"/>
    </xf>
    <xf numFmtId="0" fontId="88" fillId="0" borderId="0" xfId="57" applyFont="1" applyAlignment="1">
      <alignment vertical="center"/>
    </xf>
    <xf numFmtId="0" fontId="93" fillId="35" borderId="116" xfId="57" applyFont="1" applyFill="1" applyBorder="1" applyAlignment="1">
      <alignment vertical="center"/>
    </xf>
    <xf numFmtId="0" fontId="93" fillId="35" borderId="105" xfId="57" applyFont="1" applyFill="1" applyBorder="1" applyAlignment="1">
      <alignment vertical="center"/>
    </xf>
    <xf numFmtId="0" fontId="88" fillId="37" borderId="0" xfId="57" applyFont="1" applyFill="1"/>
    <xf numFmtId="0" fontId="90" fillId="37" borderId="0" xfId="57" applyFont="1" applyFill="1" applyAlignment="1">
      <alignment horizontal="left" vertical="center"/>
    </xf>
    <xf numFmtId="0" fontId="54" fillId="0" borderId="44" xfId="0" applyFont="1" applyBorder="1" applyAlignment="1" applyProtection="1">
      <alignment horizontal="center"/>
      <protection locked="0"/>
    </xf>
    <xf numFmtId="0" fontId="6" fillId="34" borderId="23" xfId="0" applyFont="1" applyFill="1" applyBorder="1" applyAlignment="1" applyProtection="1">
      <alignment horizontal="center" vertical="center"/>
    </xf>
    <xf numFmtId="0" fontId="6" fillId="34" borderId="19" xfId="0" applyFont="1" applyFill="1" applyBorder="1" applyAlignment="1" applyProtection="1">
      <alignment horizontal="center" vertical="center"/>
    </xf>
    <xf numFmtId="0" fontId="13" fillId="0" borderId="36" xfId="0" applyFont="1" applyBorder="1" applyAlignment="1" applyProtection="1">
      <alignment horizontal="left" vertical="center"/>
    </xf>
    <xf numFmtId="0" fontId="14" fillId="0" borderId="13" xfId="0" applyFont="1" applyBorder="1" applyAlignment="1" applyProtection="1">
      <alignment horizontal="left"/>
    </xf>
    <xf numFmtId="0" fontId="54" fillId="0" borderId="42" xfId="0" applyFont="1" applyBorder="1" applyAlignment="1" applyProtection="1">
      <alignment horizontal="center"/>
      <protection locked="0"/>
    </xf>
    <xf numFmtId="0" fontId="54" fillId="0" borderId="54" xfId="0" applyFont="1" applyBorder="1" applyAlignment="1" applyProtection="1">
      <alignment horizontal="center"/>
      <protection locked="0"/>
    </xf>
    <xf numFmtId="0" fontId="54" fillId="0" borderId="52" xfId="0" applyFont="1" applyBorder="1" applyAlignment="1" applyProtection="1">
      <alignment horizontal="center"/>
      <protection locked="0"/>
    </xf>
    <xf numFmtId="0" fontId="13" fillId="0" borderId="23" xfId="0" applyFont="1" applyBorder="1" applyAlignment="1" applyProtection="1">
      <alignment horizontal="left" vertical="center"/>
    </xf>
    <xf numFmtId="0" fontId="14" fillId="0" borderId="19" xfId="0" applyFont="1" applyBorder="1" applyAlignment="1" applyProtection="1">
      <alignment horizontal="left"/>
    </xf>
    <xf numFmtId="0" fontId="0" fillId="0" borderId="77" xfId="0" applyBorder="1" applyAlignment="1">
      <alignment horizontal="center"/>
    </xf>
    <xf numFmtId="0" fontId="0" fillId="0" borderId="46" xfId="0" applyBorder="1" applyAlignment="1">
      <alignment horizontal="center"/>
    </xf>
    <xf numFmtId="0" fontId="14" fillId="0" borderId="23" xfId="0" applyFont="1" applyBorder="1" applyAlignment="1" applyProtection="1">
      <alignment horizontal="left"/>
    </xf>
    <xf numFmtId="0" fontId="54" fillId="0" borderId="43" xfId="0" applyFont="1" applyBorder="1" applyAlignment="1" applyProtection="1">
      <alignment horizontal="center" vertical="center"/>
      <protection locked="0"/>
    </xf>
    <xf numFmtId="0" fontId="54" fillId="0" borderId="51"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52" xfId="0" applyFont="1" applyBorder="1" applyAlignment="1" applyProtection="1">
      <alignment horizontal="center" vertical="center"/>
      <protection locked="0"/>
    </xf>
    <xf numFmtId="193" fontId="17" fillId="0" borderId="85" xfId="0" applyNumberFormat="1" applyFont="1" applyBorder="1" applyAlignment="1" applyProtection="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16" fillId="0" borderId="80" xfId="0" applyFont="1" applyBorder="1" applyAlignment="1" applyProtection="1">
      <alignment horizontal="center" vertical="center"/>
    </xf>
    <xf numFmtId="0" fontId="0" fillId="0" borderId="78" xfId="0" applyBorder="1" applyAlignment="1" applyProtection="1">
      <alignment vertical="center"/>
    </xf>
    <xf numFmtId="0" fontId="54" fillId="0" borderId="44" xfId="0" applyFont="1" applyBorder="1" applyAlignment="1" applyProtection="1">
      <alignment horizontal="center" vertical="center"/>
      <protection locked="0"/>
    </xf>
    <xf numFmtId="0" fontId="54" fillId="0" borderId="42" xfId="0" applyFont="1" applyBorder="1" applyAlignment="1" applyProtection="1">
      <alignment horizontal="center" vertical="center"/>
      <protection locked="0"/>
    </xf>
    <xf numFmtId="219" fontId="17" fillId="0" borderId="85" xfId="0" applyNumberFormat="1" applyFont="1" applyBorder="1" applyAlignment="1" applyProtection="1">
      <alignment horizontal="left" vertical="center"/>
    </xf>
    <xf numFmtId="219" fontId="0" fillId="0" borderId="83" xfId="0" applyNumberFormat="1" applyBorder="1" applyAlignment="1">
      <alignment horizontal="left" vertical="center"/>
    </xf>
    <xf numFmtId="219" fontId="0" fillId="0" borderId="84" xfId="0" applyNumberFormat="1" applyBorder="1" applyAlignment="1">
      <alignment horizontal="left" vertical="center"/>
    </xf>
    <xf numFmtId="0" fontId="54" fillId="0" borderId="45" xfId="0" applyFont="1" applyBorder="1" applyAlignment="1" applyProtection="1">
      <alignment horizontal="center" vertical="center"/>
      <protection locked="0"/>
    </xf>
    <xf numFmtId="0" fontId="54" fillId="0" borderId="55" xfId="0" applyFont="1" applyBorder="1" applyAlignment="1" applyProtection="1">
      <alignment horizontal="center" vertical="center"/>
      <protection locked="0"/>
    </xf>
    <xf numFmtId="0" fontId="54" fillId="0" borderId="21" xfId="0" applyFont="1" applyBorder="1" applyAlignment="1" applyProtection="1">
      <alignment horizontal="center" vertical="center"/>
      <protection locked="0"/>
    </xf>
    <xf numFmtId="0" fontId="54" fillId="0" borderId="35" xfId="0" applyFont="1" applyBorder="1" applyAlignment="1" applyProtection="1">
      <alignment horizontal="center" vertical="center"/>
      <protection locked="0"/>
    </xf>
    <xf numFmtId="0" fontId="35" fillId="0" borderId="44" xfId="0" applyFont="1" applyFill="1" applyBorder="1" applyAlignment="1" applyProtection="1">
      <alignment horizontal="left" vertical="center"/>
    </xf>
    <xf numFmtId="0" fontId="35" fillId="0" borderId="46" xfId="0" applyFont="1" applyFill="1" applyBorder="1" applyAlignment="1" applyProtection="1">
      <alignment horizontal="left" vertical="center"/>
    </xf>
    <xf numFmtId="0" fontId="35" fillId="0" borderId="42" xfId="0" applyFont="1" applyFill="1" applyBorder="1" applyAlignment="1" applyProtection="1">
      <alignment horizontal="left" vertical="center"/>
    </xf>
    <xf numFmtId="228" fontId="17" fillId="0" borderId="85" xfId="0" applyNumberFormat="1" applyFont="1" applyBorder="1" applyAlignment="1" applyProtection="1">
      <alignment horizontal="left" vertical="center"/>
    </xf>
    <xf numFmtId="228" fontId="0" fillId="0" borderId="83" xfId="0" applyNumberFormat="1" applyBorder="1" applyAlignment="1">
      <alignment horizontal="left" vertical="center"/>
    </xf>
    <xf numFmtId="228" fontId="0" fillId="0" borderId="84" xfId="0" applyNumberFormat="1" applyBorder="1" applyAlignment="1">
      <alignment horizontal="left" vertical="center"/>
    </xf>
    <xf numFmtId="0" fontId="13" fillId="0" borderId="13" xfId="0" applyFont="1" applyBorder="1" applyAlignment="1" applyProtection="1">
      <alignment horizontal="left" vertical="center"/>
    </xf>
    <xf numFmtId="0" fontId="13" fillId="0" borderId="33" xfId="0" applyFont="1" applyBorder="1" applyAlignment="1" applyProtection="1">
      <alignment horizontal="left" vertical="center"/>
    </xf>
    <xf numFmtId="0" fontId="54" fillId="0" borderId="66" xfId="0" applyFont="1" applyBorder="1" applyAlignment="1" applyProtection="1">
      <alignment horizontal="center" vertical="center"/>
      <protection locked="0"/>
    </xf>
    <xf numFmtId="0" fontId="54" fillId="0" borderId="76" xfId="0" applyFont="1" applyBorder="1" applyAlignment="1" applyProtection="1">
      <alignment horizontal="center" vertical="center"/>
      <protection locked="0"/>
    </xf>
    <xf numFmtId="215" fontId="17" fillId="0" borderId="85" xfId="0" applyNumberFormat="1" applyFont="1" applyBorder="1" applyAlignment="1" applyProtection="1">
      <alignment horizontal="left" vertical="center"/>
    </xf>
    <xf numFmtId="215" fontId="0" fillId="0" borderId="83" xfId="0" applyNumberFormat="1" applyBorder="1" applyAlignment="1">
      <alignment horizontal="left" vertical="center"/>
    </xf>
    <xf numFmtId="215" fontId="0" fillId="0" borderId="84" xfId="0" applyNumberFormat="1" applyBorder="1" applyAlignment="1">
      <alignment horizontal="left" vertical="center"/>
    </xf>
    <xf numFmtId="213" fontId="17" fillId="0" borderId="85" xfId="0" applyNumberFormat="1" applyFont="1" applyBorder="1" applyAlignment="1" applyProtection="1">
      <alignment horizontal="left" vertical="center"/>
    </xf>
    <xf numFmtId="213" fontId="0" fillId="0" borderId="83" xfId="0" applyNumberFormat="1" applyBorder="1" applyAlignment="1">
      <alignment horizontal="left" vertical="center"/>
    </xf>
    <xf numFmtId="213" fontId="0" fillId="0" borderId="84" xfId="0" applyNumberFormat="1" applyBorder="1" applyAlignment="1">
      <alignment horizontal="left" vertical="center"/>
    </xf>
    <xf numFmtId="184" fontId="17" fillId="0" borderId="85" xfId="0" applyNumberFormat="1" applyFont="1" applyBorder="1" applyAlignment="1" applyProtection="1">
      <alignment horizontal="left" vertical="center"/>
    </xf>
    <xf numFmtId="185" fontId="17" fillId="0" borderId="85" xfId="0" applyNumberFormat="1" applyFont="1" applyBorder="1" applyAlignment="1" applyProtection="1">
      <alignment horizontal="left" vertical="center"/>
    </xf>
    <xf numFmtId="190" fontId="17" fillId="0" borderId="85" xfId="0" applyNumberFormat="1" applyFont="1" applyBorder="1" applyAlignment="1" applyProtection="1">
      <alignment horizontal="left" vertical="center"/>
    </xf>
    <xf numFmtId="0" fontId="0" fillId="0" borderId="19" xfId="0" applyBorder="1" applyAlignment="1">
      <alignment vertical="center"/>
    </xf>
    <xf numFmtId="0" fontId="0" fillId="0" borderId="29" xfId="0" applyBorder="1" applyAlignment="1">
      <alignment vertical="center"/>
    </xf>
    <xf numFmtId="0" fontId="0" fillId="0" borderId="46" xfId="0" applyBorder="1" applyAlignment="1">
      <alignment vertical="center"/>
    </xf>
    <xf numFmtId="0" fontId="0" fillId="0" borderId="42" xfId="0" applyBorder="1" applyAlignment="1">
      <alignment vertical="center"/>
    </xf>
    <xf numFmtId="227" fontId="17" fillId="0" borderId="85" xfId="0" applyNumberFormat="1" applyFont="1" applyBorder="1" applyAlignment="1" applyProtection="1">
      <alignment horizontal="left" vertical="center"/>
    </xf>
    <xf numFmtId="227" fontId="0" fillId="0" borderId="83" xfId="0" applyNumberFormat="1" applyBorder="1" applyAlignment="1">
      <alignment horizontal="left" vertical="center"/>
    </xf>
    <xf numFmtId="227" fontId="0" fillId="0" borderId="84" xfId="0" applyNumberFormat="1" applyBorder="1" applyAlignment="1">
      <alignment horizontal="left" vertical="center"/>
    </xf>
    <xf numFmtId="181" fontId="17" fillId="0" borderId="85" xfId="0" applyNumberFormat="1" applyFont="1" applyBorder="1" applyAlignment="1" applyProtection="1">
      <alignment horizontal="left" vertical="center"/>
    </xf>
    <xf numFmtId="177" fontId="17" fillId="0" borderId="85" xfId="0" applyNumberFormat="1" applyFont="1" applyBorder="1" applyAlignment="1" applyProtection="1">
      <alignment horizontal="left" vertical="center"/>
    </xf>
    <xf numFmtId="222" fontId="17" fillId="0" borderId="85" xfId="0" applyNumberFormat="1" applyFont="1" applyBorder="1" applyAlignment="1" applyProtection="1">
      <alignment horizontal="left" vertical="center"/>
    </xf>
    <xf numFmtId="222" fontId="0" fillId="0" borderId="83" xfId="0" applyNumberFormat="1" applyBorder="1" applyAlignment="1">
      <alignment horizontal="left" vertical="center"/>
    </xf>
    <xf numFmtId="222" fontId="0" fillId="0" borderId="84" xfId="0" applyNumberFormat="1" applyBorder="1" applyAlignment="1">
      <alignment horizontal="left" vertical="center"/>
    </xf>
    <xf numFmtId="224" fontId="17" fillId="0" borderId="85" xfId="0" applyNumberFormat="1" applyFont="1" applyBorder="1" applyAlignment="1" applyProtection="1">
      <alignment horizontal="left" vertical="center"/>
    </xf>
    <xf numFmtId="224" fontId="0" fillId="0" borderId="83" xfId="0" applyNumberFormat="1" applyBorder="1" applyAlignment="1">
      <alignment horizontal="left" vertical="center"/>
    </xf>
    <xf numFmtId="224" fontId="0" fillId="0" borderId="84" xfId="0" applyNumberFormat="1" applyBorder="1" applyAlignment="1">
      <alignment horizontal="left" vertical="center"/>
    </xf>
    <xf numFmtId="216" fontId="17" fillId="0" borderId="85" xfId="0" applyNumberFormat="1" applyFont="1" applyBorder="1" applyAlignment="1" applyProtection="1">
      <alignment horizontal="left" vertical="center"/>
    </xf>
    <xf numFmtId="216" fontId="0" fillId="0" borderId="83" xfId="0" applyNumberFormat="1" applyBorder="1" applyAlignment="1">
      <alignment horizontal="left" vertical="center"/>
    </xf>
    <xf numFmtId="216" fontId="0" fillId="0" borderId="84" xfId="0" applyNumberFormat="1" applyBorder="1" applyAlignment="1">
      <alignment horizontal="left" vertical="center"/>
    </xf>
    <xf numFmtId="0" fontId="6" fillId="34" borderId="23" xfId="0" applyFont="1" applyFill="1" applyBorder="1" applyAlignment="1" applyProtection="1">
      <alignment horizontal="center" vertical="center" wrapText="1"/>
    </xf>
    <xf numFmtId="0" fontId="6" fillId="34" borderId="19" xfId="0" applyFont="1" applyFill="1" applyBorder="1" applyAlignment="1" applyProtection="1">
      <alignment horizontal="center" vertical="center" wrapText="1"/>
    </xf>
    <xf numFmtId="0" fontId="6" fillId="34" borderId="29" xfId="0" applyFont="1" applyFill="1" applyBorder="1" applyAlignment="1" applyProtection="1">
      <alignment horizontal="center" vertical="center" wrapText="1"/>
    </xf>
    <xf numFmtId="176" fontId="17" fillId="0" borderId="85" xfId="0" applyNumberFormat="1" applyFont="1" applyBorder="1" applyAlignment="1" applyProtection="1">
      <alignment horizontal="left" vertical="center"/>
    </xf>
    <xf numFmtId="174" fontId="17" fillId="0" borderId="85" xfId="0" applyNumberFormat="1" applyFont="1" applyBorder="1" applyAlignment="1" applyProtection="1">
      <alignment horizontal="left" vertical="center"/>
    </xf>
    <xf numFmtId="0" fontId="54" fillId="0" borderId="23" xfId="0" applyFont="1" applyBorder="1" applyAlignment="1" applyProtection="1">
      <alignment horizontal="center" vertical="center"/>
      <protection locked="0"/>
    </xf>
    <xf numFmtId="0" fontId="54" fillId="0" borderId="29" xfId="0" applyFont="1" applyBorder="1" applyAlignment="1" applyProtection="1">
      <alignment horizontal="center" vertical="center"/>
      <protection locked="0"/>
    </xf>
    <xf numFmtId="179" fontId="17" fillId="0" borderId="85" xfId="0" applyNumberFormat="1" applyFont="1" applyBorder="1" applyAlignment="1" applyProtection="1">
      <alignment horizontal="left" vertical="center"/>
    </xf>
    <xf numFmtId="0" fontId="35" fillId="0" borderId="44"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192" fontId="17" fillId="0" borderId="85" xfId="0" applyNumberFormat="1" applyFont="1" applyBorder="1" applyAlignment="1" applyProtection="1">
      <alignment horizontal="left" vertical="center"/>
    </xf>
    <xf numFmtId="191" fontId="17" fillId="0" borderId="85" xfId="0" applyNumberFormat="1" applyFont="1" applyBorder="1" applyAlignment="1" applyProtection="1">
      <alignment horizontal="left" vertical="center"/>
    </xf>
    <xf numFmtId="212" fontId="17" fillId="0" borderId="85" xfId="0" applyNumberFormat="1" applyFont="1" applyBorder="1" applyAlignment="1" applyProtection="1">
      <alignment horizontal="left" vertical="center"/>
    </xf>
    <xf numFmtId="212" fontId="0" fillId="0" borderId="83" xfId="0" applyNumberFormat="1" applyBorder="1" applyAlignment="1">
      <alignment horizontal="left" vertical="center"/>
    </xf>
    <xf numFmtId="212" fontId="0" fillId="0" borderId="84" xfId="0" applyNumberFormat="1"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187" fontId="17" fillId="0" borderId="85" xfId="0" applyNumberFormat="1" applyFont="1" applyBorder="1" applyAlignment="1" applyProtection="1">
      <alignment horizontal="left" vertical="center"/>
    </xf>
    <xf numFmtId="186" fontId="17" fillId="0" borderId="85" xfId="0" applyNumberFormat="1" applyFont="1" applyBorder="1" applyAlignment="1" applyProtection="1">
      <alignment horizontal="left" vertical="center"/>
    </xf>
    <xf numFmtId="209" fontId="17" fillId="0" borderId="85" xfId="0" applyNumberFormat="1" applyFont="1" applyBorder="1" applyAlignment="1" applyProtection="1">
      <alignment horizontal="left" vertical="center"/>
    </xf>
    <xf numFmtId="209" fontId="0" fillId="0" borderId="83" xfId="0" applyNumberFormat="1" applyBorder="1" applyAlignment="1">
      <alignment horizontal="left" vertical="center"/>
    </xf>
    <xf numFmtId="209" fontId="0" fillId="0" borderId="84" xfId="0" applyNumberFormat="1" applyBorder="1" applyAlignment="1">
      <alignment horizontal="left" vertical="center"/>
    </xf>
    <xf numFmtId="183" fontId="17" fillId="0" borderId="85" xfId="0" applyNumberFormat="1" applyFont="1" applyBorder="1" applyAlignment="1" applyProtection="1">
      <alignment horizontal="left" vertical="center"/>
    </xf>
    <xf numFmtId="217" fontId="17" fillId="0" borderId="85" xfId="0" applyNumberFormat="1" applyFont="1" applyBorder="1" applyAlignment="1" applyProtection="1">
      <alignment horizontal="left" vertical="center"/>
    </xf>
    <xf numFmtId="217" fontId="0" fillId="0" borderId="83" xfId="0" applyNumberFormat="1" applyBorder="1" applyAlignment="1">
      <alignment horizontal="left" vertical="center"/>
    </xf>
    <xf numFmtId="217" fontId="0" fillId="0" borderId="84" xfId="0" applyNumberFormat="1" applyBorder="1" applyAlignment="1">
      <alignment horizontal="left" vertical="center"/>
    </xf>
    <xf numFmtId="225" fontId="17" fillId="0" borderId="85" xfId="0" applyNumberFormat="1" applyFont="1" applyBorder="1" applyAlignment="1" applyProtection="1">
      <alignment horizontal="left" vertical="center"/>
    </xf>
    <xf numFmtId="225" fontId="0" fillId="0" borderId="83" xfId="0" applyNumberFormat="1" applyBorder="1" applyAlignment="1">
      <alignment horizontal="left" vertical="center"/>
    </xf>
    <xf numFmtId="225" fontId="0" fillId="0" borderId="84" xfId="0" applyNumberFormat="1" applyBorder="1" applyAlignment="1">
      <alignment horizontal="left" vertical="center"/>
    </xf>
    <xf numFmtId="180" fontId="17" fillId="0" borderId="85" xfId="0" applyNumberFormat="1" applyFont="1" applyBorder="1" applyAlignment="1" applyProtection="1">
      <alignment horizontal="left" vertical="center"/>
    </xf>
    <xf numFmtId="164" fontId="17" fillId="0" borderId="85" xfId="0" applyNumberFormat="1" applyFont="1" applyBorder="1" applyAlignment="1" applyProtection="1">
      <alignment horizontal="lef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6" xfId="0" applyBorder="1" applyAlignment="1">
      <alignment horizontal="center" vertical="center"/>
    </xf>
    <xf numFmtId="182" fontId="17" fillId="0" borderId="85" xfId="0" applyNumberFormat="1" applyFont="1" applyBorder="1" applyAlignment="1" applyProtection="1">
      <alignment horizontal="left" vertical="center"/>
    </xf>
    <xf numFmtId="230" fontId="0" fillId="0" borderId="83" xfId="0" applyNumberFormat="1" applyBorder="1" applyAlignment="1">
      <alignment horizontal="left" vertical="center"/>
    </xf>
    <xf numFmtId="230" fontId="0" fillId="0" borderId="84" xfId="0" applyNumberFormat="1" applyBorder="1" applyAlignment="1">
      <alignment horizontal="left" vertical="center"/>
    </xf>
    <xf numFmtId="0" fontId="16" fillId="0" borderId="81" xfId="0" applyFont="1" applyBorder="1" applyAlignment="1" applyProtection="1">
      <alignment horizontal="center" vertical="center"/>
    </xf>
    <xf numFmtId="0" fontId="16" fillId="0" borderId="82" xfId="0" applyFont="1" applyBorder="1" applyAlignment="1" applyProtection="1">
      <alignment horizontal="center" vertical="center"/>
    </xf>
    <xf numFmtId="166" fontId="17" fillId="0" borderId="85" xfId="0" applyNumberFormat="1" applyFont="1" applyBorder="1" applyAlignment="1" applyProtection="1">
      <alignment horizontal="left" vertical="center"/>
    </xf>
    <xf numFmtId="167" fontId="17" fillId="0" borderId="85" xfId="0" applyNumberFormat="1" applyFont="1" applyBorder="1" applyAlignment="1" applyProtection="1">
      <alignment horizontal="left"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35" fillId="0" borderId="44" xfId="0" applyFont="1" applyBorder="1" applyAlignment="1" applyProtection="1">
      <alignment horizontal="left" vertical="center"/>
      <protection locked="0"/>
    </xf>
    <xf numFmtId="0" fontId="35" fillId="0" borderId="46" xfId="0" applyFont="1" applyBorder="1" applyAlignment="1" applyProtection="1">
      <alignment horizontal="left" vertical="center"/>
      <protection locked="0"/>
    </xf>
    <xf numFmtId="0" fontId="35" fillId="0" borderId="42" xfId="0" applyFont="1" applyBorder="1" applyAlignment="1" applyProtection="1">
      <alignment horizontal="left" vertical="center"/>
      <protection locked="0"/>
    </xf>
    <xf numFmtId="0" fontId="35" fillId="0" borderId="54" xfId="0" applyFont="1" applyBorder="1" applyAlignment="1" applyProtection="1">
      <alignment horizontal="left" vertical="center"/>
      <protection locked="0"/>
    </xf>
    <xf numFmtId="0" fontId="35" fillId="0" borderId="56" xfId="0" applyFont="1" applyBorder="1" applyAlignment="1" applyProtection="1">
      <alignment horizontal="left" vertical="center"/>
      <protection locked="0"/>
    </xf>
    <xf numFmtId="0" fontId="0" fillId="0" borderId="66" xfId="0" applyFill="1" applyBorder="1" applyAlignment="1" applyProtection="1">
      <alignment horizontal="center" vertical="center"/>
    </xf>
    <xf numFmtId="0" fontId="0" fillId="0" borderId="77"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25" borderId="44" xfId="0" applyFill="1" applyBorder="1" applyAlignment="1" applyProtection="1">
      <alignment horizontal="center" vertical="center"/>
    </xf>
    <xf numFmtId="0" fontId="0" fillId="25" borderId="46" xfId="0" applyFill="1" applyBorder="1" applyAlignment="1" applyProtection="1">
      <alignment horizontal="center" vertical="center"/>
    </xf>
    <xf numFmtId="0" fontId="0" fillId="0" borderId="46" xfId="0" applyBorder="1" applyAlignment="1" applyProtection="1">
      <alignment vertical="center"/>
    </xf>
    <xf numFmtId="0" fontId="0" fillId="0" borderId="42" xfId="0" applyBorder="1" applyAlignment="1" applyProtection="1">
      <alignment vertical="center"/>
    </xf>
    <xf numFmtId="210" fontId="17" fillId="0" borderId="85" xfId="0" applyNumberFormat="1" applyFont="1" applyBorder="1" applyAlignment="1" applyProtection="1">
      <alignment horizontal="left" vertical="center"/>
    </xf>
    <xf numFmtId="210" fontId="0" fillId="0" borderId="83" xfId="0" applyNumberFormat="1" applyBorder="1" applyAlignment="1">
      <alignment horizontal="left" vertical="center"/>
    </xf>
    <xf numFmtId="210" fontId="0" fillId="0" borderId="84" xfId="0" applyNumberFormat="1" applyBorder="1" applyAlignment="1">
      <alignment horizontal="left" vertical="center"/>
    </xf>
    <xf numFmtId="211" fontId="17" fillId="0" borderId="85" xfId="0" applyNumberFormat="1" applyFont="1" applyBorder="1" applyAlignment="1" applyProtection="1">
      <alignment horizontal="left" vertical="center"/>
    </xf>
    <xf numFmtId="211" fontId="0" fillId="0" borderId="83" xfId="0" applyNumberFormat="1" applyBorder="1" applyAlignment="1">
      <alignment horizontal="left" vertical="center"/>
    </xf>
    <xf numFmtId="211" fontId="0" fillId="0" borderId="84" xfId="0" applyNumberFormat="1" applyBorder="1" applyAlignment="1">
      <alignment horizontal="left" vertical="center"/>
    </xf>
    <xf numFmtId="1" fontId="17" fillId="0" borderId="23" xfId="0" applyNumberFormat="1" applyFont="1" applyBorder="1" applyAlignment="1" applyProtection="1">
      <alignment horizontal="center" vertical="center"/>
    </xf>
    <xf numFmtId="1" fontId="17" fillId="0" borderId="19" xfId="0" applyNumberFormat="1" applyFont="1" applyBorder="1" applyAlignment="1" applyProtection="1">
      <alignment horizontal="center" vertical="center"/>
    </xf>
    <xf numFmtId="1" fontId="17" fillId="0" borderId="29" xfId="0" applyNumberFormat="1" applyFont="1" applyBorder="1" applyAlignment="1" applyProtection="1">
      <alignment horizontal="center" vertical="center"/>
    </xf>
    <xf numFmtId="0" fontId="23" fillId="0" borderId="23" xfId="0" applyFont="1" applyBorder="1" applyAlignment="1" applyProtection="1">
      <alignment horizontal="center" vertical="center" wrapText="1"/>
    </xf>
    <xf numFmtId="0" fontId="16" fillId="0" borderId="23" xfId="0" applyFont="1" applyBorder="1" applyAlignment="1" applyProtection="1">
      <alignment horizontal="center" vertical="center" textRotation="90" wrapText="1"/>
    </xf>
    <xf numFmtId="0" fontId="16" fillId="0" borderId="19" xfId="0" applyFont="1" applyBorder="1" applyAlignment="1" applyProtection="1">
      <alignment horizontal="center" vertical="center" textRotation="90" wrapText="1"/>
    </xf>
    <xf numFmtId="0" fontId="16" fillId="0" borderId="29" xfId="0" applyFont="1" applyBorder="1" applyAlignment="1" applyProtection="1">
      <alignment horizontal="center" vertical="center" textRotation="90" wrapText="1"/>
    </xf>
    <xf numFmtId="0" fontId="7" fillId="0" borderId="23"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29" xfId="0" applyFont="1" applyBorder="1" applyAlignment="1" applyProtection="1">
      <alignment horizontal="center" vertical="center" textRotation="90" wrapText="1"/>
    </xf>
    <xf numFmtId="0" fontId="17" fillId="0" borderId="23" xfId="0" applyFont="1" applyBorder="1" applyAlignment="1" applyProtection="1">
      <alignment horizontal="center" vertical="center" textRotation="90" wrapText="1"/>
    </xf>
    <xf numFmtId="0" fontId="22" fillId="0" borderId="29" xfId="0" applyFont="1" applyBorder="1" applyAlignment="1" applyProtection="1">
      <alignment horizontal="center" vertical="center" textRotation="90" wrapText="1"/>
    </xf>
    <xf numFmtId="0" fontId="27" fillId="0" borderId="23" xfId="0" applyFont="1" applyBorder="1" applyAlignment="1" applyProtection="1">
      <alignment vertical="center"/>
    </xf>
    <xf numFmtId="0" fontId="27" fillId="0" borderId="19" xfId="0" applyFont="1" applyBorder="1" applyAlignment="1" applyProtection="1">
      <alignment vertical="center"/>
    </xf>
    <xf numFmtId="0" fontId="27" fillId="0" borderId="29" xfId="0" applyFont="1" applyBorder="1" applyAlignment="1" applyProtection="1">
      <alignment vertical="center"/>
    </xf>
    <xf numFmtId="0" fontId="0" fillId="26" borderId="0" xfId="0" applyFill="1" applyBorder="1" applyAlignment="1" applyProtection="1">
      <alignment vertical="center"/>
    </xf>
    <xf numFmtId="0" fontId="35" fillId="34" borderId="57" xfId="0" applyFont="1" applyFill="1" applyBorder="1" applyAlignment="1" applyProtection="1">
      <alignment horizontal="center" vertical="center"/>
    </xf>
    <xf numFmtId="0" fontId="0" fillId="34" borderId="68" xfId="0" applyFill="1" applyBorder="1" applyAlignment="1">
      <alignment horizontal="center" vertical="center"/>
    </xf>
    <xf numFmtId="0" fontId="2" fillId="35" borderId="13" xfId="51" applyFont="1" applyFill="1" applyBorder="1" applyAlignment="1">
      <alignment vertical="top" wrapText="1"/>
    </xf>
    <xf numFmtId="0" fontId="2" fillId="35" borderId="13" xfId="51" applyFill="1" applyBorder="1" applyAlignment="1"/>
    <xf numFmtId="0" fontId="99" fillId="34" borderId="60" xfId="51" applyFont="1" applyFill="1" applyBorder="1" applyAlignment="1">
      <alignment horizontal="center" vertical="center"/>
    </xf>
    <xf numFmtId="0" fontId="99" fillId="34" borderId="46" xfId="51" applyFont="1" applyFill="1" applyBorder="1" applyAlignment="1">
      <alignment horizontal="center" vertical="center"/>
    </xf>
    <xf numFmtId="0" fontId="99" fillId="34" borderId="75" xfId="51" applyFont="1" applyFill="1" applyBorder="1" applyAlignment="1">
      <alignment horizontal="center" vertical="center"/>
    </xf>
    <xf numFmtId="0" fontId="2" fillId="35" borderId="0" xfId="51" applyFont="1" applyFill="1" applyAlignment="1">
      <alignment horizontal="left"/>
    </xf>
    <xf numFmtId="0" fontId="2" fillId="35" borderId="0" xfId="51" applyFill="1" applyAlignment="1">
      <alignment wrapText="1"/>
    </xf>
    <xf numFmtId="0" fontId="2" fillId="35" borderId="0" xfId="51" applyFill="1" applyAlignment="1"/>
    <xf numFmtId="0" fontId="102" fillId="35" borderId="0" xfId="51" applyFont="1" applyFill="1" applyAlignment="1">
      <alignment horizontal="left" vertical="center" wrapText="1"/>
    </xf>
    <xf numFmtId="0" fontId="102" fillId="35" borderId="0" xfId="51" applyFont="1" applyFill="1" applyAlignment="1">
      <alignment horizontal="left" vertical="top" wrapText="1"/>
    </xf>
    <xf numFmtId="0" fontId="2" fillId="35" borderId="0" xfId="51" applyFill="1" applyAlignment="1">
      <alignment vertical="top" wrapText="1"/>
    </xf>
    <xf numFmtId="0" fontId="55" fillId="0" borderId="66" xfId="0" applyFont="1" applyBorder="1" applyAlignment="1" applyProtection="1">
      <alignment horizontal="center"/>
      <protection locked="0"/>
    </xf>
    <xf numFmtId="0" fontId="55" fillId="0" borderId="76" xfId="0" applyFont="1" applyBorder="1" applyAlignment="1" applyProtection="1">
      <alignment horizontal="center"/>
      <protection locked="0"/>
    </xf>
    <xf numFmtId="0" fontId="55" fillId="0" borderId="77" xfId="0" applyFont="1" applyBorder="1" applyAlignment="1" applyProtection="1">
      <alignment horizontal="center"/>
      <protection locked="0"/>
    </xf>
    <xf numFmtId="0" fontId="55" fillId="0" borderId="44" xfId="0" applyFont="1" applyBorder="1" applyAlignment="1" applyProtection="1">
      <alignment horizontal="center"/>
      <protection locked="0"/>
    </xf>
    <xf numFmtId="0" fontId="55" fillId="0" borderId="42" xfId="0" applyFont="1" applyBorder="1" applyAlignment="1" applyProtection="1">
      <alignment horizontal="center"/>
      <protection locked="0"/>
    </xf>
    <xf numFmtId="0" fontId="55" fillId="0" borderId="46" xfId="0" applyFont="1" applyBorder="1" applyAlignment="1" applyProtection="1">
      <alignment horizontal="center"/>
      <protection locked="0"/>
    </xf>
    <xf numFmtId="0" fontId="55" fillId="0" borderId="54" xfId="0" applyFont="1" applyBorder="1" applyAlignment="1" applyProtection="1">
      <alignment horizontal="center"/>
      <protection locked="0"/>
    </xf>
    <xf numFmtId="0" fontId="55" fillId="0" borderId="52" xfId="0" applyFont="1" applyBorder="1" applyAlignment="1" applyProtection="1">
      <alignment horizontal="center"/>
      <protection locked="0"/>
    </xf>
    <xf numFmtId="0" fontId="0" fillId="0" borderId="19" xfId="0" applyBorder="1" applyAlignment="1"/>
    <xf numFmtId="0" fontId="0" fillId="0" borderId="29" xfId="0" applyBorder="1" applyAlignment="1"/>
    <xf numFmtId="0" fontId="55" fillId="0" borderId="23" xfId="0" applyFont="1" applyBorder="1" applyAlignment="1" applyProtection="1">
      <alignment horizontal="center"/>
      <protection locked="0"/>
    </xf>
    <xf numFmtId="0" fontId="55" fillId="0" borderId="19" xfId="0" applyFont="1" applyBorder="1" applyAlignment="1" applyProtection="1">
      <alignment horizontal="center"/>
      <protection locked="0"/>
    </xf>
    <xf numFmtId="0" fontId="55" fillId="0" borderId="29" xfId="0" applyFont="1" applyBorder="1" applyAlignment="1" applyProtection="1">
      <alignment horizontal="center"/>
      <protection locked="0"/>
    </xf>
    <xf numFmtId="0" fontId="0" fillId="0" borderId="29" xfId="0" applyBorder="1" applyAlignment="1" applyProtection="1"/>
    <xf numFmtId="0" fontId="55" fillId="0" borderId="36" xfId="0" applyFont="1" applyBorder="1" applyAlignment="1" applyProtection="1">
      <alignment horizontal="center"/>
      <protection locked="0"/>
    </xf>
    <xf numFmtId="0" fontId="55" fillId="0" borderId="13" xfId="0" applyFont="1" applyBorder="1" applyAlignment="1" applyProtection="1">
      <alignment horizontal="center"/>
      <protection locked="0"/>
    </xf>
    <xf numFmtId="0" fontId="55" fillId="0" borderId="33" xfId="0" applyFont="1" applyBorder="1" applyAlignment="1" applyProtection="1">
      <alignment horizontal="center"/>
      <protection locked="0"/>
    </xf>
    <xf numFmtId="0" fontId="0" fillId="34" borderId="29" xfId="0" applyFill="1" applyBorder="1" applyAlignment="1" applyProtection="1">
      <alignment horizontal="center" vertical="center"/>
    </xf>
    <xf numFmtId="0" fontId="0" fillId="0" borderId="33" xfId="0" applyBorder="1" applyAlignment="1" applyProtection="1"/>
    <xf numFmtId="0" fontId="55" fillId="0" borderId="56" xfId="0" applyFont="1" applyBorder="1" applyAlignment="1" applyProtection="1">
      <alignment horizontal="center"/>
      <protection locked="0"/>
    </xf>
    <xf numFmtId="0" fontId="15" fillId="25" borderId="66" xfId="0" applyFont="1" applyFill="1" applyBorder="1" applyAlignment="1" applyProtection="1">
      <alignment horizontal="center"/>
    </xf>
    <xf numFmtId="0" fontId="15" fillId="25" borderId="77" xfId="0" applyFont="1" applyFill="1" applyBorder="1" applyAlignment="1" applyProtection="1">
      <alignment horizontal="center"/>
    </xf>
    <xf numFmtId="0" fontId="0" fillId="0" borderId="76" xfId="0" applyBorder="1" applyAlignment="1">
      <alignment horizontal="center"/>
    </xf>
    <xf numFmtId="0" fontId="55" fillId="0" borderId="45" xfId="0" applyFont="1" applyBorder="1" applyAlignment="1" applyProtection="1">
      <alignment horizontal="center"/>
      <protection locked="0"/>
    </xf>
    <xf numFmtId="0" fontId="55" fillId="0" borderId="55" xfId="0" applyFont="1" applyBorder="1" applyAlignment="1" applyProtection="1">
      <alignment horizontal="center"/>
      <protection locked="0"/>
    </xf>
    <xf numFmtId="0" fontId="55" fillId="0" borderId="41" xfId="0" applyFont="1" applyBorder="1" applyAlignment="1" applyProtection="1">
      <alignment horizontal="center"/>
      <protection locked="0"/>
    </xf>
    <xf numFmtId="0" fontId="28" fillId="25" borderId="44" xfId="0" applyFont="1" applyFill="1" applyBorder="1" applyAlignment="1" applyProtection="1">
      <alignment horizontal="center"/>
    </xf>
    <xf numFmtId="0" fontId="28" fillId="25" borderId="46" xfId="0" applyFont="1" applyFill="1" applyBorder="1" applyAlignment="1" applyProtection="1">
      <alignment horizontal="center"/>
    </xf>
    <xf numFmtId="0" fontId="0" fillId="0" borderId="42" xfId="0" applyBorder="1" applyAlignment="1">
      <alignment horizontal="center"/>
    </xf>
    <xf numFmtId="0" fontId="0" fillId="0" borderId="83" xfId="0" applyBorder="1" applyAlignment="1">
      <alignment vertical="center"/>
    </xf>
    <xf numFmtId="0" fontId="0" fillId="0" borderId="44" xfId="0" applyBorder="1" applyAlignment="1">
      <alignment horizontal="left" vertical="center"/>
    </xf>
    <xf numFmtId="0" fontId="0" fillId="0" borderId="66" xfId="0" applyBorder="1" applyAlignment="1">
      <alignment horizontal="left" vertical="center"/>
    </xf>
    <xf numFmtId="0" fontId="0" fillId="0" borderId="77" xfId="0" applyBorder="1" applyAlignment="1">
      <alignment vertical="center"/>
    </xf>
    <xf numFmtId="0" fontId="0" fillId="0" borderId="76" xfId="0" applyBorder="1" applyAlignment="1">
      <alignment vertical="center"/>
    </xf>
    <xf numFmtId="0" fontId="0" fillId="0" borderId="78" xfId="0" applyBorder="1" applyAlignment="1"/>
    <xf numFmtId="0" fontId="0" fillId="0" borderId="79" xfId="0" applyBorder="1" applyAlignment="1"/>
    <xf numFmtId="0" fontId="0" fillId="0" borderId="43"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51" xfId="0" applyFill="1" applyBorder="1" applyAlignment="1" applyProtection="1">
      <alignment horizontal="center" vertical="center"/>
    </xf>
    <xf numFmtId="229" fontId="17" fillId="0" borderId="85" xfId="0" applyNumberFormat="1" applyFont="1" applyBorder="1" applyAlignment="1" applyProtection="1">
      <alignment horizontal="left" vertical="center"/>
    </xf>
    <xf numFmtId="229" fontId="0" fillId="0" borderId="83" xfId="0" applyNumberFormat="1" applyBorder="1" applyAlignment="1">
      <alignment horizontal="left" vertical="center"/>
    </xf>
    <xf numFmtId="229" fontId="0" fillId="0" borderId="84" xfId="0" applyNumberFormat="1" applyBorder="1" applyAlignment="1">
      <alignment horizontal="left" vertical="center"/>
    </xf>
    <xf numFmtId="0" fontId="35" fillId="0" borderId="44" xfId="0" applyFont="1" applyFill="1" applyBorder="1" applyAlignment="1" applyProtection="1">
      <alignment vertical="center" wrapText="1"/>
    </xf>
    <xf numFmtId="0" fontId="35" fillId="0" borderId="46" xfId="0" applyFont="1" applyFill="1" applyBorder="1" applyAlignment="1" applyProtection="1">
      <alignment vertical="center" wrapText="1"/>
    </xf>
    <xf numFmtId="0" fontId="35" fillId="0" borderId="42" xfId="0" applyFont="1" applyFill="1" applyBorder="1" applyAlignment="1" applyProtection="1">
      <alignment vertical="center" wrapText="1"/>
    </xf>
    <xf numFmtId="0" fontId="13" fillId="0" borderId="43" xfId="0" applyFont="1" applyBorder="1" applyAlignment="1" applyProtection="1">
      <alignment vertical="center" wrapText="1"/>
    </xf>
    <xf numFmtId="0" fontId="0" fillId="0" borderId="22" xfId="0" applyBorder="1" applyAlignment="1">
      <alignment vertical="center" wrapText="1"/>
    </xf>
    <xf numFmtId="0" fontId="0" fillId="0" borderId="51" xfId="0" applyBorder="1" applyAlignment="1">
      <alignment vertical="center" wrapText="1"/>
    </xf>
    <xf numFmtId="0" fontId="13" fillId="0" borderId="44" xfId="0" applyFont="1" applyBorder="1" applyAlignment="1" applyProtection="1">
      <alignment vertical="center" wrapText="1"/>
    </xf>
    <xf numFmtId="0" fontId="0" fillId="0" borderId="46" xfId="0" applyBorder="1" applyAlignment="1">
      <alignment vertical="center" wrapText="1"/>
    </xf>
    <xf numFmtId="0" fontId="0" fillId="0" borderId="42" xfId="0" applyBorder="1" applyAlignment="1">
      <alignment vertical="center" wrapText="1"/>
    </xf>
    <xf numFmtId="0" fontId="13" fillId="0" borderId="36" xfId="0" applyFont="1" applyBorder="1" applyAlignment="1" applyProtection="1">
      <alignment vertical="center" wrapText="1"/>
    </xf>
    <xf numFmtId="0" fontId="13" fillId="0" borderId="13" xfId="0" applyFont="1" applyBorder="1" applyAlignment="1" applyProtection="1">
      <alignment vertical="center" wrapText="1"/>
    </xf>
    <xf numFmtId="0" fontId="13" fillId="0" borderId="33" xfId="0" applyFont="1" applyBorder="1" applyAlignment="1" applyProtection="1">
      <alignment vertical="center" wrapText="1"/>
    </xf>
    <xf numFmtId="0" fontId="13" fillId="0" borderId="66" xfId="0" applyFont="1" applyBorder="1" applyAlignment="1" applyProtection="1">
      <alignment vertical="center" wrapText="1"/>
    </xf>
    <xf numFmtId="0" fontId="0" fillId="0" borderId="77" xfId="0" applyBorder="1" applyAlignment="1">
      <alignment vertical="center" wrapText="1"/>
    </xf>
    <xf numFmtId="0" fontId="0" fillId="0" borderId="76" xfId="0" applyBorder="1" applyAlignment="1">
      <alignment vertical="center" wrapText="1"/>
    </xf>
    <xf numFmtId="178" fontId="17" fillId="0" borderId="93" xfId="0" applyNumberFormat="1" applyFont="1" applyBorder="1" applyAlignment="1" applyProtection="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96" xfId="0" applyBorder="1" applyAlignment="1"/>
    <xf numFmtId="0" fontId="0" fillId="0" borderId="97" xfId="0" applyBorder="1" applyAlignment="1"/>
    <xf numFmtId="196" fontId="17" fillId="0" borderId="85" xfId="0" applyNumberFormat="1" applyFont="1" applyBorder="1" applyAlignment="1" applyProtection="1">
      <alignment horizontal="left" vertical="center"/>
    </xf>
    <xf numFmtId="218" fontId="17" fillId="0" borderId="85" xfId="0" applyNumberFormat="1" applyFont="1" applyBorder="1" applyAlignment="1" applyProtection="1">
      <alignment horizontal="left" vertical="center"/>
    </xf>
    <xf numFmtId="218" fontId="0" fillId="0" borderId="83" xfId="0" applyNumberFormat="1" applyBorder="1" applyAlignment="1">
      <alignment horizontal="left" vertical="center"/>
    </xf>
    <xf numFmtId="218" fontId="0" fillId="0" borderId="84" xfId="0" applyNumberFormat="1" applyBorder="1" applyAlignment="1">
      <alignment horizontal="left" vertical="center"/>
    </xf>
    <xf numFmtId="170" fontId="17" fillId="0" borderId="92" xfId="0" applyNumberFormat="1" applyFont="1" applyBorder="1" applyAlignment="1" applyProtection="1">
      <alignment horizontal="left" vertical="center"/>
    </xf>
    <xf numFmtId="200" fontId="17" fillId="0" borderId="85" xfId="0" applyNumberFormat="1" applyFont="1" applyBorder="1" applyAlignment="1" applyProtection="1">
      <alignment horizontal="left" vertical="center"/>
    </xf>
    <xf numFmtId="173" fontId="17" fillId="0" borderId="85" xfId="0" applyNumberFormat="1" applyFont="1" applyBorder="1" applyAlignment="1" applyProtection="1">
      <alignment horizontal="left" vertical="center"/>
    </xf>
    <xf numFmtId="188" fontId="17" fillId="0" borderId="85" xfId="0" applyNumberFormat="1" applyFont="1" applyBorder="1" applyAlignment="1" applyProtection="1">
      <alignment horizontal="left" vertical="center"/>
    </xf>
    <xf numFmtId="0" fontId="35" fillId="0" borderId="44" xfId="0" applyFont="1" applyFill="1" applyBorder="1" applyAlignment="1" applyProtection="1">
      <alignment horizontal="left" vertical="center"/>
      <protection locked="0"/>
    </xf>
    <xf numFmtId="0" fontId="35" fillId="0" borderId="46" xfId="0" applyFont="1" applyFill="1" applyBorder="1" applyAlignment="1" applyProtection="1">
      <alignment horizontal="left" vertical="center"/>
      <protection locked="0"/>
    </xf>
    <xf numFmtId="0" fontId="35" fillId="0" borderId="42" xfId="0" applyFont="1" applyFill="1" applyBorder="1" applyAlignment="1" applyProtection="1">
      <alignment horizontal="left" vertical="center"/>
      <protection locked="0"/>
    </xf>
    <xf numFmtId="197" fontId="17" fillId="0" borderId="85" xfId="0" applyNumberFormat="1" applyFont="1" applyFill="1" applyBorder="1" applyAlignment="1" applyProtection="1">
      <alignment horizontal="left" vertical="center"/>
    </xf>
    <xf numFmtId="0" fontId="13" fillId="0" borderId="23" xfId="0" applyFont="1" applyBorder="1" applyAlignment="1" applyProtection="1">
      <alignment vertical="center" wrapText="1"/>
    </xf>
    <xf numFmtId="0" fontId="0" fillId="0" borderId="19" xfId="0" applyBorder="1" applyAlignment="1">
      <alignment vertical="center" wrapText="1"/>
    </xf>
    <xf numFmtId="0" fontId="0" fillId="0" borderId="29" xfId="0" applyBorder="1" applyAlignment="1">
      <alignment vertical="center" wrapText="1"/>
    </xf>
    <xf numFmtId="0" fontId="0" fillId="0" borderId="13" xfId="0" applyBorder="1" applyAlignment="1">
      <alignment vertical="center" wrapText="1"/>
    </xf>
    <xf numFmtId="0" fontId="0" fillId="0" borderId="33" xfId="0" applyBorder="1" applyAlignment="1">
      <alignment vertical="center" wrapText="1"/>
    </xf>
    <xf numFmtId="0" fontId="13" fillId="0" borderId="19" xfId="0" applyFont="1" applyBorder="1" applyAlignment="1" applyProtection="1">
      <alignment vertical="center" wrapText="1"/>
    </xf>
    <xf numFmtId="0" fontId="13" fillId="0" borderId="29" xfId="0" applyFont="1" applyBorder="1" applyAlignment="1" applyProtection="1">
      <alignment vertical="center" wrapText="1"/>
    </xf>
    <xf numFmtId="0" fontId="47" fillId="0" borderId="36" xfId="0" applyFont="1" applyBorder="1" applyAlignment="1" applyProtection="1">
      <alignment vertical="center" wrapText="1"/>
    </xf>
    <xf numFmtId="199" fontId="17" fillId="0" borderId="85" xfId="0" applyNumberFormat="1" applyFont="1" applyBorder="1" applyAlignment="1" applyProtection="1">
      <alignment horizontal="left" vertical="center"/>
    </xf>
    <xf numFmtId="175" fontId="17" fillId="0" borderId="85" xfId="0" applyNumberFormat="1" applyFont="1" applyBorder="1" applyAlignment="1" applyProtection="1">
      <alignment horizontal="left" vertical="center"/>
    </xf>
    <xf numFmtId="0" fontId="0" fillId="0" borderId="77" xfId="0" applyBorder="1" applyAlignment="1">
      <alignment horizontal="lef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195" fontId="17" fillId="0" borderId="85" xfId="0" applyNumberFormat="1" applyFont="1" applyBorder="1" applyAlignment="1" applyProtection="1">
      <alignment horizontal="left" vertical="center"/>
    </xf>
    <xf numFmtId="194" fontId="17" fillId="0" borderId="85" xfId="0" applyNumberFormat="1" applyFont="1" applyBorder="1" applyAlignment="1" applyProtection="1">
      <alignment horizontal="left" vertical="center"/>
    </xf>
    <xf numFmtId="198" fontId="17" fillId="0" borderId="85" xfId="0" applyNumberFormat="1" applyFont="1" applyBorder="1" applyAlignment="1" applyProtection="1">
      <alignment horizontal="left" vertical="center"/>
    </xf>
    <xf numFmtId="0" fontId="0" fillId="0" borderId="42" xfId="0" applyFill="1" applyBorder="1" applyAlignment="1" applyProtection="1">
      <alignment horizontal="center" vertical="center"/>
    </xf>
    <xf numFmtId="0" fontId="35" fillId="0" borderId="52" xfId="0" applyFont="1" applyBorder="1" applyAlignment="1" applyProtection="1">
      <alignment horizontal="left" vertical="center"/>
      <protection locked="0"/>
    </xf>
    <xf numFmtId="206" fontId="17" fillId="0" borderId="85" xfId="0" applyNumberFormat="1" applyFont="1" applyBorder="1" applyAlignment="1" applyProtection="1">
      <alignment horizontal="left" vertical="center"/>
    </xf>
    <xf numFmtId="208" fontId="17" fillId="0" borderId="85" xfId="0" applyNumberFormat="1" applyFont="1" applyBorder="1" applyAlignment="1" applyProtection="1">
      <alignment horizontal="left" vertical="center"/>
    </xf>
    <xf numFmtId="0" fontId="35" fillId="0" borderId="66" xfId="0" applyFont="1" applyFill="1" applyBorder="1" applyAlignment="1" applyProtection="1">
      <alignment horizontal="center" vertical="center" wrapText="1"/>
    </xf>
    <xf numFmtId="0" fontId="35" fillId="0" borderId="77" xfId="0" applyFont="1" applyFill="1" applyBorder="1" applyAlignment="1" applyProtection="1">
      <alignment horizontal="center" vertical="center" wrapText="1"/>
    </xf>
    <xf numFmtId="0" fontId="35" fillId="0" borderId="76" xfId="0" applyFont="1" applyFill="1" applyBorder="1" applyAlignment="1" applyProtection="1">
      <alignment horizontal="center" vertical="center" wrapText="1"/>
    </xf>
    <xf numFmtId="221" fontId="17" fillId="0" borderId="85" xfId="0" applyNumberFormat="1" applyFont="1" applyBorder="1" applyAlignment="1" applyProtection="1">
      <alignment horizontal="left" vertical="center"/>
    </xf>
    <xf numFmtId="221" fontId="0" fillId="0" borderId="83" xfId="0" applyNumberFormat="1" applyBorder="1" applyAlignment="1">
      <alignment horizontal="left" vertical="center"/>
    </xf>
    <xf numFmtId="221" fontId="0" fillId="0" borderId="84" xfId="0" applyNumberFormat="1" applyBorder="1" applyAlignment="1">
      <alignment horizontal="left" vertical="center"/>
    </xf>
    <xf numFmtId="0" fontId="0" fillId="0" borderId="86" xfId="0" applyFill="1" applyBorder="1" applyAlignment="1" applyProtection="1">
      <alignment horizontal="center" vertical="center"/>
    </xf>
    <xf numFmtId="0" fontId="0" fillId="0" borderId="87" xfId="0" applyFill="1" applyBorder="1" applyAlignment="1" applyProtection="1">
      <alignment horizontal="center" vertical="center"/>
    </xf>
    <xf numFmtId="0" fontId="0" fillId="0" borderId="8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141" xfId="0" applyFill="1" applyBorder="1" applyAlignment="1" applyProtection="1">
      <alignment horizontal="center" vertical="center"/>
    </xf>
    <xf numFmtId="0" fontId="35" fillId="0" borderId="44" xfId="0" applyFont="1" applyBorder="1" applyAlignment="1" applyProtection="1">
      <alignment vertical="center"/>
      <protection locked="0"/>
    </xf>
    <xf numFmtId="0" fontId="35" fillId="0" borderId="46" xfId="0" applyFont="1" applyBorder="1" applyAlignment="1" applyProtection="1">
      <alignment vertical="center"/>
      <protection locked="0"/>
    </xf>
    <xf numFmtId="0" fontId="35" fillId="0" borderId="42" xfId="0" applyFont="1" applyBorder="1" applyAlignment="1" applyProtection="1">
      <alignment vertical="center"/>
      <protection locked="0"/>
    </xf>
    <xf numFmtId="0" fontId="15" fillId="0" borderId="86" xfId="0" applyFont="1" applyFill="1" applyBorder="1" applyAlignment="1" applyProtection="1">
      <alignment horizontal="center" vertical="center"/>
    </xf>
    <xf numFmtId="0" fontId="15" fillId="0" borderId="87"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15" fillId="0" borderId="139" xfId="0" applyFont="1" applyFill="1" applyBorder="1" applyAlignment="1" applyProtection="1">
      <alignment horizontal="center" vertical="center"/>
    </xf>
    <xf numFmtId="0" fontId="15" fillId="0" borderId="140" xfId="0" applyFont="1" applyFill="1" applyBorder="1" applyAlignment="1" applyProtection="1">
      <alignment horizontal="center" vertical="center"/>
    </xf>
    <xf numFmtId="0" fontId="15" fillId="0" borderId="141" xfId="0" applyFont="1" applyFill="1" applyBorder="1" applyAlignment="1" applyProtection="1">
      <alignment horizontal="center" vertical="center"/>
    </xf>
    <xf numFmtId="226" fontId="17" fillId="0" borderId="85" xfId="0" applyNumberFormat="1" applyFont="1" applyBorder="1" applyAlignment="1" applyProtection="1">
      <alignment horizontal="left" vertical="center"/>
    </xf>
    <xf numFmtId="226" fontId="0" fillId="0" borderId="83" xfId="0" applyNumberFormat="1" applyBorder="1" applyAlignment="1">
      <alignment horizontal="left" vertical="center"/>
    </xf>
    <xf numFmtId="226" fontId="0" fillId="0" borderId="84" xfId="0" applyNumberFormat="1" applyBorder="1" applyAlignment="1">
      <alignment horizontal="left" vertical="center"/>
    </xf>
    <xf numFmtId="0" fontId="0" fillId="0" borderId="76" xfId="0" applyFill="1" applyBorder="1" applyAlignment="1" applyProtection="1">
      <alignment horizontal="center" vertical="center"/>
    </xf>
    <xf numFmtId="0" fontId="0" fillId="25" borderId="42" xfId="0"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207" fontId="17" fillId="0" borderId="85" xfId="0" applyNumberFormat="1" applyFont="1" applyBorder="1" applyAlignment="1" applyProtection="1">
      <alignment horizontal="left" vertical="center"/>
    </xf>
    <xf numFmtId="214" fontId="17" fillId="0" borderId="85" xfId="0" applyNumberFormat="1" applyFont="1" applyBorder="1" applyAlignment="1" applyProtection="1">
      <alignment horizontal="left" vertical="center"/>
    </xf>
    <xf numFmtId="214" fontId="0" fillId="0" borderId="83" xfId="0" applyNumberFormat="1" applyBorder="1" applyAlignment="1">
      <alignment horizontal="left" vertical="center"/>
    </xf>
    <xf numFmtId="214" fontId="0" fillId="0" borderId="84" xfId="0" applyNumberFormat="1" applyBorder="1" applyAlignment="1">
      <alignment horizontal="left" vertical="center"/>
    </xf>
    <xf numFmtId="0" fontId="54" fillId="0" borderId="44" xfId="0" applyFont="1" applyFill="1" applyBorder="1" applyAlignment="1" applyProtection="1">
      <alignment horizontal="center" vertical="center"/>
      <protection locked="0"/>
    </xf>
    <xf numFmtId="0" fontId="54" fillId="0" borderId="42" xfId="0" applyFont="1" applyFill="1" applyBorder="1" applyAlignment="1" applyProtection="1">
      <alignment horizontal="center" vertical="center"/>
      <protection locked="0"/>
    </xf>
    <xf numFmtId="0" fontId="54" fillId="0" borderId="46" xfId="0" applyFont="1" applyFill="1" applyBorder="1" applyAlignment="1" applyProtection="1">
      <alignment horizontal="center" vertical="center"/>
      <protection locked="0"/>
    </xf>
    <xf numFmtId="230" fontId="17" fillId="0" borderId="85" xfId="0" applyNumberFormat="1" applyFont="1" applyFill="1" applyBorder="1" applyAlignment="1" applyProtection="1">
      <alignment horizontal="left" vertical="center"/>
    </xf>
    <xf numFmtId="0" fontId="16" fillId="0" borderId="44"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1" fontId="17" fillId="0" borderId="44" xfId="0" applyNumberFormat="1" applyFont="1" applyBorder="1" applyAlignment="1" applyProtection="1">
      <alignment horizontal="center" vertical="center"/>
    </xf>
    <xf numFmtId="1" fontId="17" fillId="0" borderId="46" xfId="0" applyNumberFormat="1" applyFont="1" applyBorder="1" applyAlignment="1" applyProtection="1">
      <alignment horizontal="center" vertical="center"/>
    </xf>
    <xf numFmtId="0" fontId="24" fillId="26" borderId="44" xfId="0" applyFont="1" applyFill="1" applyBorder="1" applyAlignment="1" applyProtection="1">
      <alignment horizontal="center" vertical="center"/>
    </xf>
    <xf numFmtId="0" fontId="0" fillId="0" borderId="42" xfId="0" applyBorder="1" applyAlignment="1">
      <alignment horizontal="center" vertical="center"/>
    </xf>
    <xf numFmtId="0" fontId="35" fillId="0" borderId="43" xfId="0" applyFont="1" applyFill="1" applyBorder="1" applyAlignment="1" applyProtection="1">
      <alignment horizontal="left" vertical="center" wrapText="1"/>
    </xf>
    <xf numFmtId="0" fontId="35" fillId="0" borderId="22" xfId="0" applyFont="1" applyFill="1" applyBorder="1" applyAlignment="1" applyProtection="1">
      <alignment horizontal="left" vertical="center" wrapText="1"/>
    </xf>
    <xf numFmtId="0" fontId="35" fillId="0" borderId="51" xfId="0" applyFont="1" applyFill="1" applyBorder="1" applyAlignment="1" applyProtection="1">
      <alignment horizontal="left" vertical="center" wrapText="1"/>
    </xf>
    <xf numFmtId="0" fontId="24" fillId="26" borderId="43" xfId="0" applyFont="1" applyFill="1" applyBorder="1" applyAlignment="1" applyProtection="1">
      <alignment horizontal="center" vertical="center"/>
    </xf>
    <xf numFmtId="0" fontId="0" fillId="0" borderId="51" xfId="0" applyBorder="1" applyAlignment="1">
      <alignment horizontal="center" vertical="center"/>
    </xf>
    <xf numFmtId="0" fontId="16" fillId="0" borderId="43"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51" xfId="0" applyFont="1" applyBorder="1" applyAlignment="1" applyProtection="1">
      <alignment horizontal="center" vertical="center" wrapText="1"/>
    </xf>
    <xf numFmtId="1" fontId="17" fillId="0" borderId="43" xfId="0" applyNumberFormat="1" applyFont="1" applyBorder="1" applyAlignment="1" applyProtection="1">
      <alignment horizontal="center" vertical="center"/>
    </xf>
    <xf numFmtId="1" fontId="17" fillId="0" borderId="22" xfId="0" applyNumberFormat="1" applyFont="1" applyBorder="1" applyAlignment="1" applyProtection="1">
      <alignment horizontal="center" vertical="center"/>
    </xf>
    <xf numFmtId="0" fontId="7" fillId="0" borderId="43"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0" fillId="34" borderId="19" xfId="0" applyFill="1" applyBorder="1" applyAlignment="1">
      <alignment horizontal="center" vertical="center" wrapText="1"/>
    </xf>
    <xf numFmtId="0" fontId="0" fillId="34" borderId="29" xfId="0" applyFill="1" applyBorder="1" applyAlignment="1">
      <alignment horizontal="center" vertical="center" wrapText="1"/>
    </xf>
    <xf numFmtId="0" fontId="22" fillId="0" borderId="19" xfId="0" applyFont="1" applyBorder="1" applyAlignment="1" applyProtection="1">
      <alignment horizontal="center" vertical="center" textRotation="90" wrapText="1"/>
    </xf>
    <xf numFmtId="0" fontId="23" fillId="0" borderId="19"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17" fillId="0" borderId="23"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35" fillId="25" borderId="0" xfId="0" applyFont="1" applyFill="1" applyBorder="1" applyAlignment="1" applyProtection="1">
      <alignment horizontal="center" vertical="center"/>
    </xf>
    <xf numFmtId="0" fontId="0" fillId="25" borderId="0" xfId="0" applyFill="1" applyBorder="1" applyAlignment="1">
      <alignment horizontal="center" vertical="center"/>
    </xf>
    <xf numFmtId="0" fontId="17" fillId="0" borderId="49" xfId="0" applyFont="1" applyBorder="1" applyAlignment="1" applyProtection="1">
      <alignment horizontal="left" vertical="center" wrapText="1"/>
    </xf>
    <xf numFmtId="0" fontId="17" fillId="0" borderId="48" xfId="0" applyFont="1" applyBorder="1" applyAlignment="1" applyProtection="1">
      <alignment horizontal="left" vertical="center" wrapText="1"/>
    </xf>
    <xf numFmtId="0" fontId="0" fillId="0" borderId="48" xfId="0" applyBorder="1" applyAlignment="1">
      <alignment vertical="center"/>
    </xf>
    <xf numFmtId="0" fontId="0" fillId="0" borderId="50" xfId="0" applyBorder="1" applyAlignment="1">
      <alignment vertical="center"/>
    </xf>
    <xf numFmtId="0" fontId="17" fillId="0" borderId="19" xfId="0" applyFont="1" applyBorder="1" applyAlignment="1" applyProtection="1">
      <alignment horizontal="center" vertical="center" textRotation="90" wrapText="1"/>
    </xf>
    <xf numFmtId="0" fontId="17" fillId="0" borderId="29" xfId="0" applyFont="1" applyBorder="1" applyAlignment="1" applyProtection="1">
      <alignment horizontal="center" vertical="center" textRotation="90" wrapText="1"/>
    </xf>
    <xf numFmtId="0" fontId="14" fillId="26" borderId="60" xfId="0" applyFont="1" applyFill="1" applyBorder="1" applyAlignment="1" applyProtection="1">
      <alignment vertical="center"/>
    </xf>
    <xf numFmtId="0" fontId="0" fillId="0" borderId="75" xfId="0" applyBorder="1" applyAlignment="1">
      <alignment vertical="center"/>
    </xf>
    <xf numFmtId="202" fontId="56" fillId="25" borderId="23" xfId="0" applyNumberFormat="1" applyFont="1" applyFill="1" applyBorder="1" applyAlignment="1" applyProtection="1">
      <alignment horizontal="center" vertical="center"/>
    </xf>
    <xf numFmtId="202" fontId="56" fillId="25" borderId="29" xfId="0" applyNumberFormat="1" applyFont="1" applyFill="1" applyBorder="1" applyAlignment="1" applyProtection="1">
      <alignment horizontal="center" vertical="center"/>
    </xf>
    <xf numFmtId="1" fontId="17" fillId="0" borderId="45" xfId="0" applyNumberFormat="1" applyFont="1" applyBorder="1" applyAlignment="1" applyProtection="1">
      <alignment horizontal="center" vertical="center"/>
    </xf>
    <xf numFmtId="1" fontId="17" fillId="0" borderId="41" xfId="0" applyNumberFormat="1" applyFont="1" applyBorder="1" applyAlignment="1" applyProtection="1">
      <alignment horizontal="center" vertical="center"/>
    </xf>
    <xf numFmtId="0" fontId="24" fillId="26" borderId="45" xfId="0" applyFont="1" applyFill="1" applyBorder="1" applyAlignment="1" applyProtection="1">
      <alignment horizontal="center" vertical="center"/>
    </xf>
    <xf numFmtId="0" fontId="0" fillId="0" borderId="55" xfId="0" applyBorder="1" applyAlignment="1">
      <alignment horizontal="center" vertical="center"/>
    </xf>
    <xf numFmtId="0" fontId="7" fillId="0" borderId="43"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51" xfId="0" applyFont="1" applyBorder="1" applyAlignment="1" applyProtection="1">
      <alignment horizontal="center" vertical="center"/>
    </xf>
    <xf numFmtId="0" fontId="35" fillId="0" borderId="45"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35" fillId="0" borderId="55" xfId="0" applyFont="1" applyFill="1" applyBorder="1" applyAlignment="1" applyProtection="1">
      <alignment horizontal="left" vertical="center" wrapText="1"/>
    </xf>
    <xf numFmtId="0" fontId="7" fillId="0" borderId="45"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16" fillId="0" borderId="45"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55" xfId="0" applyFont="1" applyBorder="1" applyAlignment="1" applyProtection="1">
      <alignment horizontal="center" vertical="center" wrapText="1"/>
    </xf>
    <xf numFmtId="0" fontId="7" fillId="0" borderId="44"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23"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9" fillId="26" borderId="0" xfId="47" applyFont="1" applyFill="1" applyAlignment="1">
      <alignment horizontal="left" vertical="top" wrapText="1"/>
    </xf>
    <xf numFmtId="0" fontId="9" fillId="26" borderId="22" xfId="47" applyFont="1" applyFill="1" applyBorder="1" applyAlignment="1">
      <alignment horizontal="left" vertical="top" wrapText="1"/>
    </xf>
    <xf numFmtId="0" fontId="9" fillId="26" borderId="0" xfId="47" applyFont="1" applyFill="1" applyAlignment="1">
      <alignment horizontal="center" vertical="top" wrapText="1"/>
    </xf>
    <xf numFmtId="0" fontId="9" fillId="26" borderId="22" xfId="47" applyFont="1" applyFill="1" applyBorder="1" applyAlignment="1">
      <alignment horizontal="center" vertical="top" wrapText="1"/>
    </xf>
    <xf numFmtId="0" fontId="9" fillId="26" borderId="0" xfId="57" applyFont="1" applyFill="1" applyAlignment="1">
      <alignment horizontal="center" vertical="top" wrapText="1"/>
    </xf>
    <xf numFmtId="0" fontId="9" fillId="26" borderId="22" xfId="57" applyFont="1" applyFill="1" applyBorder="1" applyAlignment="1">
      <alignment horizontal="center" vertical="top" wrapText="1"/>
    </xf>
    <xf numFmtId="0" fontId="7" fillId="34" borderId="25" xfId="57" applyFont="1" applyFill="1" applyBorder="1" applyAlignment="1">
      <alignment horizontal="center" vertical="center" wrapText="1"/>
    </xf>
    <xf numFmtId="0" fontId="8" fillId="0" borderId="75" xfId="57" applyFont="1" applyBorder="1" applyAlignment="1">
      <alignment horizontal="center" vertical="center" textRotation="90"/>
    </xf>
    <xf numFmtId="0" fontId="8" fillId="0" borderId="25" xfId="57" applyFont="1" applyBorder="1" applyAlignment="1">
      <alignment horizontal="center" vertical="center" textRotation="90"/>
    </xf>
    <xf numFmtId="0" fontId="8" fillId="0" borderId="60" xfId="57" applyFont="1" applyBorder="1" applyAlignment="1">
      <alignment horizontal="center" vertical="center" textRotation="90"/>
    </xf>
    <xf numFmtId="0" fontId="90" fillId="35" borderId="61" xfId="57" applyFont="1" applyFill="1" applyBorder="1" applyAlignment="1">
      <alignment horizontal="left" vertical="center" wrapText="1"/>
    </xf>
    <xf numFmtId="0" fontId="90" fillId="35" borderId="41" xfId="57" applyFont="1" applyFill="1" applyBorder="1" applyAlignment="1">
      <alignment horizontal="left" vertical="center" wrapText="1"/>
    </xf>
    <xf numFmtId="0" fontId="90" fillId="35" borderId="100" xfId="57" applyFont="1" applyFill="1" applyBorder="1" applyAlignment="1">
      <alignment horizontal="left" vertical="center" wrapText="1"/>
    </xf>
    <xf numFmtId="0" fontId="91" fillId="35" borderId="107" xfId="57" applyFont="1" applyFill="1" applyBorder="1" applyAlignment="1">
      <alignment horizontal="right" vertical="center" wrapText="1"/>
    </xf>
    <xf numFmtId="0" fontId="91" fillId="35" borderId="0" xfId="57" applyFont="1" applyFill="1" applyAlignment="1">
      <alignment horizontal="right" vertical="center" wrapText="1"/>
    </xf>
    <xf numFmtId="0" fontId="91" fillId="35" borderId="108" xfId="57" applyFont="1" applyFill="1" applyBorder="1" applyAlignment="1">
      <alignment horizontal="right" vertical="center" wrapText="1"/>
    </xf>
    <xf numFmtId="0" fontId="9" fillId="39" borderId="60" xfId="57" applyFont="1" applyFill="1" applyBorder="1" applyAlignment="1" applyProtection="1">
      <alignment horizontal="center" vertical="center" wrapText="1"/>
      <protection locked="0"/>
    </xf>
    <xf numFmtId="0" fontId="9" fillId="39" borderId="46" xfId="57" applyFont="1" applyFill="1" applyBorder="1" applyAlignment="1" applyProtection="1">
      <alignment horizontal="center" vertical="center" wrapText="1"/>
      <protection locked="0"/>
    </xf>
    <xf numFmtId="0" fontId="9" fillId="39" borderId="109" xfId="57" applyFont="1" applyFill="1" applyBorder="1" applyAlignment="1" applyProtection="1">
      <alignment horizontal="center" vertical="center" wrapText="1"/>
      <protection locked="0"/>
    </xf>
    <xf numFmtId="0" fontId="90" fillId="35" borderId="107" xfId="57" applyFont="1" applyFill="1" applyBorder="1" applyAlignment="1">
      <alignment horizontal="right" vertical="center" wrapText="1"/>
    </xf>
    <xf numFmtId="0" fontId="90" fillId="35" borderId="0" xfId="57" applyFont="1" applyFill="1" applyAlignment="1">
      <alignment horizontal="right" vertical="center" wrapText="1"/>
    </xf>
    <xf numFmtId="0" fontId="90" fillId="35" borderId="108" xfId="57" applyFont="1" applyFill="1" applyBorder="1" applyAlignment="1">
      <alignment horizontal="right" vertical="center" wrapText="1"/>
    </xf>
    <xf numFmtId="0" fontId="90" fillId="41" borderId="25" xfId="57" applyFont="1" applyFill="1" applyBorder="1" applyAlignment="1">
      <alignment horizontal="left" vertical="center" wrapText="1"/>
    </xf>
    <xf numFmtId="0" fontId="90" fillId="41" borderId="110" xfId="57" applyFont="1" applyFill="1" applyBorder="1" applyAlignment="1">
      <alignment horizontal="left" vertical="center" wrapText="1"/>
    </xf>
    <xf numFmtId="0" fontId="91" fillId="35" borderId="101" xfId="57" applyFont="1" applyFill="1" applyBorder="1" applyAlignment="1">
      <alignment horizontal="right" vertical="center" wrapText="1"/>
    </xf>
    <xf numFmtId="0" fontId="91" fillId="35" borderId="102" xfId="57" applyFont="1" applyFill="1" applyBorder="1" applyAlignment="1">
      <alignment horizontal="right" vertical="center" wrapText="1"/>
    </xf>
    <xf numFmtId="0" fontId="91" fillId="35" borderId="103" xfId="57" applyFont="1" applyFill="1" applyBorder="1" applyAlignment="1">
      <alignment horizontal="right" vertical="center" wrapText="1"/>
    </xf>
    <xf numFmtId="14" fontId="90" fillId="39" borderId="104" xfId="57" applyNumberFormat="1" applyFont="1" applyFill="1" applyBorder="1" applyAlignment="1" applyProtection="1">
      <alignment horizontal="center" vertical="center" wrapText="1"/>
      <protection locked="0"/>
    </xf>
    <xf numFmtId="14" fontId="90" fillId="39" borderId="105" xfId="57" applyNumberFormat="1" applyFont="1" applyFill="1" applyBorder="1" applyAlignment="1" applyProtection="1">
      <alignment horizontal="center" vertical="center" wrapText="1"/>
      <protection locked="0"/>
    </xf>
    <xf numFmtId="14" fontId="90" fillId="39" borderId="106" xfId="57" applyNumberFormat="1" applyFont="1" applyFill="1" applyBorder="1" applyAlignment="1" applyProtection="1">
      <alignment horizontal="center" vertical="center" wrapText="1"/>
      <protection locked="0"/>
    </xf>
    <xf numFmtId="0" fontId="54" fillId="39" borderId="60" xfId="57" applyFont="1" applyFill="1" applyBorder="1" applyAlignment="1" applyProtection="1">
      <alignment horizontal="center" vertical="center" wrapText="1"/>
      <protection locked="0"/>
    </xf>
    <xf numFmtId="0" fontId="54" fillId="39" borderId="46" xfId="57" applyFont="1" applyFill="1" applyBorder="1" applyAlignment="1" applyProtection="1">
      <alignment horizontal="center" vertical="center" wrapText="1"/>
      <protection locked="0"/>
    </xf>
    <xf numFmtId="0" fontId="54" fillId="39" borderId="109" xfId="57" applyFont="1" applyFill="1" applyBorder="1" applyAlignment="1" applyProtection="1">
      <alignment horizontal="center" vertical="center" wrapText="1"/>
      <protection locked="0"/>
    </xf>
    <xf numFmtId="0" fontId="106" fillId="35" borderId="102" xfId="57" applyFont="1" applyFill="1" applyBorder="1" applyAlignment="1">
      <alignment horizontal="center" vertical="center" wrapText="1"/>
    </xf>
    <xf numFmtId="0" fontId="106" fillId="35" borderId="0" xfId="57" applyFont="1" applyFill="1" applyAlignment="1">
      <alignment horizontal="center" vertical="center" wrapText="1"/>
    </xf>
    <xf numFmtId="0" fontId="93" fillId="35" borderId="116" xfId="57" applyFont="1" applyFill="1" applyBorder="1" applyAlignment="1">
      <alignment horizontal="left" vertical="center"/>
    </xf>
    <xf numFmtId="0" fontId="93" fillId="35" borderId="105" xfId="57" applyFont="1" applyFill="1" applyBorder="1" applyAlignment="1">
      <alignment horizontal="left" vertical="center"/>
    </xf>
    <xf numFmtId="0" fontId="8" fillId="0" borderId="104" xfId="57" applyFont="1" applyBorder="1" applyAlignment="1">
      <alignment horizontal="center" vertical="center"/>
    </xf>
    <xf numFmtId="0" fontId="8" fillId="0" borderId="129" xfId="57" applyFont="1" applyBorder="1" applyAlignment="1">
      <alignment horizontal="center" vertical="center"/>
    </xf>
    <xf numFmtId="0" fontId="91" fillId="35" borderId="117" xfId="57" applyFont="1" applyFill="1" applyBorder="1" applyAlignment="1">
      <alignment horizontal="center" vertical="center"/>
    </xf>
    <xf numFmtId="223" fontId="90" fillId="39" borderId="117" xfId="57" applyNumberFormat="1" applyFont="1" applyFill="1" applyBorder="1" applyAlignment="1" applyProtection="1">
      <alignment horizontal="center" vertical="center"/>
      <protection locked="0"/>
    </xf>
    <xf numFmtId="223" fontId="90" fillId="39" borderId="118" xfId="57" applyNumberFormat="1" applyFont="1" applyFill="1" applyBorder="1" applyAlignment="1" applyProtection="1">
      <alignment horizontal="center" vertical="center"/>
      <protection locked="0"/>
    </xf>
    <xf numFmtId="0" fontId="91" fillId="35" borderId="119" xfId="57" applyFont="1" applyFill="1" applyBorder="1" applyAlignment="1">
      <alignment horizontal="left" vertical="center"/>
    </xf>
    <xf numFmtId="0" fontId="91" fillId="35" borderId="46" xfId="57" applyFont="1" applyFill="1" applyBorder="1" applyAlignment="1">
      <alignment horizontal="left" vertical="center"/>
    </xf>
    <xf numFmtId="0" fontId="91" fillId="35" borderId="75" xfId="57" applyFont="1" applyFill="1" applyBorder="1" applyAlignment="1">
      <alignment horizontal="left" vertical="center"/>
    </xf>
    <xf numFmtId="0" fontId="91" fillId="35" borderId="25" xfId="57" applyFont="1" applyFill="1" applyBorder="1" applyAlignment="1">
      <alignment horizontal="center" vertical="center"/>
    </xf>
    <xf numFmtId="0" fontId="91" fillId="35" borderId="110" xfId="57" applyFont="1" applyFill="1" applyBorder="1" applyAlignment="1">
      <alignment horizontal="center" vertical="center"/>
    </xf>
    <xf numFmtId="9" fontId="90" fillId="41" borderId="119" xfId="58" applyFont="1" applyFill="1" applyBorder="1" applyAlignment="1">
      <alignment horizontal="left"/>
    </xf>
    <xf numFmtId="9" fontId="90" fillId="41" borderId="46" xfId="58" applyFont="1" applyFill="1" applyBorder="1" applyAlignment="1">
      <alignment horizontal="left"/>
    </xf>
    <xf numFmtId="9" fontId="90" fillId="41" borderId="75" xfId="58" applyFont="1" applyFill="1" applyBorder="1" applyAlignment="1">
      <alignment horizontal="left"/>
    </xf>
    <xf numFmtId="9" fontId="90" fillId="41" borderId="25" xfId="58" applyFont="1" applyFill="1" applyBorder="1" applyAlignment="1">
      <alignment horizontal="center" vertical="center"/>
    </xf>
    <xf numFmtId="9" fontId="90" fillId="41" borderId="110" xfId="58" applyFont="1" applyFill="1" applyBorder="1" applyAlignment="1">
      <alignment horizontal="center" vertical="center"/>
    </xf>
    <xf numFmtId="0" fontId="88" fillId="0" borderId="120" xfId="58" applyNumberFormat="1" applyFont="1" applyFill="1" applyBorder="1" applyAlignment="1">
      <alignment horizontal="right"/>
    </xf>
    <xf numFmtId="0" fontId="88" fillId="0" borderId="121" xfId="58" applyNumberFormat="1" applyFont="1" applyFill="1" applyBorder="1" applyAlignment="1">
      <alignment horizontal="right"/>
    </xf>
    <xf numFmtId="0" fontId="88" fillId="0" borderId="122" xfId="58" applyNumberFormat="1" applyFont="1" applyFill="1" applyBorder="1" applyAlignment="1">
      <alignment horizontal="right"/>
    </xf>
    <xf numFmtId="0" fontId="95" fillId="0" borderId="123" xfId="58" applyNumberFormat="1" applyFont="1" applyFill="1" applyBorder="1" applyAlignment="1">
      <alignment horizontal="center" vertical="center"/>
    </xf>
    <xf numFmtId="0" fontId="95" fillId="0" borderId="111" xfId="58" applyNumberFormat="1" applyFont="1" applyFill="1" applyBorder="1" applyAlignment="1">
      <alignment horizontal="center" vertical="center"/>
    </xf>
    <xf numFmtId="0" fontId="95" fillId="0" borderId="112" xfId="58" applyNumberFormat="1" applyFont="1" applyFill="1" applyBorder="1" applyAlignment="1">
      <alignment horizontal="center" vertical="center"/>
    </xf>
    <xf numFmtId="0" fontId="95" fillId="0" borderId="124" xfId="58" applyNumberFormat="1" applyFont="1" applyFill="1" applyBorder="1" applyAlignment="1">
      <alignment horizontal="center" vertical="center"/>
    </xf>
    <xf numFmtId="0" fontId="90" fillId="41" borderId="119" xfId="57" applyFont="1" applyFill="1" applyBorder="1" applyAlignment="1">
      <alignment horizontal="left" vertical="center"/>
    </xf>
    <xf numFmtId="0" fontId="90" fillId="41" borderId="46" xfId="57" applyFont="1" applyFill="1" applyBorder="1" applyAlignment="1">
      <alignment horizontal="left" vertical="center"/>
    </xf>
    <xf numFmtId="0" fontId="90" fillId="41" borderId="75" xfId="57" applyFont="1" applyFill="1" applyBorder="1" applyAlignment="1">
      <alignment horizontal="left" vertical="center"/>
    </xf>
    <xf numFmtId="223" fontId="91" fillId="41" borderId="25" xfId="57" applyNumberFormat="1" applyFont="1" applyFill="1" applyBorder="1" applyAlignment="1">
      <alignment horizontal="center" vertical="center"/>
    </xf>
    <xf numFmtId="223" fontId="91" fillId="41" borderId="110" xfId="57" applyNumberFormat="1" applyFont="1" applyFill="1" applyBorder="1" applyAlignment="1">
      <alignment horizontal="center" vertical="center"/>
    </xf>
    <xf numFmtId="0" fontId="91" fillId="38" borderId="119" xfId="57" applyFont="1" applyFill="1" applyBorder="1" applyAlignment="1">
      <alignment horizontal="left" vertical="center"/>
    </xf>
    <xf numFmtId="0" fontId="91" fillId="38" borderId="46" xfId="57" applyFont="1" applyFill="1" applyBorder="1" applyAlignment="1">
      <alignment horizontal="left" vertical="center"/>
    </xf>
    <xf numFmtId="0" fontId="91" fillId="38" borderId="75" xfId="57" applyFont="1" applyFill="1" applyBorder="1" applyAlignment="1">
      <alignment horizontal="left" vertical="center"/>
    </xf>
    <xf numFmtId="223" fontId="90" fillId="39" borderId="25" xfId="57" applyNumberFormat="1" applyFont="1" applyFill="1" applyBorder="1" applyAlignment="1" applyProtection="1">
      <alignment horizontal="center" vertical="center"/>
      <protection locked="0"/>
    </xf>
    <xf numFmtId="223" fontId="90" fillId="39" borderId="110" xfId="57" applyNumberFormat="1" applyFont="1" applyFill="1" applyBorder="1" applyAlignment="1" applyProtection="1">
      <alignment horizontal="center" vertical="center"/>
      <protection locked="0"/>
    </xf>
    <xf numFmtId="9" fontId="90" fillId="0" borderId="115" xfId="58" applyFont="1" applyFill="1" applyBorder="1" applyAlignment="1">
      <alignment horizontal="center"/>
    </xf>
    <xf numFmtId="9" fontId="90" fillId="41" borderId="119" xfId="58" applyFont="1" applyFill="1" applyBorder="1" applyAlignment="1">
      <alignment horizontal="left" vertical="center"/>
    </xf>
    <xf numFmtId="9" fontId="90" fillId="41" borderId="46" xfId="58" applyFont="1" applyFill="1" applyBorder="1" applyAlignment="1">
      <alignment horizontal="left" vertical="center"/>
    </xf>
    <xf numFmtId="9" fontId="90" fillId="41" borderId="75" xfId="58" applyFont="1" applyFill="1" applyBorder="1" applyAlignment="1">
      <alignment horizontal="left" vertical="center"/>
    </xf>
    <xf numFmtId="223" fontId="90" fillId="39" borderId="104" xfId="57" applyNumberFormat="1" applyFont="1" applyFill="1" applyBorder="1" applyAlignment="1" applyProtection="1">
      <alignment horizontal="center" vertical="center"/>
      <protection locked="0"/>
    </xf>
    <xf numFmtId="223" fontId="90" fillId="39" borderId="106" xfId="57" applyNumberFormat="1" applyFont="1" applyFill="1" applyBorder="1" applyAlignment="1" applyProtection="1">
      <alignment horizontal="center" vertical="center"/>
      <protection locked="0"/>
    </xf>
    <xf numFmtId="0" fontId="95" fillId="0" borderId="125" xfId="58" applyNumberFormat="1" applyFont="1" applyFill="1" applyBorder="1" applyAlignment="1">
      <alignment horizontal="center" vertical="center"/>
    </xf>
    <xf numFmtId="0" fontId="95" fillId="0" borderId="126" xfId="58" applyNumberFormat="1" applyFont="1" applyFill="1" applyBorder="1" applyAlignment="1">
      <alignment horizontal="center" vertical="center"/>
    </xf>
    <xf numFmtId="9" fontId="90" fillId="41" borderId="127" xfId="58" applyFont="1" applyFill="1" applyBorder="1" applyAlignment="1">
      <alignment horizontal="center" vertical="center"/>
    </xf>
    <xf numFmtId="9" fontId="90" fillId="41" borderId="128" xfId="58" applyFont="1" applyFill="1" applyBorder="1" applyAlignment="1">
      <alignment horizontal="center" vertical="center"/>
    </xf>
    <xf numFmtId="0" fontId="95" fillId="0" borderId="113" xfId="58" applyNumberFormat="1" applyFont="1" applyFill="1" applyBorder="1" applyAlignment="1">
      <alignment horizontal="center" vertical="center"/>
    </xf>
    <xf numFmtId="0" fontId="95" fillId="0" borderId="114" xfId="58" applyNumberFormat="1" applyFont="1" applyFill="1" applyBorder="1" applyAlignment="1">
      <alignment horizontal="center" vertical="center"/>
    </xf>
    <xf numFmtId="0" fontId="8" fillId="35" borderId="104" xfId="57" applyFont="1" applyFill="1" applyBorder="1" applyAlignment="1">
      <alignment horizontal="center" vertical="center"/>
    </xf>
    <xf numFmtId="0" fontId="8" fillId="35" borderId="129" xfId="57" applyFont="1" applyFill="1" applyBorder="1" applyAlignment="1">
      <alignment horizontal="center" vertical="center"/>
    </xf>
    <xf numFmtId="0" fontId="93" fillId="35" borderId="119" xfId="57" applyFont="1" applyFill="1" applyBorder="1" applyAlignment="1">
      <alignment horizontal="left" vertical="center"/>
    </xf>
    <xf numFmtId="0" fontId="93" fillId="35" borderId="46" xfId="57" applyFont="1" applyFill="1" applyBorder="1" applyAlignment="1">
      <alignment horizontal="left" vertical="center"/>
    </xf>
    <xf numFmtId="0" fontId="93" fillId="35" borderId="75" xfId="57" applyFont="1" applyFill="1" applyBorder="1" applyAlignment="1">
      <alignment horizontal="left" vertical="center"/>
    </xf>
    <xf numFmtId="9" fontId="95" fillId="0" borderId="130" xfId="58" applyFont="1" applyFill="1" applyBorder="1" applyAlignment="1">
      <alignment horizontal="center" vertical="center"/>
    </xf>
    <xf numFmtId="9" fontId="95" fillId="0" borderId="122" xfId="58" applyFont="1" applyFill="1" applyBorder="1" applyAlignment="1">
      <alignment horizontal="center" vertical="center"/>
    </xf>
    <xf numFmtId="9" fontId="95" fillId="0" borderId="121" xfId="58" applyFont="1" applyFill="1" applyBorder="1" applyAlignment="1">
      <alignment horizontal="center" vertical="center"/>
    </xf>
    <xf numFmtId="9" fontId="95" fillId="0" borderId="131" xfId="58" applyFont="1" applyFill="1" applyBorder="1" applyAlignment="1">
      <alignment horizontal="center" vertical="center"/>
    </xf>
    <xf numFmtId="9" fontId="90" fillId="41" borderId="120" xfId="58" applyFont="1" applyFill="1" applyBorder="1" applyAlignment="1">
      <alignment horizontal="left" vertical="center"/>
    </xf>
    <xf numFmtId="9" fontId="90" fillId="41" borderId="121" xfId="58" applyFont="1" applyFill="1" applyBorder="1" applyAlignment="1">
      <alignment horizontal="left" vertical="center"/>
    </xf>
    <xf numFmtId="9" fontId="90" fillId="41" borderId="122" xfId="58" applyFont="1" applyFill="1" applyBorder="1" applyAlignment="1">
      <alignment horizontal="left" vertical="center"/>
    </xf>
    <xf numFmtId="9" fontId="90" fillId="41" borderId="113" xfId="58" applyFont="1" applyFill="1" applyBorder="1" applyAlignment="1">
      <alignment horizontal="center" vertical="center"/>
    </xf>
    <xf numFmtId="9" fontId="90" fillId="41" borderId="114" xfId="58" applyFont="1" applyFill="1" applyBorder="1" applyAlignment="1">
      <alignment horizontal="center" vertical="center"/>
    </xf>
    <xf numFmtId="0" fontId="88" fillId="0" borderId="142" xfId="58" applyNumberFormat="1" applyFont="1" applyFill="1" applyBorder="1" applyAlignment="1">
      <alignment horizontal="right"/>
    </xf>
    <xf numFmtId="0" fontId="88" fillId="0" borderId="115" xfId="58" applyNumberFormat="1" applyFont="1" applyFill="1" applyBorder="1" applyAlignment="1">
      <alignment horizontal="right"/>
    </xf>
    <xf numFmtId="0" fontId="88" fillId="0" borderId="133" xfId="58" applyNumberFormat="1" applyFont="1" applyFill="1" applyBorder="1" applyAlignment="1">
      <alignment horizontal="right"/>
    </xf>
    <xf numFmtId="0" fontId="95" fillId="35" borderId="132" xfId="57" applyFont="1" applyFill="1" applyBorder="1" applyAlignment="1">
      <alignment horizontal="center" vertical="center"/>
    </xf>
    <xf numFmtId="0" fontId="95" fillId="35" borderId="133" xfId="57" applyFont="1" applyFill="1" applyBorder="1" applyAlignment="1">
      <alignment horizontal="center" vertical="center"/>
    </xf>
    <xf numFmtId="0" fontId="96" fillId="35" borderId="115" xfId="57" applyFont="1" applyFill="1" applyBorder="1" applyAlignment="1">
      <alignment horizontal="center" vertical="center"/>
    </xf>
    <xf numFmtId="0" fontId="96" fillId="35" borderId="134" xfId="57" applyFont="1" applyFill="1" applyBorder="1" applyAlignment="1">
      <alignment horizontal="center" vertical="center"/>
    </xf>
    <xf numFmtId="0" fontId="89" fillId="35" borderId="115" xfId="57" applyFont="1" applyFill="1" applyBorder="1" applyAlignment="1">
      <alignment horizontal="center"/>
    </xf>
    <xf numFmtId="0" fontId="89" fillId="35" borderId="102" xfId="57" applyFont="1" applyFill="1" applyBorder="1" applyAlignment="1">
      <alignment horizontal="center"/>
    </xf>
    <xf numFmtId="0" fontId="95" fillId="35" borderId="115" xfId="57" applyFont="1" applyFill="1" applyBorder="1" applyAlignment="1">
      <alignment horizontal="center" vertical="center"/>
    </xf>
    <xf numFmtId="0" fontId="95" fillId="35" borderId="134" xfId="57" applyFont="1" applyFill="1" applyBorder="1" applyAlignment="1">
      <alignment horizontal="center" vertic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35" xr:uid="{00000000-0005-0000-0000-000025000000}"/>
    <cellStyle name="Normal 2 2" xfId="47" xr:uid="{00000000-0005-0000-0000-000026000000}"/>
    <cellStyle name="Normal 3" xfId="44" xr:uid="{00000000-0005-0000-0000-000027000000}"/>
    <cellStyle name="Normal 3 2" xfId="49" xr:uid="{00000000-0005-0000-0000-000028000000}"/>
    <cellStyle name="Normal 3 2 2" xfId="55" xr:uid="{00000000-0005-0000-0000-000029000000}"/>
    <cellStyle name="Normal 3 2 3" xfId="57" xr:uid="{55F9AE8E-6900-4507-A212-20B4B9AA2E6C}"/>
    <cellStyle name="Normal 3 3" xfId="53" xr:uid="{00000000-0005-0000-0000-00002A000000}"/>
    <cellStyle name="Normal 4" xfId="48" xr:uid="{00000000-0005-0000-0000-00002B000000}"/>
    <cellStyle name="Normal 4 2" xfId="51" xr:uid="{00000000-0005-0000-0000-00002C000000}"/>
    <cellStyle name="Notitie" xfId="36" xr:uid="{00000000-0005-0000-0000-00002D000000}"/>
    <cellStyle name="Ongeldig" xfId="37" xr:uid="{00000000-0005-0000-0000-00002E000000}"/>
    <cellStyle name="Percent" xfId="38" builtinId="5"/>
    <cellStyle name="Percent 2" xfId="45" xr:uid="{00000000-0005-0000-0000-000030000000}"/>
    <cellStyle name="Percent 2 2" xfId="50" xr:uid="{00000000-0005-0000-0000-000031000000}"/>
    <cellStyle name="Percent 2 2 2" xfId="56" xr:uid="{00000000-0005-0000-0000-000032000000}"/>
    <cellStyle name="Percent 2 2 3" xfId="58" xr:uid="{AE9E3E72-0F7E-480C-80AC-EF66100D0DFB}"/>
    <cellStyle name="Percent 2 3" xfId="54" xr:uid="{00000000-0005-0000-0000-000033000000}"/>
    <cellStyle name="Titel" xfId="39" xr:uid="{00000000-0005-0000-0000-000034000000}"/>
    <cellStyle name="Totaal" xfId="40" xr:uid="{00000000-0005-0000-0000-000035000000}"/>
    <cellStyle name="Uitvoer" xfId="41" xr:uid="{00000000-0005-0000-0000-000036000000}"/>
    <cellStyle name="Verklarende tekst" xfId="42" xr:uid="{00000000-0005-0000-0000-000037000000}"/>
    <cellStyle name="Waarschuwingstekst" xfId="43" xr:uid="{00000000-0005-0000-0000-000038000000}"/>
  </cellStyles>
  <dxfs count="1156">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40"/>
        </patternFill>
      </fill>
    </dxf>
    <dxf>
      <fill>
        <patternFill>
          <bgColor indexed="14"/>
        </patternFill>
      </fill>
    </dxf>
    <dxf>
      <fill>
        <patternFill>
          <bgColor indexed="14"/>
        </patternFill>
      </fill>
    </dxf>
    <dxf>
      <font>
        <condense val="0"/>
        <extend val="0"/>
        <color indexed="8"/>
      </font>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4"/>
        </patternFill>
      </fill>
    </dxf>
    <dxf>
      <fill>
        <patternFill>
          <bgColor indexed="40"/>
        </patternFill>
      </fill>
    </dxf>
    <dxf>
      <fill>
        <patternFill>
          <bgColor indexed="13"/>
        </patternFill>
      </fill>
    </dxf>
    <dxf>
      <fill>
        <patternFill patternType="none">
          <bgColor indexed="65"/>
        </patternFill>
      </fill>
    </dxf>
    <dxf>
      <fill>
        <patternFill>
          <bgColor indexed="40"/>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ont>
        <condense val="0"/>
        <extend val="0"/>
        <color indexed="8"/>
      </font>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patternType="solid">
          <bgColor rgb="FFC0C0C0"/>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patternType="none">
          <bgColor auto="1"/>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patternType="none">
          <bgColor auto="1"/>
        </patternFill>
      </fill>
    </dxf>
    <dxf>
      <fill>
        <patternFill>
          <bgColor indexed="40"/>
        </patternFill>
      </fill>
    </dxf>
    <dxf>
      <fill>
        <patternFill>
          <bgColor indexed="9"/>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9"/>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22"/>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indexed="40"/>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40"/>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22"/>
        </patternFill>
      </fill>
    </dxf>
    <dxf>
      <fill>
        <patternFill>
          <bgColor indexed="22"/>
        </patternFill>
      </fill>
    </dxf>
    <dxf>
      <fill>
        <patternFill patternType="none">
          <bgColor indexed="65"/>
        </patternFill>
      </fill>
    </dxf>
    <dxf>
      <fill>
        <patternFill patternType="none">
          <bgColor indexed="65"/>
        </patternFill>
      </fill>
    </dxf>
    <dxf>
      <fill>
        <patternFill>
          <bgColor indexed="8"/>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patternType="solid">
          <bgColor indexed="22"/>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bgColor indexed="9"/>
        </patternFill>
      </fill>
    </dxf>
    <dxf>
      <fill>
        <patternFill>
          <bgColor indexed="40"/>
        </patternFill>
      </fill>
    </dxf>
    <dxf>
      <fill>
        <patternFill patternType="solid">
          <bgColor indexed="9"/>
        </patternFill>
      </fill>
      <border>
        <left/>
        <right/>
        <top/>
        <bottom/>
      </border>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FF99CC"/>
      <color rgb="FFCC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4010025</xdr:colOff>
      <xdr:row>2</xdr:row>
      <xdr:rowOff>514350</xdr:rowOff>
    </xdr:from>
    <xdr:to>
      <xdr:col>2</xdr:col>
      <xdr:colOff>7820025</xdr:colOff>
      <xdr:row>2</xdr:row>
      <xdr:rowOff>1714500</xdr:rowOff>
    </xdr:to>
    <xdr:sp macro="" textlink="">
      <xdr:nvSpPr>
        <xdr:cNvPr id="17412" name="Text Box 4">
          <a:extLst>
            <a:ext uri="{FF2B5EF4-FFF2-40B4-BE49-F238E27FC236}">
              <a16:creationId xmlns:a16="http://schemas.microsoft.com/office/drawing/2014/main" id="{00000000-0008-0000-0900-000004440000}"/>
            </a:ext>
          </a:extLst>
        </xdr:cNvPr>
        <xdr:cNvSpPr txBox="1">
          <a:spLocks noChangeArrowheads="1"/>
        </xdr:cNvSpPr>
      </xdr:nvSpPr>
      <xdr:spPr bwMode="auto">
        <a:xfrm>
          <a:off x="5572125" y="1419225"/>
          <a:ext cx="3810000" cy="120015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BASIC</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LPG</a:t>
          </a:r>
        </a:p>
      </xdr:txBody>
    </xdr:sp>
    <xdr:clientData/>
  </xdr:twoCellAnchor>
  <xdr:twoCellAnchor>
    <xdr:from>
      <xdr:col>2</xdr:col>
      <xdr:colOff>76200</xdr:colOff>
      <xdr:row>2</xdr:row>
      <xdr:rowOff>114300</xdr:rowOff>
    </xdr:from>
    <xdr:to>
      <xdr:col>2</xdr:col>
      <xdr:colOff>2581275</xdr:colOff>
      <xdr:row>2</xdr:row>
      <xdr:rowOff>1981200</xdr:rowOff>
    </xdr:to>
    <xdr:pic>
      <xdr:nvPicPr>
        <xdr:cNvPr id="17527" name="Picture 12" descr="GA_logo">
          <a:extLst>
            <a:ext uri="{FF2B5EF4-FFF2-40B4-BE49-F238E27FC236}">
              <a16:creationId xmlns:a16="http://schemas.microsoft.com/office/drawing/2014/main" id="{00000000-0008-0000-0900-0000774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19175"/>
          <a:ext cx="25050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4448175</xdr:colOff>
      <xdr:row>2</xdr:row>
      <xdr:rowOff>409575</xdr:rowOff>
    </xdr:from>
    <xdr:to>
      <xdr:col>2</xdr:col>
      <xdr:colOff>8343900</xdr:colOff>
      <xdr:row>2</xdr:row>
      <xdr:rowOff>1657350</xdr:rowOff>
    </xdr:to>
    <xdr:sp macro="" textlink="">
      <xdr:nvSpPr>
        <xdr:cNvPr id="5190" name="Text Box 70">
          <a:extLst>
            <a:ext uri="{FF2B5EF4-FFF2-40B4-BE49-F238E27FC236}">
              <a16:creationId xmlns:a16="http://schemas.microsoft.com/office/drawing/2014/main" id="{00000000-0008-0000-0B00-000046140000}"/>
            </a:ext>
          </a:extLst>
        </xdr:cNvPr>
        <xdr:cNvSpPr txBox="1">
          <a:spLocks noChangeArrowheads="1"/>
        </xdr:cNvSpPr>
      </xdr:nvSpPr>
      <xdr:spPr bwMode="auto">
        <a:xfrm>
          <a:off x="6000750" y="1304925"/>
          <a:ext cx="3895725" cy="1247775"/>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LPG</a:t>
          </a:r>
        </a:p>
      </xdr:txBody>
    </xdr:sp>
    <xdr:clientData/>
  </xdr:twoCellAnchor>
  <xdr:twoCellAnchor>
    <xdr:from>
      <xdr:col>2</xdr:col>
      <xdr:colOff>47625</xdr:colOff>
      <xdr:row>2</xdr:row>
      <xdr:rowOff>95250</xdr:rowOff>
    </xdr:from>
    <xdr:to>
      <xdr:col>2</xdr:col>
      <xdr:colOff>2514600</xdr:colOff>
      <xdr:row>2</xdr:row>
      <xdr:rowOff>1952625</xdr:rowOff>
    </xdr:to>
    <xdr:pic>
      <xdr:nvPicPr>
        <xdr:cNvPr id="5325" name="Picture 71" descr="GA_logo">
          <a:extLst>
            <a:ext uri="{FF2B5EF4-FFF2-40B4-BE49-F238E27FC236}">
              <a16:creationId xmlns:a16="http://schemas.microsoft.com/office/drawing/2014/main" id="{00000000-0008-0000-0B00-0000CD1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990600"/>
          <a:ext cx="246697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2</xdr:row>
      <xdr:rowOff>114300</xdr:rowOff>
    </xdr:from>
    <xdr:to>
      <xdr:col>2</xdr:col>
      <xdr:colOff>2543175</xdr:colOff>
      <xdr:row>2</xdr:row>
      <xdr:rowOff>1971675</xdr:rowOff>
    </xdr:to>
    <xdr:pic>
      <xdr:nvPicPr>
        <xdr:cNvPr id="32827" name="Picture 5" descr="GA_logo">
          <a:extLst>
            <a:ext uri="{FF2B5EF4-FFF2-40B4-BE49-F238E27FC236}">
              <a16:creationId xmlns:a16="http://schemas.microsoft.com/office/drawing/2014/main" id="{00000000-0008-0000-0C00-00003B8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009650"/>
          <a:ext cx="246697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2224CF7F-479B-4BA7-A6CA-81E8343446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5.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Z564"/>
  <sheetViews>
    <sheetView tabSelected="1" zoomScale="50" zoomScaleNormal="50" zoomScaleSheetLayoutView="50" workbookViewId="0">
      <pane ySplit="3" topLeftCell="A4" activePane="bottomLeft" state="frozen"/>
      <selection pane="bottomLeft" activeCell="V1" sqref="V1"/>
    </sheetView>
  </sheetViews>
  <sheetFormatPr defaultColWidth="9.140625" defaultRowHeight="12.75" x14ac:dyDescent="0.2"/>
  <cols>
    <col min="1" max="1" width="9.7109375" style="60" customWidth="1"/>
    <col min="2" max="2" width="13.7109375" style="100" customWidth="1"/>
    <col min="3" max="3" width="140.140625" style="3" customWidth="1"/>
    <col min="4" max="6" width="6.140625" style="60" customWidth="1"/>
    <col min="7" max="7" width="5.7109375" style="60" customWidth="1"/>
    <col min="8" max="17" width="6.140625" style="60" customWidth="1"/>
    <col min="18" max="19" width="6" style="60" customWidth="1"/>
    <col min="20" max="20" width="5.28515625" style="60" customWidth="1"/>
    <col min="21" max="21" width="2.42578125" style="97" hidden="1" customWidth="1"/>
    <col min="22" max="22" width="7.28515625" style="79" customWidth="1"/>
    <col min="23" max="182" width="9.140625" style="97"/>
    <col min="183" max="16384" width="9.140625" style="60"/>
  </cols>
  <sheetData>
    <row r="1" spans="1:182" ht="40.15" customHeight="1" thickBot="1" x14ac:dyDescent="0.3">
      <c r="A1" s="377" t="s">
        <v>77</v>
      </c>
      <c r="B1" s="375"/>
      <c r="C1" s="394" t="s">
        <v>479</v>
      </c>
      <c r="D1" s="378"/>
      <c r="E1" s="393"/>
      <c r="F1" s="393"/>
      <c r="G1" s="393"/>
      <c r="H1" s="393"/>
      <c r="I1" s="393"/>
      <c r="J1" s="393"/>
      <c r="K1" s="393"/>
      <c r="L1" s="393"/>
      <c r="M1" s="393"/>
      <c r="N1" s="393"/>
      <c r="O1" s="393"/>
      <c r="P1" s="393"/>
      <c r="Q1" s="393"/>
      <c r="R1" s="393"/>
      <c r="S1" s="393"/>
      <c r="T1" s="379" t="s">
        <v>480</v>
      </c>
    </row>
    <row r="2" spans="1:182" s="63" customFormat="1" ht="31.7" customHeight="1" thickBot="1" x14ac:dyDescent="0.25">
      <c r="A2" s="706" t="s">
        <v>1211</v>
      </c>
      <c r="B2" s="707"/>
      <c r="C2" s="707"/>
      <c r="D2" s="707"/>
      <c r="E2" s="707"/>
      <c r="F2" s="707"/>
      <c r="G2" s="707"/>
      <c r="H2" s="707"/>
      <c r="I2" s="707"/>
      <c r="J2" s="707"/>
      <c r="K2" s="707"/>
      <c r="L2" s="707"/>
      <c r="M2" s="707"/>
      <c r="N2" s="707"/>
      <c r="O2" s="707"/>
      <c r="P2" s="707"/>
      <c r="Q2" s="707"/>
      <c r="R2" s="707"/>
      <c r="S2" s="707"/>
      <c r="T2" s="883"/>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row>
    <row r="3" spans="1:182" s="72" customFormat="1" ht="161.44999999999999" customHeight="1" thickBot="1" x14ac:dyDescent="0.25">
      <c r="A3" s="77" t="s">
        <v>422</v>
      </c>
      <c r="B3" s="77" t="s">
        <v>154</v>
      </c>
      <c r="C3" s="78" t="s">
        <v>79</v>
      </c>
      <c r="D3" s="9" t="s">
        <v>155</v>
      </c>
      <c r="E3" s="6" t="s">
        <v>80</v>
      </c>
      <c r="F3" s="7" t="s">
        <v>156</v>
      </c>
      <c r="G3" s="8" t="s">
        <v>80</v>
      </c>
      <c r="H3" s="9" t="s">
        <v>157</v>
      </c>
      <c r="I3" s="6" t="s">
        <v>80</v>
      </c>
      <c r="J3" s="5" t="s">
        <v>446</v>
      </c>
      <c r="K3" s="8" t="s">
        <v>80</v>
      </c>
      <c r="L3" s="10" t="s">
        <v>256</v>
      </c>
      <c r="M3" s="6" t="s">
        <v>80</v>
      </c>
      <c r="N3" s="9" t="s">
        <v>225</v>
      </c>
      <c r="O3" s="6" t="s">
        <v>80</v>
      </c>
      <c r="P3" s="9" t="s">
        <v>226</v>
      </c>
      <c r="Q3" s="6" t="s">
        <v>80</v>
      </c>
      <c r="R3" s="5" t="s">
        <v>527</v>
      </c>
      <c r="S3" s="8" t="s">
        <v>80</v>
      </c>
      <c r="T3" s="423" t="s">
        <v>497</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row>
    <row r="4" spans="1:182" s="72" customFormat="1" ht="33" customHeight="1" thickBot="1" x14ac:dyDescent="0.35">
      <c r="A4" s="418"/>
      <c r="B4" s="304">
        <v>100</v>
      </c>
      <c r="C4" s="708" t="s">
        <v>381</v>
      </c>
      <c r="D4" s="709"/>
      <c r="E4" s="709"/>
      <c r="F4" s="709"/>
      <c r="G4" s="709"/>
      <c r="H4" s="709"/>
      <c r="I4" s="709"/>
      <c r="J4" s="709"/>
      <c r="K4" s="709"/>
      <c r="L4" s="709"/>
      <c r="M4" s="709"/>
      <c r="N4" s="709"/>
      <c r="O4" s="709"/>
      <c r="P4" s="709"/>
      <c r="Q4" s="709"/>
      <c r="R4" s="709"/>
      <c r="S4" s="709"/>
      <c r="T4" s="884"/>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row>
    <row r="5" spans="1:182" s="72" customFormat="1" ht="30" customHeight="1" thickBot="1" x14ac:dyDescent="0.5">
      <c r="A5" s="447"/>
      <c r="B5" s="277">
        <v>101</v>
      </c>
      <c r="C5" s="114" t="s">
        <v>354</v>
      </c>
      <c r="D5" s="47" t="s">
        <v>283</v>
      </c>
      <c r="E5" s="80"/>
      <c r="F5" s="47"/>
      <c r="G5" s="81"/>
      <c r="H5" s="48"/>
      <c r="I5" s="80"/>
      <c r="J5" s="47"/>
      <c r="K5" s="81"/>
      <c r="L5" s="48"/>
      <c r="M5" s="80"/>
      <c r="N5" s="47"/>
      <c r="O5" s="81"/>
      <c r="P5" s="80"/>
      <c r="Q5" s="81"/>
      <c r="R5" s="82"/>
      <c r="S5" s="83"/>
      <c r="T5" s="44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row>
    <row r="6" spans="1:182" s="72" customFormat="1" ht="27.75" customHeight="1" thickBot="1" x14ac:dyDescent="0.25">
      <c r="A6" s="531"/>
      <c r="B6" s="269" t="s">
        <v>382</v>
      </c>
      <c r="C6" s="530" t="s">
        <v>464</v>
      </c>
      <c r="D6" s="876"/>
      <c r="E6" s="878"/>
      <c r="F6" s="876"/>
      <c r="G6" s="878"/>
      <c r="H6" s="876"/>
      <c r="I6" s="878"/>
      <c r="J6" s="876"/>
      <c r="K6" s="878"/>
      <c r="L6" s="876"/>
      <c r="M6" s="878"/>
      <c r="N6" s="876"/>
      <c r="O6" s="878"/>
      <c r="P6" s="876"/>
      <c r="Q6" s="878"/>
      <c r="R6" s="876"/>
      <c r="S6" s="877"/>
      <c r="T6" s="418"/>
      <c r="U6" s="79">
        <f>COUNTIF(D6:S6,"a")+COUNTIF(D6:S6,"s")</f>
        <v>0</v>
      </c>
      <c r="V6" s="23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row>
    <row r="7" spans="1:182" s="72" customFormat="1" ht="30" customHeight="1" thickBot="1" x14ac:dyDescent="0.5">
      <c r="A7" s="447"/>
      <c r="B7" s="277">
        <v>102</v>
      </c>
      <c r="C7" s="116" t="s">
        <v>2</v>
      </c>
      <c r="D7" s="47" t="s">
        <v>283</v>
      </c>
      <c r="E7" s="81"/>
      <c r="F7" s="48" t="s">
        <v>283</v>
      </c>
      <c r="G7" s="80"/>
      <c r="H7" s="47" t="s">
        <v>283</v>
      </c>
      <c r="I7" s="81"/>
      <c r="J7" s="48" t="s">
        <v>283</v>
      </c>
      <c r="K7" s="80"/>
      <c r="L7" s="47" t="s">
        <v>283</v>
      </c>
      <c r="M7" s="84"/>
      <c r="N7" s="48" t="s">
        <v>283</v>
      </c>
      <c r="O7" s="84"/>
      <c r="P7" s="85" t="s">
        <v>283</v>
      </c>
      <c r="Q7" s="51"/>
      <c r="R7" s="47" t="s">
        <v>283</v>
      </c>
      <c r="S7" s="85"/>
      <c r="T7" s="44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row>
    <row r="8" spans="1:182" s="72" customFormat="1" ht="45" customHeight="1" thickBot="1" x14ac:dyDescent="0.25">
      <c r="A8" s="531"/>
      <c r="B8" s="269" t="s">
        <v>383</v>
      </c>
      <c r="C8" s="153" t="s">
        <v>447</v>
      </c>
      <c r="D8" s="876"/>
      <c r="E8" s="878"/>
      <c r="F8" s="876"/>
      <c r="G8" s="878"/>
      <c r="H8" s="876"/>
      <c r="I8" s="878"/>
      <c r="J8" s="876"/>
      <c r="K8" s="878"/>
      <c r="L8" s="876"/>
      <c r="M8" s="878"/>
      <c r="N8" s="876"/>
      <c r="O8" s="878"/>
      <c r="P8" s="876"/>
      <c r="Q8" s="878"/>
      <c r="R8" s="876"/>
      <c r="S8" s="877"/>
      <c r="T8" s="418"/>
      <c r="U8" s="79">
        <f>COUNTIF(D8:S8,"a")+COUNTIF(D8:S8,"s")</f>
        <v>0</v>
      </c>
      <c r="V8" s="23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row>
    <row r="9" spans="1:182" s="72" customFormat="1" ht="30" customHeight="1" thickBot="1" x14ac:dyDescent="0.5">
      <c r="A9" s="447"/>
      <c r="B9" s="277">
        <v>103</v>
      </c>
      <c r="C9" s="116" t="s">
        <v>89</v>
      </c>
      <c r="D9" s="47" t="s">
        <v>283</v>
      </c>
      <c r="E9" s="81"/>
      <c r="F9" s="48" t="s">
        <v>283</v>
      </c>
      <c r="G9" s="80"/>
      <c r="H9" s="47" t="s">
        <v>283</v>
      </c>
      <c r="I9" s="81"/>
      <c r="J9" s="48" t="s">
        <v>283</v>
      </c>
      <c r="K9" s="80"/>
      <c r="L9" s="47" t="s">
        <v>283</v>
      </c>
      <c r="M9" s="81"/>
      <c r="N9" s="48" t="s">
        <v>283</v>
      </c>
      <c r="O9" s="81"/>
      <c r="P9" s="50" t="s">
        <v>283</v>
      </c>
      <c r="Q9" s="51"/>
      <c r="R9" s="47" t="s">
        <v>283</v>
      </c>
      <c r="S9" s="85"/>
      <c r="T9" s="44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row>
    <row r="10" spans="1:182" s="72" customFormat="1" ht="27.95" customHeight="1" x14ac:dyDescent="0.2">
      <c r="A10" s="447"/>
      <c r="B10" s="262" t="s">
        <v>305</v>
      </c>
      <c r="C10" s="118" t="s">
        <v>463</v>
      </c>
      <c r="D10" s="866"/>
      <c r="E10" s="867"/>
      <c r="F10" s="866"/>
      <c r="G10" s="867"/>
      <c r="H10" s="866"/>
      <c r="I10" s="867"/>
      <c r="J10" s="866"/>
      <c r="K10" s="867"/>
      <c r="L10" s="866"/>
      <c r="M10" s="867"/>
      <c r="N10" s="866"/>
      <c r="O10" s="867"/>
      <c r="P10" s="866"/>
      <c r="Q10" s="867"/>
      <c r="R10" s="866"/>
      <c r="S10" s="868"/>
      <c r="T10" s="418"/>
      <c r="U10" s="79">
        <f>COUNTIF(D10:S10,"a")+COUNTIF(D10:S10,"s")</f>
        <v>0</v>
      </c>
      <c r="V10" s="23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row>
    <row r="11" spans="1:182" s="72" customFormat="1" ht="45" customHeight="1" thickBot="1" x14ac:dyDescent="0.25">
      <c r="A11" s="447"/>
      <c r="B11" s="283" t="s">
        <v>306</v>
      </c>
      <c r="C11" s="120" t="s">
        <v>257</v>
      </c>
      <c r="D11" s="872"/>
      <c r="E11" s="873"/>
      <c r="F11" s="872"/>
      <c r="G11" s="873"/>
      <c r="H11" s="872"/>
      <c r="I11" s="873"/>
      <c r="J11" s="872"/>
      <c r="K11" s="873"/>
      <c r="L11" s="872"/>
      <c r="M11" s="873"/>
      <c r="N11" s="872"/>
      <c r="O11" s="873"/>
      <c r="P11" s="872"/>
      <c r="Q11" s="873"/>
      <c r="R11" s="872"/>
      <c r="S11" s="885"/>
      <c r="T11" s="418"/>
      <c r="U11" s="79">
        <f>COUNTIF(D11:S11,"a")+COUNTIF(D11:S11,"s")</f>
        <v>0</v>
      </c>
      <c r="V11" s="23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row>
    <row r="12" spans="1:182" s="72" customFormat="1" ht="30" customHeight="1" thickBot="1" x14ac:dyDescent="0.5">
      <c r="A12" s="447"/>
      <c r="B12" s="277">
        <v>104</v>
      </c>
      <c r="C12" s="116" t="s">
        <v>4</v>
      </c>
      <c r="D12" s="47" t="s">
        <v>283</v>
      </c>
      <c r="E12" s="81"/>
      <c r="F12" s="48" t="s">
        <v>283</v>
      </c>
      <c r="G12" s="80"/>
      <c r="H12" s="47" t="s">
        <v>283</v>
      </c>
      <c r="I12" s="51"/>
      <c r="J12" s="48" t="s">
        <v>283</v>
      </c>
      <c r="K12" s="50"/>
      <c r="L12" s="47" t="s">
        <v>283</v>
      </c>
      <c r="M12" s="51"/>
      <c r="N12" s="48" t="s">
        <v>283</v>
      </c>
      <c r="O12" s="51"/>
      <c r="P12" s="50" t="s">
        <v>283</v>
      </c>
      <c r="Q12" s="51"/>
      <c r="R12" s="47" t="s">
        <v>283</v>
      </c>
      <c r="S12" s="85"/>
      <c r="T12" s="44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row>
    <row r="13" spans="1:182" s="72" customFormat="1" ht="27.95" customHeight="1" x14ac:dyDescent="0.2">
      <c r="A13" s="531"/>
      <c r="B13" s="262" t="s">
        <v>250</v>
      </c>
      <c r="C13" s="118" t="s">
        <v>251</v>
      </c>
      <c r="D13" s="866"/>
      <c r="E13" s="867"/>
      <c r="F13" s="866"/>
      <c r="G13" s="867"/>
      <c r="H13" s="866"/>
      <c r="I13" s="867"/>
      <c r="J13" s="866"/>
      <c r="K13" s="867"/>
      <c r="L13" s="866"/>
      <c r="M13" s="867"/>
      <c r="N13" s="866"/>
      <c r="O13" s="867"/>
      <c r="P13" s="866"/>
      <c r="Q13" s="867"/>
      <c r="R13" s="866"/>
      <c r="S13" s="868"/>
      <c r="T13" s="418"/>
      <c r="U13" s="79">
        <f>COUNTIF(D13:S13,"a")+COUNTIF(D13:S13,"s")</f>
        <v>0</v>
      </c>
      <c r="V13" s="23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row>
    <row r="14" spans="1:182" s="72" customFormat="1" ht="45" customHeight="1" thickBot="1" x14ac:dyDescent="0.25">
      <c r="A14" s="531"/>
      <c r="B14" s="283" t="s">
        <v>475</v>
      </c>
      <c r="C14" s="122" t="s">
        <v>530</v>
      </c>
      <c r="D14" s="872"/>
      <c r="E14" s="873"/>
      <c r="F14" s="872"/>
      <c r="G14" s="873"/>
      <c r="H14" s="872"/>
      <c r="I14" s="873"/>
      <c r="J14" s="872"/>
      <c r="K14" s="873"/>
      <c r="L14" s="872"/>
      <c r="M14" s="873"/>
      <c r="N14" s="872"/>
      <c r="O14" s="873"/>
      <c r="P14" s="872"/>
      <c r="Q14" s="873"/>
      <c r="R14" s="872"/>
      <c r="S14" s="885"/>
      <c r="T14" s="418"/>
      <c r="U14" s="79">
        <f>COUNTIF(D14:S14,"a")+COUNTIF(D14:S14,"s")</f>
        <v>0</v>
      </c>
      <c r="V14" s="23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row>
    <row r="15" spans="1:182" s="72" customFormat="1" ht="30" customHeight="1" thickBot="1" x14ac:dyDescent="0.5">
      <c r="A15" s="531"/>
      <c r="B15" s="277">
        <v>105</v>
      </c>
      <c r="C15" s="114" t="s">
        <v>531</v>
      </c>
      <c r="D15" s="47" t="s">
        <v>283</v>
      </c>
      <c r="E15" s="81"/>
      <c r="F15" s="48"/>
      <c r="G15" s="80"/>
      <c r="H15" s="47"/>
      <c r="I15" s="81"/>
      <c r="J15" s="48"/>
      <c r="K15" s="80"/>
      <c r="L15" s="47"/>
      <c r="M15" s="81"/>
      <c r="N15" s="48"/>
      <c r="O15" s="81"/>
      <c r="P15" s="50"/>
      <c r="Q15" s="51"/>
      <c r="R15" s="47"/>
      <c r="S15" s="85"/>
      <c r="T15" s="44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row>
    <row r="16" spans="1:182" s="72" customFormat="1" ht="27.95" customHeight="1" x14ac:dyDescent="0.2">
      <c r="A16" s="531"/>
      <c r="B16" s="262" t="s">
        <v>476</v>
      </c>
      <c r="C16" s="123" t="s">
        <v>231</v>
      </c>
      <c r="D16" s="866"/>
      <c r="E16" s="867"/>
      <c r="F16" s="866"/>
      <c r="G16" s="867"/>
      <c r="H16" s="866"/>
      <c r="I16" s="867"/>
      <c r="J16" s="866"/>
      <c r="K16" s="867"/>
      <c r="L16" s="866"/>
      <c r="M16" s="867"/>
      <c r="N16" s="866"/>
      <c r="O16" s="867"/>
      <c r="P16" s="866"/>
      <c r="Q16" s="867"/>
      <c r="R16" s="866"/>
      <c r="S16" s="868"/>
      <c r="T16" s="418"/>
      <c r="U16" s="79">
        <f>COUNTIF(D16:S16,"a")+COUNTIF(D16:S16,"s")</f>
        <v>0</v>
      </c>
      <c r="V16" s="23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row>
    <row r="17" spans="1:182" s="72" customFormat="1" ht="27.95" customHeight="1" x14ac:dyDescent="0.2">
      <c r="A17" s="531"/>
      <c r="B17" s="274" t="s">
        <v>232</v>
      </c>
      <c r="C17" s="140" t="s">
        <v>233</v>
      </c>
      <c r="D17" s="869"/>
      <c r="E17" s="870"/>
      <c r="F17" s="869"/>
      <c r="G17" s="870"/>
      <c r="H17" s="869"/>
      <c r="I17" s="870"/>
      <c r="J17" s="869"/>
      <c r="K17" s="870"/>
      <c r="L17" s="869"/>
      <c r="M17" s="870"/>
      <c r="N17" s="869"/>
      <c r="O17" s="870"/>
      <c r="P17" s="869"/>
      <c r="Q17" s="870"/>
      <c r="R17" s="869"/>
      <c r="S17" s="871"/>
      <c r="T17" s="418"/>
      <c r="U17" s="79">
        <f>COUNTIF(D17:S17,"a")+COUNTIF(D17:S17,"s")</f>
        <v>0</v>
      </c>
      <c r="V17" s="23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row>
    <row r="18" spans="1:182" s="72" customFormat="1" ht="27.95" customHeight="1" x14ac:dyDescent="0.2">
      <c r="A18" s="531"/>
      <c r="B18" s="274" t="s">
        <v>477</v>
      </c>
      <c r="C18" s="140" t="s">
        <v>361</v>
      </c>
      <c r="D18" s="869"/>
      <c r="E18" s="870"/>
      <c r="F18" s="869"/>
      <c r="G18" s="870"/>
      <c r="H18" s="869"/>
      <c r="I18" s="870"/>
      <c r="J18" s="869"/>
      <c r="K18" s="870"/>
      <c r="L18" s="869"/>
      <c r="M18" s="870"/>
      <c r="N18" s="869"/>
      <c r="O18" s="870"/>
      <c r="P18" s="869"/>
      <c r="Q18" s="870"/>
      <c r="R18" s="869"/>
      <c r="S18" s="871"/>
      <c r="T18" s="418"/>
      <c r="U18" s="79">
        <f>COUNTIF(D18:S18,"a")+COUNTIF(D18:S18,"s")</f>
        <v>0</v>
      </c>
      <c r="V18" s="23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row>
    <row r="19" spans="1:182" s="72" customFormat="1" ht="27.95" customHeight="1" x14ac:dyDescent="0.2">
      <c r="A19" s="531"/>
      <c r="B19" s="274" t="s">
        <v>362</v>
      </c>
      <c r="C19" s="140" t="s">
        <v>503</v>
      </c>
      <c r="D19" s="869"/>
      <c r="E19" s="870"/>
      <c r="F19" s="869"/>
      <c r="G19" s="870"/>
      <c r="H19" s="869"/>
      <c r="I19" s="870"/>
      <c r="J19" s="869"/>
      <c r="K19" s="870"/>
      <c r="L19" s="869"/>
      <c r="M19" s="870"/>
      <c r="N19" s="869"/>
      <c r="O19" s="870"/>
      <c r="P19" s="869"/>
      <c r="Q19" s="870"/>
      <c r="R19" s="869"/>
      <c r="S19" s="871"/>
      <c r="T19" s="418"/>
      <c r="U19" s="79">
        <f>COUNTIF(D19:S19,"a")+COUNTIF(D19:S19,"s")</f>
        <v>0</v>
      </c>
      <c r="V19" s="23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row>
    <row r="20" spans="1:182" s="72" customFormat="1" ht="27.95" customHeight="1" thickBot="1" x14ac:dyDescent="0.25">
      <c r="A20" s="531"/>
      <c r="B20" s="283" t="s">
        <v>504</v>
      </c>
      <c r="C20" s="141" t="s">
        <v>532</v>
      </c>
      <c r="D20" s="872"/>
      <c r="E20" s="873"/>
      <c r="F20" s="872"/>
      <c r="G20" s="873"/>
      <c r="H20" s="872"/>
      <c r="I20" s="873"/>
      <c r="J20" s="872"/>
      <c r="K20" s="873"/>
      <c r="L20" s="872"/>
      <c r="M20" s="873"/>
      <c r="N20" s="872"/>
      <c r="O20" s="873"/>
      <c r="P20" s="872"/>
      <c r="Q20" s="873"/>
      <c r="R20" s="872"/>
      <c r="S20" s="885"/>
      <c r="T20" s="418"/>
      <c r="U20" s="79">
        <f>COUNTIF(D20:S20,"a")+COUNTIF(D20:S20,"s")</f>
        <v>0</v>
      </c>
      <c r="V20" s="23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row>
    <row r="21" spans="1:182" s="72" customFormat="1" ht="30" customHeight="1" thickBot="1" x14ac:dyDescent="0.5">
      <c r="A21" s="531"/>
      <c r="B21" s="277">
        <v>106</v>
      </c>
      <c r="C21" s="125" t="s">
        <v>88</v>
      </c>
      <c r="D21" s="47" t="s">
        <v>283</v>
      </c>
      <c r="E21" s="81"/>
      <c r="F21" s="86"/>
      <c r="G21" s="87"/>
      <c r="H21" s="82"/>
      <c r="I21" s="81"/>
      <c r="J21" s="87"/>
      <c r="K21" s="87"/>
      <c r="L21" s="47" t="s">
        <v>283</v>
      </c>
      <c r="M21" s="81"/>
      <c r="N21" s="87"/>
      <c r="O21" s="81"/>
      <c r="P21" s="50"/>
      <c r="Q21" s="51"/>
      <c r="R21" s="47"/>
      <c r="S21" s="85"/>
      <c r="T21" s="44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row>
    <row r="22" spans="1:182" s="72" customFormat="1" ht="45" customHeight="1" x14ac:dyDescent="0.2">
      <c r="A22" s="531"/>
      <c r="B22" s="262" t="s">
        <v>404</v>
      </c>
      <c r="C22" s="142" t="s">
        <v>190</v>
      </c>
      <c r="D22" s="866"/>
      <c r="E22" s="867"/>
      <c r="F22" s="866"/>
      <c r="G22" s="867"/>
      <c r="H22" s="866"/>
      <c r="I22" s="867"/>
      <c r="J22" s="866"/>
      <c r="K22" s="867"/>
      <c r="L22" s="866"/>
      <c r="M22" s="867"/>
      <c r="N22" s="866"/>
      <c r="O22" s="867"/>
      <c r="P22" s="866"/>
      <c r="Q22" s="867"/>
      <c r="R22" s="866"/>
      <c r="S22" s="868"/>
      <c r="T22" s="418"/>
      <c r="U22" s="79">
        <f t="shared" ref="U22:U31" si="0">COUNTIF(D22:S22,"a")+COUNTIF(D22:S22,"s")</f>
        <v>0</v>
      </c>
      <c r="V22" s="23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row>
    <row r="23" spans="1:182" s="72" customFormat="1" ht="27.95" customHeight="1" x14ac:dyDescent="0.2">
      <c r="A23" s="531"/>
      <c r="B23" s="274" t="s">
        <v>405</v>
      </c>
      <c r="C23" s="143" t="s">
        <v>483</v>
      </c>
      <c r="D23" s="869"/>
      <c r="E23" s="870"/>
      <c r="F23" s="869"/>
      <c r="G23" s="870"/>
      <c r="H23" s="869"/>
      <c r="I23" s="870"/>
      <c r="J23" s="869"/>
      <c r="K23" s="870"/>
      <c r="L23" s="869"/>
      <c r="M23" s="870"/>
      <c r="N23" s="869"/>
      <c r="O23" s="870"/>
      <c r="P23" s="869"/>
      <c r="Q23" s="870"/>
      <c r="R23" s="869"/>
      <c r="S23" s="871"/>
      <c r="T23" s="418"/>
      <c r="U23" s="79">
        <f t="shared" si="0"/>
        <v>0</v>
      </c>
      <c r="V23" s="23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row>
    <row r="24" spans="1:182" s="72" customFormat="1" ht="27.95" customHeight="1" x14ac:dyDescent="0.2">
      <c r="A24" s="531"/>
      <c r="B24" s="274" t="s">
        <v>159</v>
      </c>
      <c r="C24" s="129" t="s">
        <v>50</v>
      </c>
      <c r="D24" s="869"/>
      <c r="E24" s="870"/>
      <c r="F24" s="869"/>
      <c r="G24" s="870"/>
      <c r="H24" s="869"/>
      <c r="I24" s="870"/>
      <c r="J24" s="869"/>
      <c r="K24" s="870"/>
      <c r="L24" s="869"/>
      <c r="M24" s="870"/>
      <c r="N24" s="869"/>
      <c r="O24" s="870"/>
      <c r="P24" s="869"/>
      <c r="Q24" s="870"/>
      <c r="R24" s="869"/>
      <c r="S24" s="871"/>
      <c r="T24" s="418"/>
      <c r="U24" s="79">
        <f t="shared" si="0"/>
        <v>0</v>
      </c>
      <c r="V24" s="23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row>
    <row r="25" spans="1:182" s="72" customFormat="1" ht="27.95" customHeight="1" x14ac:dyDescent="0.2">
      <c r="A25" s="531"/>
      <c r="B25" s="274" t="s">
        <v>496</v>
      </c>
      <c r="C25" s="129" t="s">
        <v>437</v>
      </c>
      <c r="D25" s="869"/>
      <c r="E25" s="870"/>
      <c r="F25" s="869"/>
      <c r="G25" s="870"/>
      <c r="H25" s="869"/>
      <c r="I25" s="870"/>
      <c r="J25" s="869"/>
      <c r="K25" s="870"/>
      <c r="L25" s="869"/>
      <c r="M25" s="870"/>
      <c r="N25" s="869"/>
      <c r="O25" s="870"/>
      <c r="P25" s="869"/>
      <c r="Q25" s="870"/>
      <c r="R25" s="869"/>
      <c r="S25" s="871"/>
      <c r="T25" s="418"/>
      <c r="U25" s="79">
        <f t="shared" si="0"/>
        <v>0</v>
      </c>
      <c r="V25" s="23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row>
    <row r="26" spans="1:182" s="63" customFormat="1" ht="27.95" customHeight="1" x14ac:dyDescent="0.2">
      <c r="A26" s="531"/>
      <c r="B26" s="274" t="s">
        <v>517</v>
      </c>
      <c r="C26" s="129" t="s">
        <v>6</v>
      </c>
      <c r="D26" s="869"/>
      <c r="E26" s="870"/>
      <c r="F26" s="869"/>
      <c r="G26" s="870"/>
      <c r="H26" s="869"/>
      <c r="I26" s="870"/>
      <c r="J26" s="869"/>
      <c r="K26" s="870"/>
      <c r="L26" s="869"/>
      <c r="M26" s="870"/>
      <c r="N26" s="869"/>
      <c r="O26" s="870"/>
      <c r="P26" s="869"/>
      <c r="Q26" s="870"/>
      <c r="R26" s="869"/>
      <c r="S26" s="871"/>
      <c r="T26" s="418"/>
      <c r="U26" s="79">
        <f t="shared" si="0"/>
        <v>0</v>
      </c>
      <c r="V26" s="239"/>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row>
    <row r="27" spans="1:182" s="72" customFormat="1" ht="45" customHeight="1" x14ac:dyDescent="0.2">
      <c r="A27" s="531"/>
      <c r="B27" s="274" t="s">
        <v>470</v>
      </c>
      <c r="C27" s="129" t="s">
        <v>518</v>
      </c>
      <c r="D27" s="869"/>
      <c r="E27" s="870"/>
      <c r="F27" s="869"/>
      <c r="G27" s="870"/>
      <c r="H27" s="869"/>
      <c r="I27" s="870"/>
      <c r="J27" s="869"/>
      <c r="K27" s="870"/>
      <c r="L27" s="869"/>
      <c r="M27" s="870"/>
      <c r="N27" s="869"/>
      <c r="O27" s="870"/>
      <c r="P27" s="869"/>
      <c r="Q27" s="870"/>
      <c r="R27" s="869"/>
      <c r="S27" s="871"/>
      <c r="T27" s="418"/>
      <c r="U27" s="79">
        <f t="shared" si="0"/>
        <v>0</v>
      </c>
      <c r="V27" s="23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row>
    <row r="28" spans="1:182" s="72" customFormat="1" ht="27.75" customHeight="1" x14ac:dyDescent="0.2">
      <c r="A28" s="531"/>
      <c r="B28" s="274" t="s">
        <v>390</v>
      </c>
      <c r="C28" s="129" t="s">
        <v>445</v>
      </c>
      <c r="D28" s="869"/>
      <c r="E28" s="870"/>
      <c r="F28" s="869"/>
      <c r="G28" s="870"/>
      <c r="H28" s="869"/>
      <c r="I28" s="870"/>
      <c r="J28" s="869"/>
      <c r="K28" s="870"/>
      <c r="L28" s="869"/>
      <c r="M28" s="870"/>
      <c r="N28" s="869"/>
      <c r="O28" s="870"/>
      <c r="P28" s="869"/>
      <c r="Q28" s="870"/>
      <c r="R28" s="869"/>
      <c r="S28" s="871"/>
      <c r="T28" s="418"/>
      <c r="U28" s="79">
        <f t="shared" si="0"/>
        <v>0</v>
      </c>
      <c r="V28" s="23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row>
    <row r="29" spans="1:182" s="72" customFormat="1" ht="45" customHeight="1" x14ac:dyDescent="0.2">
      <c r="A29" s="531"/>
      <c r="B29" s="274" t="s">
        <v>396</v>
      </c>
      <c r="C29" s="129" t="s">
        <v>485</v>
      </c>
      <c r="D29" s="869"/>
      <c r="E29" s="870"/>
      <c r="F29" s="869"/>
      <c r="G29" s="870"/>
      <c r="H29" s="869"/>
      <c r="I29" s="870"/>
      <c r="J29" s="869"/>
      <c r="K29" s="870"/>
      <c r="L29" s="869"/>
      <c r="M29" s="870"/>
      <c r="N29" s="869"/>
      <c r="O29" s="870"/>
      <c r="P29" s="869"/>
      <c r="Q29" s="870"/>
      <c r="R29" s="869"/>
      <c r="S29" s="871"/>
      <c r="T29" s="418"/>
      <c r="U29" s="79">
        <f t="shared" si="0"/>
        <v>0</v>
      </c>
      <c r="V29" s="23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row>
    <row r="30" spans="1:182" s="72" customFormat="1" ht="45" customHeight="1" x14ac:dyDescent="0.2">
      <c r="A30" s="531"/>
      <c r="B30" s="283" t="s">
        <v>397</v>
      </c>
      <c r="C30" s="122" t="s">
        <v>223</v>
      </c>
      <c r="D30" s="869"/>
      <c r="E30" s="870"/>
      <c r="F30" s="869"/>
      <c r="G30" s="870"/>
      <c r="H30" s="869"/>
      <c r="I30" s="870"/>
      <c r="J30" s="869"/>
      <c r="K30" s="870"/>
      <c r="L30" s="869"/>
      <c r="M30" s="870"/>
      <c r="N30" s="869"/>
      <c r="O30" s="870"/>
      <c r="P30" s="869"/>
      <c r="Q30" s="870"/>
      <c r="R30" s="869"/>
      <c r="S30" s="871"/>
      <c r="T30" s="418"/>
      <c r="U30" s="79">
        <f t="shared" si="0"/>
        <v>0</v>
      </c>
      <c r="V30" s="23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row>
    <row r="31" spans="1:182" s="72" customFormat="1" ht="27.95" customHeight="1" thickBot="1" x14ac:dyDescent="0.25">
      <c r="A31" s="421"/>
      <c r="B31" s="284" t="s">
        <v>391</v>
      </c>
      <c r="C31" s="137" t="s">
        <v>109</v>
      </c>
      <c r="D31" s="872"/>
      <c r="E31" s="873"/>
      <c r="F31" s="872"/>
      <c r="G31" s="873"/>
      <c r="H31" s="872"/>
      <c r="I31" s="873"/>
      <c r="J31" s="872"/>
      <c r="K31" s="873"/>
      <c r="L31" s="872"/>
      <c r="M31" s="873"/>
      <c r="N31" s="872"/>
      <c r="O31" s="873"/>
      <c r="P31" s="872"/>
      <c r="Q31" s="873"/>
      <c r="R31" s="872"/>
      <c r="S31" s="885"/>
      <c r="T31" s="421"/>
      <c r="U31" s="79">
        <f t="shared" si="0"/>
        <v>0</v>
      </c>
      <c r="V31" s="23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row>
    <row r="32" spans="1:182" s="63" customFormat="1" ht="30" customHeight="1" thickBot="1" x14ac:dyDescent="0.25">
      <c r="A32" s="418"/>
      <c r="B32" s="270">
        <v>107</v>
      </c>
      <c r="C32" s="385" t="s">
        <v>270</v>
      </c>
      <c r="D32" s="533" t="s">
        <v>283</v>
      </c>
      <c r="E32" s="450"/>
      <c r="F32" s="368" t="s">
        <v>283</v>
      </c>
      <c r="G32" s="451"/>
      <c r="H32" s="533"/>
      <c r="I32" s="450"/>
      <c r="J32" s="368"/>
      <c r="K32" s="451"/>
      <c r="L32" s="533" t="s">
        <v>283</v>
      </c>
      <c r="M32" s="450"/>
      <c r="N32" s="368"/>
      <c r="O32" s="450"/>
      <c r="P32" s="95"/>
      <c r="Q32" s="532"/>
      <c r="R32" s="533" t="s">
        <v>283</v>
      </c>
      <c r="S32" s="535"/>
      <c r="T32" s="452"/>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row>
    <row r="33" spans="1:182" s="72" customFormat="1" ht="45" customHeight="1" x14ac:dyDescent="0.2">
      <c r="A33" s="531"/>
      <c r="B33" s="262" t="s">
        <v>398</v>
      </c>
      <c r="C33" s="128" t="s">
        <v>533</v>
      </c>
      <c r="D33" s="866"/>
      <c r="E33" s="867"/>
      <c r="F33" s="866"/>
      <c r="G33" s="867"/>
      <c r="H33" s="866"/>
      <c r="I33" s="867"/>
      <c r="J33" s="866"/>
      <c r="K33" s="867"/>
      <c r="L33" s="866"/>
      <c r="M33" s="867"/>
      <c r="N33" s="866"/>
      <c r="O33" s="867"/>
      <c r="P33" s="866"/>
      <c r="Q33" s="867"/>
      <c r="R33" s="866"/>
      <c r="S33" s="868"/>
      <c r="T33" s="418"/>
      <c r="U33" s="79">
        <f>COUNTIF(D33:S33,"a")+COUNTIF(D33:S33,"s")</f>
        <v>0</v>
      </c>
      <c r="V33" s="23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row>
    <row r="34" spans="1:182" s="72" customFormat="1" ht="30" customHeight="1" thickBot="1" x14ac:dyDescent="0.25">
      <c r="A34" s="531"/>
      <c r="B34" s="284" t="s">
        <v>392</v>
      </c>
      <c r="C34" s="144" t="s">
        <v>177</v>
      </c>
      <c r="D34" s="872"/>
      <c r="E34" s="873"/>
      <c r="F34" s="872"/>
      <c r="G34" s="873"/>
      <c r="H34" s="872"/>
      <c r="I34" s="873"/>
      <c r="J34" s="872"/>
      <c r="K34" s="873"/>
      <c r="L34" s="872"/>
      <c r="M34" s="873"/>
      <c r="N34" s="872"/>
      <c r="O34" s="873"/>
      <c r="P34" s="872"/>
      <c r="Q34" s="873"/>
      <c r="R34" s="872"/>
      <c r="S34" s="885"/>
      <c r="T34" s="421"/>
      <c r="U34" s="79">
        <f>COUNTIF(D34:S34,"a")+COUNTIF(D34:S34,"s")</f>
        <v>0</v>
      </c>
      <c r="V34" s="23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row>
    <row r="35" spans="1:182" s="72" customFormat="1" ht="30" customHeight="1" thickBot="1" x14ac:dyDescent="0.25">
      <c r="A35" s="531"/>
      <c r="B35" s="277">
        <v>108</v>
      </c>
      <c r="C35" s="116" t="s">
        <v>271</v>
      </c>
      <c r="D35" s="14" t="s">
        <v>283</v>
      </c>
      <c r="E35" s="88"/>
      <c r="F35" s="24" t="s">
        <v>283</v>
      </c>
      <c r="G35" s="89"/>
      <c r="H35" s="14" t="s">
        <v>283</v>
      </c>
      <c r="I35" s="88"/>
      <c r="J35" s="24" t="s">
        <v>283</v>
      </c>
      <c r="K35" s="89"/>
      <c r="L35" s="14" t="s">
        <v>283</v>
      </c>
      <c r="M35" s="88"/>
      <c r="N35" s="24" t="s">
        <v>283</v>
      </c>
      <c r="O35" s="88"/>
      <c r="P35" s="25" t="s">
        <v>283</v>
      </c>
      <c r="Q35" s="23"/>
      <c r="R35" s="14" t="s">
        <v>283</v>
      </c>
      <c r="S35" s="38"/>
      <c r="T35" s="44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row>
    <row r="36" spans="1:182" s="72" customFormat="1" ht="45" customHeight="1" x14ac:dyDescent="0.2">
      <c r="A36" s="531"/>
      <c r="B36" s="262" t="s">
        <v>393</v>
      </c>
      <c r="C36" s="128" t="s">
        <v>43</v>
      </c>
      <c r="D36" s="866"/>
      <c r="E36" s="867"/>
      <c r="F36" s="866"/>
      <c r="G36" s="867"/>
      <c r="H36" s="866"/>
      <c r="I36" s="867"/>
      <c r="J36" s="866"/>
      <c r="K36" s="867"/>
      <c r="L36" s="866"/>
      <c r="M36" s="867"/>
      <c r="N36" s="866"/>
      <c r="O36" s="867"/>
      <c r="P36" s="866"/>
      <c r="Q36" s="867"/>
      <c r="R36" s="866"/>
      <c r="S36" s="868"/>
      <c r="T36" s="418"/>
      <c r="U36" s="79">
        <f>COUNTIF(D36:S36,"a")+COUNTIF(D36:S36,"s")</f>
        <v>0</v>
      </c>
      <c r="V36" s="23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row>
    <row r="37" spans="1:182" s="72" customFormat="1" ht="45" customHeight="1" x14ac:dyDescent="0.2">
      <c r="A37" s="531"/>
      <c r="B37" s="274" t="s">
        <v>394</v>
      </c>
      <c r="C37" s="129" t="s">
        <v>526</v>
      </c>
      <c r="D37" s="869"/>
      <c r="E37" s="870"/>
      <c r="F37" s="869"/>
      <c r="G37" s="870"/>
      <c r="H37" s="869"/>
      <c r="I37" s="870"/>
      <c r="J37" s="869"/>
      <c r="K37" s="870"/>
      <c r="L37" s="869"/>
      <c r="M37" s="870"/>
      <c r="N37" s="869"/>
      <c r="O37" s="870"/>
      <c r="P37" s="869"/>
      <c r="Q37" s="870"/>
      <c r="R37" s="869"/>
      <c r="S37" s="871"/>
      <c r="T37" s="418"/>
      <c r="U37" s="79">
        <f>COUNTIF(D37:S37,"a")+COUNTIF(D37:S37,"s")</f>
        <v>0</v>
      </c>
      <c r="V37" s="23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row>
    <row r="38" spans="1:182" s="72" customFormat="1" ht="45" customHeight="1" x14ac:dyDescent="0.2">
      <c r="A38" s="531"/>
      <c r="B38" s="283" t="s">
        <v>395</v>
      </c>
      <c r="C38" s="122" t="s">
        <v>312</v>
      </c>
      <c r="D38" s="869"/>
      <c r="E38" s="870"/>
      <c r="F38" s="869"/>
      <c r="G38" s="870"/>
      <c r="H38" s="869"/>
      <c r="I38" s="870"/>
      <c r="J38" s="869"/>
      <c r="K38" s="870"/>
      <c r="L38" s="869"/>
      <c r="M38" s="870"/>
      <c r="N38" s="869"/>
      <c r="O38" s="870"/>
      <c r="P38" s="869"/>
      <c r="Q38" s="870"/>
      <c r="R38" s="869"/>
      <c r="S38" s="871"/>
      <c r="T38" s="418"/>
      <c r="U38" s="79">
        <f>COUNTIF(D38:S38,"a")+COUNTIF(D38:S38,"s")</f>
        <v>0</v>
      </c>
      <c r="V38" s="23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row>
    <row r="39" spans="1:182" s="72" customFormat="1" ht="30" customHeight="1" thickBot="1" x14ac:dyDescent="0.25">
      <c r="A39" s="531"/>
      <c r="B39" s="283" t="s">
        <v>213</v>
      </c>
      <c r="C39" s="144" t="s">
        <v>8</v>
      </c>
      <c r="D39" s="872"/>
      <c r="E39" s="873"/>
      <c r="F39" s="872"/>
      <c r="G39" s="873"/>
      <c r="H39" s="872"/>
      <c r="I39" s="873"/>
      <c r="J39" s="872"/>
      <c r="K39" s="873"/>
      <c r="L39" s="872"/>
      <c r="M39" s="873"/>
      <c r="N39" s="872"/>
      <c r="O39" s="873"/>
      <c r="P39" s="872"/>
      <c r="Q39" s="873"/>
      <c r="R39" s="872"/>
      <c r="S39" s="885"/>
      <c r="T39" s="418"/>
      <c r="U39" s="79">
        <f>COUNTIF(D39:S39,"a")+COUNTIF(D39:S39,"s")</f>
        <v>0</v>
      </c>
      <c r="V39" s="23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row>
    <row r="40" spans="1:182" s="72" customFormat="1" ht="33" customHeight="1" thickBot="1" x14ac:dyDescent="0.25">
      <c r="A40" s="531"/>
      <c r="B40" s="277">
        <v>109</v>
      </c>
      <c r="C40" s="362" t="s">
        <v>55</v>
      </c>
      <c r="D40" s="14" t="s">
        <v>283</v>
      </c>
      <c r="E40" s="90"/>
      <c r="F40" s="24" t="s">
        <v>283</v>
      </c>
      <c r="G40" s="91"/>
      <c r="H40" s="14"/>
      <c r="I40" s="90"/>
      <c r="J40" s="24"/>
      <c r="K40" s="91"/>
      <c r="L40" s="14" t="s">
        <v>283</v>
      </c>
      <c r="M40" s="90"/>
      <c r="N40" s="24"/>
      <c r="O40" s="90"/>
      <c r="P40" s="91"/>
      <c r="Q40" s="90"/>
      <c r="R40" s="14" t="s">
        <v>283</v>
      </c>
      <c r="S40" s="92"/>
      <c r="T40" s="44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row>
    <row r="41" spans="1:182" s="72" customFormat="1" ht="30" customHeight="1" x14ac:dyDescent="0.2">
      <c r="A41" s="531"/>
      <c r="B41" s="262" t="s">
        <v>134</v>
      </c>
      <c r="C41" s="128" t="s">
        <v>135</v>
      </c>
      <c r="D41" s="866"/>
      <c r="E41" s="867"/>
      <c r="F41" s="866"/>
      <c r="G41" s="867"/>
      <c r="H41" s="866"/>
      <c r="I41" s="867"/>
      <c r="J41" s="866"/>
      <c r="K41" s="867"/>
      <c r="L41" s="866"/>
      <c r="M41" s="867"/>
      <c r="N41" s="866"/>
      <c r="O41" s="867"/>
      <c r="P41" s="866"/>
      <c r="Q41" s="867"/>
      <c r="R41" s="866"/>
      <c r="S41" s="868"/>
      <c r="T41" s="418"/>
      <c r="U41" s="79">
        <f>COUNTIF(D41:S41,"a")+COUNTIF(D41:S41,"s")</f>
        <v>0</v>
      </c>
      <c r="V41" s="23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row>
    <row r="42" spans="1:182" s="72" customFormat="1" ht="30" customHeight="1" x14ac:dyDescent="0.2">
      <c r="A42" s="531"/>
      <c r="B42" s="274" t="s">
        <v>136</v>
      </c>
      <c r="C42" s="121" t="s">
        <v>481</v>
      </c>
      <c r="D42" s="869"/>
      <c r="E42" s="870"/>
      <c r="F42" s="869"/>
      <c r="G42" s="870"/>
      <c r="H42" s="869"/>
      <c r="I42" s="870"/>
      <c r="J42" s="869"/>
      <c r="K42" s="870"/>
      <c r="L42" s="869"/>
      <c r="M42" s="870"/>
      <c r="N42" s="869"/>
      <c r="O42" s="870"/>
      <c r="P42" s="869"/>
      <c r="Q42" s="870"/>
      <c r="R42" s="869"/>
      <c r="S42" s="871"/>
      <c r="T42" s="418"/>
      <c r="U42" s="79">
        <f>COUNTIF(D42:S42,"a")+COUNTIF(D42:S42,"s")</f>
        <v>0</v>
      </c>
      <c r="V42" s="23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row>
    <row r="43" spans="1:182" s="72" customFormat="1" ht="30" customHeight="1" x14ac:dyDescent="0.2">
      <c r="A43" s="531"/>
      <c r="B43" s="274" t="s">
        <v>234</v>
      </c>
      <c r="C43" s="129" t="s">
        <v>1178</v>
      </c>
      <c r="D43" s="869"/>
      <c r="E43" s="870"/>
      <c r="F43" s="869"/>
      <c r="G43" s="870"/>
      <c r="H43" s="869"/>
      <c r="I43" s="870"/>
      <c r="J43" s="869"/>
      <c r="K43" s="870"/>
      <c r="L43" s="869"/>
      <c r="M43" s="870"/>
      <c r="N43" s="869"/>
      <c r="O43" s="870"/>
      <c r="P43" s="869"/>
      <c r="Q43" s="870"/>
      <c r="R43" s="869"/>
      <c r="S43" s="871"/>
      <c r="T43" s="418"/>
      <c r="U43" s="79">
        <f>COUNTIF(D43:S43,"a")+COUNTIF(D43:S43,"s")</f>
        <v>0</v>
      </c>
      <c r="V43" s="23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row>
    <row r="44" spans="1:182" s="72" customFormat="1" ht="30" customHeight="1" x14ac:dyDescent="0.2">
      <c r="A44" s="531"/>
      <c r="B44" s="274" t="s">
        <v>315</v>
      </c>
      <c r="C44" s="121" t="s">
        <v>529</v>
      </c>
      <c r="D44" s="869"/>
      <c r="E44" s="870"/>
      <c r="F44" s="869"/>
      <c r="G44" s="870"/>
      <c r="H44" s="869"/>
      <c r="I44" s="870"/>
      <c r="J44" s="869"/>
      <c r="K44" s="870"/>
      <c r="L44" s="869"/>
      <c r="M44" s="870"/>
      <c r="N44" s="869"/>
      <c r="O44" s="870"/>
      <c r="P44" s="869"/>
      <c r="Q44" s="870"/>
      <c r="R44" s="869"/>
      <c r="S44" s="871"/>
      <c r="T44" s="418"/>
      <c r="U44" s="79">
        <f>COUNTIF(D44:S44,"a")+COUNTIF(D44:S44,"s")</f>
        <v>0</v>
      </c>
      <c r="V44" s="23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row>
    <row r="45" spans="1:182" s="72" customFormat="1" ht="45" customHeight="1" thickBot="1" x14ac:dyDescent="0.25">
      <c r="A45" s="531"/>
      <c r="B45" s="283" t="s">
        <v>316</v>
      </c>
      <c r="C45" s="122" t="s">
        <v>325</v>
      </c>
      <c r="D45" s="872"/>
      <c r="E45" s="873"/>
      <c r="F45" s="872"/>
      <c r="G45" s="873"/>
      <c r="H45" s="872"/>
      <c r="I45" s="873"/>
      <c r="J45" s="872"/>
      <c r="K45" s="873"/>
      <c r="L45" s="872"/>
      <c r="M45" s="873"/>
      <c r="N45" s="872"/>
      <c r="O45" s="873"/>
      <c r="P45" s="872"/>
      <c r="Q45" s="873"/>
      <c r="R45" s="872"/>
      <c r="S45" s="885"/>
      <c r="T45" s="418"/>
      <c r="U45" s="79">
        <f>COUNTIF(D45:S45,"a")+COUNTIF(D45:S45,"s")</f>
        <v>0</v>
      </c>
      <c r="V45" s="23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row>
    <row r="46" spans="1:182" s="72" customFormat="1" ht="30" customHeight="1" thickBot="1" x14ac:dyDescent="0.25">
      <c r="A46" s="531"/>
      <c r="B46" s="277">
        <v>110</v>
      </c>
      <c r="C46" s="130" t="s">
        <v>179</v>
      </c>
      <c r="D46" s="14" t="s">
        <v>283</v>
      </c>
      <c r="E46" s="90"/>
      <c r="F46" s="24" t="s">
        <v>283</v>
      </c>
      <c r="G46" s="91"/>
      <c r="H46" s="14"/>
      <c r="I46" s="90"/>
      <c r="J46" s="24"/>
      <c r="K46" s="91"/>
      <c r="L46" s="14" t="s">
        <v>283</v>
      </c>
      <c r="M46" s="90"/>
      <c r="N46" s="24"/>
      <c r="O46" s="90"/>
      <c r="P46" s="91"/>
      <c r="Q46" s="90"/>
      <c r="R46" s="14" t="s">
        <v>283</v>
      </c>
      <c r="S46" s="92"/>
      <c r="T46" s="44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row>
    <row r="47" spans="1:182" s="72" customFormat="1" ht="30" customHeight="1" x14ac:dyDescent="0.2">
      <c r="A47" s="531"/>
      <c r="B47" s="262" t="s">
        <v>317</v>
      </c>
      <c r="C47" s="128" t="s">
        <v>63</v>
      </c>
      <c r="D47" s="866"/>
      <c r="E47" s="867"/>
      <c r="F47" s="866"/>
      <c r="G47" s="867"/>
      <c r="H47" s="866"/>
      <c r="I47" s="867"/>
      <c r="J47" s="866"/>
      <c r="K47" s="867"/>
      <c r="L47" s="866"/>
      <c r="M47" s="867"/>
      <c r="N47" s="866"/>
      <c r="O47" s="867"/>
      <c r="P47" s="866"/>
      <c r="Q47" s="867"/>
      <c r="R47" s="866"/>
      <c r="S47" s="868"/>
      <c r="T47" s="418"/>
      <c r="U47" s="79">
        <f t="shared" ref="U47:U52" si="1">COUNTIF(D47:S47,"a")+COUNTIF(D47:S47,"s")</f>
        <v>0</v>
      </c>
      <c r="V47" s="23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row>
    <row r="48" spans="1:182" s="72" customFormat="1" ht="30" customHeight="1" x14ac:dyDescent="0.2">
      <c r="A48" s="531"/>
      <c r="B48" s="274" t="s">
        <v>183</v>
      </c>
      <c r="C48" s="129" t="s">
        <v>178</v>
      </c>
      <c r="D48" s="869"/>
      <c r="E48" s="870"/>
      <c r="F48" s="869"/>
      <c r="G48" s="870"/>
      <c r="H48" s="869"/>
      <c r="I48" s="870"/>
      <c r="J48" s="869"/>
      <c r="K48" s="870"/>
      <c r="L48" s="869"/>
      <c r="M48" s="870"/>
      <c r="N48" s="869"/>
      <c r="O48" s="870"/>
      <c r="P48" s="869"/>
      <c r="Q48" s="870"/>
      <c r="R48" s="869"/>
      <c r="S48" s="871"/>
      <c r="T48" s="418"/>
      <c r="U48" s="79">
        <f t="shared" si="1"/>
        <v>0</v>
      </c>
      <c r="V48" s="23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row>
    <row r="49" spans="1:182" s="72" customFormat="1" ht="30" customHeight="1" x14ac:dyDescent="0.2">
      <c r="A49" s="531"/>
      <c r="B49" s="274" t="s">
        <v>184</v>
      </c>
      <c r="C49" s="121" t="s">
        <v>185</v>
      </c>
      <c r="D49" s="869"/>
      <c r="E49" s="870"/>
      <c r="F49" s="869"/>
      <c r="G49" s="870"/>
      <c r="H49" s="869"/>
      <c r="I49" s="870"/>
      <c r="J49" s="869"/>
      <c r="K49" s="870"/>
      <c r="L49" s="869"/>
      <c r="M49" s="870"/>
      <c r="N49" s="869"/>
      <c r="O49" s="870"/>
      <c r="P49" s="869"/>
      <c r="Q49" s="870"/>
      <c r="R49" s="869"/>
      <c r="S49" s="871"/>
      <c r="T49" s="418"/>
      <c r="U49" s="79">
        <f t="shared" si="1"/>
        <v>0</v>
      </c>
      <c r="V49" s="23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row>
    <row r="50" spans="1:182" s="72" customFormat="1" ht="30" customHeight="1" x14ac:dyDescent="0.2">
      <c r="A50" s="531"/>
      <c r="B50" s="283" t="s">
        <v>186</v>
      </c>
      <c r="C50" s="145" t="s">
        <v>187</v>
      </c>
      <c r="D50" s="869"/>
      <c r="E50" s="870"/>
      <c r="F50" s="869"/>
      <c r="G50" s="870"/>
      <c r="H50" s="869"/>
      <c r="I50" s="870"/>
      <c r="J50" s="869"/>
      <c r="K50" s="870"/>
      <c r="L50" s="869"/>
      <c r="M50" s="870"/>
      <c r="N50" s="869"/>
      <c r="O50" s="870"/>
      <c r="P50" s="869"/>
      <c r="Q50" s="870"/>
      <c r="R50" s="869"/>
      <c r="S50" s="871"/>
      <c r="T50" s="418"/>
      <c r="U50" s="79">
        <f t="shared" si="1"/>
        <v>0</v>
      </c>
      <c r="V50" s="23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row>
    <row r="51" spans="1:182" s="72" customFormat="1" ht="30" customHeight="1" x14ac:dyDescent="0.2">
      <c r="A51" s="531"/>
      <c r="B51" s="283" t="s">
        <v>188</v>
      </c>
      <c r="C51" s="119" t="s">
        <v>191</v>
      </c>
      <c r="D51" s="869"/>
      <c r="E51" s="870"/>
      <c r="F51" s="869"/>
      <c r="G51" s="870"/>
      <c r="H51" s="869"/>
      <c r="I51" s="870"/>
      <c r="J51" s="869"/>
      <c r="K51" s="870"/>
      <c r="L51" s="869"/>
      <c r="M51" s="870"/>
      <c r="N51" s="869"/>
      <c r="O51" s="870"/>
      <c r="P51" s="869"/>
      <c r="Q51" s="870"/>
      <c r="R51" s="869"/>
      <c r="S51" s="871"/>
      <c r="T51" s="418"/>
      <c r="U51" s="79">
        <f t="shared" si="1"/>
        <v>0</v>
      </c>
      <c r="V51" s="23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row>
    <row r="52" spans="1:182" s="72" customFormat="1" ht="45" customHeight="1" thickBot="1" x14ac:dyDescent="0.25">
      <c r="A52" s="531"/>
      <c r="B52" s="283" t="s">
        <v>189</v>
      </c>
      <c r="C52" s="122" t="s">
        <v>378</v>
      </c>
      <c r="D52" s="889"/>
      <c r="E52" s="890"/>
      <c r="F52" s="889"/>
      <c r="G52" s="890"/>
      <c r="H52" s="889"/>
      <c r="I52" s="890"/>
      <c r="J52" s="889"/>
      <c r="K52" s="890"/>
      <c r="L52" s="889"/>
      <c r="M52" s="890"/>
      <c r="N52" s="889"/>
      <c r="O52" s="890"/>
      <c r="P52" s="889"/>
      <c r="Q52" s="890"/>
      <c r="R52" s="889"/>
      <c r="S52" s="891"/>
      <c r="T52" s="419"/>
      <c r="U52" s="79">
        <f t="shared" si="1"/>
        <v>0</v>
      </c>
      <c r="V52" s="23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row>
    <row r="53" spans="1:182" s="72" customFormat="1" ht="30" customHeight="1" thickBot="1" x14ac:dyDescent="0.25">
      <c r="A53" s="531"/>
      <c r="B53" s="277">
        <v>111</v>
      </c>
      <c r="C53" s="116" t="s">
        <v>180</v>
      </c>
      <c r="D53" s="14" t="s">
        <v>283</v>
      </c>
      <c r="E53" s="90"/>
      <c r="F53" s="24" t="s">
        <v>283</v>
      </c>
      <c r="G53" s="91"/>
      <c r="H53" s="14"/>
      <c r="I53" s="90"/>
      <c r="J53" s="24"/>
      <c r="K53" s="91"/>
      <c r="L53" s="14" t="s">
        <v>283</v>
      </c>
      <c r="M53" s="90"/>
      <c r="N53" s="24"/>
      <c r="O53" s="90"/>
      <c r="P53" s="91"/>
      <c r="Q53" s="90"/>
      <c r="R53" s="93"/>
      <c r="S53" s="92"/>
      <c r="T53" s="44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row>
    <row r="54" spans="1:182" s="72" customFormat="1" ht="30" customHeight="1" x14ac:dyDescent="0.2">
      <c r="A54" s="531"/>
      <c r="B54" s="262" t="s">
        <v>160</v>
      </c>
      <c r="C54" s="146" t="s">
        <v>293</v>
      </c>
      <c r="D54" s="866"/>
      <c r="E54" s="867"/>
      <c r="F54" s="866"/>
      <c r="G54" s="867"/>
      <c r="H54" s="866"/>
      <c r="I54" s="867"/>
      <c r="J54" s="866"/>
      <c r="K54" s="867"/>
      <c r="L54" s="866"/>
      <c r="M54" s="867"/>
      <c r="N54" s="866"/>
      <c r="O54" s="867"/>
      <c r="P54" s="866"/>
      <c r="Q54" s="867"/>
      <c r="R54" s="866"/>
      <c r="S54" s="868"/>
      <c r="T54" s="418"/>
      <c r="U54" s="79">
        <f>COUNTIF(D54:S54,"a")+COUNTIF(D54:S54,"s")</f>
        <v>0</v>
      </c>
      <c r="V54" s="23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row>
    <row r="55" spans="1:182" s="72" customFormat="1" ht="30" customHeight="1" x14ac:dyDescent="0.2">
      <c r="A55" s="531"/>
      <c r="B55" s="274" t="s">
        <v>161</v>
      </c>
      <c r="C55" s="119" t="s">
        <v>460</v>
      </c>
      <c r="D55" s="869"/>
      <c r="E55" s="870"/>
      <c r="F55" s="869"/>
      <c r="G55" s="870"/>
      <c r="H55" s="869"/>
      <c r="I55" s="870"/>
      <c r="J55" s="869"/>
      <c r="K55" s="870"/>
      <c r="L55" s="869"/>
      <c r="M55" s="870"/>
      <c r="N55" s="869"/>
      <c r="O55" s="870"/>
      <c r="P55" s="869"/>
      <c r="Q55" s="870"/>
      <c r="R55" s="869"/>
      <c r="S55" s="871"/>
      <c r="T55" s="418"/>
      <c r="U55" s="79">
        <f>COUNTIF(D55:S55,"a")+COUNTIF(D55:S55,"s")</f>
        <v>0</v>
      </c>
      <c r="V55" s="23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row>
    <row r="56" spans="1:182" s="72" customFormat="1" ht="30" customHeight="1" x14ac:dyDescent="0.2">
      <c r="A56" s="531"/>
      <c r="B56" s="274" t="s">
        <v>461</v>
      </c>
      <c r="C56" s="122" t="s">
        <v>462</v>
      </c>
      <c r="D56" s="869"/>
      <c r="E56" s="870"/>
      <c r="F56" s="869"/>
      <c r="G56" s="870"/>
      <c r="H56" s="869"/>
      <c r="I56" s="870"/>
      <c r="J56" s="869"/>
      <c r="K56" s="870"/>
      <c r="L56" s="869"/>
      <c r="M56" s="870"/>
      <c r="N56" s="869"/>
      <c r="O56" s="870"/>
      <c r="P56" s="869"/>
      <c r="Q56" s="870"/>
      <c r="R56" s="869"/>
      <c r="S56" s="871"/>
      <c r="T56" s="418"/>
      <c r="U56" s="79">
        <f>COUNTIF(D56:S56,"a")+COUNTIF(D56:S56,"s")</f>
        <v>0</v>
      </c>
      <c r="V56" s="23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row>
    <row r="57" spans="1:182" s="72" customFormat="1" ht="30" customHeight="1" thickBot="1" x14ac:dyDescent="0.25">
      <c r="A57" s="421"/>
      <c r="B57" s="284" t="s">
        <v>245</v>
      </c>
      <c r="C57" s="457" t="s">
        <v>229</v>
      </c>
      <c r="D57" s="872"/>
      <c r="E57" s="873"/>
      <c r="F57" s="872"/>
      <c r="G57" s="873"/>
      <c r="H57" s="872"/>
      <c r="I57" s="873"/>
      <c r="J57" s="872"/>
      <c r="K57" s="873"/>
      <c r="L57" s="872"/>
      <c r="M57" s="873"/>
      <c r="N57" s="872"/>
      <c r="O57" s="873"/>
      <c r="P57" s="872"/>
      <c r="Q57" s="873"/>
      <c r="R57" s="872"/>
      <c r="S57" s="885"/>
      <c r="T57" s="421"/>
      <c r="U57" s="79">
        <f>COUNTIF(D57:S57,"a")+COUNTIF(D57:S57,"s")</f>
        <v>0</v>
      </c>
      <c r="V57" s="23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row>
    <row r="58" spans="1:182" s="72" customFormat="1" ht="30" customHeight="1" thickBot="1" x14ac:dyDescent="0.25">
      <c r="A58" s="418"/>
      <c r="B58" s="270">
        <v>112</v>
      </c>
      <c r="C58" s="387" t="s">
        <v>181</v>
      </c>
      <c r="D58" s="533" t="s">
        <v>283</v>
      </c>
      <c r="E58" s="453"/>
      <c r="F58" s="368" t="s">
        <v>283</v>
      </c>
      <c r="G58" s="454"/>
      <c r="H58" s="533"/>
      <c r="I58" s="453"/>
      <c r="J58" s="368"/>
      <c r="K58" s="454"/>
      <c r="L58" s="533" t="s">
        <v>283</v>
      </c>
      <c r="M58" s="453"/>
      <c r="N58" s="368"/>
      <c r="O58" s="453"/>
      <c r="P58" s="454"/>
      <c r="Q58" s="453"/>
      <c r="R58" s="455"/>
      <c r="S58" s="456"/>
      <c r="T58" s="452"/>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row>
    <row r="59" spans="1:182" s="72" customFormat="1" ht="45" customHeight="1" x14ac:dyDescent="0.2">
      <c r="A59" s="531"/>
      <c r="B59" s="262" t="s">
        <v>246</v>
      </c>
      <c r="C59" s="128" t="s">
        <v>313</v>
      </c>
      <c r="D59" s="866"/>
      <c r="E59" s="867"/>
      <c r="F59" s="866"/>
      <c r="G59" s="867"/>
      <c r="H59" s="866"/>
      <c r="I59" s="867"/>
      <c r="J59" s="866"/>
      <c r="K59" s="867"/>
      <c r="L59" s="866"/>
      <c r="M59" s="867"/>
      <c r="N59" s="866"/>
      <c r="O59" s="867"/>
      <c r="P59" s="866"/>
      <c r="Q59" s="867"/>
      <c r="R59" s="866"/>
      <c r="S59" s="868"/>
      <c r="T59" s="418"/>
      <c r="U59" s="79">
        <f>COUNTIF(D59:S59,"a")+COUNTIF(D59:S59,"s")</f>
        <v>0</v>
      </c>
      <c r="V59" s="23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row>
    <row r="60" spans="1:182" s="72" customFormat="1" ht="45" customHeight="1" thickBot="1" x14ac:dyDescent="0.25">
      <c r="A60" s="531"/>
      <c r="B60" s="284" t="s">
        <v>247</v>
      </c>
      <c r="C60" s="373" t="s">
        <v>221</v>
      </c>
      <c r="D60" s="872"/>
      <c r="E60" s="873"/>
      <c r="F60" s="872"/>
      <c r="G60" s="873"/>
      <c r="H60" s="872"/>
      <c r="I60" s="873"/>
      <c r="J60" s="872"/>
      <c r="K60" s="873"/>
      <c r="L60" s="872"/>
      <c r="M60" s="873"/>
      <c r="N60" s="872"/>
      <c r="O60" s="873"/>
      <c r="P60" s="872"/>
      <c r="Q60" s="873"/>
      <c r="R60" s="872"/>
      <c r="S60" s="885"/>
      <c r="T60" s="421"/>
      <c r="U60" s="79">
        <f>COUNTIF(D60:S60,"a")+COUNTIF(D60:S60,"s")</f>
        <v>0</v>
      </c>
      <c r="V60" s="23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row>
    <row r="61" spans="1:182" s="72" customFormat="1" ht="33" customHeight="1" thickBot="1" x14ac:dyDescent="0.35">
      <c r="A61" s="447"/>
      <c r="B61" s="372" t="s">
        <v>319</v>
      </c>
      <c r="C61" s="708" t="s">
        <v>182</v>
      </c>
      <c r="D61" s="709"/>
      <c r="E61" s="709"/>
      <c r="F61" s="709"/>
      <c r="G61" s="709"/>
      <c r="H61" s="709"/>
      <c r="I61" s="709"/>
      <c r="J61" s="709"/>
      <c r="K61" s="709"/>
      <c r="L61" s="709"/>
      <c r="M61" s="709"/>
      <c r="N61" s="709"/>
      <c r="O61" s="709"/>
      <c r="P61" s="709"/>
      <c r="Q61" s="709"/>
      <c r="R61" s="709"/>
      <c r="S61" s="709"/>
      <c r="T61" s="884"/>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row>
    <row r="62" spans="1:182" s="72" customFormat="1" ht="33" customHeight="1" thickBot="1" x14ac:dyDescent="0.35">
      <c r="A62" s="447"/>
      <c r="B62" s="288">
        <v>200</v>
      </c>
      <c r="C62" s="713" t="s">
        <v>465</v>
      </c>
      <c r="D62" s="714"/>
      <c r="E62" s="714"/>
      <c r="F62" s="714"/>
      <c r="G62" s="714"/>
      <c r="H62" s="714"/>
      <c r="I62" s="714"/>
      <c r="J62" s="714"/>
      <c r="K62" s="714"/>
      <c r="L62" s="714"/>
      <c r="M62" s="714"/>
      <c r="N62" s="714"/>
      <c r="O62" s="714"/>
      <c r="P62" s="714"/>
      <c r="Q62" s="714"/>
      <c r="R62" s="714"/>
      <c r="S62" s="714"/>
      <c r="T62" s="8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row>
    <row r="63" spans="1:182" s="72" customFormat="1" ht="30" customHeight="1" thickBot="1" x14ac:dyDescent="0.25">
      <c r="A63" s="447"/>
      <c r="B63" s="287" t="s">
        <v>419</v>
      </c>
      <c r="C63" s="132" t="s">
        <v>307</v>
      </c>
      <c r="D63" s="14" t="s">
        <v>283</v>
      </c>
      <c r="E63" s="23"/>
      <c r="F63" s="14"/>
      <c r="G63" s="23"/>
      <c r="H63" s="14"/>
      <c r="I63" s="23"/>
      <c r="J63" s="14"/>
      <c r="K63" s="23"/>
      <c r="L63" s="14" t="s">
        <v>283</v>
      </c>
      <c r="M63" s="23"/>
      <c r="N63" s="14"/>
      <c r="O63" s="23"/>
      <c r="P63" s="14"/>
      <c r="Q63" s="23"/>
      <c r="R63" s="14"/>
      <c r="S63" s="25"/>
      <c r="T63" s="44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row>
    <row r="64" spans="1:182" s="72" customFormat="1" ht="27.95" customHeight="1" x14ac:dyDescent="0.2">
      <c r="A64" s="447"/>
      <c r="B64" s="500" t="s">
        <v>418</v>
      </c>
      <c r="C64" s="501" t="s">
        <v>520</v>
      </c>
      <c r="D64" s="866"/>
      <c r="E64" s="867"/>
      <c r="F64" s="866"/>
      <c r="G64" s="867"/>
      <c r="H64" s="866"/>
      <c r="I64" s="867"/>
      <c r="J64" s="866"/>
      <c r="K64" s="867"/>
      <c r="L64" s="866"/>
      <c r="M64" s="867"/>
      <c r="N64" s="866"/>
      <c r="O64" s="867"/>
      <c r="P64" s="866"/>
      <c r="Q64" s="867"/>
      <c r="R64" s="866"/>
      <c r="S64" s="868"/>
      <c r="T64" s="424"/>
      <c r="U64" s="79">
        <f>COUNTIF(D64:S64,"a")+COUNTIF(D64:S64,"s")</f>
        <v>0</v>
      </c>
      <c r="V64" s="23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row>
    <row r="65" spans="1:182" s="72" customFormat="1" ht="27.95" customHeight="1" thickBot="1" x14ac:dyDescent="0.25">
      <c r="A65" s="447"/>
      <c r="B65" s="289" t="s">
        <v>540</v>
      </c>
      <c r="C65" s="147" t="s">
        <v>541</v>
      </c>
      <c r="D65" s="880"/>
      <c r="E65" s="882"/>
      <c r="F65" s="880"/>
      <c r="G65" s="882"/>
      <c r="H65" s="880"/>
      <c r="I65" s="882"/>
      <c r="J65" s="880"/>
      <c r="K65" s="882"/>
      <c r="L65" s="880"/>
      <c r="M65" s="882"/>
      <c r="N65" s="880"/>
      <c r="O65" s="882"/>
      <c r="P65" s="880"/>
      <c r="Q65" s="882"/>
      <c r="R65" s="880"/>
      <c r="S65" s="881"/>
      <c r="T65" s="418"/>
      <c r="U65" s="79">
        <f>COUNTIF(D65:S65,"a")+COUNTIF(D65:S65,"s")</f>
        <v>0</v>
      </c>
      <c r="V65" s="23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row>
    <row r="66" spans="1:182" s="72" customFormat="1" ht="30" customHeight="1" thickBot="1" x14ac:dyDescent="0.25">
      <c r="A66" s="447"/>
      <c r="B66" s="277">
        <v>213</v>
      </c>
      <c r="C66" s="115" t="s">
        <v>308</v>
      </c>
      <c r="D66" s="14" t="s">
        <v>283</v>
      </c>
      <c r="E66" s="23"/>
      <c r="F66" s="14"/>
      <c r="G66" s="23"/>
      <c r="H66" s="14"/>
      <c r="I66" s="23"/>
      <c r="J66" s="14"/>
      <c r="K66" s="23"/>
      <c r="L66" s="14" t="s">
        <v>283</v>
      </c>
      <c r="M66" s="23"/>
      <c r="N66" s="14"/>
      <c r="O66" s="23"/>
      <c r="P66" s="534"/>
      <c r="Q66" s="23"/>
      <c r="R66" s="14"/>
      <c r="S66" s="38"/>
      <c r="T66" s="44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row>
    <row r="67" spans="1:182" s="72" customFormat="1" ht="27.95" customHeight="1" thickBot="1" x14ac:dyDescent="0.25">
      <c r="A67" s="437"/>
      <c r="B67" s="277" t="s">
        <v>222</v>
      </c>
      <c r="C67" s="149" t="s">
        <v>10</v>
      </c>
      <c r="D67" s="876"/>
      <c r="E67" s="878"/>
      <c r="F67" s="876"/>
      <c r="G67" s="878"/>
      <c r="H67" s="876"/>
      <c r="I67" s="878"/>
      <c r="J67" s="876"/>
      <c r="K67" s="878"/>
      <c r="L67" s="876"/>
      <c r="M67" s="878"/>
      <c r="N67" s="876"/>
      <c r="O67" s="878"/>
      <c r="P67" s="876"/>
      <c r="Q67" s="878"/>
      <c r="R67" s="876"/>
      <c r="S67" s="877"/>
      <c r="T67" s="418"/>
      <c r="U67" s="79">
        <f>COUNTIF(D67:S67,"a")+COUNTIF(D67:S67,"s")</f>
        <v>0</v>
      </c>
      <c r="V67" s="23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row>
    <row r="68" spans="1:182" s="72" customFormat="1" ht="30" customHeight="1" thickBot="1" x14ac:dyDescent="0.25">
      <c r="A68" s="531"/>
      <c r="B68" s="277">
        <v>216</v>
      </c>
      <c r="C68" s="135" t="s">
        <v>309</v>
      </c>
      <c r="D68" s="14" t="s">
        <v>283</v>
      </c>
      <c r="E68" s="23"/>
      <c r="F68" s="24"/>
      <c r="G68" s="25"/>
      <c r="H68" s="14"/>
      <c r="I68" s="23"/>
      <c r="J68" s="24"/>
      <c r="K68" s="25"/>
      <c r="L68" s="14"/>
      <c r="M68" s="23"/>
      <c r="N68" s="24"/>
      <c r="O68" s="23"/>
      <c r="P68" s="25"/>
      <c r="Q68" s="23"/>
      <c r="R68" s="14"/>
      <c r="S68" s="38"/>
      <c r="T68" s="44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row>
    <row r="69" spans="1:182" s="72" customFormat="1" ht="27.95" customHeight="1" x14ac:dyDescent="0.2">
      <c r="A69" s="531"/>
      <c r="B69" s="273" t="s">
        <v>171</v>
      </c>
      <c r="C69" s="124" t="s">
        <v>351</v>
      </c>
      <c r="D69" s="866"/>
      <c r="E69" s="867"/>
      <c r="F69" s="866"/>
      <c r="G69" s="867"/>
      <c r="H69" s="866"/>
      <c r="I69" s="867"/>
      <c r="J69" s="866"/>
      <c r="K69" s="867"/>
      <c r="L69" s="866"/>
      <c r="M69" s="867"/>
      <c r="N69" s="866"/>
      <c r="O69" s="867"/>
      <c r="P69" s="866"/>
      <c r="Q69" s="867"/>
      <c r="R69" s="866"/>
      <c r="S69" s="868"/>
      <c r="T69" s="418"/>
      <c r="U69" s="79">
        <f>COUNTIF(D69:S69,"a")+COUNTIF(D69:S69,"s")</f>
        <v>0</v>
      </c>
      <c r="V69" s="23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row>
    <row r="70" spans="1:182" s="72" customFormat="1" ht="27.95" customHeight="1" thickBot="1" x14ac:dyDescent="0.25">
      <c r="A70" s="421"/>
      <c r="B70" s="284" t="s">
        <v>172</v>
      </c>
      <c r="C70" s="458" t="s">
        <v>208</v>
      </c>
      <c r="D70" s="880"/>
      <c r="E70" s="882"/>
      <c r="F70" s="880"/>
      <c r="G70" s="882"/>
      <c r="H70" s="880"/>
      <c r="I70" s="882"/>
      <c r="J70" s="880"/>
      <c r="K70" s="882"/>
      <c r="L70" s="880"/>
      <c r="M70" s="882"/>
      <c r="N70" s="880"/>
      <c r="O70" s="882"/>
      <c r="P70" s="880"/>
      <c r="Q70" s="882"/>
      <c r="R70" s="880"/>
      <c r="S70" s="881"/>
      <c r="T70" s="422"/>
      <c r="U70" s="79">
        <f>COUNTIF(D70:S70,"a")+COUNTIF(D70:S70,"s")</f>
        <v>0</v>
      </c>
      <c r="V70" s="23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row>
    <row r="71" spans="1:182" s="72" customFormat="1" ht="30" customHeight="1" thickBot="1" x14ac:dyDescent="0.25">
      <c r="A71" s="418"/>
      <c r="B71" s="270" t="s">
        <v>95</v>
      </c>
      <c r="C71" s="138" t="s">
        <v>310</v>
      </c>
      <c r="D71" s="533" t="s">
        <v>283</v>
      </c>
      <c r="E71" s="532"/>
      <c r="F71" s="368"/>
      <c r="G71" s="95"/>
      <c r="H71" s="533" t="s">
        <v>283</v>
      </c>
      <c r="I71" s="532"/>
      <c r="J71" s="368"/>
      <c r="K71" s="95"/>
      <c r="L71" s="533"/>
      <c r="M71" s="532"/>
      <c r="N71" s="368"/>
      <c r="O71" s="532"/>
      <c r="P71" s="95"/>
      <c r="Q71" s="532"/>
      <c r="R71" s="533"/>
      <c r="S71" s="535"/>
      <c r="T71" s="452"/>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row>
    <row r="72" spans="1:182" s="72" customFormat="1" ht="30" customHeight="1" x14ac:dyDescent="0.45">
      <c r="A72" s="432"/>
      <c r="B72" s="276"/>
      <c r="C72" s="150" t="s">
        <v>605</v>
      </c>
      <c r="D72" s="886"/>
      <c r="E72" s="887"/>
      <c r="F72" s="715"/>
      <c r="G72" s="715"/>
      <c r="H72" s="715"/>
      <c r="I72" s="715"/>
      <c r="J72" s="715"/>
      <c r="K72" s="715"/>
      <c r="L72" s="715"/>
      <c r="M72" s="715"/>
      <c r="N72" s="715"/>
      <c r="O72" s="715"/>
      <c r="P72" s="715"/>
      <c r="Q72" s="715"/>
      <c r="R72" s="715"/>
      <c r="S72" s="715"/>
      <c r="T72" s="888"/>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row>
    <row r="73" spans="1:182" s="72" customFormat="1" ht="45" customHeight="1" x14ac:dyDescent="0.2">
      <c r="A73" s="531"/>
      <c r="B73" s="283" t="s">
        <v>90</v>
      </c>
      <c r="C73" s="127" t="s">
        <v>606</v>
      </c>
      <c r="D73" s="869"/>
      <c r="E73" s="870"/>
      <c r="F73" s="869"/>
      <c r="G73" s="870"/>
      <c r="H73" s="869"/>
      <c r="I73" s="870"/>
      <c r="J73" s="869"/>
      <c r="K73" s="870"/>
      <c r="L73" s="869"/>
      <c r="M73" s="870"/>
      <c r="N73" s="869"/>
      <c r="O73" s="870"/>
      <c r="P73" s="869"/>
      <c r="Q73" s="870"/>
      <c r="R73" s="869"/>
      <c r="S73" s="871"/>
      <c r="T73" s="59"/>
      <c r="U73" s="79">
        <f>IF((COUNTIF(D73:S73,"a")+COUNTIF(D73:S73,"s")+COUNTIF(T73,"na"))&gt;0,IF(OR((COUNTIF(D77:S77,"a")+COUNTIF(D77:S77,"s")),(COUNTIF(D78:S78,"a")+COUNTIF(D78:S78,"s")),(COUNTIF(D79:S79,"a")+COUNTIF(D79:S79,"s")),(COUNTIF(D80:S80,"a")+COUNTIF(D80:S80,"s"))),0,COUNTIF(D73:S73,"a")+COUNTIF(D73:S73,"s")+COUNTIF(T73,"na")),COUNTIF(D73:S73,"a")+COUNTIF(D73:S73,"s")+COUNTIF(T73,"na"))</f>
        <v>0</v>
      </c>
      <c r="V73" s="23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row>
    <row r="74" spans="1:182" s="72" customFormat="1" ht="67.7" customHeight="1" x14ac:dyDescent="0.2">
      <c r="A74" s="531"/>
      <c r="B74" s="274" t="s">
        <v>91</v>
      </c>
      <c r="C74" s="131" t="s">
        <v>607</v>
      </c>
      <c r="D74" s="869"/>
      <c r="E74" s="870"/>
      <c r="F74" s="869"/>
      <c r="G74" s="870"/>
      <c r="H74" s="869"/>
      <c r="I74" s="870"/>
      <c r="J74" s="869"/>
      <c r="K74" s="870"/>
      <c r="L74" s="869"/>
      <c r="M74" s="870"/>
      <c r="N74" s="869"/>
      <c r="O74" s="870"/>
      <c r="P74" s="869"/>
      <c r="Q74" s="870"/>
      <c r="R74" s="869"/>
      <c r="S74" s="871"/>
      <c r="T74" s="59"/>
      <c r="U74" s="79">
        <f>IF((COUNTIF(D74:S74,"a")+COUNTIF(D74:S74,"s")+COUNTIF(T74,"na"))&gt;0,IF(OR((COUNTIF(D77:S77,"a")+COUNTIF(D77:S77,"s")),(COUNTIF(D78:S78,"a")+COUNTIF(D78:S78,"s")),(COUNTIF(D79:S79,"a")+COUNTIF(D79:S79,"s")),(COUNTIF(D80:S80,"a")+COUNTIF(D80:S80,"s"))),0,COUNTIF(D74:S74,"a")+COUNTIF(D74:S74,"s")+COUNTIF(T74,"na")),COUNTIF(D74:S74,"a")+COUNTIF(D74:S74,"s")+COUNTIF(T74,"na"))</f>
        <v>0</v>
      </c>
      <c r="V74" s="23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row>
    <row r="75" spans="1:182" s="72" customFormat="1" ht="27.95" customHeight="1" x14ac:dyDescent="0.2">
      <c r="A75" s="531"/>
      <c r="B75" s="274" t="s">
        <v>420</v>
      </c>
      <c r="C75" s="127" t="s">
        <v>438</v>
      </c>
      <c r="D75" s="869"/>
      <c r="E75" s="870"/>
      <c r="F75" s="869"/>
      <c r="G75" s="870"/>
      <c r="H75" s="869"/>
      <c r="I75" s="870"/>
      <c r="J75" s="869"/>
      <c r="K75" s="870"/>
      <c r="L75" s="869"/>
      <c r="M75" s="870"/>
      <c r="N75" s="869"/>
      <c r="O75" s="870"/>
      <c r="P75" s="869"/>
      <c r="Q75" s="870"/>
      <c r="R75" s="869"/>
      <c r="S75" s="871"/>
      <c r="T75" s="59"/>
      <c r="U75" s="79">
        <f>IF((COUNTIF(D75:S75,"a")+COUNTIF(D75:S75,"s")+COUNTIF(T75,"na"))&gt;0,IF(OR((COUNTIF(D78:S78,"a")+COUNTIF(D78:S78,"s")),(COUNTIF(D79:S79,"a")+COUNTIF(D79:S79,"s")),(COUNTIF(D80:S80,"a")+COUNTIF(D80:S80,"s")),(COUNTIF(D77:S77,"a")+COUNTIF(D77:S77,"s"))),0,COUNTIF(D75:S75,"a")+COUNTIF(D75:S75,"s")+COUNTIF(T75,"na")),COUNTIF(D75:S75,"a")+COUNTIF(D75:S75,"s")+COUNTIF(T75,"na"))</f>
        <v>0</v>
      </c>
      <c r="V75" s="23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row>
    <row r="76" spans="1:182" s="72" customFormat="1" ht="45" customHeight="1" x14ac:dyDescent="0.3">
      <c r="A76" s="432"/>
      <c r="B76" s="276"/>
      <c r="C76" s="151" t="s">
        <v>608</v>
      </c>
      <c r="D76" s="892"/>
      <c r="E76" s="893"/>
      <c r="F76" s="716"/>
      <c r="G76" s="716"/>
      <c r="H76" s="716"/>
      <c r="I76" s="716"/>
      <c r="J76" s="716"/>
      <c r="K76" s="716"/>
      <c r="L76" s="716"/>
      <c r="M76" s="716"/>
      <c r="N76" s="716"/>
      <c r="O76" s="716"/>
      <c r="P76" s="716"/>
      <c r="Q76" s="716"/>
      <c r="R76" s="716"/>
      <c r="S76" s="716"/>
      <c r="T76" s="894"/>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row>
    <row r="77" spans="1:182" s="72" customFormat="1" ht="45" customHeight="1" x14ac:dyDescent="0.2">
      <c r="A77" s="531"/>
      <c r="B77" s="274" t="s">
        <v>90</v>
      </c>
      <c r="C77" s="127" t="s">
        <v>609</v>
      </c>
      <c r="D77" s="869"/>
      <c r="E77" s="870"/>
      <c r="F77" s="869"/>
      <c r="G77" s="870"/>
      <c r="H77" s="869"/>
      <c r="I77" s="870"/>
      <c r="J77" s="869"/>
      <c r="K77" s="870"/>
      <c r="L77" s="869"/>
      <c r="M77" s="870"/>
      <c r="N77" s="869"/>
      <c r="O77" s="870"/>
      <c r="P77" s="869"/>
      <c r="Q77" s="870"/>
      <c r="R77" s="869"/>
      <c r="S77" s="871"/>
      <c r="T77" s="59"/>
      <c r="U77" s="79">
        <f>IF((COUNTIF(D77:S77,"a")+COUNTIF(D77:S77,"s")+COUNTIF(T77,"na"))&gt;0,IF(OR((COUNTIF(D73:S73,"a")+COUNTIF(D73:S73,"s")),(COUNTIF(D74:S74,"a")+COUNTIF(D74:S74,"s")),(COUNTIF(D75:S75,"a")+COUNTIF(D75:S75,"s"))),0,COUNTIF(D77:S77,"a")+COUNTIF(D77:S77,"s")+COUNTIF(T77,"na")),COUNTIF(D77:S77,"a")+COUNTIF(D77:S77,"s")+COUNTIF(T77,"na"))</f>
        <v>0</v>
      </c>
      <c r="V77" s="23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row>
    <row r="78" spans="1:182" s="72" customFormat="1" ht="45" customHeight="1" x14ac:dyDescent="0.2">
      <c r="A78" s="531"/>
      <c r="B78" s="274" t="s">
        <v>421</v>
      </c>
      <c r="C78" s="127" t="s">
        <v>207</v>
      </c>
      <c r="D78" s="869"/>
      <c r="E78" s="870"/>
      <c r="F78" s="869"/>
      <c r="G78" s="870"/>
      <c r="H78" s="869"/>
      <c r="I78" s="870"/>
      <c r="J78" s="869"/>
      <c r="K78" s="870"/>
      <c r="L78" s="869"/>
      <c r="M78" s="870"/>
      <c r="N78" s="869"/>
      <c r="O78" s="870"/>
      <c r="P78" s="869"/>
      <c r="Q78" s="870"/>
      <c r="R78" s="869"/>
      <c r="S78" s="871"/>
      <c r="T78" s="59"/>
      <c r="U78" s="79">
        <f>IF((COUNTIF(D78:S78,"a")+COUNTIF(D78:S78,"s")+COUNTIF(T78,"na"))&gt;0,IF(OR((COUNTIF(D74:S74,"a")+COUNTIF(D74:S74,"s")),(COUNTIF(D75:S75,"a")+COUNTIF(D75:S75,"s")),(COUNTIF(D73:S73,"a")+COUNTIF(D73:S73,"s"))),0,COUNTIF(D78:S78,"a")+COUNTIF(D78:S78,"s")+COUNTIF(T78,"na")),COUNTIF(D78:S78,"a")+COUNTIF(D78:S78,"s")+COUNTIF(T78,"na"))</f>
        <v>0</v>
      </c>
      <c r="V78" s="23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row>
    <row r="79" spans="1:182" s="72" customFormat="1" ht="67.7" customHeight="1" x14ac:dyDescent="0.2">
      <c r="A79" s="531"/>
      <c r="B79" s="274" t="s">
        <v>91</v>
      </c>
      <c r="C79" s="129" t="s">
        <v>610</v>
      </c>
      <c r="D79" s="869"/>
      <c r="E79" s="870"/>
      <c r="F79" s="869"/>
      <c r="G79" s="870"/>
      <c r="H79" s="869"/>
      <c r="I79" s="870"/>
      <c r="J79" s="869"/>
      <c r="K79" s="870"/>
      <c r="L79" s="869"/>
      <c r="M79" s="870"/>
      <c r="N79" s="869"/>
      <c r="O79" s="870"/>
      <c r="P79" s="869"/>
      <c r="Q79" s="870"/>
      <c r="R79" s="869"/>
      <c r="S79" s="871"/>
      <c r="T79" s="59"/>
      <c r="U79" s="79">
        <f>IF((COUNTIF(D79:S79,"a")+COUNTIF(D79:S79,"s")+COUNTIF(T79,"na"))&gt;0,IF(OR((COUNTIF(D75:S75,"a")+COUNTIF(D75:S75,"s")),(COUNTIF(D73:S73,"a")+COUNTIF(D73:S73,"s")),(COUNTIF(D74:S74,"a")+COUNTIF(D74:S74,"s"))),0,COUNTIF(D79:S79,"a")+COUNTIF(D79:S79,"s")+COUNTIF(T79,"na")),COUNTIF(D79:S79,"a")+COUNTIF(D79:S79,"s")+COUNTIF(T79,"na"))</f>
        <v>0</v>
      </c>
      <c r="V79" s="23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row>
    <row r="80" spans="1:182" s="72" customFormat="1" ht="27.95" customHeight="1" x14ac:dyDescent="0.2">
      <c r="A80" s="531"/>
      <c r="B80" s="283" t="s">
        <v>420</v>
      </c>
      <c r="C80" s="127" t="s">
        <v>341</v>
      </c>
      <c r="D80" s="869"/>
      <c r="E80" s="870"/>
      <c r="F80" s="869"/>
      <c r="G80" s="870"/>
      <c r="H80" s="869"/>
      <c r="I80" s="870"/>
      <c r="J80" s="869"/>
      <c r="K80" s="870"/>
      <c r="L80" s="869"/>
      <c r="M80" s="870"/>
      <c r="N80" s="869"/>
      <c r="O80" s="870"/>
      <c r="P80" s="869"/>
      <c r="Q80" s="870"/>
      <c r="R80" s="869"/>
      <c r="S80" s="871"/>
      <c r="T80" s="59"/>
      <c r="U80" s="79">
        <f>IF((COUNTIF(D80:S80,"a")+COUNTIF(D80:S80,"s")+COUNTIF(T80,"na"))&gt;0,IF(OR((COUNTIF(D73:S73,"a")+COUNTIF(D73:S73,"s")),(COUNTIF(D74:S74,"a")+COUNTIF(D74:S74,"s")),(COUNTIF(D75:S75,"a")+COUNTIF(D75:S75,"s"))),0,COUNTIF(D80:S80,"a")+COUNTIF(D80:S80,"s")+COUNTIF(T80,"na")),COUNTIF(D80:S80,"a")+COUNTIF(D80:S80,"s")+COUNTIF(T80,"na"))</f>
        <v>0</v>
      </c>
      <c r="V80" s="23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row>
    <row r="81" spans="1:182" s="72" customFormat="1" ht="30" customHeight="1" x14ac:dyDescent="0.3">
      <c r="A81" s="432"/>
      <c r="B81" s="275"/>
      <c r="C81" s="133" t="s">
        <v>611</v>
      </c>
      <c r="D81" s="892"/>
      <c r="E81" s="893"/>
      <c r="F81" s="716"/>
      <c r="G81" s="716"/>
      <c r="H81" s="716"/>
      <c r="I81" s="716"/>
      <c r="J81" s="716"/>
      <c r="K81" s="716"/>
      <c r="L81" s="716"/>
      <c r="M81" s="716"/>
      <c r="N81" s="716"/>
      <c r="O81" s="716"/>
      <c r="P81" s="716"/>
      <c r="Q81" s="716"/>
      <c r="R81" s="716"/>
      <c r="S81" s="716"/>
      <c r="T81" s="894"/>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row>
    <row r="82" spans="1:182" s="72" customFormat="1" ht="45" customHeight="1" x14ac:dyDescent="0.2">
      <c r="A82" s="531"/>
      <c r="B82" s="283" t="s">
        <v>92</v>
      </c>
      <c r="C82" s="127" t="s">
        <v>612</v>
      </c>
      <c r="D82" s="869"/>
      <c r="E82" s="870"/>
      <c r="F82" s="869"/>
      <c r="G82" s="870"/>
      <c r="H82" s="869"/>
      <c r="I82" s="870"/>
      <c r="J82" s="869"/>
      <c r="K82" s="870"/>
      <c r="L82" s="869"/>
      <c r="M82" s="870"/>
      <c r="N82" s="869"/>
      <c r="O82" s="870"/>
      <c r="P82" s="869"/>
      <c r="Q82" s="870"/>
      <c r="R82" s="869"/>
      <c r="S82" s="871"/>
      <c r="T82" s="59"/>
      <c r="U82" s="79">
        <f>COUNTIF(D82:S82,"a")+COUNTIF(D82:S82,"s")+COUNTIF(T82,"na")</f>
        <v>0</v>
      </c>
      <c r="V82" s="23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row>
    <row r="83" spans="1:182" s="72" customFormat="1" ht="45" customHeight="1" x14ac:dyDescent="0.2">
      <c r="A83" s="531"/>
      <c r="B83" s="274" t="s">
        <v>93</v>
      </c>
      <c r="C83" s="127" t="s">
        <v>121</v>
      </c>
      <c r="D83" s="869"/>
      <c r="E83" s="870"/>
      <c r="F83" s="869"/>
      <c r="G83" s="870"/>
      <c r="H83" s="869"/>
      <c r="I83" s="870"/>
      <c r="J83" s="869"/>
      <c r="K83" s="870"/>
      <c r="L83" s="869"/>
      <c r="M83" s="870"/>
      <c r="N83" s="869"/>
      <c r="O83" s="870"/>
      <c r="P83" s="869"/>
      <c r="Q83" s="870"/>
      <c r="R83" s="869"/>
      <c r="S83" s="871"/>
      <c r="T83" s="59"/>
      <c r="U83" s="79">
        <f t="shared" ref="U83:U85" si="2">COUNTIF(D83:S83,"a")+COUNTIF(D83:S83,"s")+COUNTIF(T83,"na")</f>
        <v>0</v>
      </c>
      <c r="V83" s="23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row>
    <row r="84" spans="1:182" s="72" customFormat="1" ht="27.95" customHeight="1" x14ac:dyDescent="0.2">
      <c r="A84" s="531"/>
      <c r="B84" s="274" t="s">
        <v>511</v>
      </c>
      <c r="C84" s="134" t="s">
        <v>12</v>
      </c>
      <c r="D84" s="869"/>
      <c r="E84" s="870"/>
      <c r="F84" s="869"/>
      <c r="G84" s="870"/>
      <c r="H84" s="869"/>
      <c r="I84" s="870"/>
      <c r="J84" s="869"/>
      <c r="K84" s="870"/>
      <c r="L84" s="869"/>
      <c r="M84" s="870"/>
      <c r="N84" s="869"/>
      <c r="O84" s="870"/>
      <c r="P84" s="869"/>
      <c r="Q84" s="870"/>
      <c r="R84" s="869"/>
      <c r="S84" s="871"/>
      <c r="T84" s="59"/>
      <c r="U84" s="79">
        <f t="shared" si="2"/>
        <v>0</v>
      </c>
      <c r="V84" s="23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row>
    <row r="85" spans="1:182" s="72" customFormat="1" ht="45" customHeight="1" thickBot="1" x14ac:dyDescent="0.25">
      <c r="A85" s="531"/>
      <c r="B85" s="284" t="s">
        <v>94</v>
      </c>
      <c r="C85" s="137" t="s">
        <v>255</v>
      </c>
      <c r="D85" s="872"/>
      <c r="E85" s="873"/>
      <c r="F85" s="872"/>
      <c r="G85" s="873"/>
      <c r="H85" s="872"/>
      <c r="I85" s="873"/>
      <c r="J85" s="872"/>
      <c r="K85" s="873"/>
      <c r="L85" s="872"/>
      <c r="M85" s="873"/>
      <c r="N85" s="872"/>
      <c r="O85" s="873"/>
      <c r="P85" s="872"/>
      <c r="Q85" s="873"/>
      <c r="R85" s="872"/>
      <c r="S85" s="885"/>
      <c r="T85" s="507"/>
      <c r="U85" s="79">
        <f t="shared" si="2"/>
        <v>0</v>
      </c>
      <c r="V85" s="23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row>
    <row r="86" spans="1:182" s="72" customFormat="1" ht="30" customHeight="1" thickBot="1" x14ac:dyDescent="0.25">
      <c r="A86" s="418"/>
      <c r="B86" s="287" t="s">
        <v>542</v>
      </c>
      <c r="C86" s="529" t="s">
        <v>543</v>
      </c>
      <c r="D86" s="14"/>
      <c r="E86" s="23"/>
      <c r="F86" s="14"/>
      <c r="G86" s="25"/>
      <c r="H86" s="14"/>
      <c r="I86" s="23"/>
      <c r="J86" s="24"/>
      <c r="K86" s="25"/>
      <c r="L86" s="14"/>
      <c r="M86" s="23"/>
      <c r="N86" s="24"/>
      <c r="O86" s="23"/>
      <c r="P86" s="25"/>
      <c r="Q86" s="23"/>
      <c r="R86" s="14"/>
      <c r="S86" s="38"/>
      <c r="T86" s="44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row>
    <row r="87" spans="1:182" s="72" customFormat="1" ht="45" customHeight="1" thickBot="1" x14ac:dyDescent="0.35">
      <c r="A87" s="531"/>
      <c r="B87" s="285"/>
      <c r="C87" s="613" t="s">
        <v>902</v>
      </c>
      <c r="D87" s="717"/>
      <c r="E87" s="874"/>
      <c r="F87" s="874"/>
      <c r="G87" s="874"/>
      <c r="H87" s="874"/>
      <c r="I87" s="874"/>
      <c r="J87" s="874"/>
      <c r="K87" s="874"/>
      <c r="L87" s="874"/>
      <c r="M87" s="874"/>
      <c r="N87" s="874"/>
      <c r="O87" s="874"/>
      <c r="P87" s="874"/>
      <c r="Q87" s="874"/>
      <c r="R87" s="874"/>
      <c r="S87" s="874"/>
      <c r="T87" s="875"/>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row>
    <row r="88" spans="1:182" s="72" customFormat="1" ht="27.95" customHeight="1" x14ac:dyDescent="0.2">
      <c r="A88" s="531"/>
      <c r="B88" s="262" t="s">
        <v>544</v>
      </c>
      <c r="C88" s="128" t="s">
        <v>715</v>
      </c>
      <c r="D88" s="866"/>
      <c r="E88" s="867"/>
      <c r="F88" s="866"/>
      <c r="G88" s="867"/>
      <c r="H88" s="866"/>
      <c r="I88" s="867"/>
      <c r="J88" s="866"/>
      <c r="K88" s="867"/>
      <c r="L88" s="866"/>
      <c r="M88" s="867"/>
      <c r="N88" s="866"/>
      <c r="O88" s="867"/>
      <c r="P88" s="866"/>
      <c r="Q88" s="867"/>
      <c r="R88" s="866"/>
      <c r="S88" s="868"/>
      <c r="T88" s="59"/>
      <c r="U88" s="79">
        <f>COUNTIF(D88:S88,"a")+COUNTIF(D88:S88,"s")+COUNTIF(T88,"na")</f>
        <v>0</v>
      </c>
      <c r="V88" s="23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row>
    <row r="89" spans="1:182" s="72" customFormat="1" ht="45" customHeight="1" thickBot="1" x14ac:dyDescent="0.25">
      <c r="A89" s="421"/>
      <c r="B89" s="284" t="s">
        <v>545</v>
      </c>
      <c r="C89" s="373" t="s">
        <v>716</v>
      </c>
      <c r="D89" s="872"/>
      <c r="E89" s="873"/>
      <c r="F89" s="872"/>
      <c r="G89" s="873"/>
      <c r="H89" s="872"/>
      <c r="I89" s="873"/>
      <c r="J89" s="872"/>
      <c r="K89" s="873"/>
      <c r="L89" s="872"/>
      <c r="M89" s="873"/>
      <c r="N89" s="872"/>
      <c r="O89" s="873"/>
      <c r="P89" s="872"/>
      <c r="Q89" s="873"/>
      <c r="R89" s="872"/>
      <c r="S89" s="885"/>
      <c r="T89" s="422"/>
      <c r="U89" s="79">
        <f>COUNTIF(D89:S89,"a")+COUNTIF(D89:S89,"s")</f>
        <v>0</v>
      </c>
      <c r="V89" s="23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row>
    <row r="90" spans="1:182" s="72" customFormat="1" ht="33" customHeight="1" thickBot="1" x14ac:dyDescent="0.35">
      <c r="A90" s="418"/>
      <c r="B90" s="459">
        <v>300</v>
      </c>
      <c r="C90" s="708" t="s">
        <v>466</v>
      </c>
      <c r="D90" s="709"/>
      <c r="E90" s="709"/>
      <c r="F90" s="709"/>
      <c r="G90" s="709"/>
      <c r="H90" s="709"/>
      <c r="I90" s="709"/>
      <c r="J90" s="709"/>
      <c r="K90" s="709"/>
      <c r="L90" s="709"/>
      <c r="M90" s="709"/>
      <c r="N90" s="709"/>
      <c r="O90" s="709"/>
      <c r="P90" s="709"/>
      <c r="Q90" s="709"/>
      <c r="R90" s="709"/>
      <c r="S90" s="709"/>
      <c r="T90" s="884"/>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row>
    <row r="91" spans="1:182" s="72" customFormat="1" ht="30" customHeight="1" thickBot="1" x14ac:dyDescent="0.25">
      <c r="A91" s="531"/>
      <c r="B91" s="277">
        <v>301</v>
      </c>
      <c r="C91" s="529" t="s">
        <v>484</v>
      </c>
      <c r="D91" s="14" t="s">
        <v>283</v>
      </c>
      <c r="E91" s="23"/>
      <c r="F91" s="24" t="s">
        <v>283</v>
      </c>
      <c r="G91" s="25"/>
      <c r="H91" s="14"/>
      <c r="I91" s="23"/>
      <c r="J91" s="24"/>
      <c r="K91" s="25"/>
      <c r="L91" s="14"/>
      <c r="M91" s="23"/>
      <c r="N91" s="24"/>
      <c r="O91" s="23"/>
      <c r="P91" s="25"/>
      <c r="Q91" s="23"/>
      <c r="R91" s="14"/>
      <c r="S91" s="38"/>
      <c r="T91" s="44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row>
    <row r="92" spans="1:182" s="72" customFormat="1" ht="27.95" customHeight="1" thickBot="1" x14ac:dyDescent="0.25">
      <c r="A92" s="531"/>
      <c r="B92" s="277" t="s">
        <v>249</v>
      </c>
      <c r="C92" s="152" t="s">
        <v>352</v>
      </c>
      <c r="D92" s="876"/>
      <c r="E92" s="878"/>
      <c r="F92" s="876"/>
      <c r="G92" s="878"/>
      <c r="H92" s="876"/>
      <c r="I92" s="878"/>
      <c r="J92" s="876"/>
      <c r="K92" s="878"/>
      <c r="L92" s="876"/>
      <c r="M92" s="878"/>
      <c r="N92" s="876"/>
      <c r="O92" s="878"/>
      <c r="P92" s="876"/>
      <c r="Q92" s="878"/>
      <c r="R92" s="876"/>
      <c r="S92" s="877"/>
      <c r="T92" s="418"/>
      <c r="U92" s="79">
        <f>COUNTIF(D92:S92,"a")+COUNTIF(D92:S92,"s")</f>
        <v>0</v>
      </c>
      <c r="V92" s="23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row>
    <row r="93" spans="1:182" s="72" customFormat="1" ht="30" customHeight="1" thickBot="1" x14ac:dyDescent="0.25">
      <c r="A93" s="531"/>
      <c r="B93" s="287">
        <v>310</v>
      </c>
      <c r="C93" s="529" t="s">
        <v>311</v>
      </c>
      <c r="D93" s="14" t="s">
        <v>283</v>
      </c>
      <c r="E93" s="23"/>
      <c r="F93" s="14" t="s">
        <v>283</v>
      </c>
      <c r="G93" s="25"/>
      <c r="H93" s="14" t="s">
        <v>283</v>
      </c>
      <c r="I93" s="23"/>
      <c r="J93" s="24" t="s">
        <v>283</v>
      </c>
      <c r="K93" s="25"/>
      <c r="L93" s="14" t="s">
        <v>283</v>
      </c>
      <c r="M93" s="23"/>
      <c r="N93" s="24" t="s">
        <v>283</v>
      </c>
      <c r="O93" s="23"/>
      <c r="P93" s="25" t="s">
        <v>283</v>
      </c>
      <c r="Q93" s="23"/>
      <c r="R93" s="14" t="s">
        <v>283</v>
      </c>
      <c r="S93" s="38"/>
      <c r="T93" s="44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row>
    <row r="94" spans="1:182" s="72" customFormat="1" ht="27.95" customHeight="1" x14ac:dyDescent="0.2">
      <c r="A94" s="531"/>
      <c r="B94" s="262" t="s">
        <v>353</v>
      </c>
      <c r="C94" s="128" t="s">
        <v>1176</v>
      </c>
      <c r="D94" s="866"/>
      <c r="E94" s="867"/>
      <c r="F94" s="866"/>
      <c r="G94" s="867"/>
      <c r="H94" s="866"/>
      <c r="I94" s="867"/>
      <c r="J94" s="866"/>
      <c r="K94" s="867"/>
      <c r="L94" s="866"/>
      <c r="M94" s="867"/>
      <c r="N94" s="866"/>
      <c r="O94" s="867"/>
      <c r="P94" s="866"/>
      <c r="Q94" s="867"/>
      <c r="R94" s="866"/>
      <c r="S94" s="868"/>
      <c r="T94" s="418"/>
      <c r="U94" s="79">
        <f t="shared" ref="U94:U99" si="3">COUNTIF(D94:S94,"a")+COUNTIF(D94:S94,"s")</f>
        <v>0</v>
      </c>
      <c r="V94" s="23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row>
    <row r="95" spans="1:182" s="72" customFormat="1" ht="27.95" customHeight="1" x14ac:dyDescent="0.2">
      <c r="A95" s="531"/>
      <c r="B95" s="274" t="s">
        <v>346</v>
      </c>
      <c r="C95" s="129" t="s">
        <v>314</v>
      </c>
      <c r="D95" s="869"/>
      <c r="E95" s="870"/>
      <c r="F95" s="869"/>
      <c r="G95" s="870"/>
      <c r="H95" s="869"/>
      <c r="I95" s="870"/>
      <c r="J95" s="869"/>
      <c r="K95" s="870"/>
      <c r="L95" s="869"/>
      <c r="M95" s="870"/>
      <c r="N95" s="869"/>
      <c r="O95" s="870"/>
      <c r="P95" s="869"/>
      <c r="Q95" s="870"/>
      <c r="R95" s="869"/>
      <c r="S95" s="871"/>
      <c r="T95" s="418"/>
      <c r="U95" s="79">
        <f t="shared" si="3"/>
        <v>0</v>
      </c>
      <c r="V95" s="23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row>
    <row r="96" spans="1:182" s="72" customFormat="1" ht="27.95" customHeight="1" x14ac:dyDescent="0.2">
      <c r="A96" s="531"/>
      <c r="B96" s="283" t="s">
        <v>347</v>
      </c>
      <c r="C96" s="134" t="s">
        <v>269</v>
      </c>
      <c r="D96" s="869"/>
      <c r="E96" s="870"/>
      <c r="F96" s="869"/>
      <c r="G96" s="870"/>
      <c r="H96" s="869"/>
      <c r="I96" s="870"/>
      <c r="J96" s="869"/>
      <c r="K96" s="870"/>
      <c r="L96" s="869"/>
      <c r="M96" s="870"/>
      <c r="N96" s="869"/>
      <c r="O96" s="870"/>
      <c r="P96" s="869"/>
      <c r="Q96" s="870"/>
      <c r="R96" s="869"/>
      <c r="S96" s="871"/>
      <c r="T96" s="418"/>
      <c r="U96" s="79">
        <f t="shared" si="3"/>
        <v>0</v>
      </c>
      <c r="V96" s="23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row>
    <row r="97" spans="1:182" s="72" customFormat="1" ht="45" customHeight="1" x14ac:dyDescent="0.2">
      <c r="A97" s="531"/>
      <c r="B97" s="274" t="s">
        <v>266</v>
      </c>
      <c r="C97" s="131" t="s">
        <v>1177</v>
      </c>
      <c r="D97" s="869"/>
      <c r="E97" s="870"/>
      <c r="F97" s="869"/>
      <c r="G97" s="870"/>
      <c r="H97" s="869"/>
      <c r="I97" s="870"/>
      <c r="J97" s="869"/>
      <c r="K97" s="870"/>
      <c r="L97" s="869"/>
      <c r="M97" s="870"/>
      <c r="N97" s="869"/>
      <c r="O97" s="870"/>
      <c r="P97" s="869"/>
      <c r="Q97" s="870"/>
      <c r="R97" s="869"/>
      <c r="S97" s="871"/>
      <c r="T97" s="418"/>
      <c r="U97" s="79">
        <f t="shared" si="3"/>
        <v>0</v>
      </c>
      <c r="V97" s="23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row>
    <row r="98" spans="1:182" s="72" customFormat="1" ht="27.95" customHeight="1" x14ac:dyDescent="0.2">
      <c r="A98" s="531"/>
      <c r="B98" s="274" t="s">
        <v>267</v>
      </c>
      <c r="C98" s="134" t="s">
        <v>423</v>
      </c>
      <c r="D98" s="869"/>
      <c r="E98" s="870"/>
      <c r="F98" s="869"/>
      <c r="G98" s="870"/>
      <c r="H98" s="869"/>
      <c r="I98" s="870"/>
      <c r="J98" s="869"/>
      <c r="K98" s="870"/>
      <c r="L98" s="869"/>
      <c r="M98" s="870"/>
      <c r="N98" s="869"/>
      <c r="O98" s="870"/>
      <c r="P98" s="869"/>
      <c r="Q98" s="870"/>
      <c r="R98" s="869"/>
      <c r="S98" s="871"/>
      <c r="T98" s="418"/>
      <c r="U98" s="79">
        <f t="shared" si="3"/>
        <v>0</v>
      </c>
      <c r="V98" s="23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row>
    <row r="99" spans="1:182" s="72" customFormat="1" ht="27.95" customHeight="1" thickBot="1" x14ac:dyDescent="0.25">
      <c r="A99" s="531"/>
      <c r="B99" s="274" t="s">
        <v>268</v>
      </c>
      <c r="C99" s="127" t="s">
        <v>448</v>
      </c>
      <c r="D99" s="872"/>
      <c r="E99" s="873"/>
      <c r="F99" s="872"/>
      <c r="G99" s="873"/>
      <c r="H99" s="872"/>
      <c r="I99" s="873"/>
      <c r="J99" s="872"/>
      <c r="K99" s="873"/>
      <c r="L99" s="872"/>
      <c r="M99" s="873"/>
      <c r="N99" s="872"/>
      <c r="O99" s="873"/>
      <c r="P99" s="872"/>
      <c r="Q99" s="873"/>
      <c r="R99" s="872"/>
      <c r="S99" s="885"/>
      <c r="T99" s="418"/>
      <c r="U99" s="79">
        <f t="shared" si="3"/>
        <v>0</v>
      </c>
      <c r="V99" s="23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row>
    <row r="100" spans="1:182" s="72" customFormat="1" ht="30" customHeight="1" thickBot="1" x14ac:dyDescent="0.25">
      <c r="A100" s="531"/>
      <c r="B100" s="287" t="s">
        <v>546</v>
      </c>
      <c r="C100" s="529" t="s">
        <v>596</v>
      </c>
      <c r="D100" s="14"/>
      <c r="E100" s="23"/>
      <c r="F100" s="14"/>
      <c r="G100" s="25"/>
      <c r="H100" s="14"/>
      <c r="I100" s="23"/>
      <c r="J100" s="24"/>
      <c r="K100" s="25"/>
      <c r="L100" s="14"/>
      <c r="M100" s="23"/>
      <c r="N100" s="24"/>
      <c r="O100" s="23"/>
      <c r="P100" s="25"/>
      <c r="Q100" s="23"/>
      <c r="R100" s="14"/>
      <c r="S100" s="38"/>
      <c r="T100" s="44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row>
    <row r="101" spans="1:182" s="72" customFormat="1" ht="27.95" customHeight="1" x14ac:dyDescent="0.2">
      <c r="A101" s="531"/>
      <c r="B101" s="262" t="s">
        <v>547</v>
      </c>
      <c r="C101" s="128" t="s">
        <v>597</v>
      </c>
      <c r="D101" s="866"/>
      <c r="E101" s="867"/>
      <c r="F101" s="866"/>
      <c r="G101" s="867"/>
      <c r="H101" s="866"/>
      <c r="I101" s="867"/>
      <c r="J101" s="866"/>
      <c r="K101" s="867"/>
      <c r="L101" s="866"/>
      <c r="M101" s="867"/>
      <c r="N101" s="866"/>
      <c r="O101" s="867"/>
      <c r="P101" s="866"/>
      <c r="Q101" s="867"/>
      <c r="R101" s="866"/>
      <c r="S101" s="868"/>
      <c r="T101" s="59"/>
      <c r="U101" s="79">
        <f>COUNTIF(D101:S101,"a")+COUNTIF(D101:S101,"s")+COUNTIF(T101,"na")</f>
        <v>0</v>
      </c>
      <c r="V101" s="23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row>
    <row r="102" spans="1:182" s="72" customFormat="1" ht="27.95" customHeight="1" x14ac:dyDescent="0.2">
      <c r="A102" s="531"/>
      <c r="B102" s="274" t="s">
        <v>598</v>
      </c>
      <c r="C102" s="129" t="s">
        <v>599</v>
      </c>
      <c r="D102" s="869"/>
      <c r="E102" s="870"/>
      <c r="F102" s="869"/>
      <c r="G102" s="870"/>
      <c r="H102" s="869"/>
      <c r="I102" s="870"/>
      <c r="J102" s="869"/>
      <c r="K102" s="870"/>
      <c r="L102" s="869"/>
      <c r="M102" s="870"/>
      <c r="N102" s="869"/>
      <c r="O102" s="870"/>
      <c r="P102" s="869"/>
      <c r="Q102" s="870"/>
      <c r="R102" s="869"/>
      <c r="S102" s="871"/>
      <c r="T102" s="418"/>
      <c r="U102" s="79">
        <f>COUNTIF(D102:S102,"a")+COUNTIF(D102:S102,"s")+COUNTIF(T101,"na")</f>
        <v>0</v>
      </c>
      <c r="V102" s="23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row>
    <row r="103" spans="1:182" s="72" customFormat="1" ht="27.95" customHeight="1" x14ac:dyDescent="0.2">
      <c r="A103" s="531"/>
      <c r="B103" s="283" t="s">
        <v>600</v>
      </c>
      <c r="C103" s="134" t="s">
        <v>601</v>
      </c>
      <c r="D103" s="869"/>
      <c r="E103" s="870"/>
      <c r="F103" s="869"/>
      <c r="G103" s="870"/>
      <c r="H103" s="869"/>
      <c r="I103" s="870"/>
      <c r="J103" s="869"/>
      <c r="K103" s="870"/>
      <c r="L103" s="869"/>
      <c r="M103" s="870"/>
      <c r="N103" s="869"/>
      <c r="O103" s="870"/>
      <c r="P103" s="869"/>
      <c r="Q103" s="870"/>
      <c r="R103" s="869"/>
      <c r="S103" s="871"/>
      <c r="T103" s="418"/>
      <c r="U103" s="79">
        <f>COUNTIF(D103:S103,"a")+COUNTIF(D103:S103,"s")+COUNTIF(T101,"na")</f>
        <v>0</v>
      </c>
      <c r="V103" s="23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row>
    <row r="104" spans="1:182" s="72" customFormat="1" ht="45" customHeight="1" x14ac:dyDescent="0.2">
      <c r="A104" s="531"/>
      <c r="B104" s="274" t="s">
        <v>602</v>
      </c>
      <c r="C104" s="131" t="s">
        <v>603</v>
      </c>
      <c r="D104" s="869"/>
      <c r="E104" s="870"/>
      <c r="F104" s="869"/>
      <c r="G104" s="870"/>
      <c r="H104" s="869"/>
      <c r="I104" s="870"/>
      <c r="J104" s="869"/>
      <c r="K104" s="870"/>
      <c r="L104" s="869"/>
      <c r="M104" s="870"/>
      <c r="N104" s="869"/>
      <c r="O104" s="870"/>
      <c r="P104" s="869"/>
      <c r="Q104" s="870"/>
      <c r="R104" s="869"/>
      <c r="S104" s="871"/>
      <c r="T104" s="418"/>
      <c r="U104" s="79">
        <f>COUNTIF(D104:S104,"a")+COUNTIF(D104:S104,"s")+COUNTIF(T101,"na")</f>
        <v>0</v>
      </c>
      <c r="V104" s="23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row>
    <row r="105" spans="1:182" s="72" customFormat="1" ht="45" customHeight="1" thickBot="1" x14ac:dyDescent="0.25">
      <c r="A105" s="531"/>
      <c r="B105" s="274" t="s">
        <v>604</v>
      </c>
      <c r="C105" s="129" t="s">
        <v>424</v>
      </c>
      <c r="D105" s="869"/>
      <c r="E105" s="870"/>
      <c r="F105" s="869"/>
      <c r="G105" s="870"/>
      <c r="H105" s="869"/>
      <c r="I105" s="870"/>
      <c r="J105" s="869"/>
      <c r="K105" s="870"/>
      <c r="L105" s="869"/>
      <c r="M105" s="870"/>
      <c r="N105" s="869"/>
      <c r="O105" s="870"/>
      <c r="P105" s="869"/>
      <c r="Q105" s="870"/>
      <c r="R105" s="869"/>
      <c r="S105" s="871"/>
      <c r="T105" s="418"/>
      <c r="U105" s="79">
        <f>COUNTIF(D105:S105,"a")+COUNTIF(D105:S105,"s")+COUNTIF(T101,"na")</f>
        <v>0</v>
      </c>
      <c r="V105" s="23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row>
    <row r="106" spans="1:182" s="72" customFormat="1" ht="30" customHeight="1" thickBot="1" x14ac:dyDescent="0.25">
      <c r="A106" s="531"/>
      <c r="B106" s="287" t="s">
        <v>426</v>
      </c>
      <c r="C106" s="529" t="s">
        <v>467</v>
      </c>
      <c r="D106" s="14" t="s">
        <v>283</v>
      </c>
      <c r="E106" s="23"/>
      <c r="F106" s="24" t="s">
        <v>283</v>
      </c>
      <c r="G106" s="23"/>
      <c r="H106" s="24" t="s">
        <v>283</v>
      </c>
      <c r="I106" s="23"/>
      <c r="J106" s="24" t="s">
        <v>283</v>
      </c>
      <c r="K106" s="25"/>
      <c r="L106" s="14" t="s">
        <v>283</v>
      </c>
      <c r="M106" s="23"/>
      <c r="N106" s="24" t="s">
        <v>283</v>
      </c>
      <c r="O106" s="23"/>
      <c r="P106" s="25" t="s">
        <v>283</v>
      </c>
      <c r="Q106" s="23"/>
      <c r="R106" s="14" t="s">
        <v>283</v>
      </c>
      <c r="S106" s="38"/>
      <c r="T106" s="44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row>
    <row r="107" spans="1:182" s="72" customFormat="1" ht="45" customHeight="1" x14ac:dyDescent="0.2">
      <c r="A107" s="531"/>
      <c r="B107" s="262" t="s">
        <v>61</v>
      </c>
      <c r="C107" s="128" t="s">
        <v>1105</v>
      </c>
      <c r="D107" s="866"/>
      <c r="E107" s="867"/>
      <c r="F107" s="866"/>
      <c r="G107" s="867"/>
      <c r="H107" s="866"/>
      <c r="I107" s="867"/>
      <c r="J107" s="866"/>
      <c r="K107" s="867"/>
      <c r="L107" s="866"/>
      <c r="M107" s="867"/>
      <c r="N107" s="866"/>
      <c r="O107" s="867"/>
      <c r="P107" s="866"/>
      <c r="Q107" s="867"/>
      <c r="R107" s="866"/>
      <c r="S107" s="868"/>
      <c r="T107" s="418"/>
      <c r="U107" s="79">
        <f>COUNTIF(D107:S107,"a")+COUNTIF(D107:S107,"s")</f>
        <v>0</v>
      </c>
      <c r="V107" s="23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row>
    <row r="108" spans="1:182" s="72" customFormat="1" ht="27.95" customHeight="1" thickBot="1" x14ac:dyDescent="0.25">
      <c r="A108" s="421"/>
      <c r="B108" s="284" t="s">
        <v>449</v>
      </c>
      <c r="C108" s="506" t="s">
        <v>613</v>
      </c>
      <c r="D108" s="872"/>
      <c r="E108" s="873"/>
      <c r="F108" s="872"/>
      <c r="G108" s="873"/>
      <c r="H108" s="872"/>
      <c r="I108" s="873"/>
      <c r="J108" s="872"/>
      <c r="K108" s="873"/>
      <c r="L108" s="872"/>
      <c r="M108" s="873"/>
      <c r="N108" s="872"/>
      <c r="O108" s="873"/>
      <c r="P108" s="872"/>
      <c r="Q108" s="873"/>
      <c r="R108" s="872"/>
      <c r="S108" s="885"/>
      <c r="T108" s="422"/>
      <c r="U108" s="79">
        <f>COUNTIF(D108:S108,"a")+COUNTIF(D108:S108,"s")</f>
        <v>0</v>
      </c>
      <c r="V108" s="23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row>
    <row r="109" spans="1:182" s="79" customFormat="1" x14ac:dyDescent="0.2">
      <c r="A109" s="97"/>
      <c r="B109" s="98"/>
      <c r="C109" s="99"/>
      <c r="D109" s="97"/>
      <c r="E109" s="97"/>
      <c r="F109" s="97"/>
      <c r="G109" s="97"/>
      <c r="H109" s="97"/>
      <c r="I109" s="97"/>
      <c r="J109" s="97"/>
      <c r="K109" s="97"/>
      <c r="L109" s="97"/>
      <c r="M109" s="97"/>
      <c r="N109" s="97"/>
      <c r="O109" s="97"/>
      <c r="P109" s="97"/>
      <c r="Q109" s="97"/>
      <c r="R109" s="97"/>
      <c r="S109" s="97"/>
      <c r="T109" s="97"/>
    </row>
    <row r="110" spans="1:182" s="79" customFormat="1" x14ac:dyDescent="0.2">
      <c r="A110" s="97"/>
      <c r="B110" s="98"/>
      <c r="C110" s="99"/>
      <c r="D110" s="97"/>
      <c r="E110" s="97"/>
      <c r="F110" s="97"/>
      <c r="G110" s="97"/>
      <c r="H110" s="97"/>
      <c r="I110" s="97"/>
      <c r="J110" s="97"/>
      <c r="K110" s="97"/>
      <c r="L110" s="97"/>
      <c r="M110" s="97"/>
      <c r="N110" s="97"/>
      <c r="O110" s="97"/>
      <c r="P110" s="97"/>
      <c r="Q110" s="97"/>
      <c r="R110" s="97"/>
      <c r="S110" s="97"/>
      <c r="T110" s="97"/>
    </row>
    <row r="111" spans="1:182" s="79" customFormat="1" x14ac:dyDescent="0.2">
      <c r="A111" s="97"/>
      <c r="B111" s="98"/>
      <c r="C111" s="99"/>
      <c r="D111" s="97"/>
      <c r="E111" s="97"/>
      <c r="F111" s="97"/>
      <c r="G111" s="97"/>
      <c r="H111" s="97"/>
      <c r="I111" s="97"/>
      <c r="J111" s="97"/>
      <c r="K111" s="97"/>
      <c r="L111" s="97"/>
      <c r="M111" s="97"/>
      <c r="N111" s="97"/>
      <c r="O111" s="97"/>
      <c r="P111" s="97"/>
      <c r="Q111" s="97"/>
      <c r="R111" s="97"/>
      <c r="S111" s="97"/>
      <c r="T111" s="97"/>
    </row>
    <row r="112" spans="1:182" s="79" customFormat="1" x14ac:dyDescent="0.2">
      <c r="A112" s="97"/>
      <c r="B112" s="98"/>
      <c r="C112" s="99"/>
      <c r="D112" s="97"/>
      <c r="E112" s="97"/>
      <c r="F112" s="97"/>
      <c r="G112" s="97"/>
      <c r="H112" s="97"/>
      <c r="I112" s="97"/>
      <c r="J112" s="97"/>
      <c r="K112" s="97"/>
      <c r="L112" s="97"/>
      <c r="M112" s="97"/>
      <c r="N112" s="97"/>
      <c r="O112" s="97"/>
      <c r="P112" s="97"/>
      <c r="Q112" s="97"/>
      <c r="R112" s="97"/>
      <c r="S112" s="97"/>
      <c r="T112" s="97"/>
    </row>
    <row r="113" spans="1:20" s="79" customFormat="1" x14ac:dyDescent="0.2">
      <c r="A113" s="97"/>
      <c r="B113" s="98"/>
      <c r="C113" s="99"/>
      <c r="D113" s="97"/>
      <c r="E113" s="97"/>
      <c r="F113" s="97"/>
      <c r="G113" s="97"/>
      <c r="H113" s="97"/>
      <c r="I113" s="97"/>
      <c r="J113" s="97"/>
      <c r="K113" s="97"/>
      <c r="L113" s="97"/>
      <c r="M113" s="97"/>
      <c r="N113" s="97"/>
      <c r="O113" s="97"/>
      <c r="P113" s="97"/>
      <c r="Q113" s="97"/>
      <c r="R113" s="97"/>
      <c r="S113" s="97"/>
      <c r="T113" s="97"/>
    </row>
    <row r="114" spans="1:20" s="79" customFormat="1" x14ac:dyDescent="0.2">
      <c r="A114" s="97"/>
      <c r="B114" s="98"/>
      <c r="C114" s="99"/>
      <c r="D114" s="97"/>
      <c r="E114" s="97"/>
      <c r="F114" s="97"/>
      <c r="G114" s="97"/>
      <c r="H114" s="97"/>
      <c r="I114" s="97"/>
      <c r="J114" s="97"/>
      <c r="K114" s="97"/>
      <c r="L114" s="97"/>
      <c r="M114" s="97"/>
      <c r="N114" s="97"/>
      <c r="O114" s="97"/>
      <c r="P114" s="97"/>
      <c r="Q114" s="97"/>
      <c r="R114" s="97"/>
      <c r="S114" s="97"/>
      <c r="T114" s="97"/>
    </row>
    <row r="115" spans="1:20" s="79" customFormat="1" x14ac:dyDescent="0.2">
      <c r="A115" s="97"/>
      <c r="B115" s="98"/>
      <c r="C115" s="99"/>
      <c r="D115" s="97"/>
      <c r="E115" s="97"/>
      <c r="F115" s="97"/>
      <c r="G115" s="97"/>
      <c r="H115" s="97"/>
      <c r="I115" s="97"/>
      <c r="J115" s="97"/>
      <c r="K115" s="97"/>
      <c r="L115" s="97"/>
      <c r="M115" s="97"/>
      <c r="N115" s="97"/>
      <c r="O115" s="97"/>
      <c r="P115" s="97"/>
      <c r="Q115" s="97"/>
      <c r="R115" s="97"/>
      <c r="S115" s="97"/>
      <c r="T115" s="97"/>
    </row>
    <row r="116" spans="1:20" s="79" customFormat="1" x14ac:dyDescent="0.2">
      <c r="A116" s="97"/>
      <c r="B116" s="98"/>
      <c r="C116" s="99"/>
      <c r="D116" s="97"/>
      <c r="E116" s="97"/>
      <c r="F116" s="97"/>
      <c r="G116" s="97"/>
      <c r="H116" s="97"/>
      <c r="I116" s="97"/>
      <c r="J116" s="97"/>
      <c r="K116" s="97"/>
      <c r="L116" s="97"/>
      <c r="M116" s="97"/>
      <c r="N116" s="97"/>
      <c r="O116" s="97"/>
      <c r="P116" s="97"/>
      <c r="Q116" s="97"/>
      <c r="R116" s="97"/>
      <c r="S116" s="97"/>
      <c r="T116" s="97"/>
    </row>
    <row r="117" spans="1:20" s="79" customFormat="1" x14ac:dyDescent="0.2">
      <c r="A117" s="97"/>
      <c r="B117" s="98"/>
      <c r="C117" s="99"/>
      <c r="D117" s="97"/>
      <c r="E117" s="97"/>
      <c r="F117" s="97"/>
      <c r="G117" s="97"/>
      <c r="H117" s="97"/>
      <c r="I117" s="97"/>
      <c r="J117" s="97"/>
      <c r="K117" s="97"/>
      <c r="L117" s="97"/>
      <c r="M117" s="97"/>
      <c r="N117" s="97"/>
      <c r="O117" s="97"/>
      <c r="P117" s="97"/>
      <c r="Q117" s="97"/>
      <c r="R117" s="97"/>
      <c r="S117" s="97"/>
      <c r="T117" s="97"/>
    </row>
    <row r="118" spans="1:20" s="79" customFormat="1" x14ac:dyDescent="0.2">
      <c r="A118" s="97"/>
      <c r="B118" s="98"/>
      <c r="C118" s="99"/>
      <c r="D118" s="97"/>
      <c r="E118" s="97"/>
      <c r="F118" s="97"/>
      <c r="G118" s="97"/>
      <c r="H118" s="97"/>
      <c r="I118" s="97"/>
      <c r="J118" s="97"/>
      <c r="K118" s="97"/>
      <c r="L118" s="97"/>
      <c r="M118" s="97"/>
      <c r="N118" s="97"/>
      <c r="O118" s="97"/>
      <c r="P118" s="97"/>
      <c r="Q118" s="97"/>
      <c r="R118" s="97"/>
      <c r="S118" s="97"/>
      <c r="T118" s="97"/>
    </row>
    <row r="119" spans="1:20" s="79" customFormat="1" x14ac:dyDescent="0.2">
      <c r="A119" s="97"/>
      <c r="B119" s="98"/>
      <c r="C119" s="99"/>
      <c r="D119" s="97"/>
      <c r="E119" s="97"/>
      <c r="F119" s="97"/>
      <c r="G119" s="97"/>
      <c r="H119" s="97"/>
      <c r="I119" s="97"/>
      <c r="J119" s="97"/>
      <c r="K119" s="97"/>
      <c r="L119" s="97"/>
      <c r="M119" s="97"/>
      <c r="N119" s="97"/>
      <c r="O119" s="97"/>
      <c r="P119" s="97"/>
      <c r="Q119" s="97"/>
      <c r="R119" s="97"/>
      <c r="S119" s="97"/>
      <c r="T119" s="97"/>
    </row>
    <row r="120" spans="1:20" s="79" customFormat="1" x14ac:dyDescent="0.2">
      <c r="A120" s="97"/>
      <c r="B120" s="98"/>
      <c r="C120" s="99"/>
      <c r="D120" s="97"/>
      <c r="E120" s="97"/>
      <c r="F120" s="97"/>
      <c r="G120" s="97"/>
      <c r="H120" s="97"/>
      <c r="I120" s="97"/>
      <c r="J120" s="97"/>
      <c r="K120" s="97"/>
      <c r="L120" s="97"/>
      <c r="M120" s="97"/>
      <c r="N120" s="97"/>
      <c r="O120" s="97"/>
      <c r="P120" s="97"/>
      <c r="Q120" s="97"/>
      <c r="R120" s="97"/>
      <c r="S120" s="97"/>
      <c r="T120" s="97"/>
    </row>
    <row r="121" spans="1:20" s="79" customFormat="1" x14ac:dyDescent="0.2">
      <c r="A121" s="97"/>
      <c r="B121" s="98"/>
      <c r="C121" s="99"/>
      <c r="D121" s="97"/>
      <c r="E121" s="97"/>
      <c r="F121" s="97"/>
      <c r="G121" s="97"/>
      <c r="H121" s="97"/>
      <c r="I121" s="97"/>
      <c r="J121" s="97"/>
      <c r="K121" s="97"/>
      <c r="L121" s="97"/>
      <c r="M121" s="97"/>
      <c r="N121" s="97"/>
      <c r="O121" s="97"/>
      <c r="P121" s="97"/>
      <c r="Q121" s="97"/>
      <c r="R121" s="97"/>
      <c r="S121" s="97"/>
      <c r="T121" s="97"/>
    </row>
    <row r="122" spans="1:20" s="79" customFormat="1" x14ac:dyDescent="0.2">
      <c r="A122" s="97"/>
      <c r="B122" s="98"/>
      <c r="C122" s="99"/>
      <c r="D122" s="97"/>
      <c r="E122" s="97"/>
      <c r="F122" s="97"/>
      <c r="G122" s="97"/>
      <c r="H122" s="97"/>
      <c r="I122" s="97"/>
      <c r="J122" s="97"/>
      <c r="K122" s="97"/>
      <c r="L122" s="97"/>
      <c r="M122" s="97"/>
      <c r="N122" s="97"/>
      <c r="O122" s="97"/>
      <c r="P122" s="97"/>
      <c r="Q122" s="97"/>
      <c r="R122" s="97"/>
      <c r="S122" s="97"/>
      <c r="T122" s="97"/>
    </row>
    <row r="123" spans="1:20" s="79" customFormat="1" x14ac:dyDescent="0.2">
      <c r="A123" s="97"/>
      <c r="B123" s="98"/>
      <c r="C123" s="99"/>
      <c r="D123" s="97"/>
      <c r="E123" s="97"/>
      <c r="F123" s="97"/>
      <c r="G123" s="97"/>
      <c r="H123" s="97"/>
      <c r="I123" s="97"/>
      <c r="J123" s="97"/>
      <c r="K123" s="97"/>
      <c r="L123" s="97"/>
      <c r="M123" s="97"/>
      <c r="N123" s="97"/>
      <c r="O123" s="97"/>
      <c r="P123" s="97"/>
      <c r="Q123" s="97"/>
      <c r="R123" s="97"/>
      <c r="S123" s="97"/>
      <c r="T123" s="97"/>
    </row>
    <row r="124" spans="1:20" s="79" customFormat="1" x14ac:dyDescent="0.2">
      <c r="A124" s="97"/>
      <c r="B124" s="98"/>
      <c r="C124" s="99"/>
      <c r="D124" s="97"/>
      <c r="E124" s="97"/>
      <c r="F124" s="97"/>
      <c r="G124" s="97"/>
      <c r="H124" s="97"/>
      <c r="I124" s="97"/>
      <c r="J124" s="97"/>
      <c r="K124" s="97"/>
      <c r="L124" s="97"/>
      <c r="M124" s="97"/>
      <c r="N124" s="97"/>
      <c r="O124" s="97"/>
      <c r="P124" s="97"/>
      <c r="Q124" s="97"/>
      <c r="R124" s="97"/>
      <c r="S124" s="97"/>
      <c r="T124" s="97"/>
    </row>
    <row r="125" spans="1:20" s="79" customFormat="1" x14ac:dyDescent="0.2">
      <c r="A125" s="97"/>
      <c r="B125" s="98"/>
      <c r="C125" s="99"/>
      <c r="D125" s="97"/>
      <c r="E125" s="97"/>
      <c r="F125" s="97"/>
      <c r="G125" s="97"/>
      <c r="H125" s="97"/>
      <c r="I125" s="97"/>
      <c r="J125" s="97"/>
      <c r="K125" s="97"/>
      <c r="L125" s="97"/>
      <c r="M125" s="97"/>
      <c r="N125" s="97"/>
      <c r="O125" s="97"/>
      <c r="P125" s="97"/>
      <c r="Q125" s="97"/>
      <c r="R125" s="97"/>
      <c r="S125" s="97"/>
      <c r="T125" s="97"/>
    </row>
    <row r="126" spans="1:20" s="79" customFormat="1" x14ac:dyDescent="0.2">
      <c r="A126" s="97"/>
      <c r="B126" s="98"/>
      <c r="C126" s="99"/>
      <c r="D126" s="97"/>
      <c r="E126" s="97"/>
      <c r="F126" s="97"/>
      <c r="G126" s="97"/>
      <c r="H126" s="97"/>
      <c r="I126" s="97"/>
      <c r="J126" s="97"/>
      <c r="K126" s="97"/>
      <c r="L126" s="97"/>
      <c r="M126" s="97"/>
      <c r="N126" s="97"/>
      <c r="O126" s="97"/>
      <c r="P126" s="97"/>
      <c r="Q126" s="97"/>
      <c r="R126" s="97"/>
      <c r="S126" s="97"/>
      <c r="T126" s="97"/>
    </row>
    <row r="127" spans="1:20" s="79" customFormat="1" x14ac:dyDescent="0.2">
      <c r="A127" s="97"/>
      <c r="B127" s="98"/>
      <c r="C127" s="99"/>
      <c r="D127" s="97"/>
      <c r="E127" s="97"/>
      <c r="F127" s="97"/>
      <c r="G127" s="97"/>
      <c r="H127" s="97"/>
      <c r="I127" s="97"/>
      <c r="J127" s="97"/>
      <c r="K127" s="97"/>
      <c r="L127" s="97"/>
      <c r="M127" s="97"/>
      <c r="N127" s="97"/>
      <c r="O127" s="97"/>
      <c r="P127" s="97"/>
      <c r="Q127" s="97"/>
      <c r="R127" s="97"/>
      <c r="S127" s="97"/>
      <c r="T127" s="97"/>
    </row>
    <row r="128" spans="1:20" s="79" customFormat="1" x14ac:dyDescent="0.2">
      <c r="A128" s="97"/>
      <c r="B128" s="98"/>
      <c r="C128" s="99"/>
      <c r="D128" s="97"/>
      <c r="E128" s="97"/>
      <c r="F128" s="97"/>
      <c r="G128" s="97"/>
      <c r="H128" s="97"/>
      <c r="I128" s="97"/>
      <c r="J128" s="97"/>
      <c r="K128" s="97"/>
      <c r="L128" s="97"/>
      <c r="M128" s="97"/>
      <c r="N128" s="97"/>
      <c r="O128" s="97"/>
      <c r="P128" s="97"/>
      <c r="Q128" s="97"/>
      <c r="R128" s="97"/>
      <c r="S128" s="97"/>
      <c r="T128" s="97"/>
    </row>
    <row r="129" spans="1:20" s="79" customFormat="1" x14ac:dyDescent="0.2">
      <c r="A129" s="97"/>
      <c r="B129" s="98"/>
      <c r="C129" s="99"/>
      <c r="D129" s="97"/>
      <c r="E129" s="97"/>
      <c r="F129" s="97"/>
      <c r="G129" s="97"/>
      <c r="H129" s="97"/>
      <c r="I129" s="97"/>
      <c r="J129" s="97"/>
      <c r="K129" s="97"/>
      <c r="L129" s="97"/>
      <c r="M129" s="97"/>
      <c r="N129" s="97"/>
      <c r="O129" s="97"/>
      <c r="P129" s="97"/>
      <c r="Q129" s="97"/>
      <c r="R129" s="97"/>
      <c r="S129" s="97"/>
      <c r="T129" s="97"/>
    </row>
    <row r="130" spans="1:20" s="79" customFormat="1" x14ac:dyDescent="0.2">
      <c r="A130" s="97"/>
      <c r="B130" s="98"/>
      <c r="C130" s="99"/>
      <c r="D130" s="97"/>
      <c r="E130" s="97"/>
      <c r="F130" s="97"/>
      <c r="G130" s="97"/>
      <c r="H130" s="97"/>
      <c r="I130" s="97"/>
      <c r="J130" s="97"/>
      <c r="K130" s="97"/>
      <c r="L130" s="97"/>
      <c r="M130" s="97"/>
      <c r="N130" s="97"/>
      <c r="O130" s="97"/>
      <c r="P130" s="97"/>
      <c r="Q130" s="97"/>
      <c r="R130" s="97"/>
      <c r="S130" s="97"/>
      <c r="T130" s="97"/>
    </row>
    <row r="131" spans="1:20" s="79" customFormat="1" x14ac:dyDescent="0.2">
      <c r="A131" s="97"/>
      <c r="B131" s="98"/>
      <c r="C131" s="99"/>
      <c r="D131" s="97"/>
      <c r="E131" s="97"/>
      <c r="F131" s="97"/>
      <c r="G131" s="97"/>
      <c r="H131" s="97"/>
      <c r="I131" s="97"/>
      <c r="J131" s="97"/>
      <c r="K131" s="97"/>
      <c r="L131" s="97"/>
      <c r="M131" s="97"/>
      <c r="N131" s="97"/>
      <c r="O131" s="97"/>
      <c r="P131" s="97"/>
      <c r="Q131" s="97"/>
      <c r="R131" s="97"/>
      <c r="S131" s="97"/>
      <c r="T131" s="97"/>
    </row>
    <row r="132" spans="1:20" s="79" customFormat="1" x14ac:dyDescent="0.2">
      <c r="A132" s="97"/>
      <c r="B132" s="98"/>
      <c r="C132" s="99"/>
      <c r="D132" s="97"/>
      <c r="E132" s="97"/>
      <c r="F132" s="97"/>
      <c r="G132" s="97"/>
      <c r="H132" s="97"/>
      <c r="I132" s="97"/>
      <c r="J132" s="97"/>
      <c r="K132" s="97"/>
      <c r="L132" s="97"/>
      <c r="M132" s="97"/>
      <c r="N132" s="97"/>
      <c r="O132" s="97"/>
      <c r="P132" s="97"/>
      <c r="Q132" s="97"/>
      <c r="R132" s="97"/>
      <c r="S132" s="97"/>
      <c r="T132" s="97"/>
    </row>
    <row r="133" spans="1:20" s="79" customFormat="1" x14ac:dyDescent="0.2">
      <c r="A133" s="97"/>
      <c r="B133" s="98"/>
      <c r="C133" s="99"/>
      <c r="D133" s="97"/>
      <c r="E133" s="97"/>
      <c r="F133" s="97"/>
      <c r="G133" s="97"/>
      <c r="H133" s="97"/>
      <c r="I133" s="97"/>
      <c r="J133" s="97"/>
      <c r="K133" s="97"/>
      <c r="L133" s="97"/>
      <c r="M133" s="97"/>
      <c r="N133" s="97"/>
      <c r="O133" s="97"/>
      <c r="P133" s="97"/>
      <c r="Q133" s="97"/>
      <c r="R133" s="97"/>
      <c r="S133" s="97"/>
      <c r="T133" s="97"/>
    </row>
    <row r="134" spans="1:20" s="79" customFormat="1" x14ac:dyDescent="0.2">
      <c r="A134" s="97"/>
      <c r="B134" s="98"/>
      <c r="C134" s="99"/>
      <c r="D134" s="97"/>
      <c r="E134" s="97"/>
      <c r="F134" s="97"/>
      <c r="G134" s="97"/>
      <c r="H134" s="97"/>
      <c r="I134" s="97"/>
      <c r="J134" s="97"/>
      <c r="K134" s="97"/>
      <c r="L134" s="97"/>
      <c r="M134" s="97"/>
      <c r="N134" s="97"/>
      <c r="O134" s="97"/>
      <c r="P134" s="97"/>
      <c r="Q134" s="97"/>
      <c r="R134" s="97"/>
      <c r="S134" s="97"/>
      <c r="T134" s="97"/>
    </row>
    <row r="135" spans="1:20" s="79" customFormat="1" x14ac:dyDescent="0.2">
      <c r="A135" s="97"/>
      <c r="B135" s="98"/>
      <c r="C135" s="99"/>
      <c r="D135" s="97"/>
      <c r="E135" s="97"/>
      <c r="F135" s="97"/>
      <c r="G135" s="97"/>
      <c r="H135" s="97"/>
      <c r="I135" s="97"/>
      <c r="J135" s="97"/>
      <c r="K135" s="97"/>
      <c r="L135" s="97"/>
      <c r="M135" s="97"/>
      <c r="N135" s="97"/>
      <c r="O135" s="97"/>
      <c r="P135" s="97"/>
      <c r="Q135" s="97"/>
      <c r="R135" s="97"/>
      <c r="S135" s="97"/>
      <c r="T135" s="97"/>
    </row>
    <row r="136" spans="1:20" s="79" customFormat="1" x14ac:dyDescent="0.2">
      <c r="A136" s="97"/>
      <c r="B136" s="98"/>
      <c r="C136" s="99"/>
      <c r="D136" s="97"/>
      <c r="E136" s="97"/>
      <c r="F136" s="97"/>
      <c r="G136" s="97"/>
      <c r="H136" s="97"/>
      <c r="I136" s="97"/>
      <c r="J136" s="97"/>
      <c r="K136" s="97"/>
      <c r="L136" s="97"/>
      <c r="M136" s="97"/>
      <c r="N136" s="97"/>
      <c r="O136" s="97"/>
      <c r="P136" s="97"/>
      <c r="Q136" s="97"/>
      <c r="R136" s="97"/>
      <c r="S136" s="97"/>
      <c r="T136" s="97"/>
    </row>
    <row r="137" spans="1:20" s="79" customFormat="1" x14ac:dyDescent="0.2">
      <c r="A137" s="97"/>
      <c r="B137" s="98"/>
      <c r="C137" s="99"/>
      <c r="D137" s="97"/>
      <c r="E137" s="97"/>
      <c r="F137" s="97"/>
      <c r="G137" s="97"/>
      <c r="H137" s="97"/>
      <c r="I137" s="97"/>
      <c r="J137" s="97"/>
      <c r="K137" s="97"/>
      <c r="L137" s="97"/>
      <c r="M137" s="97"/>
      <c r="N137" s="97"/>
      <c r="O137" s="97"/>
      <c r="P137" s="97"/>
      <c r="Q137" s="97"/>
      <c r="R137" s="97"/>
      <c r="S137" s="97"/>
      <c r="T137" s="97"/>
    </row>
    <row r="138" spans="1:20" s="79" customFormat="1" x14ac:dyDescent="0.2">
      <c r="A138" s="97"/>
      <c r="B138" s="98"/>
      <c r="C138" s="99"/>
      <c r="D138" s="97"/>
      <c r="E138" s="97"/>
      <c r="F138" s="97"/>
      <c r="G138" s="97"/>
      <c r="H138" s="97"/>
      <c r="I138" s="97"/>
      <c r="J138" s="97"/>
      <c r="K138" s="97"/>
      <c r="L138" s="97"/>
      <c r="M138" s="97"/>
      <c r="N138" s="97"/>
      <c r="O138" s="97"/>
      <c r="P138" s="97"/>
      <c r="Q138" s="97"/>
      <c r="R138" s="97"/>
      <c r="S138" s="97"/>
      <c r="T138" s="97"/>
    </row>
    <row r="139" spans="1:20" s="79" customFormat="1" x14ac:dyDescent="0.2">
      <c r="A139" s="97"/>
      <c r="B139" s="98"/>
      <c r="C139" s="99"/>
      <c r="D139" s="97"/>
      <c r="E139" s="97"/>
      <c r="F139" s="97"/>
      <c r="G139" s="97"/>
      <c r="H139" s="97"/>
      <c r="I139" s="97"/>
      <c r="J139" s="97"/>
      <c r="K139" s="97"/>
      <c r="L139" s="97"/>
      <c r="M139" s="97"/>
      <c r="N139" s="97"/>
      <c r="O139" s="97"/>
      <c r="P139" s="97"/>
      <c r="Q139" s="97"/>
      <c r="R139" s="97"/>
      <c r="S139" s="97"/>
      <c r="T139" s="97"/>
    </row>
    <row r="140" spans="1:20" s="79" customFormat="1" x14ac:dyDescent="0.2">
      <c r="A140" s="97"/>
      <c r="B140" s="98"/>
      <c r="C140" s="99"/>
      <c r="D140" s="97"/>
      <c r="E140" s="97"/>
      <c r="F140" s="97"/>
      <c r="G140" s="97"/>
      <c r="H140" s="97"/>
      <c r="I140" s="97"/>
      <c r="J140" s="97"/>
      <c r="K140" s="97"/>
      <c r="L140" s="97"/>
      <c r="M140" s="97"/>
      <c r="N140" s="97"/>
      <c r="O140" s="97"/>
      <c r="P140" s="97"/>
      <c r="Q140" s="97"/>
      <c r="R140" s="97"/>
      <c r="S140" s="97"/>
      <c r="T140" s="97"/>
    </row>
    <row r="141" spans="1:20" s="79" customFormat="1" x14ac:dyDescent="0.2">
      <c r="A141" s="97"/>
      <c r="B141" s="98"/>
      <c r="C141" s="99"/>
      <c r="D141" s="97"/>
      <c r="E141" s="97"/>
      <c r="F141" s="97"/>
      <c r="G141" s="97"/>
      <c r="H141" s="97"/>
      <c r="I141" s="97"/>
      <c r="J141" s="97"/>
      <c r="K141" s="97"/>
      <c r="L141" s="97"/>
      <c r="M141" s="97"/>
      <c r="N141" s="97"/>
      <c r="O141" s="97"/>
      <c r="P141" s="97"/>
      <c r="Q141" s="97"/>
      <c r="R141" s="97"/>
      <c r="S141" s="97"/>
      <c r="T141" s="97"/>
    </row>
    <row r="142" spans="1:20" s="79" customFormat="1" x14ac:dyDescent="0.2">
      <c r="A142" s="97"/>
      <c r="B142" s="98"/>
      <c r="C142" s="99"/>
      <c r="D142" s="97"/>
      <c r="E142" s="97"/>
      <c r="F142" s="97"/>
      <c r="G142" s="97"/>
      <c r="H142" s="97"/>
      <c r="I142" s="97"/>
      <c r="J142" s="97"/>
      <c r="K142" s="97"/>
      <c r="L142" s="97"/>
      <c r="M142" s="97"/>
      <c r="N142" s="97"/>
      <c r="O142" s="97"/>
      <c r="P142" s="97"/>
      <c r="Q142" s="97"/>
      <c r="R142" s="97"/>
      <c r="S142" s="97"/>
      <c r="T142" s="97"/>
    </row>
    <row r="143" spans="1:20" s="79" customFormat="1" x14ac:dyDescent="0.2">
      <c r="A143" s="97"/>
      <c r="B143" s="98"/>
      <c r="C143" s="99"/>
      <c r="D143" s="97"/>
      <c r="E143" s="97"/>
      <c r="F143" s="97"/>
      <c r="G143" s="97"/>
      <c r="H143" s="97"/>
      <c r="I143" s="97"/>
      <c r="J143" s="97"/>
      <c r="K143" s="97"/>
      <c r="L143" s="97"/>
      <c r="M143" s="97"/>
      <c r="N143" s="97"/>
      <c r="O143" s="97"/>
      <c r="P143" s="97"/>
      <c r="Q143" s="97"/>
      <c r="R143" s="97"/>
      <c r="S143" s="97"/>
      <c r="T143" s="97"/>
    </row>
    <row r="144" spans="1:20" s="79" customFormat="1" x14ac:dyDescent="0.2">
      <c r="A144" s="97"/>
      <c r="B144" s="98"/>
      <c r="C144" s="99"/>
      <c r="D144" s="97"/>
      <c r="E144" s="97"/>
      <c r="F144" s="97"/>
      <c r="G144" s="97"/>
      <c r="H144" s="97"/>
      <c r="I144" s="97"/>
      <c r="J144" s="97"/>
      <c r="K144" s="97"/>
      <c r="L144" s="97"/>
      <c r="M144" s="97"/>
      <c r="N144" s="97"/>
      <c r="O144" s="97"/>
      <c r="P144" s="97"/>
      <c r="Q144" s="97"/>
      <c r="R144" s="97"/>
      <c r="S144" s="97"/>
      <c r="T144" s="97"/>
    </row>
    <row r="145" spans="1:20" s="79" customFormat="1" x14ac:dyDescent="0.2">
      <c r="A145" s="97"/>
      <c r="B145" s="98"/>
      <c r="C145" s="99"/>
      <c r="D145" s="97"/>
      <c r="E145" s="97"/>
      <c r="F145" s="97"/>
      <c r="G145" s="97"/>
      <c r="H145" s="97"/>
      <c r="I145" s="97"/>
      <c r="J145" s="97"/>
      <c r="K145" s="97"/>
      <c r="L145" s="97"/>
      <c r="M145" s="97"/>
      <c r="N145" s="97"/>
      <c r="O145" s="97"/>
      <c r="P145" s="97"/>
      <c r="Q145" s="97"/>
      <c r="R145" s="97"/>
      <c r="S145" s="97"/>
      <c r="T145" s="97"/>
    </row>
    <row r="146" spans="1:20" s="79" customFormat="1" x14ac:dyDescent="0.2">
      <c r="A146" s="97"/>
      <c r="B146" s="98"/>
      <c r="C146" s="99"/>
      <c r="D146" s="97"/>
      <c r="E146" s="97"/>
      <c r="F146" s="97"/>
      <c r="G146" s="97"/>
      <c r="H146" s="97"/>
      <c r="I146" s="97"/>
      <c r="J146" s="97"/>
      <c r="K146" s="97"/>
      <c r="L146" s="97"/>
      <c r="M146" s="97"/>
      <c r="N146" s="97"/>
      <c r="O146" s="97"/>
      <c r="P146" s="97"/>
      <c r="Q146" s="97"/>
      <c r="R146" s="97"/>
      <c r="S146" s="97"/>
      <c r="T146" s="97"/>
    </row>
    <row r="147" spans="1:20" s="79" customFormat="1" x14ac:dyDescent="0.2">
      <c r="A147" s="97"/>
      <c r="B147" s="98"/>
      <c r="C147" s="99"/>
      <c r="D147" s="97"/>
      <c r="E147" s="97"/>
      <c r="F147" s="97"/>
      <c r="G147" s="97"/>
      <c r="H147" s="97"/>
      <c r="I147" s="97"/>
      <c r="J147" s="97"/>
      <c r="K147" s="97"/>
      <c r="L147" s="97"/>
      <c r="M147" s="97"/>
      <c r="N147" s="97"/>
      <c r="O147" s="97"/>
      <c r="P147" s="97"/>
      <c r="Q147" s="97"/>
      <c r="R147" s="97"/>
      <c r="S147" s="97"/>
      <c r="T147" s="97"/>
    </row>
    <row r="148" spans="1:20" s="79" customFormat="1" x14ac:dyDescent="0.2">
      <c r="A148" s="97"/>
      <c r="B148" s="98"/>
      <c r="C148" s="99"/>
      <c r="D148" s="97"/>
      <c r="E148" s="97"/>
      <c r="F148" s="97"/>
      <c r="G148" s="97"/>
      <c r="H148" s="97"/>
      <c r="I148" s="97"/>
      <c r="J148" s="97"/>
      <c r="K148" s="97"/>
      <c r="L148" s="97"/>
      <c r="M148" s="97"/>
      <c r="N148" s="97"/>
      <c r="O148" s="97"/>
      <c r="P148" s="97"/>
      <c r="Q148" s="97"/>
      <c r="R148" s="97"/>
      <c r="S148" s="97"/>
      <c r="T148" s="97"/>
    </row>
    <row r="149" spans="1:20" s="79" customFormat="1" x14ac:dyDescent="0.2">
      <c r="A149" s="97"/>
      <c r="B149" s="98"/>
      <c r="C149" s="99"/>
      <c r="D149" s="97"/>
      <c r="E149" s="97"/>
      <c r="F149" s="97"/>
      <c r="G149" s="97"/>
      <c r="H149" s="97"/>
      <c r="I149" s="97"/>
      <c r="J149" s="97"/>
      <c r="K149" s="97"/>
      <c r="L149" s="97"/>
      <c r="M149" s="97"/>
      <c r="N149" s="97"/>
      <c r="O149" s="97"/>
      <c r="P149" s="97"/>
      <c r="Q149" s="97"/>
      <c r="R149" s="97"/>
      <c r="S149" s="97"/>
      <c r="T149" s="97"/>
    </row>
    <row r="150" spans="1:20" s="79" customFormat="1" x14ac:dyDescent="0.2">
      <c r="A150" s="97"/>
      <c r="B150" s="98"/>
      <c r="C150" s="99"/>
      <c r="D150" s="97"/>
      <c r="E150" s="97"/>
      <c r="F150" s="97"/>
      <c r="G150" s="97"/>
      <c r="H150" s="97"/>
      <c r="I150" s="97"/>
      <c r="J150" s="97"/>
      <c r="K150" s="97"/>
      <c r="L150" s="97"/>
      <c r="M150" s="97"/>
      <c r="N150" s="97"/>
      <c r="O150" s="97"/>
      <c r="P150" s="97"/>
      <c r="Q150" s="97"/>
      <c r="R150" s="97"/>
      <c r="S150" s="97"/>
      <c r="T150" s="97"/>
    </row>
    <row r="151" spans="1:20" s="79" customFormat="1" x14ac:dyDescent="0.2">
      <c r="A151" s="97"/>
      <c r="B151" s="98"/>
      <c r="C151" s="99"/>
      <c r="D151" s="97"/>
      <c r="E151" s="97"/>
      <c r="F151" s="97"/>
      <c r="G151" s="97"/>
      <c r="H151" s="97"/>
      <c r="I151" s="97"/>
      <c r="J151" s="97"/>
      <c r="K151" s="97"/>
      <c r="L151" s="97"/>
      <c r="M151" s="97"/>
      <c r="N151" s="97"/>
      <c r="O151" s="97"/>
      <c r="P151" s="97"/>
      <c r="Q151" s="97"/>
      <c r="R151" s="97"/>
      <c r="S151" s="97"/>
      <c r="T151" s="97"/>
    </row>
    <row r="152" spans="1:20" s="79" customFormat="1" x14ac:dyDescent="0.2">
      <c r="A152" s="97"/>
      <c r="B152" s="98"/>
      <c r="C152" s="99"/>
      <c r="D152" s="97"/>
      <c r="E152" s="97"/>
      <c r="F152" s="97"/>
      <c r="G152" s="97"/>
      <c r="H152" s="97"/>
      <c r="I152" s="97"/>
      <c r="J152" s="97"/>
      <c r="K152" s="97"/>
      <c r="L152" s="97"/>
      <c r="M152" s="97"/>
      <c r="N152" s="97"/>
      <c r="O152" s="97"/>
      <c r="P152" s="97"/>
      <c r="Q152" s="97"/>
      <c r="R152" s="97"/>
      <c r="S152" s="97"/>
      <c r="T152" s="97"/>
    </row>
    <row r="153" spans="1:20" s="79" customFormat="1" x14ac:dyDescent="0.2">
      <c r="A153" s="97"/>
      <c r="B153" s="98"/>
      <c r="C153" s="99"/>
      <c r="D153" s="97"/>
      <c r="E153" s="97"/>
      <c r="F153" s="97"/>
      <c r="G153" s="97"/>
      <c r="H153" s="97"/>
      <c r="I153" s="97"/>
      <c r="J153" s="97"/>
      <c r="K153" s="97"/>
      <c r="L153" s="97"/>
      <c r="M153" s="97"/>
      <c r="N153" s="97"/>
      <c r="O153" s="97"/>
      <c r="P153" s="97"/>
      <c r="Q153" s="97"/>
      <c r="R153" s="97"/>
      <c r="S153" s="97"/>
      <c r="T153" s="97"/>
    </row>
    <row r="154" spans="1:20" s="79" customFormat="1" x14ac:dyDescent="0.2">
      <c r="A154" s="97"/>
      <c r="B154" s="98"/>
      <c r="C154" s="99"/>
      <c r="D154" s="97"/>
      <c r="E154" s="97"/>
      <c r="F154" s="97"/>
      <c r="G154" s="97"/>
      <c r="H154" s="97"/>
      <c r="I154" s="97"/>
      <c r="J154" s="97"/>
      <c r="K154" s="97"/>
      <c r="L154" s="97"/>
      <c r="M154" s="97"/>
      <c r="N154" s="97"/>
      <c r="O154" s="97"/>
      <c r="P154" s="97"/>
      <c r="Q154" s="97"/>
      <c r="R154" s="97"/>
      <c r="S154" s="97"/>
      <c r="T154" s="97"/>
    </row>
    <row r="155" spans="1:20" s="79" customFormat="1" x14ac:dyDescent="0.2">
      <c r="A155" s="97"/>
      <c r="B155" s="98"/>
      <c r="C155" s="99"/>
      <c r="D155" s="97"/>
      <c r="E155" s="97"/>
      <c r="F155" s="97"/>
      <c r="G155" s="97"/>
      <c r="H155" s="97"/>
      <c r="I155" s="97"/>
      <c r="J155" s="97"/>
      <c r="K155" s="97"/>
      <c r="L155" s="97"/>
      <c r="M155" s="97"/>
      <c r="N155" s="97"/>
      <c r="O155" s="97"/>
      <c r="P155" s="97"/>
      <c r="Q155" s="97"/>
      <c r="R155" s="97"/>
      <c r="S155" s="97"/>
      <c r="T155" s="97"/>
    </row>
    <row r="156" spans="1:20" s="79" customFormat="1" x14ac:dyDescent="0.2">
      <c r="A156" s="97"/>
      <c r="B156" s="98"/>
      <c r="C156" s="99"/>
      <c r="D156" s="97"/>
      <c r="E156" s="97"/>
      <c r="F156" s="97"/>
      <c r="G156" s="97"/>
      <c r="H156" s="97"/>
      <c r="I156" s="97"/>
      <c r="J156" s="97"/>
      <c r="K156" s="97"/>
      <c r="L156" s="97"/>
      <c r="M156" s="97"/>
      <c r="N156" s="97"/>
      <c r="O156" s="97"/>
      <c r="P156" s="97"/>
      <c r="Q156" s="97"/>
      <c r="R156" s="97"/>
      <c r="S156" s="97"/>
      <c r="T156" s="97"/>
    </row>
    <row r="157" spans="1:20" s="79" customFormat="1" x14ac:dyDescent="0.2">
      <c r="A157" s="97"/>
      <c r="B157" s="98"/>
      <c r="C157" s="99"/>
      <c r="D157" s="97"/>
      <c r="E157" s="97"/>
      <c r="F157" s="97"/>
      <c r="G157" s="97"/>
      <c r="H157" s="97"/>
      <c r="I157" s="97"/>
      <c r="J157" s="97"/>
      <c r="K157" s="97"/>
      <c r="L157" s="97"/>
      <c r="M157" s="97"/>
      <c r="N157" s="97"/>
      <c r="O157" s="97"/>
      <c r="P157" s="97"/>
      <c r="Q157" s="97"/>
      <c r="R157" s="97"/>
      <c r="S157" s="97"/>
      <c r="T157" s="97"/>
    </row>
    <row r="158" spans="1:20" s="79" customFormat="1" x14ac:dyDescent="0.2">
      <c r="A158" s="97"/>
      <c r="B158" s="98"/>
      <c r="C158" s="99"/>
      <c r="D158" s="97"/>
      <c r="E158" s="97"/>
      <c r="F158" s="97"/>
      <c r="G158" s="97"/>
      <c r="H158" s="97"/>
      <c r="I158" s="97"/>
      <c r="J158" s="97"/>
      <c r="K158" s="97"/>
      <c r="L158" s="97"/>
      <c r="M158" s="97"/>
      <c r="N158" s="97"/>
      <c r="O158" s="97"/>
      <c r="P158" s="97"/>
      <c r="Q158" s="97"/>
      <c r="R158" s="97"/>
      <c r="S158" s="97"/>
      <c r="T158" s="97"/>
    </row>
    <row r="159" spans="1:20" s="79" customFormat="1" x14ac:dyDescent="0.2">
      <c r="A159" s="97"/>
      <c r="B159" s="98"/>
      <c r="C159" s="99"/>
      <c r="D159" s="97"/>
      <c r="E159" s="97"/>
      <c r="F159" s="97"/>
      <c r="G159" s="97"/>
      <c r="H159" s="97"/>
      <c r="I159" s="97"/>
      <c r="J159" s="97"/>
      <c r="K159" s="97"/>
      <c r="L159" s="97"/>
      <c r="M159" s="97"/>
      <c r="N159" s="97"/>
      <c r="O159" s="97"/>
      <c r="P159" s="97"/>
      <c r="Q159" s="97"/>
      <c r="R159" s="97"/>
      <c r="S159" s="97"/>
      <c r="T159" s="97"/>
    </row>
    <row r="160" spans="1:20" s="79" customFormat="1" x14ac:dyDescent="0.2">
      <c r="A160" s="97"/>
      <c r="B160" s="98"/>
      <c r="C160" s="99"/>
      <c r="D160" s="97"/>
      <c r="E160" s="97"/>
      <c r="F160" s="97"/>
      <c r="G160" s="97"/>
      <c r="H160" s="97"/>
      <c r="I160" s="97"/>
      <c r="J160" s="97"/>
      <c r="K160" s="97"/>
      <c r="L160" s="97"/>
      <c r="M160" s="97"/>
      <c r="N160" s="97"/>
      <c r="O160" s="97"/>
      <c r="P160" s="97"/>
      <c r="Q160" s="97"/>
      <c r="R160" s="97"/>
      <c r="S160" s="97"/>
      <c r="T160" s="97"/>
    </row>
    <row r="161" spans="1:20" s="79" customFormat="1" x14ac:dyDescent="0.2">
      <c r="A161" s="97"/>
      <c r="B161" s="98"/>
      <c r="C161" s="99"/>
      <c r="D161" s="97"/>
      <c r="E161" s="97"/>
      <c r="F161" s="97"/>
      <c r="G161" s="97"/>
      <c r="H161" s="97"/>
      <c r="I161" s="97"/>
      <c r="J161" s="97"/>
      <c r="K161" s="97"/>
      <c r="L161" s="97"/>
      <c r="M161" s="97"/>
      <c r="N161" s="97"/>
      <c r="O161" s="97"/>
      <c r="P161" s="97"/>
      <c r="Q161" s="97"/>
      <c r="R161" s="97"/>
      <c r="S161" s="97"/>
      <c r="T161" s="97"/>
    </row>
    <row r="162" spans="1:20" s="79" customFormat="1" x14ac:dyDescent="0.2">
      <c r="A162" s="97"/>
      <c r="B162" s="98"/>
      <c r="C162" s="99"/>
      <c r="D162" s="97"/>
      <c r="E162" s="97"/>
      <c r="F162" s="97"/>
      <c r="G162" s="97"/>
      <c r="H162" s="97"/>
      <c r="I162" s="97"/>
      <c r="J162" s="97"/>
      <c r="K162" s="97"/>
      <c r="L162" s="97"/>
      <c r="M162" s="97"/>
      <c r="N162" s="97"/>
      <c r="O162" s="97"/>
      <c r="P162" s="97"/>
      <c r="Q162" s="97"/>
      <c r="R162" s="97"/>
      <c r="S162" s="97"/>
      <c r="T162" s="97"/>
    </row>
    <row r="163" spans="1:20" s="79" customFormat="1" x14ac:dyDescent="0.2">
      <c r="A163" s="97"/>
      <c r="B163" s="98"/>
      <c r="C163" s="99"/>
      <c r="D163" s="97"/>
      <c r="E163" s="97"/>
      <c r="F163" s="97"/>
      <c r="G163" s="97"/>
      <c r="H163" s="97"/>
      <c r="I163" s="97"/>
      <c r="J163" s="97"/>
      <c r="K163" s="97"/>
      <c r="L163" s="97"/>
      <c r="M163" s="97"/>
      <c r="N163" s="97"/>
      <c r="O163" s="97"/>
      <c r="P163" s="97"/>
      <c r="Q163" s="97"/>
      <c r="R163" s="97"/>
      <c r="S163" s="97"/>
      <c r="T163" s="97"/>
    </row>
    <row r="164" spans="1:20" s="79" customFormat="1" x14ac:dyDescent="0.2">
      <c r="A164" s="97"/>
      <c r="B164" s="98"/>
      <c r="C164" s="99"/>
      <c r="D164" s="97"/>
      <c r="E164" s="97"/>
      <c r="F164" s="97"/>
      <c r="G164" s="97"/>
      <c r="H164" s="97"/>
      <c r="I164" s="97"/>
      <c r="J164" s="97"/>
      <c r="K164" s="97"/>
      <c r="L164" s="97"/>
      <c r="M164" s="97"/>
      <c r="N164" s="97"/>
      <c r="O164" s="97"/>
      <c r="P164" s="97"/>
      <c r="Q164" s="97"/>
      <c r="R164" s="97"/>
      <c r="S164" s="97"/>
      <c r="T164" s="97"/>
    </row>
    <row r="165" spans="1:20" s="79" customFormat="1" x14ac:dyDescent="0.2">
      <c r="A165" s="97"/>
      <c r="B165" s="98"/>
      <c r="C165" s="99"/>
      <c r="D165" s="97"/>
      <c r="E165" s="97"/>
      <c r="F165" s="97"/>
      <c r="G165" s="97"/>
      <c r="H165" s="97"/>
      <c r="I165" s="97"/>
      <c r="J165" s="97"/>
      <c r="K165" s="97"/>
      <c r="L165" s="97"/>
      <c r="M165" s="97"/>
      <c r="N165" s="97"/>
      <c r="O165" s="97"/>
      <c r="P165" s="97"/>
      <c r="Q165" s="97"/>
      <c r="R165" s="97"/>
      <c r="S165" s="97"/>
      <c r="T165" s="97"/>
    </row>
    <row r="166" spans="1:20" s="79" customFormat="1" x14ac:dyDescent="0.2">
      <c r="A166" s="97"/>
      <c r="B166" s="98"/>
      <c r="C166" s="99"/>
      <c r="D166" s="97"/>
      <c r="E166" s="97"/>
      <c r="F166" s="97"/>
      <c r="G166" s="97"/>
      <c r="H166" s="97"/>
      <c r="I166" s="97"/>
      <c r="J166" s="97"/>
      <c r="K166" s="97"/>
      <c r="L166" s="97"/>
      <c r="M166" s="97"/>
      <c r="N166" s="97"/>
      <c r="O166" s="97"/>
      <c r="P166" s="97"/>
      <c r="Q166" s="97"/>
      <c r="R166" s="97"/>
      <c r="S166" s="97"/>
      <c r="T166" s="97"/>
    </row>
    <row r="167" spans="1:20" s="79" customFormat="1" x14ac:dyDescent="0.2">
      <c r="A167" s="97"/>
      <c r="B167" s="98"/>
      <c r="C167" s="99"/>
      <c r="D167" s="97"/>
      <c r="E167" s="97"/>
      <c r="F167" s="97"/>
      <c r="G167" s="97"/>
      <c r="H167" s="97"/>
      <c r="I167" s="97"/>
      <c r="J167" s="97"/>
      <c r="K167" s="97"/>
      <c r="L167" s="97"/>
      <c r="M167" s="97"/>
      <c r="N167" s="97"/>
      <c r="O167" s="97"/>
      <c r="P167" s="97"/>
      <c r="Q167" s="97"/>
      <c r="R167" s="97"/>
      <c r="S167" s="97"/>
      <c r="T167" s="97"/>
    </row>
    <row r="168" spans="1:20" s="79" customFormat="1" x14ac:dyDescent="0.2">
      <c r="A168" s="97"/>
      <c r="B168" s="98"/>
      <c r="C168" s="99"/>
      <c r="D168" s="97"/>
      <c r="E168" s="97"/>
      <c r="F168" s="97"/>
      <c r="G168" s="97"/>
      <c r="H168" s="97"/>
      <c r="I168" s="97"/>
      <c r="J168" s="97"/>
      <c r="K168" s="97"/>
      <c r="L168" s="97"/>
      <c r="M168" s="97"/>
      <c r="N168" s="97"/>
      <c r="O168" s="97"/>
      <c r="P168" s="97"/>
      <c r="Q168" s="97"/>
      <c r="R168" s="97"/>
      <c r="S168" s="97"/>
      <c r="T168" s="97"/>
    </row>
    <row r="169" spans="1:20" s="79" customFormat="1" x14ac:dyDescent="0.2">
      <c r="A169" s="97"/>
      <c r="B169" s="98"/>
      <c r="C169" s="99"/>
      <c r="D169" s="97"/>
      <c r="E169" s="97"/>
      <c r="F169" s="97"/>
      <c r="G169" s="97"/>
      <c r="H169" s="97"/>
      <c r="I169" s="97"/>
      <c r="J169" s="97"/>
      <c r="K169" s="97"/>
      <c r="L169" s="97"/>
      <c r="M169" s="97"/>
      <c r="N169" s="97"/>
      <c r="O169" s="97"/>
      <c r="P169" s="97"/>
      <c r="Q169" s="97"/>
      <c r="R169" s="97"/>
      <c r="S169" s="97"/>
      <c r="T169" s="97"/>
    </row>
    <row r="170" spans="1:20" s="79" customFormat="1" x14ac:dyDescent="0.2">
      <c r="A170" s="97"/>
      <c r="B170" s="98"/>
      <c r="C170" s="99"/>
      <c r="D170" s="97"/>
      <c r="E170" s="97"/>
      <c r="F170" s="97"/>
      <c r="G170" s="97"/>
      <c r="H170" s="97"/>
      <c r="I170" s="97"/>
      <c r="J170" s="97"/>
      <c r="K170" s="97"/>
      <c r="L170" s="97"/>
      <c r="M170" s="97"/>
      <c r="N170" s="97"/>
      <c r="O170" s="97"/>
      <c r="P170" s="97"/>
      <c r="Q170" s="97"/>
      <c r="R170" s="97"/>
      <c r="S170" s="97"/>
      <c r="T170" s="97"/>
    </row>
    <row r="171" spans="1:20" s="79" customFormat="1" x14ac:dyDescent="0.2">
      <c r="A171" s="97"/>
      <c r="B171" s="98"/>
      <c r="C171" s="99"/>
      <c r="D171" s="97"/>
      <c r="E171" s="97"/>
      <c r="F171" s="97"/>
      <c r="G171" s="97"/>
      <c r="H171" s="97"/>
      <c r="I171" s="97"/>
      <c r="J171" s="97"/>
      <c r="K171" s="97"/>
      <c r="L171" s="97"/>
      <c r="M171" s="97"/>
      <c r="N171" s="97"/>
      <c r="O171" s="97"/>
      <c r="P171" s="97"/>
      <c r="Q171" s="97"/>
      <c r="R171" s="97"/>
      <c r="S171" s="97"/>
      <c r="T171" s="97"/>
    </row>
    <row r="172" spans="1:20" s="79" customFormat="1" x14ac:dyDescent="0.2">
      <c r="A172" s="97"/>
      <c r="B172" s="98"/>
      <c r="C172" s="99"/>
      <c r="D172" s="97"/>
      <c r="E172" s="97"/>
      <c r="F172" s="97"/>
      <c r="G172" s="97"/>
      <c r="H172" s="97"/>
      <c r="I172" s="97"/>
      <c r="J172" s="97"/>
      <c r="K172" s="97"/>
      <c r="L172" s="97"/>
      <c r="M172" s="97"/>
      <c r="N172" s="97"/>
      <c r="O172" s="97"/>
      <c r="P172" s="97"/>
      <c r="Q172" s="97"/>
      <c r="R172" s="97"/>
      <c r="S172" s="97"/>
      <c r="T172" s="97"/>
    </row>
    <row r="173" spans="1:20" s="79" customFormat="1" x14ac:dyDescent="0.2">
      <c r="A173" s="97"/>
      <c r="B173" s="98"/>
      <c r="C173" s="99"/>
      <c r="D173" s="97"/>
      <c r="E173" s="97"/>
      <c r="F173" s="97"/>
      <c r="G173" s="97"/>
      <c r="H173" s="97"/>
      <c r="I173" s="97"/>
      <c r="J173" s="97"/>
      <c r="K173" s="97"/>
      <c r="L173" s="97"/>
      <c r="M173" s="97"/>
      <c r="N173" s="97"/>
      <c r="O173" s="97"/>
      <c r="P173" s="97"/>
      <c r="Q173" s="97"/>
      <c r="R173" s="97"/>
      <c r="S173" s="97"/>
      <c r="T173" s="97"/>
    </row>
    <row r="174" spans="1:20" s="79" customFormat="1" x14ac:dyDescent="0.2">
      <c r="A174" s="97"/>
      <c r="B174" s="98"/>
      <c r="C174" s="99"/>
      <c r="D174" s="97"/>
      <c r="E174" s="97"/>
      <c r="F174" s="97"/>
      <c r="G174" s="97"/>
      <c r="H174" s="97"/>
      <c r="I174" s="97"/>
      <c r="J174" s="97"/>
      <c r="K174" s="97"/>
      <c r="L174" s="97"/>
      <c r="M174" s="97"/>
      <c r="N174" s="97"/>
      <c r="O174" s="97"/>
      <c r="P174" s="97"/>
      <c r="Q174" s="97"/>
      <c r="R174" s="97"/>
      <c r="S174" s="97"/>
      <c r="T174" s="97"/>
    </row>
    <row r="175" spans="1:20" s="79" customFormat="1" x14ac:dyDescent="0.2">
      <c r="A175" s="97"/>
      <c r="B175" s="98"/>
      <c r="C175" s="99"/>
      <c r="D175" s="97"/>
      <c r="E175" s="97"/>
      <c r="F175" s="97"/>
      <c r="G175" s="97"/>
      <c r="H175" s="97"/>
      <c r="I175" s="97"/>
      <c r="J175" s="97"/>
      <c r="K175" s="97"/>
      <c r="L175" s="97"/>
      <c r="M175" s="97"/>
      <c r="N175" s="97"/>
      <c r="O175" s="97"/>
      <c r="P175" s="97"/>
      <c r="Q175" s="97"/>
      <c r="R175" s="97"/>
      <c r="S175" s="97"/>
      <c r="T175" s="97"/>
    </row>
    <row r="176" spans="1:20" s="79" customFormat="1" x14ac:dyDescent="0.2">
      <c r="A176" s="97"/>
      <c r="B176" s="98"/>
      <c r="C176" s="99"/>
      <c r="D176" s="97"/>
      <c r="E176" s="97"/>
      <c r="F176" s="97"/>
      <c r="G176" s="97"/>
      <c r="H176" s="97"/>
      <c r="I176" s="97"/>
      <c r="J176" s="97"/>
      <c r="K176" s="97"/>
      <c r="L176" s="97"/>
      <c r="M176" s="97"/>
      <c r="N176" s="97"/>
      <c r="O176" s="97"/>
      <c r="P176" s="97"/>
      <c r="Q176" s="97"/>
      <c r="R176" s="97"/>
      <c r="S176" s="97"/>
      <c r="T176" s="97"/>
    </row>
    <row r="177" spans="1:20" s="79" customFormat="1" x14ac:dyDescent="0.2">
      <c r="A177" s="97"/>
      <c r="B177" s="98"/>
      <c r="C177" s="99"/>
      <c r="D177" s="97"/>
      <c r="E177" s="97"/>
      <c r="F177" s="97"/>
      <c r="G177" s="97"/>
      <c r="H177" s="97"/>
      <c r="I177" s="97"/>
      <c r="J177" s="97"/>
      <c r="K177" s="97"/>
      <c r="L177" s="97"/>
      <c r="M177" s="97"/>
      <c r="N177" s="97"/>
      <c r="O177" s="97"/>
      <c r="P177" s="97"/>
      <c r="Q177" s="97"/>
      <c r="R177" s="97"/>
      <c r="S177" s="97"/>
      <c r="T177" s="97"/>
    </row>
    <row r="178" spans="1:20" s="79" customFormat="1" x14ac:dyDescent="0.2">
      <c r="A178" s="97"/>
      <c r="B178" s="98"/>
      <c r="C178" s="99"/>
      <c r="D178" s="97"/>
      <c r="E178" s="97"/>
      <c r="F178" s="97"/>
      <c r="G178" s="97"/>
      <c r="H178" s="97"/>
      <c r="I178" s="97"/>
      <c r="J178" s="97"/>
      <c r="K178" s="97"/>
      <c r="L178" s="97"/>
      <c r="M178" s="97"/>
      <c r="N178" s="97"/>
      <c r="O178" s="97"/>
      <c r="P178" s="97"/>
      <c r="Q178" s="97"/>
      <c r="R178" s="97"/>
      <c r="S178" s="97"/>
      <c r="T178" s="97"/>
    </row>
    <row r="179" spans="1:20" s="79" customFormat="1" x14ac:dyDescent="0.2">
      <c r="A179" s="97"/>
      <c r="B179" s="98"/>
      <c r="C179" s="99"/>
      <c r="D179" s="97"/>
      <c r="E179" s="97"/>
      <c r="F179" s="97"/>
      <c r="G179" s="97"/>
      <c r="H179" s="97"/>
      <c r="I179" s="97"/>
      <c r="J179" s="97"/>
      <c r="K179" s="97"/>
      <c r="L179" s="97"/>
      <c r="M179" s="97"/>
      <c r="N179" s="97"/>
      <c r="O179" s="97"/>
      <c r="P179" s="97"/>
      <c r="Q179" s="97"/>
      <c r="R179" s="97"/>
      <c r="S179" s="97"/>
      <c r="T179" s="97"/>
    </row>
    <row r="180" spans="1:20" s="79" customFormat="1" x14ac:dyDescent="0.2">
      <c r="A180" s="97"/>
      <c r="B180" s="98"/>
      <c r="C180" s="99"/>
      <c r="D180" s="97"/>
      <c r="E180" s="97"/>
      <c r="F180" s="97"/>
      <c r="G180" s="97"/>
      <c r="H180" s="97"/>
      <c r="I180" s="97"/>
      <c r="J180" s="97"/>
      <c r="K180" s="97"/>
      <c r="L180" s="97"/>
      <c r="M180" s="97"/>
      <c r="N180" s="97"/>
      <c r="O180" s="97"/>
      <c r="P180" s="97"/>
      <c r="Q180" s="97"/>
      <c r="R180" s="97"/>
      <c r="S180" s="97"/>
      <c r="T180" s="97"/>
    </row>
    <row r="181" spans="1:20" s="79" customFormat="1" x14ac:dyDescent="0.2">
      <c r="A181" s="97"/>
      <c r="B181" s="98"/>
      <c r="C181" s="99"/>
      <c r="D181" s="97"/>
      <c r="E181" s="97"/>
      <c r="F181" s="97"/>
      <c r="G181" s="97"/>
      <c r="H181" s="97"/>
      <c r="I181" s="97"/>
      <c r="J181" s="97"/>
      <c r="K181" s="97"/>
      <c r="L181" s="97"/>
      <c r="M181" s="97"/>
      <c r="N181" s="97"/>
      <c r="O181" s="97"/>
      <c r="P181" s="97"/>
      <c r="Q181" s="97"/>
      <c r="R181" s="97"/>
      <c r="S181" s="97"/>
      <c r="T181" s="97"/>
    </row>
    <row r="182" spans="1:20" s="79" customFormat="1" x14ac:dyDescent="0.2">
      <c r="A182" s="97"/>
      <c r="B182" s="98"/>
      <c r="C182" s="99"/>
      <c r="D182" s="97"/>
      <c r="E182" s="97"/>
      <c r="F182" s="97"/>
      <c r="G182" s="97"/>
      <c r="H182" s="97"/>
      <c r="I182" s="97"/>
      <c r="J182" s="97"/>
      <c r="K182" s="97"/>
      <c r="L182" s="97"/>
      <c r="M182" s="97"/>
      <c r="N182" s="97"/>
      <c r="O182" s="97"/>
      <c r="P182" s="97"/>
      <c r="Q182" s="97"/>
      <c r="R182" s="97"/>
      <c r="S182" s="97"/>
      <c r="T182" s="97"/>
    </row>
    <row r="183" spans="1:20" s="79" customFormat="1" x14ac:dyDescent="0.2">
      <c r="A183" s="97"/>
      <c r="B183" s="98"/>
      <c r="C183" s="99"/>
      <c r="D183" s="97"/>
      <c r="E183" s="97"/>
      <c r="F183" s="97"/>
      <c r="G183" s="97"/>
      <c r="H183" s="97"/>
      <c r="I183" s="97"/>
      <c r="J183" s="97"/>
      <c r="K183" s="97"/>
      <c r="L183" s="97"/>
      <c r="M183" s="97"/>
      <c r="N183" s="97"/>
      <c r="O183" s="97"/>
      <c r="P183" s="97"/>
      <c r="Q183" s="97"/>
      <c r="R183" s="97"/>
      <c r="S183" s="97"/>
      <c r="T183" s="97"/>
    </row>
    <row r="184" spans="1:20" s="79" customFormat="1" x14ac:dyDescent="0.2">
      <c r="A184" s="97"/>
      <c r="B184" s="98"/>
      <c r="C184" s="99"/>
      <c r="D184" s="97"/>
      <c r="E184" s="97"/>
      <c r="F184" s="97"/>
      <c r="G184" s="97"/>
      <c r="H184" s="97"/>
      <c r="I184" s="97"/>
      <c r="J184" s="97"/>
      <c r="K184" s="97"/>
      <c r="L184" s="97"/>
      <c r="M184" s="97"/>
      <c r="N184" s="97"/>
      <c r="O184" s="97"/>
      <c r="P184" s="97"/>
      <c r="Q184" s="97"/>
      <c r="R184" s="97"/>
      <c r="S184" s="97"/>
      <c r="T184" s="97"/>
    </row>
    <row r="185" spans="1:20" s="79" customFormat="1" x14ac:dyDescent="0.2">
      <c r="A185" s="97"/>
      <c r="B185" s="98"/>
      <c r="C185" s="99"/>
      <c r="D185" s="97"/>
      <c r="E185" s="97"/>
      <c r="F185" s="97"/>
      <c r="G185" s="97"/>
      <c r="H185" s="97"/>
      <c r="I185" s="97"/>
      <c r="J185" s="97"/>
      <c r="K185" s="97"/>
      <c r="L185" s="97"/>
      <c r="M185" s="97"/>
      <c r="N185" s="97"/>
      <c r="O185" s="97"/>
      <c r="P185" s="97"/>
      <c r="Q185" s="97"/>
      <c r="R185" s="97"/>
      <c r="S185" s="97"/>
      <c r="T185" s="97"/>
    </row>
    <row r="186" spans="1:20" s="79" customFormat="1" x14ac:dyDescent="0.2">
      <c r="A186" s="97"/>
      <c r="B186" s="98"/>
      <c r="C186" s="99"/>
      <c r="D186" s="97"/>
      <c r="E186" s="97"/>
      <c r="F186" s="97"/>
      <c r="G186" s="97"/>
      <c r="H186" s="97"/>
      <c r="I186" s="97"/>
      <c r="J186" s="97"/>
      <c r="K186" s="97"/>
      <c r="L186" s="97"/>
      <c r="M186" s="97"/>
      <c r="N186" s="97"/>
      <c r="O186" s="97"/>
      <c r="P186" s="97"/>
      <c r="Q186" s="97"/>
      <c r="R186" s="97"/>
      <c r="S186" s="97"/>
      <c r="T186" s="97"/>
    </row>
    <row r="187" spans="1:20" s="79" customFormat="1" x14ac:dyDescent="0.2">
      <c r="A187" s="97"/>
      <c r="B187" s="98"/>
      <c r="C187" s="99"/>
      <c r="D187" s="97"/>
      <c r="E187" s="97"/>
      <c r="F187" s="97"/>
      <c r="G187" s="97"/>
      <c r="H187" s="97"/>
      <c r="I187" s="97"/>
      <c r="J187" s="97"/>
      <c r="K187" s="97"/>
      <c r="L187" s="97"/>
      <c r="M187" s="97"/>
      <c r="N187" s="97"/>
      <c r="O187" s="97"/>
      <c r="P187" s="97"/>
      <c r="Q187" s="97"/>
      <c r="R187" s="97"/>
      <c r="S187" s="97"/>
      <c r="T187" s="97"/>
    </row>
    <row r="188" spans="1:20" x14ac:dyDescent="0.2">
      <c r="A188" s="97"/>
      <c r="B188" s="98"/>
      <c r="C188" s="99"/>
      <c r="D188" s="97"/>
      <c r="E188" s="97"/>
      <c r="F188" s="97"/>
      <c r="G188" s="97"/>
      <c r="H188" s="97"/>
      <c r="I188" s="97"/>
      <c r="J188" s="97"/>
      <c r="K188" s="97"/>
      <c r="L188" s="97"/>
      <c r="M188" s="97"/>
      <c r="N188" s="97"/>
      <c r="O188" s="97"/>
      <c r="P188" s="97"/>
      <c r="Q188" s="97"/>
      <c r="R188" s="97"/>
      <c r="S188" s="97"/>
      <c r="T188" s="97"/>
    </row>
    <row r="189" spans="1:20" x14ac:dyDescent="0.2">
      <c r="A189" s="97"/>
      <c r="B189" s="98"/>
      <c r="C189" s="99"/>
      <c r="D189" s="97"/>
      <c r="E189" s="97"/>
      <c r="F189" s="97"/>
      <c r="G189" s="97"/>
      <c r="H189" s="97"/>
      <c r="I189" s="97"/>
      <c r="J189" s="97"/>
      <c r="K189" s="97"/>
      <c r="L189" s="97"/>
      <c r="M189" s="97"/>
      <c r="N189" s="97"/>
      <c r="O189" s="97"/>
      <c r="P189" s="97"/>
      <c r="Q189" s="97"/>
      <c r="R189" s="97"/>
      <c r="S189" s="97"/>
      <c r="T189" s="97"/>
    </row>
    <row r="190" spans="1:20" x14ac:dyDescent="0.2">
      <c r="A190" s="97"/>
      <c r="B190" s="98"/>
      <c r="C190" s="99"/>
      <c r="D190" s="97"/>
      <c r="E190" s="97"/>
      <c r="F190" s="97"/>
      <c r="G190" s="97"/>
      <c r="H190" s="97"/>
      <c r="I190" s="97"/>
      <c r="J190" s="97"/>
      <c r="K190" s="97"/>
      <c r="L190" s="97"/>
      <c r="M190" s="97"/>
      <c r="N190" s="97"/>
      <c r="O190" s="97"/>
      <c r="P190" s="97"/>
      <c r="Q190" s="97"/>
      <c r="R190" s="97"/>
      <c r="S190" s="97"/>
      <c r="T190" s="97"/>
    </row>
    <row r="191" spans="1:20" x14ac:dyDescent="0.2">
      <c r="A191" s="97"/>
      <c r="B191" s="98"/>
      <c r="C191" s="99"/>
      <c r="D191" s="97"/>
      <c r="E191" s="97"/>
      <c r="F191" s="97"/>
      <c r="G191" s="97"/>
      <c r="H191" s="97"/>
      <c r="I191" s="97"/>
      <c r="J191" s="97"/>
      <c r="K191" s="97"/>
      <c r="L191" s="97"/>
      <c r="M191" s="97"/>
      <c r="N191" s="97"/>
      <c r="O191" s="97"/>
      <c r="P191" s="97"/>
      <c r="Q191" s="97"/>
      <c r="R191" s="97"/>
      <c r="S191" s="97"/>
      <c r="T191" s="97"/>
    </row>
    <row r="192" spans="1:20" x14ac:dyDescent="0.2">
      <c r="A192" s="97"/>
      <c r="B192" s="98"/>
      <c r="C192" s="99"/>
      <c r="D192" s="97"/>
      <c r="E192" s="97"/>
      <c r="F192" s="97"/>
      <c r="G192" s="97"/>
      <c r="H192" s="97"/>
      <c r="I192" s="97"/>
      <c r="J192" s="97"/>
      <c r="K192" s="97"/>
      <c r="L192" s="97"/>
      <c r="M192" s="97"/>
      <c r="N192" s="97"/>
      <c r="O192" s="97"/>
      <c r="P192" s="97"/>
      <c r="Q192" s="97"/>
      <c r="R192" s="97"/>
      <c r="S192" s="97"/>
      <c r="T192" s="97"/>
    </row>
    <row r="193" spans="1:20" x14ac:dyDescent="0.2">
      <c r="A193" s="97"/>
      <c r="B193" s="98"/>
      <c r="C193" s="99"/>
      <c r="D193" s="97"/>
      <c r="E193" s="97"/>
      <c r="F193" s="97"/>
      <c r="G193" s="97"/>
      <c r="H193" s="97"/>
      <c r="I193" s="97"/>
      <c r="J193" s="97"/>
      <c r="K193" s="97"/>
      <c r="L193" s="97"/>
      <c r="M193" s="97"/>
      <c r="N193" s="97"/>
      <c r="O193" s="97"/>
      <c r="P193" s="97"/>
      <c r="Q193" s="97"/>
      <c r="R193" s="97"/>
      <c r="S193" s="97"/>
      <c r="T193" s="97"/>
    </row>
    <row r="194" spans="1:20" x14ac:dyDescent="0.2">
      <c r="A194" s="97"/>
      <c r="B194" s="98"/>
      <c r="C194" s="99"/>
      <c r="D194" s="97"/>
      <c r="E194" s="97"/>
      <c r="F194" s="97"/>
      <c r="G194" s="97"/>
      <c r="H194" s="97"/>
      <c r="I194" s="97"/>
      <c r="J194" s="97"/>
      <c r="K194" s="97"/>
      <c r="L194" s="97"/>
      <c r="M194" s="97"/>
      <c r="N194" s="97"/>
      <c r="O194" s="97"/>
      <c r="P194" s="97"/>
      <c r="Q194" s="97"/>
      <c r="R194" s="97"/>
      <c r="S194" s="97"/>
      <c r="T194" s="97"/>
    </row>
    <row r="195" spans="1:20" x14ac:dyDescent="0.2">
      <c r="A195" s="97"/>
      <c r="B195" s="98"/>
      <c r="C195" s="99"/>
      <c r="D195" s="97"/>
      <c r="E195" s="97"/>
      <c r="F195" s="97"/>
      <c r="G195" s="97"/>
      <c r="H195" s="97"/>
      <c r="I195" s="97"/>
      <c r="J195" s="97"/>
      <c r="K195" s="97"/>
      <c r="L195" s="97"/>
      <c r="M195" s="97"/>
      <c r="N195" s="97"/>
      <c r="O195" s="97"/>
      <c r="P195" s="97"/>
      <c r="Q195" s="97"/>
      <c r="R195" s="97"/>
      <c r="S195" s="97"/>
      <c r="T195" s="97"/>
    </row>
    <row r="196" spans="1:20" x14ac:dyDescent="0.2">
      <c r="A196" s="97"/>
      <c r="B196" s="98"/>
      <c r="C196" s="99"/>
      <c r="D196" s="97"/>
      <c r="E196" s="97"/>
      <c r="F196" s="97"/>
      <c r="G196" s="97"/>
      <c r="H196" s="97"/>
      <c r="I196" s="97"/>
      <c r="J196" s="97"/>
      <c r="K196" s="97"/>
      <c r="L196" s="97"/>
      <c r="M196" s="97"/>
      <c r="N196" s="97"/>
      <c r="O196" s="97"/>
      <c r="P196" s="97"/>
      <c r="Q196" s="97"/>
      <c r="R196" s="97"/>
      <c r="S196" s="97"/>
      <c r="T196" s="97"/>
    </row>
    <row r="197" spans="1:20" x14ac:dyDescent="0.2">
      <c r="A197" s="97"/>
      <c r="B197" s="98"/>
      <c r="C197" s="99"/>
      <c r="D197" s="97"/>
      <c r="E197" s="97"/>
      <c r="F197" s="97"/>
      <c r="G197" s="97"/>
      <c r="H197" s="97"/>
      <c r="I197" s="97"/>
      <c r="J197" s="97"/>
      <c r="K197" s="97"/>
      <c r="L197" s="97"/>
      <c r="M197" s="97"/>
      <c r="N197" s="97"/>
      <c r="O197" s="97"/>
      <c r="P197" s="97"/>
      <c r="Q197" s="97"/>
      <c r="R197" s="97"/>
      <c r="S197" s="97"/>
      <c r="T197" s="97"/>
    </row>
    <row r="198" spans="1:20" x14ac:dyDescent="0.2">
      <c r="A198" s="97"/>
      <c r="B198" s="98"/>
      <c r="C198" s="99"/>
      <c r="D198" s="97"/>
      <c r="E198" s="97"/>
      <c r="F198" s="97"/>
      <c r="G198" s="97"/>
      <c r="H198" s="97"/>
      <c r="I198" s="97"/>
      <c r="J198" s="97"/>
      <c r="K198" s="97"/>
      <c r="L198" s="97"/>
      <c r="M198" s="97"/>
      <c r="N198" s="97"/>
      <c r="O198" s="97"/>
      <c r="P198" s="97"/>
      <c r="Q198" s="97"/>
      <c r="R198" s="97"/>
      <c r="S198" s="97"/>
      <c r="T198" s="97"/>
    </row>
    <row r="199" spans="1:20" x14ac:dyDescent="0.2">
      <c r="A199" s="97"/>
      <c r="B199" s="98"/>
      <c r="C199" s="99"/>
      <c r="D199" s="97"/>
      <c r="E199" s="97"/>
      <c r="F199" s="97"/>
      <c r="G199" s="97"/>
      <c r="H199" s="97"/>
      <c r="I199" s="97"/>
      <c r="J199" s="97"/>
      <c r="K199" s="97"/>
      <c r="L199" s="97"/>
      <c r="M199" s="97"/>
      <c r="N199" s="97"/>
      <c r="O199" s="97"/>
      <c r="P199" s="97"/>
      <c r="Q199" s="97"/>
      <c r="R199" s="97"/>
      <c r="S199" s="97"/>
      <c r="T199" s="97"/>
    </row>
    <row r="200" spans="1:20" x14ac:dyDescent="0.2">
      <c r="A200" s="97"/>
      <c r="B200" s="98"/>
      <c r="C200" s="99"/>
      <c r="D200" s="97"/>
      <c r="E200" s="97"/>
      <c r="F200" s="97"/>
      <c r="G200" s="97"/>
      <c r="H200" s="97"/>
      <c r="I200" s="97"/>
      <c r="J200" s="97"/>
      <c r="K200" s="97"/>
      <c r="L200" s="97"/>
      <c r="M200" s="97"/>
      <c r="N200" s="97"/>
      <c r="O200" s="97"/>
      <c r="P200" s="97"/>
      <c r="Q200" s="97"/>
      <c r="R200" s="97"/>
      <c r="S200" s="97"/>
      <c r="T200" s="97"/>
    </row>
    <row r="201" spans="1:20" x14ac:dyDescent="0.2">
      <c r="A201" s="97"/>
      <c r="B201" s="98"/>
      <c r="C201" s="99"/>
      <c r="D201" s="97"/>
      <c r="E201" s="97"/>
      <c r="F201" s="97"/>
      <c r="G201" s="97"/>
      <c r="H201" s="97"/>
      <c r="I201" s="97"/>
      <c r="J201" s="97"/>
      <c r="K201" s="97"/>
      <c r="L201" s="97"/>
      <c r="M201" s="97"/>
      <c r="N201" s="97"/>
      <c r="O201" s="97"/>
      <c r="P201" s="97"/>
      <c r="Q201" s="97"/>
      <c r="R201" s="97"/>
      <c r="S201" s="97"/>
      <c r="T201" s="97"/>
    </row>
    <row r="202" spans="1:20" x14ac:dyDescent="0.2">
      <c r="A202" s="97"/>
      <c r="B202" s="98"/>
      <c r="C202" s="99"/>
      <c r="D202" s="97"/>
      <c r="E202" s="97"/>
      <c r="F202" s="97"/>
      <c r="G202" s="97"/>
      <c r="H202" s="97"/>
      <c r="I202" s="97"/>
      <c r="J202" s="97"/>
      <c r="K202" s="97"/>
      <c r="L202" s="97"/>
      <c r="M202" s="97"/>
      <c r="N202" s="97"/>
      <c r="O202" s="97"/>
      <c r="P202" s="97"/>
      <c r="Q202" s="97"/>
      <c r="R202" s="97"/>
      <c r="S202" s="97"/>
      <c r="T202" s="97"/>
    </row>
    <row r="203" spans="1:20" x14ac:dyDescent="0.2">
      <c r="A203" s="97"/>
      <c r="B203" s="98"/>
      <c r="C203" s="99"/>
      <c r="D203" s="97"/>
      <c r="E203" s="97"/>
      <c r="F203" s="97"/>
      <c r="G203" s="97"/>
      <c r="H203" s="97"/>
      <c r="I203" s="97"/>
      <c r="J203" s="97"/>
      <c r="K203" s="97"/>
      <c r="L203" s="97"/>
      <c r="M203" s="97"/>
      <c r="N203" s="97"/>
      <c r="O203" s="97"/>
      <c r="P203" s="97"/>
      <c r="Q203" s="97"/>
      <c r="R203" s="97"/>
      <c r="S203" s="97"/>
      <c r="T203" s="97"/>
    </row>
    <row r="204" spans="1:20" x14ac:dyDescent="0.2">
      <c r="A204" s="97"/>
      <c r="B204" s="98"/>
      <c r="C204" s="99"/>
      <c r="D204" s="97"/>
      <c r="E204" s="97"/>
      <c r="F204" s="97"/>
      <c r="G204" s="97"/>
      <c r="H204" s="97"/>
      <c r="I204" s="97"/>
      <c r="J204" s="97"/>
      <c r="K204" s="97"/>
      <c r="L204" s="97"/>
      <c r="M204" s="97"/>
      <c r="N204" s="97"/>
      <c r="O204" s="97"/>
      <c r="P204" s="97"/>
      <c r="Q204" s="97"/>
      <c r="R204" s="97"/>
      <c r="S204" s="97"/>
      <c r="T204" s="97"/>
    </row>
    <row r="205" spans="1:20" x14ac:dyDescent="0.2">
      <c r="A205" s="97"/>
      <c r="B205" s="98"/>
      <c r="C205" s="99"/>
      <c r="D205" s="97"/>
      <c r="E205" s="97"/>
      <c r="F205" s="97"/>
      <c r="G205" s="97"/>
      <c r="H205" s="97"/>
      <c r="I205" s="97"/>
      <c r="J205" s="97"/>
      <c r="K205" s="97"/>
      <c r="L205" s="97"/>
      <c r="M205" s="97"/>
      <c r="N205" s="97"/>
      <c r="O205" s="97"/>
      <c r="P205" s="97"/>
      <c r="Q205" s="97"/>
      <c r="R205" s="97"/>
      <c r="S205" s="97"/>
      <c r="T205" s="97"/>
    </row>
    <row r="206" spans="1:20" x14ac:dyDescent="0.2">
      <c r="A206" s="97"/>
      <c r="B206" s="98"/>
      <c r="C206" s="99"/>
      <c r="D206" s="97"/>
      <c r="E206" s="97"/>
      <c r="F206" s="97"/>
      <c r="G206" s="97"/>
      <c r="H206" s="97"/>
      <c r="I206" s="97"/>
      <c r="J206" s="97"/>
      <c r="K206" s="97"/>
      <c r="L206" s="97"/>
      <c r="M206" s="97"/>
      <c r="N206" s="97"/>
      <c r="O206" s="97"/>
      <c r="P206" s="97"/>
      <c r="Q206" s="97"/>
      <c r="R206" s="97"/>
      <c r="S206" s="97"/>
      <c r="T206" s="97"/>
    </row>
    <row r="207" spans="1:20" x14ac:dyDescent="0.2">
      <c r="A207" s="97"/>
      <c r="B207" s="98"/>
      <c r="C207" s="99"/>
      <c r="D207" s="97"/>
      <c r="E207" s="97"/>
      <c r="F207" s="97"/>
      <c r="G207" s="97"/>
      <c r="H207" s="97"/>
      <c r="I207" s="97"/>
      <c r="J207" s="97"/>
      <c r="K207" s="97"/>
      <c r="L207" s="97"/>
      <c r="M207" s="97"/>
      <c r="N207" s="97"/>
      <c r="O207" s="97"/>
      <c r="P207" s="97"/>
      <c r="Q207" s="97"/>
      <c r="R207" s="97"/>
      <c r="S207" s="97"/>
      <c r="T207" s="97"/>
    </row>
    <row r="208" spans="1:20" x14ac:dyDescent="0.2">
      <c r="A208" s="97"/>
      <c r="B208" s="98"/>
      <c r="C208" s="99"/>
      <c r="D208" s="97"/>
      <c r="E208" s="97"/>
      <c r="F208" s="97"/>
      <c r="G208" s="97"/>
      <c r="H208" s="97"/>
      <c r="I208" s="97"/>
      <c r="J208" s="97"/>
      <c r="K208" s="97"/>
      <c r="L208" s="97"/>
      <c r="M208" s="97"/>
      <c r="N208" s="97"/>
      <c r="O208" s="97"/>
      <c r="P208" s="97"/>
      <c r="Q208" s="97"/>
      <c r="R208" s="97"/>
      <c r="S208" s="97"/>
      <c r="T208" s="97"/>
    </row>
    <row r="209" spans="1:20" x14ac:dyDescent="0.2">
      <c r="A209" s="97"/>
      <c r="B209" s="98"/>
      <c r="C209" s="99"/>
      <c r="D209" s="97"/>
      <c r="E209" s="97"/>
      <c r="F209" s="97"/>
      <c r="G209" s="97"/>
      <c r="H209" s="97"/>
      <c r="I209" s="97"/>
      <c r="J209" s="97"/>
      <c r="K209" s="97"/>
      <c r="L209" s="97"/>
      <c r="M209" s="97"/>
      <c r="N209" s="97"/>
      <c r="O209" s="97"/>
      <c r="P209" s="97"/>
      <c r="Q209" s="97"/>
      <c r="R209" s="97"/>
      <c r="S209" s="97"/>
      <c r="T209" s="97"/>
    </row>
    <row r="210" spans="1:20" x14ac:dyDescent="0.2">
      <c r="A210" s="97"/>
      <c r="B210" s="98"/>
      <c r="C210" s="99"/>
      <c r="D210" s="97"/>
      <c r="E210" s="97"/>
      <c r="F210" s="97"/>
      <c r="G210" s="97"/>
      <c r="H210" s="97"/>
      <c r="I210" s="97"/>
      <c r="J210" s="97"/>
      <c r="K210" s="97"/>
      <c r="L210" s="97"/>
      <c r="M210" s="97"/>
      <c r="N210" s="97"/>
      <c r="O210" s="97"/>
      <c r="P210" s="97"/>
      <c r="Q210" s="97"/>
      <c r="R210" s="97"/>
      <c r="S210" s="97"/>
      <c r="T210" s="97"/>
    </row>
    <row r="211" spans="1:20" x14ac:dyDescent="0.2">
      <c r="A211" s="97"/>
      <c r="B211" s="98"/>
      <c r="C211" s="99"/>
      <c r="D211" s="97"/>
      <c r="E211" s="97"/>
      <c r="F211" s="97"/>
      <c r="G211" s="97"/>
      <c r="H211" s="97"/>
      <c r="I211" s="97"/>
      <c r="J211" s="97"/>
      <c r="K211" s="97"/>
      <c r="L211" s="97"/>
      <c r="M211" s="97"/>
      <c r="N211" s="97"/>
      <c r="O211" s="97"/>
      <c r="P211" s="97"/>
      <c r="Q211" s="97"/>
      <c r="R211" s="97"/>
      <c r="S211" s="97"/>
      <c r="T211" s="97"/>
    </row>
    <row r="212" spans="1:20" x14ac:dyDescent="0.2">
      <c r="A212" s="97"/>
      <c r="B212" s="98"/>
      <c r="C212" s="99"/>
      <c r="D212" s="97"/>
      <c r="E212" s="97"/>
      <c r="F212" s="97"/>
      <c r="G212" s="97"/>
      <c r="H212" s="97"/>
      <c r="I212" s="97"/>
      <c r="J212" s="97"/>
      <c r="K212" s="97"/>
      <c r="L212" s="97"/>
      <c r="M212" s="97"/>
      <c r="N212" s="97"/>
      <c r="O212" s="97"/>
      <c r="P212" s="97"/>
      <c r="Q212" s="97"/>
      <c r="R212" s="97"/>
      <c r="S212" s="97"/>
      <c r="T212" s="97"/>
    </row>
    <row r="213" spans="1:20" x14ac:dyDescent="0.2">
      <c r="A213" s="97"/>
      <c r="B213" s="98"/>
      <c r="C213" s="99"/>
      <c r="D213" s="97"/>
      <c r="E213" s="97"/>
      <c r="F213" s="97"/>
      <c r="G213" s="97"/>
      <c r="H213" s="97"/>
      <c r="I213" s="97"/>
      <c r="J213" s="97"/>
      <c r="K213" s="97"/>
      <c r="L213" s="97"/>
      <c r="M213" s="97"/>
      <c r="N213" s="97"/>
      <c r="O213" s="97"/>
      <c r="P213" s="97"/>
      <c r="Q213" s="97"/>
      <c r="R213" s="97"/>
      <c r="S213" s="97"/>
      <c r="T213" s="97"/>
    </row>
    <row r="214" spans="1:20" x14ac:dyDescent="0.2">
      <c r="A214" s="97"/>
      <c r="B214" s="98"/>
      <c r="C214" s="99"/>
      <c r="D214" s="97"/>
      <c r="E214" s="97"/>
      <c r="F214" s="97"/>
      <c r="G214" s="97"/>
      <c r="H214" s="97"/>
      <c r="I214" s="97"/>
      <c r="J214" s="97"/>
      <c r="K214" s="97"/>
      <c r="L214" s="97"/>
      <c r="M214" s="97"/>
      <c r="N214" s="97"/>
      <c r="O214" s="97"/>
      <c r="P214" s="97"/>
      <c r="Q214" s="97"/>
      <c r="R214" s="97"/>
      <c r="S214" s="97"/>
      <c r="T214" s="97"/>
    </row>
    <row r="215" spans="1:20" x14ac:dyDescent="0.2">
      <c r="A215" s="97"/>
      <c r="B215" s="98"/>
      <c r="C215" s="99"/>
      <c r="D215" s="97"/>
      <c r="E215" s="97"/>
      <c r="F215" s="97"/>
      <c r="G215" s="97"/>
      <c r="H215" s="97"/>
      <c r="I215" s="97"/>
      <c r="J215" s="97"/>
      <c r="K215" s="97"/>
      <c r="L215" s="97"/>
      <c r="M215" s="97"/>
      <c r="N215" s="97"/>
      <c r="O215" s="97"/>
      <c r="P215" s="97"/>
      <c r="Q215" s="97"/>
      <c r="R215" s="97"/>
      <c r="S215" s="97"/>
      <c r="T215" s="97"/>
    </row>
    <row r="216" spans="1:20" x14ac:dyDescent="0.2">
      <c r="A216" s="97"/>
      <c r="B216" s="98"/>
      <c r="C216" s="99"/>
      <c r="D216" s="97"/>
      <c r="E216" s="97"/>
      <c r="F216" s="97"/>
      <c r="G216" s="97"/>
      <c r="H216" s="97"/>
      <c r="I216" s="97"/>
      <c r="J216" s="97"/>
      <c r="K216" s="97"/>
      <c r="L216" s="97"/>
      <c r="M216" s="97"/>
      <c r="N216" s="97"/>
      <c r="O216" s="97"/>
      <c r="P216" s="97"/>
      <c r="Q216" s="97"/>
      <c r="R216" s="97"/>
      <c r="S216" s="97"/>
      <c r="T216" s="97"/>
    </row>
    <row r="217" spans="1:20" x14ac:dyDescent="0.2">
      <c r="A217" s="97"/>
      <c r="B217" s="98"/>
      <c r="C217" s="99"/>
      <c r="D217" s="97"/>
      <c r="E217" s="97"/>
      <c r="F217" s="97"/>
      <c r="G217" s="97"/>
      <c r="H217" s="97"/>
      <c r="I217" s="97"/>
      <c r="J217" s="97"/>
      <c r="K217" s="97"/>
      <c r="L217" s="97"/>
      <c r="M217" s="97"/>
      <c r="N217" s="97"/>
      <c r="O217" s="97"/>
      <c r="P217" s="97"/>
      <c r="Q217" s="97"/>
      <c r="R217" s="97"/>
      <c r="S217" s="97"/>
      <c r="T217" s="97"/>
    </row>
    <row r="218" spans="1:20" x14ac:dyDescent="0.2">
      <c r="A218" s="97"/>
      <c r="B218" s="98"/>
      <c r="C218" s="99"/>
      <c r="D218" s="97"/>
      <c r="E218" s="97"/>
      <c r="F218" s="97"/>
      <c r="G218" s="97"/>
      <c r="H218" s="97"/>
      <c r="I218" s="97"/>
      <c r="J218" s="97"/>
      <c r="K218" s="97"/>
      <c r="L218" s="97"/>
      <c r="M218" s="97"/>
      <c r="N218" s="97"/>
      <c r="O218" s="97"/>
      <c r="P218" s="97"/>
      <c r="Q218" s="97"/>
      <c r="R218" s="97"/>
      <c r="S218" s="97"/>
      <c r="T218" s="97"/>
    </row>
    <row r="219" spans="1:20" x14ac:dyDescent="0.2">
      <c r="A219" s="97"/>
      <c r="B219" s="98"/>
      <c r="C219" s="99"/>
      <c r="D219" s="97"/>
      <c r="E219" s="97"/>
      <c r="F219" s="97"/>
      <c r="G219" s="97"/>
      <c r="H219" s="97"/>
      <c r="I219" s="97"/>
      <c r="J219" s="97"/>
      <c r="K219" s="97"/>
      <c r="L219" s="97"/>
      <c r="M219" s="97"/>
      <c r="N219" s="97"/>
      <c r="O219" s="97"/>
      <c r="P219" s="97"/>
      <c r="Q219" s="97"/>
      <c r="R219" s="97"/>
      <c r="S219" s="97"/>
      <c r="T219" s="97"/>
    </row>
    <row r="220" spans="1:20" x14ac:dyDescent="0.2">
      <c r="A220" s="97"/>
      <c r="B220" s="98"/>
      <c r="C220" s="99"/>
      <c r="D220" s="97"/>
      <c r="E220" s="97"/>
      <c r="F220" s="97"/>
      <c r="G220" s="97"/>
      <c r="H220" s="97"/>
      <c r="I220" s="97"/>
      <c r="J220" s="97"/>
      <c r="K220" s="97"/>
      <c r="L220" s="97"/>
      <c r="M220" s="97"/>
      <c r="N220" s="97"/>
      <c r="O220" s="97"/>
      <c r="P220" s="97"/>
      <c r="Q220" s="97"/>
      <c r="R220" s="97"/>
      <c r="S220" s="97"/>
      <c r="T220" s="97"/>
    </row>
    <row r="221" spans="1:20" x14ac:dyDescent="0.2">
      <c r="A221" s="97"/>
      <c r="B221" s="98"/>
      <c r="C221" s="99"/>
      <c r="D221" s="97"/>
      <c r="E221" s="97"/>
      <c r="F221" s="97"/>
      <c r="G221" s="97"/>
      <c r="H221" s="97"/>
      <c r="I221" s="97"/>
      <c r="J221" s="97"/>
      <c r="K221" s="97"/>
      <c r="L221" s="97"/>
      <c r="M221" s="97"/>
      <c r="N221" s="97"/>
      <c r="O221" s="97"/>
      <c r="P221" s="97"/>
      <c r="Q221" s="97"/>
      <c r="R221" s="97"/>
      <c r="S221" s="97"/>
      <c r="T221" s="97"/>
    </row>
    <row r="222" spans="1:20" x14ac:dyDescent="0.2">
      <c r="A222" s="97"/>
      <c r="B222" s="98"/>
      <c r="C222" s="99"/>
      <c r="D222" s="97"/>
      <c r="E222" s="97"/>
      <c r="F222" s="97"/>
      <c r="G222" s="97"/>
      <c r="H222" s="97"/>
      <c r="I222" s="97"/>
      <c r="J222" s="97"/>
      <c r="K222" s="97"/>
      <c r="L222" s="97"/>
      <c r="M222" s="97"/>
      <c r="N222" s="97"/>
      <c r="O222" s="97"/>
      <c r="P222" s="97"/>
      <c r="Q222" s="97"/>
      <c r="R222" s="97"/>
      <c r="S222" s="97"/>
      <c r="T222" s="97"/>
    </row>
    <row r="223" spans="1:20" x14ac:dyDescent="0.2">
      <c r="A223" s="97"/>
      <c r="B223" s="98"/>
      <c r="C223" s="99"/>
      <c r="D223" s="97"/>
      <c r="E223" s="97"/>
      <c r="F223" s="97"/>
      <c r="G223" s="97"/>
      <c r="H223" s="97"/>
      <c r="I223" s="97"/>
      <c r="J223" s="97"/>
      <c r="K223" s="97"/>
      <c r="L223" s="97"/>
      <c r="M223" s="97"/>
      <c r="N223" s="97"/>
      <c r="O223" s="97"/>
      <c r="P223" s="97"/>
      <c r="Q223" s="97"/>
      <c r="R223" s="97"/>
      <c r="S223" s="97"/>
      <c r="T223" s="97"/>
    </row>
    <row r="224" spans="1:20" x14ac:dyDescent="0.2">
      <c r="A224" s="97"/>
      <c r="B224" s="98"/>
      <c r="C224" s="99"/>
      <c r="D224" s="97"/>
      <c r="E224" s="97"/>
      <c r="F224" s="97"/>
      <c r="G224" s="97"/>
      <c r="H224" s="97"/>
      <c r="I224" s="97"/>
      <c r="J224" s="97"/>
      <c r="K224" s="97"/>
      <c r="L224" s="97"/>
      <c r="M224" s="97"/>
      <c r="N224" s="97"/>
      <c r="O224" s="97"/>
      <c r="P224" s="97"/>
      <c r="Q224" s="97"/>
      <c r="R224" s="97"/>
      <c r="S224" s="97"/>
      <c r="T224" s="97"/>
    </row>
    <row r="225" spans="1:20" x14ac:dyDescent="0.2">
      <c r="A225" s="97"/>
      <c r="B225" s="98"/>
      <c r="C225" s="99"/>
      <c r="D225" s="97"/>
      <c r="E225" s="97"/>
      <c r="F225" s="97"/>
      <c r="G225" s="97"/>
      <c r="H225" s="97"/>
      <c r="I225" s="97"/>
      <c r="J225" s="97"/>
      <c r="K225" s="97"/>
      <c r="L225" s="97"/>
      <c r="M225" s="97"/>
      <c r="N225" s="97"/>
      <c r="O225" s="97"/>
      <c r="P225" s="97"/>
      <c r="Q225" s="97"/>
      <c r="R225" s="97"/>
      <c r="S225" s="97"/>
      <c r="T225" s="97"/>
    </row>
    <row r="226" spans="1:20" x14ac:dyDescent="0.2">
      <c r="A226" s="97"/>
      <c r="B226" s="98"/>
      <c r="C226" s="99"/>
      <c r="D226" s="97"/>
      <c r="E226" s="97"/>
      <c r="F226" s="97"/>
      <c r="G226" s="97"/>
      <c r="H226" s="97"/>
      <c r="I226" s="97"/>
      <c r="J226" s="97"/>
      <c r="K226" s="97"/>
      <c r="L226" s="97"/>
      <c r="M226" s="97"/>
      <c r="N226" s="97"/>
      <c r="O226" s="97"/>
      <c r="P226" s="97"/>
      <c r="Q226" s="97"/>
      <c r="R226" s="97"/>
      <c r="S226" s="97"/>
      <c r="T226" s="97"/>
    </row>
    <row r="227" spans="1:20" x14ac:dyDescent="0.2">
      <c r="A227" s="97"/>
      <c r="B227" s="98"/>
      <c r="C227" s="99"/>
      <c r="D227" s="97"/>
      <c r="E227" s="97"/>
      <c r="F227" s="97"/>
      <c r="G227" s="97"/>
      <c r="H227" s="97"/>
      <c r="I227" s="97"/>
      <c r="J227" s="97"/>
      <c r="K227" s="97"/>
      <c r="L227" s="97"/>
      <c r="M227" s="97"/>
      <c r="N227" s="97"/>
      <c r="O227" s="97"/>
      <c r="P227" s="97"/>
      <c r="Q227" s="97"/>
      <c r="R227" s="97"/>
      <c r="S227" s="97"/>
      <c r="T227" s="97"/>
    </row>
    <row r="228" spans="1:20" x14ac:dyDescent="0.2">
      <c r="A228" s="97"/>
      <c r="B228" s="98"/>
      <c r="C228" s="99"/>
      <c r="D228" s="97"/>
      <c r="E228" s="97"/>
      <c r="F228" s="97"/>
      <c r="G228" s="97"/>
      <c r="H228" s="97"/>
      <c r="I228" s="97"/>
      <c r="J228" s="97"/>
      <c r="K228" s="97"/>
      <c r="L228" s="97"/>
      <c r="M228" s="97"/>
      <c r="N228" s="97"/>
      <c r="O228" s="97"/>
      <c r="P228" s="97"/>
      <c r="Q228" s="97"/>
      <c r="R228" s="97"/>
      <c r="S228" s="97"/>
      <c r="T228" s="97"/>
    </row>
    <row r="229" spans="1:20" x14ac:dyDescent="0.2">
      <c r="A229" s="97"/>
      <c r="B229" s="98"/>
      <c r="C229" s="99"/>
      <c r="D229" s="97"/>
      <c r="E229" s="97"/>
      <c r="F229" s="97"/>
      <c r="G229" s="97"/>
      <c r="H229" s="97"/>
      <c r="I229" s="97"/>
      <c r="J229" s="97"/>
      <c r="K229" s="97"/>
      <c r="L229" s="97"/>
      <c r="M229" s="97"/>
      <c r="N229" s="97"/>
      <c r="O229" s="97"/>
      <c r="P229" s="97"/>
      <c r="Q229" s="97"/>
      <c r="R229" s="97"/>
      <c r="S229" s="97"/>
      <c r="T229" s="97"/>
    </row>
    <row r="230" spans="1:20" x14ac:dyDescent="0.2">
      <c r="A230" s="97"/>
      <c r="B230" s="98"/>
      <c r="C230" s="99"/>
      <c r="D230" s="97"/>
      <c r="E230" s="97"/>
      <c r="F230" s="97"/>
      <c r="G230" s="97"/>
      <c r="H230" s="97"/>
      <c r="I230" s="97"/>
      <c r="J230" s="97"/>
      <c r="K230" s="97"/>
      <c r="L230" s="97"/>
      <c r="M230" s="97"/>
      <c r="N230" s="97"/>
      <c r="O230" s="97"/>
      <c r="P230" s="97"/>
      <c r="Q230" s="97"/>
      <c r="R230" s="97"/>
      <c r="S230" s="97"/>
      <c r="T230" s="97"/>
    </row>
    <row r="231" spans="1:20" x14ac:dyDescent="0.2">
      <c r="A231" s="97"/>
      <c r="B231" s="98"/>
      <c r="C231" s="99"/>
      <c r="D231" s="97"/>
      <c r="E231" s="97"/>
      <c r="F231" s="97"/>
      <c r="G231" s="97"/>
      <c r="H231" s="97"/>
      <c r="I231" s="97"/>
      <c r="J231" s="97"/>
      <c r="K231" s="97"/>
      <c r="L231" s="97"/>
      <c r="M231" s="97"/>
      <c r="N231" s="97"/>
      <c r="O231" s="97"/>
      <c r="P231" s="97"/>
      <c r="Q231" s="97"/>
      <c r="R231" s="97"/>
      <c r="S231" s="97"/>
      <c r="T231" s="97"/>
    </row>
    <row r="232" spans="1:20" x14ac:dyDescent="0.2">
      <c r="A232" s="97"/>
      <c r="B232" s="98"/>
      <c r="C232" s="99"/>
      <c r="D232" s="97"/>
      <c r="E232" s="97"/>
      <c r="F232" s="97"/>
      <c r="G232" s="97"/>
      <c r="H232" s="97"/>
      <c r="I232" s="97"/>
      <c r="J232" s="97"/>
      <c r="K232" s="97"/>
      <c r="L232" s="97"/>
      <c r="M232" s="97"/>
      <c r="N232" s="97"/>
      <c r="O232" s="97"/>
      <c r="P232" s="97"/>
      <c r="Q232" s="97"/>
      <c r="R232" s="97"/>
      <c r="S232" s="97"/>
      <c r="T232" s="97"/>
    </row>
    <row r="233" spans="1:20" x14ac:dyDescent="0.2">
      <c r="A233" s="97"/>
      <c r="B233" s="98"/>
      <c r="C233" s="99"/>
      <c r="D233" s="97"/>
      <c r="E233" s="97"/>
      <c r="F233" s="97"/>
      <c r="G233" s="97"/>
      <c r="H233" s="97"/>
      <c r="I233" s="97"/>
      <c r="J233" s="97"/>
      <c r="K233" s="97"/>
      <c r="L233" s="97"/>
      <c r="M233" s="97"/>
      <c r="N233" s="97"/>
      <c r="O233" s="97"/>
      <c r="P233" s="97"/>
      <c r="Q233" s="97"/>
      <c r="R233" s="97"/>
      <c r="S233" s="97"/>
      <c r="T233" s="97"/>
    </row>
    <row r="234" spans="1:20" x14ac:dyDescent="0.2">
      <c r="A234" s="97"/>
      <c r="B234" s="98"/>
      <c r="C234" s="99"/>
      <c r="D234" s="97"/>
      <c r="E234" s="97"/>
      <c r="F234" s="97"/>
      <c r="G234" s="97"/>
      <c r="H234" s="97"/>
      <c r="I234" s="97"/>
      <c r="J234" s="97"/>
      <c r="K234" s="97"/>
      <c r="L234" s="97"/>
      <c r="M234" s="97"/>
      <c r="N234" s="97"/>
      <c r="O234" s="97"/>
      <c r="P234" s="97"/>
      <c r="Q234" s="97"/>
      <c r="R234" s="97"/>
      <c r="S234" s="97"/>
      <c r="T234" s="97"/>
    </row>
    <row r="235" spans="1:20" x14ac:dyDescent="0.2">
      <c r="A235" s="97"/>
      <c r="B235" s="98"/>
      <c r="C235" s="99"/>
      <c r="D235" s="97"/>
      <c r="E235" s="97"/>
      <c r="F235" s="97"/>
      <c r="G235" s="97"/>
      <c r="H235" s="97"/>
      <c r="I235" s="97"/>
      <c r="J235" s="97"/>
      <c r="K235" s="97"/>
      <c r="L235" s="97"/>
      <c r="M235" s="97"/>
      <c r="N235" s="97"/>
      <c r="O235" s="97"/>
      <c r="P235" s="97"/>
      <c r="Q235" s="97"/>
      <c r="R235" s="97"/>
      <c r="S235" s="97"/>
      <c r="T235" s="97"/>
    </row>
    <row r="236" spans="1:20" x14ac:dyDescent="0.2">
      <c r="A236" s="97"/>
      <c r="B236" s="98"/>
      <c r="C236" s="99"/>
      <c r="D236" s="97"/>
      <c r="E236" s="97"/>
      <c r="F236" s="97"/>
      <c r="G236" s="97"/>
      <c r="H236" s="97"/>
      <c r="I236" s="97"/>
      <c r="J236" s="97"/>
      <c r="K236" s="97"/>
      <c r="L236" s="97"/>
      <c r="M236" s="97"/>
      <c r="N236" s="97"/>
      <c r="O236" s="97"/>
      <c r="P236" s="97"/>
      <c r="Q236" s="97"/>
      <c r="R236" s="97"/>
      <c r="S236" s="97"/>
      <c r="T236" s="97"/>
    </row>
    <row r="237" spans="1:20" x14ac:dyDescent="0.2">
      <c r="A237" s="97"/>
      <c r="B237" s="98"/>
      <c r="C237" s="99"/>
      <c r="D237" s="97"/>
      <c r="E237" s="97"/>
      <c r="F237" s="97"/>
      <c r="G237" s="97"/>
      <c r="H237" s="97"/>
      <c r="I237" s="97"/>
      <c r="J237" s="97"/>
      <c r="K237" s="97"/>
      <c r="L237" s="97"/>
      <c r="M237" s="97"/>
      <c r="N237" s="97"/>
      <c r="O237" s="97"/>
      <c r="P237" s="97"/>
      <c r="Q237" s="97"/>
      <c r="R237" s="97"/>
      <c r="S237" s="97"/>
      <c r="T237" s="97"/>
    </row>
    <row r="238" spans="1:20" x14ac:dyDescent="0.2">
      <c r="A238" s="97"/>
      <c r="B238" s="98"/>
      <c r="C238" s="99"/>
      <c r="D238" s="97"/>
      <c r="E238" s="97"/>
      <c r="F238" s="97"/>
      <c r="G238" s="97"/>
      <c r="H238" s="97"/>
      <c r="I238" s="97"/>
      <c r="J238" s="97"/>
      <c r="K238" s="97"/>
      <c r="L238" s="97"/>
      <c r="M238" s="97"/>
      <c r="N238" s="97"/>
      <c r="O238" s="97"/>
      <c r="P238" s="97"/>
      <c r="Q238" s="97"/>
      <c r="R238" s="97"/>
      <c r="S238" s="97"/>
      <c r="T238" s="97"/>
    </row>
    <row r="239" spans="1:20" x14ac:dyDescent="0.2">
      <c r="A239" s="97"/>
      <c r="B239" s="98"/>
      <c r="C239" s="99"/>
      <c r="D239" s="97"/>
      <c r="E239" s="97"/>
      <c r="F239" s="97"/>
      <c r="G239" s="97"/>
      <c r="H239" s="97"/>
      <c r="I239" s="97"/>
      <c r="J239" s="97"/>
      <c r="K239" s="97"/>
      <c r="L239" s="97"/>
      <c r="M239" s="97"/>
      <c r="N239" s="97"/>
      <c r="O239" s="97"/>
      <c r="P239" s="97"/>
      <c r="Q239" s="97"/>
      <c r="R239" s="97"/>
      <c r="S239" s="97"/>
      <c r="T239" s="97"/>
    </row>
    <row r="240" spans="1:20" x14ac:dyDescent="0.2">
      <c r="A240" s="97"/>
      <c r="B240" s="98"/>
      <c r="C240" s="99"/>
      <c r="D240" s="97"/>
      <c r="E240" s="97"/>
      <c r="F240" s="97"/>
      <c r="G240" s="97"/>
      <c r="H240" s="97"/>
      <c r="I240" s="97"/>
      <c r="J240" s="97"/>
      <c r="K240" s="97"/>
      <c r="L240" s="97"/>
      <c r="M240" s="97"/>
      <c r="N240" s="97"/>
      <c r="O240" s="97"/>
      <c r="P240" s="97"/>
      <c r="Q240" s="97"/>
      <c r="R240" s="97"/>
      <c r="S240" s="97"/>
      <c r="T240" s="97"/>
    </row>
    <row r="241" spans="1:20" x14ac:dyDescent="0.2">
      <c r="A241" s="97"/>
      <c r="B241" s="98"/>
      <c r="C241" s="99"/>
      <c r="D241" s="97"/>
      <c r="E241" s="97"/>
      <c r="F241" s="97"/>
      <c r="G241" s="97"/>
      <c r="H241" s="97"/>
      <c r="I241" s="97"/>
      <c r="J241" s="97"/>
      <c r="K241" s="97"/>
      <c r="L241" s="97"/>
      <c r="M241" s="97"/>
      <c r="N241" s="97"/>
      <c r="O241" s="97"/>
      <c r="P241" s="97"/>
      <c r="Q241" s="97"/>
      <c r="R241" s="97"/>
      <c r="S241" s="97"/>
      <c r="T241" s="97"/>
    </row>
    <row r="242" spans="1:20" x14ac:dyDescent="0.2">
      <c r="A242" s="97"/>
      <c r="B242" s="98"/>
      <c r="C242" s="99"/>
      <c r="D242" s="97"/>
      <c r="E242" s="97"/>
      <c r="F242" s="97"/>
      <c r="G242" s="97"/>
      <c r="H242" s="97"/>
      <c r="I242" s="97"/>
      <c r="J242" s="97"/>
      <c r="K242" s="97"/>
      <c r="L242" s="97"/>
      <c r="M242" s="97"/>
      <c r="N242" s="97"/>
      <c r="O242" s="97"/>
      <c r="P242" s="97"/>
      <c r="Q242" s="97"/>
      <c r="R242" s="97"/>
      <c r="S242" s="97"/>
      <c r="T242" s="97"/>
    </row>
    <row r="243" spans="1:20" x14ac:dyDescent="0.2">
      <c r="A243" s="97"/>
      <c r="B243" s="98"/>
      <c r="C243" s="99"/>
      <c r="D243" s="97"/>
      <c r="E243" s="97"/>
      <c r="F243" s="97"/>
      <c r="G243" s="97"/>
      <c r="H243" s="97"/>
      <c r="I243" s="97"/>
      <c r="J243" s="97"/>
      <c r="K243" s="97"/>
      <c r="L243" s="97"/>
      <c r="M243" s="97"/>
      <c r="N243" s="97"/>
      <c r="O243" s="97"/>
      <c r="P243" s="97"/>
      <c r="Q243" s="97"/>
      <c r="R243" s="97"/>
      <c r="S243" s="97"/>
      <c r="T243" s="97"/>
    </row>
    <row r="244" spans="1:20" x14ac:dyDescent="0.2">
      <c r="A244" s="97"/>
      <c r="B244" s="98"/>
      <c r="C244" s="99"/>
      <c r="D244" s="97"/>
      <c r="E244" s="97"/>
      <c r="F244" s="97"/>
      <c r="G244" s="97"/>
      <c r="H244" s="97"/>
      <c r="I244" s="97"/>
      <c r="J244" s="97"/>
      <c r="K244" s="97"/>
      <c r="L244" s="97"/>
      <c r="M244" s="97"/>
      <c r="N244" s="97"/>
      <c r="O244" s="97"/>
      <c r="P244" s="97"/>
      <c r="Q244" s="97"/>
      <c r="R244" s="97"/>
      <c r="S244" s="97"/>
      <c r="T244" s="97"/>
    </row>
    <row r="245" spans="1:20" x14ac:dyDescent="0.2">
      <c r="A245" s="97"/>
      <c r="B245" s="98"/>
      <c r="C245" s="99"/>
      <c r="D245" s="97"/>
      <c r="E245" s="97"/>
      <c r="F245" s="97"/>
      <c r="G245" s="97"/>
      <c r="H245" s="97"/>
      <c r="I245" s="97"/>
      <c r="J245" s="97"/>
      <c r="K245" s="97"/>
      <c r="L245" s="97"/>
      <c r="M245" s="97"/>
      <c r="N245" s="97"/>
      <c r="O245" s="97"/>
      <c r="P245" s="97"/>
      <c r="Q245" s="97"/>
      <c r="R245" s="97"/>
      <c r="S245" s="97"/>
      <c r="T245" s="97"/>
    </row>
    <row r="246" spans="1:20" x14ac:dyDescent="0.2">
      <c r="A246" s="97"/>
      <c r="B246" s="98"/>
      <c r="C246" s="99"/>
      <c r="D246" s="97"/>
      <c r="E246" s="97"/>
      <c r="F246" s="97"/>
      <c r="G246" s="97"/>
      <c r="H246" s="97"/>
      <c r="I246" s="97"/>
      <c r="J246" s="97"/>
      <c r="K246" s="97"/>
      <c r="L246" s="97"/>
      <c r="M246" s="97"/>
      <c r="N246" s="97"/>
      <c r="O246" s="97"/>
      <c r="P246" s="97"/>
      <c r="Q246" s="97"/>
      <c r="R246" s="97"/>
      <c r="S246" s="97"/>
      <c r="T246" s="97"/>
    </row>
    <row r="247" spans="1:20" x14ac:dyDescent="0.2">
      <c r="A247" s="97"/>
      <c r="B247" s="98"/>
      <c r="C247" s="99"/>
      <c r="D247" s="97"/>
      <c r="E247" s="97"/>
      <c r="F247" s="97"/>
      <c r="G247" s="97"/>
      <c r="H247" s="97"/>
      <c r="I247" s="97"/>
      <c r="J247" s="97"/>
      <c r="K247" s="97"/>
      <c r="L247" s="97"/>
      <c r="M247" s="97"/>
      <c r="N247" s="97"/>
      <c r="O247" s="97"/>
      <c r="P247" s="97"/>
      <c r="Q247" s="97"/>
      <c r="R247" s="97"/>
      <c r="S247" s="97"/>
      <c r="T247" s="97"/>
    </row>
    <row r="248" spans="1:20" x14ac:dyDescent="0.2">
      <c r="A248" s="97"/>
      <c r="B248" s="98"/>
      <c r="C248" s="99"/>
      <c r="D248" s="97"/>
      <c r="E248" s="97"/>
      <c r="F248" s="97"/>
      <c r="G248" s="97"/>
      <c r="H248" s="97"/>
      <c r="I248" s="97"/>
      <c r="J248" s="97"/>
      <c r="K248" s="97"/>
      <c r="L248" s="97"/>
      <c r="M248" s="97"/>
      <c r="N248" s="97"/>
      <c r="O248" s="97"/>
      <c r="P248" s="97"/>
      <c r="Q248" s="97"/>
      <c r="R248" s="97"/>
      <c r="S248" s="97"/>
      <c r="T248" s="97"/>
    </row>
    <row r="249" spans="1:20" x14ac:dyDescent="0.2">
      <c r="A249" s="97"/>
      <c r="B249" s="98"/>
      <c r="C249" s="99"/>
      <c r="D249" s="97"/>
      <c r="E249" s="97"/>
      <c r="F249" s="97"/>
      <c r="G249" s="97"/>
      <c r="H249" s="97"/>
      <c r="I249" s="97"/>
      <c r="J249" s="97"/>
      <c r="K249" s="97"/>
      <c r="L249" s="97"/>
      <c r="M249" s="97"/>
      <c r="N249" s="97"/>
      <c r="O249" s="97"/>
      <c r="P249" s="97"/>
      <c r="Q249" s="97"/>
      <c r="R249" s="97"/>
      <c r="S249" s="97"/>
      <c r="T249" s="97"/>
    </row>
    <row r="250" spans="1:20" x14ac:dyDescent="0.2">
      <c r="A250" s="97"/>
      <c r="B250" s="98"/>
      <c r="C250" s="99"/>
      <c r="D250" s="97"/>
      <c r="E250" s="97"/>
      <c r="F250" s="97"/>
      <c r="G250" s="97"/>
      <c r="H250" s="97"/>
      <c r="I250" s="97"/>
      <c r="J250" s="97"/>
      <c r="K250" s="97"/>
      <c r="L250" s="97"/>
      <c r="M250" s="97"/>
      <c r="N250" s="97"/>
      <c r="O250" s="97"/>
      <c r="P250" s="97"/>
      <c r="Q250" s="97"/>
      <c r="R250" s="97"/>
      <c r="S250" s="97"/>
      <c r="T250" s="97"/>
    </row>
    <row r="251" spans="1:20" x14ac:dyDescent="0.2">
      <c r="A251" s="97"/>
      <c r="B251" s="98"/>
      <c r="C251" s="99"/>
      <c r="D251" s="97"/>
      <c r="E251" s="97"/>
      <c r="F251" s="97"/>
      <c r="G251" s="97"/>
      <c r="H251" s="97"/>
      <c r="I251" s="97"/>
      <c r="J251" s="97"/>
      <c r="K251" s="97"/>
      <c r="L251" s="97"/>
      <c r="M251" s="97"/>
      <c r="N251" s="97"/>
      <c r="O251" s="97"/>
      <c r="P251" s="97"/>
      <c r="Q251" s="97"/>
      <c r="R251" s="97"/>
      <c r="S251" s="97"/>
      <c r="T251" s="97"/>
    </row>
    <row r="252" spans="1:20" x14ac:dyDescent="0.2">
      <c r="A252" s="97"/>
      <c r="B252" s="98"/>
      <c r="C252" s="99"/>
      <c r="D252" s="97"/>
      <c r="E252" s="97"/>
      <c r="F252" s="97"/>
      <c r="G252" s="97"/>
      <c r="H252" s="97"/>
      <c r="I252" s="97"/>
      <c r="J252" s="97"/>
      <c r="K252" s="97"/>
      <c r="L252" s="97"/>
      <c r="M252" s="97"/>
      <c r="N252" s="97"/>
      <c r="O252" s="97"/>
      <c r="P252" s="97"/>
      <c r="Q252" s="97"/>
      <c r="R252" s="97"/>
      <c r="S252" s="97"/>
      <c r="T252" s="97"/>
    </row>
    <row r="253" spans="1:20" x14ac:dyDescent="0.2">
      <c r="A253" s="97"/>
      <c r="B253" s="98"/>
      <c r="C253" s="99"/>
      <c r="D253" s="97"/>
      <c r="E253" s="97"/>
      <c r="F253" s="97"/>
      <c r="G253" s="97"/>
      <c r="H253" s="97"/>
      <c r="I253" s="97"/>
      <c r="J253" s="97"/>
      <c r="K253" s="97"/>
      <c r="L253" s="97"/>
      <c r="M253" s="97"/>
      <c r="N253" s="97"/>
      <c r="O253" s="97"/>
      <c r="P253" s="97"/>
      <c r="Q253" s="97"/>
      <c r="R253" s="97"/>
      <c r="S253" s="97"/>
      <c r="T253" s="97"/>
    </row>
    <row r="254" spans="1:20" x14ac:dyDescent="0.2">
      <c r="A254" s="97"/>
      <c r="B254" s="98"/>
      <c r="C254" s="99"/>
      <c r="D254" s="97"/>
      <c r="E254" s="97"/>
      <c r="F254" s="97"/>
      <c r="G254" s="97"/>
      <c r="H254" s="97"/>
      <c r="I254" s="97"/>
      <c r="J254" s="97"/>
      <c r="K254" s="97"/>
      <c r="L254" s="97"/>
      <c r="M254" s="97"/>
      <c r="N254" s="97"/>
      <c r="O254" s="97"/>
      <c r="P254" s="97"/>
      <c r="Q254" s="97"/>
      <c r="R254" s="97"/>
      <c r="S254" s="97"/>
      <c r="T254" s="97"/>
    </row>
    <row r="255" spans="1:20" x14ac:dyDescent="0.2">
      <c r="A255" s="97"/>
      <c r="B255" s="98"/>
      <c r="C255" s="99"/>
      <c r="D255" s="97"/>
      <c r="E255" s="97"/>
      <c r="F255" s="97"/>
      <c r="G255" s="97"/>
      <c r="H255" s="97"/>
      <c r="I255" s="97"/>
      <c r="J255" s="97"/>
      <c r="K255" s="97"/>
      <c r="L255" s="97"/>
      <c r="M255" s="97"/>
      <c r="N255" s="97"/>
      <c r="O255" s="97"/>
      <c r="P255" s="97"/>
      <c r="Q255" s="97"/>
      <c r="R255" s="97"/>
      <c r="S255" s="97"/>
      <c r="T255" s="97"/>
    </row>
    <row r="256" spans="1:20" x14ac:dyDescent="0.2">
      <c r="A256" s="97"/>
      <c r="B256" s="98"/>
      <c r="C256" s="99"/>
      <c r="D256" s="97"/>
      <c r="E256" s="97"/>
      <c r="F256" s="97"/>
      <c r="G256" s="97"/>
      <c r="H256" s="97"/>
      <c r="I256" s="97"/>
      <c r="J256" s="97"/>
      <c r="K256" s="97"/>
      <c r="L256" s="97"/>
      <c r="M256" s="97"/>
      <c r="N256" s="97"/>
      <c r="O256" s="97"/>
      <c r="P256" s="97"/>
      <c r="Q256" s="97"/>
      <c r="R256" s="97"/>
      <c r="S256" s="97"/>
      <c r="T256" s="97"/>
    </row>
    <row r="257" spans="1:22" x14ac:dyDescent="0.2">
      <c r="A257" s="97"/>
      <c r="B257" s="98"/>
      <c r="C257" s="99"/>
      <c r="D257" s="97"/>
      <c r="E257" s="97"/>
      <c r="F257" s="97"/>
      <c r="G257" s="97"/>
      <c r="H257" s="97"/>
      <c r="I257" s="97"/>
      <c r="J257" s="97"/>
      <c r="K257" s="97"/>
      <c r="L257" s="97"/>
      <c r="M257" s="97"/>
      <c r="N257" s="97"/>
      <c r="O257" s="97"/>
      <c r="P257" s="97"/>
      <c r="Q257" s="97"/>
      <c r="R257" s="97"/>
      <c r="S257" s="97"/>
      <c r="T257" s="97"/>
    </row>
    <row r="258" spans="1:22" x14ac:dyDescent="0.2">
      <c r="A258" s="97"/>
      <c r="B258" s="98"/>
      <c r="C258" s="99"/>
      <c r="D258" s="97"/>
      <c r="E258" s="97"/>
      <c r="F258" s="97"/>
      <c r="G258" s="97"/>
      <c r="H258" s="97"/>
      <c r="I258" s="97"/>
      <c r="J258" s="97"/>
      <c r="K258" s="97"/>
      <c r="L258" s="97"/>
      <c r="M258" s="97"/>
      <c r="N258" s="97"/>
      <c r="O258" s="97"/>
      <c r="P258" s="97"/>
      <c r="Q258" s="97"/>
      <c r="R258" s="97"/>
      <c r="S258" s="97"/>
      <c r="T258" s="97"/>
    </row>
    <row r="259" spans="1:22" s="97" customFormat="1" x14ac:dyDescent="0.2">
      <c r="B259" s="98"/>
      <c r="C259" s="99"/>
      <c r="V259" s="79"/>
    </row>
    <row r="260" spans="1:22" s="97" customFormat="1" x14ac:dyDescent="0.2">
      <c r="B260" s="98"/>
      <c r="C260" s="99"/>
      <c r="V260" s="79"/>
    </row>
    <row r="261" spans="1:22" s="97" customFormat="1" x14ac:dyDescent="0.2">
      <c r="B261" s="98"/>
      <c r="C261" s="99"/>
      <c r="V261" s="79"/>
    </row>
    <row r="262" spans="1:22" s="97" customFormat="1" x14ac:dyDescent="0.2">
      <c r="B262" s="98"/>
      <c r="C262" s="99"/>
      <c r="V262" s="79"/>
    </row>
    <row r="263" spans="1:22" s="97" customFormat="1" x14ac:dyDescent="0.2">
      <c r="B263" s="98"/>
      <c r="C263" s="99"/>
      <c r="V263" s="79"/>
    </row>
    <row r="264" spans="1:22" s="97" customFormat="1" x14ac:dyDescent="0.2">
      <c r="B264" s="98"/>
      <c r="C264" s="99"/>
      <c r="V264" s="79"/>
    </row>
    <row r="265" spans="1:22" s="97" customFormat="1" x14ac:dyDescent="0.2">
      <c r="B265" s="98"/>
      <c r="C265" s="99"/>
      <c r="V265" s="79"/>
    </row>
    <row r="266" spans="1:22" s="97" customFormat="1" x14ac:dyDescent="0.2">
      <c r="B266" s="98"/>
      <c r="C266" s="99"/>
      <c r="V266" s="79"/>
    </row>
    <row r="267" spans="1:22" s="97" customFormat="1" x14ac:dyDescent="0.2">
      <c r="B267" s="98"/>
      <c r="C267" s="99"/>
      <c r="V267" s="79"/>
    </row>
    <row r="268" spans="1:22" s="97" customFormat="1" x14ac:dyDescent="0.2">
      <c r="B268" s="98"/>
      <c r="C268" s="99"/>
      <c r="V268" s="79"/>
    </row>
    <row r="269" spans="1:22" s="97" customFormat="1" x14ac:dyDescent="0.2">
      <c r="B269" s="98"/>
      <c r="C269" s="99"/>
      <c r="V269" s="79"/>
    </row>
    <row r="270" spans="1:22" s="97" customFormat="1" x14ac:dyDescent="0.2">
      <c r="B270" s="98"/>
      <c r="C270" s="99"/>
      <c r="V270" s="79"/>
    </row>
    <row r="271" spans="1:22" s="97" customFormat="1" x14ac:dyDescent="0.2">
      <c r="B271" s="98"/>
      <c r="C271" s="99"/>
      <c r="V271" s="79"/>
    </row>
    <row r="272" spans="1:22" s="97" customFormat="1" x14ac:dyDescent="0.2">
      <c r="B272" s="98"/>
      <c r="C272" s="99"/>
      <c r="V272" s="79"/>
    </row>
    <row r="273" spans="2:22" s="97" customFormat="1" x14ac:dyDescent="0.2">
      <c r="B273" s="98"/>
      <c r="C273" s="99"/>
      <c r="V273" s="79"/>
    </row>
    <row r="274" spans="2:22" s="97" customFormat="1" x14ac:dyDescent="0.2">
      <c r="B274" s="98"/>
      <c r="C274" s="99"/>
      <c r="V274" s="79"/>
    </row>
    <row r="275" spans="2:22" s="97" customFormat="1" x14ac:dyDescent="0.2">
      <c r="B275" s="98"/>
      <c r="C275" s="99"/>
      <c r="V275" s="79"/>
    </row>
    <row r="276" spans="2:22" s="97" customFormat="1" x14ac:dyDescent="0.2">
      <c r="B276" s="98"/>
      <c r="C276" s="99"/>
      <c r="V276" s="79"/>
    </row>
    <row r="277" spans="2:22" s="97" customFormat="1" x14ac:dyDescent="0.2">
      <c r="B277" s="98"/>
      <c r="C277" s="99"/>
      <c r="V277" s="79"/>
    </row>
    <row r="278" spans="2:22" s="97" customFormat="1" x14ac:dyDescent="0.2">
      <c r="B278" s="98"/>
      <c r="C278" s="99"/>
      <c r="V278" s="79"/>
    </row>
    <row r="279" spans="2:22" s="97" customFormat="1" x14ac:dyDescent="0.2">
      <c r="B279" s="98"/>
      <c r="C279" s="99"/>
      <c r="V279" s="79"/>
    </row>
    <row r="280" spans="2:22" s="97" customFormat="1" x14ac:dyDescent="0.2">
      <c r="B280" s="98"/>
      <c r="C280" s="99"/>
      <c r="V280" s="79"/>
    </row>
    <row r="281" spans="2:22" s="97" customFormat="1" x14ac:dyDescent="0.2">
      <c r="B281" s="98"/>
      <c r="C281" s="99"/>
      <c r="V281" s="79"/>
    </row>
    <row r="282" spans="2:22" s="97" customFormat="1" x14ac:dyDescent="0.2">
      <c r="B282" s="98"/>
      <c r="C282" s="99"/>
      <c r="V282" s="79"/>
    </row>
    <row r="283" spans="2:22" s="97" customFormat="1" x14ac:dyDescent="0.2">
      <c r="B283" s="98"/>
      <c r="C283" s="99"/>
      <c r="V283" s="79"/>
    </row>
    <row r="284" spans="2:22" s="97" customFormat="1" x14ac:dyDescent="0.2">
      <c r="B284" s="98"/>
      <c r="C284" s="99"/>
      <c r="V284" s="79"/>
    </row>
    <row r="285" spans="2:22" s="97" customFormat="1" x14ac:dyDescent="0.2">
      <c r="B285" s="98"/>
      <c r="C285" s="99"/>
      <c r="V285" s="79"/>
    </row>
    <row r="286" spans="2:22" s="97" customFormat="1" x14ac:dyDescent="0.2">
      <c r="B286" s="98"/>
      <c r="C286" s="99"/>
      <c r="V286" s="79"/>
    </row>
    <row r="287" spans="2:22" s="97" customFormat="1" x14ac:dyDescent="0.2">
      <c r="B287" s="98"/>
      <c r="C287" s="99"/>
      <c r="V287" s="79"/>
    </row>
    <row r="288" spans="2:22" s="97" customFormat="1" x14ac:dyDescent="0.2">
      <c r="B288" s="98"/>
      <c r="C288" s="99"/>
      <c r="V288" s="79"/>
    </row>
    <row r="289" spans="2:22" s="97" customFormat="1" x14ac:dyDescent="0.2">
      <c r="B289" s="98"/>
      <c r="C289" s="99"/>
      <c r="V289" s="79"/>
    </row>
    <row r="290" spans="2:22" s="97" customFormat="1" x14ac:dyDescent="0.2">
      <c r="B290" s="98"/>
      <c r="C290" s="99"/>
      <c r="V290" s="79"/>
    </row>
    <row r="291" spans="2:22" s="97" customFormat="1" x14ac:dyDescent="0.2">
      <c r="B291" s="98"/>
      <c r="C291" s="99"/>
      <c r="V291" s="79"/>
    </row>
    <row r="292" spans="2:22" s="97" customFormat="1" x14ac:dyDescent="0.2">
      <c r="B292" s="98"/>
      <c r="C292" s="99"/>
      <c r="V292" s="79"/>
    </row>
    <row r="293" spans="2:22" s="97" customFormat="1" x14ac:dyDescent="0.2">
      <c r="B293" s="98"/>
      <c r="C293" s="99"/>
      <c r="V293" s="79"/>
    </row>
    <row r="294" spans="2:22" s="97" customFormat="1" x14ac:dyDescent="0.2">
      <c r="B294" s="98"/>
      <c r="C294" s="99"/>
      <c r="V294" s="79"/>
    </row>
    <row r="295" spans="2:22" s="97" customFormat="1" x14ac:dyDescent="0.2">
      <c r="B295" s="98"/>
      <c r="C295" s="99"/>
      <c r="V295" s="79"/>
    </row>
    <row r="296" spans="2:22" s="97" customFormat="1" x14ac:dyDescent="0.2">
      <c r="B296" s="98"/>
      <c r="C296" s="99"/>
      <c r="V296" s="79"/>
    </row>
    <row r="297" spans="2:22" s="97" customFormat="1" x14ac:dyDescent="0.2">
      <c r="B297" s="98"/>
      <c r="C297" s="99"/>
      <c r="V297" s="79"/>
    </row>
    <row r="298" spans="2:22" s="97" customFormat="1" x14ac:dyDescent="0.2">
      <c r="B298" s="98"/>
      <c r="C298" s="99"/>
      <c r="V298" s="79"/>
    </row>
    <row r="299" spans="2:22" s="97" customFormat="1" x14ac:dyDescent="0.2">
      <c r="B299" s="98"/>
      <c r="C299" s="99"/>
      <c r="V299" s="79"/>
    </row>
    <row r="300" spans="2:22" s="97" customFormat="1" x14ac:dyDescent="0.2">
      <c r="B300" s="98"/>
      <c r="C300" s="99"/>
      <c r="V300" s="79"/>
    </row>
    <row r="301" spans="2:22" s="97" customFormat="1" x14ac:dyDescent="0.2">
      <c r="B301" s="98"/>
      <c r="C301" s="99"/>
      <c r="V301" s="79"/>
    </row>
    <row r="302" spans="2:22" s="97" customFormat="1" x14ac:dyDescent="0.2">
      <c r="B302" s="98"/>
      <c r="C302" s="99"/>
      <c r="V302" s="79"/>
    </row>
    <row r="303" spans="2:22" s="97" customFormat="1" x14ac:dyDescent="0.2">
      <c r="B303" s="98"/>
      <c r="C303" s="99"/>
      <c r="V303" s="79"/>
    </row>
    <row r="304" spans="2:22" s="97" customFormat="1" x14ac:dyDescent="0.2">
      <c r="B304" s="98"/>
      <c r="C304" s="99"/>
      <c r="V304" s="79"/>
    </row>
    <row r="305" spans="2:22" s="97" customFormat="1" x14ac:dyDescent="0.2">
      <c r="B305" s="98"/>
      <c r="C305" s="99"/>
      <c r="V305" s="79"/>
    </row>
    <row r="306" spans="2:22" s="97" customFormat="1" x14ac:dyDescent="0.2">
      <c r="B306" s="98"/>
      <c r="C306" s="99"/>
      <c r="V306" s="79"/>
    </row>
    <row r="307" spans="2:22" s="97" customFormat="1" x14ac:dyDescent="0.2">
      <c r="B307" s="98"/>
      <c r="C307" s="99"/>
      <c r="V307" s="79"/>
    </row>
    <row r="308" spans="2:22" s="97" customFormat="1" x14ac:dyDescent="0.2">
      <c r="B308" s="98"/>
      <c r="C308" s="99"/>
      <c r="V308" s="79"/>
    </row>
    <row r="309" spans="2:22" s="97" customFormat="1" x14ac:dyDescent="0.2">
      <c r="B309" s="98"/>
      <c r="C309" s="99"/>
      <c r="V309" s="79"/>
    </row>
    <row r="310" spans="2:22" s="97" customFormat="1" x14ac:dyDescent="0.2">
      <c r="B310" s="98"/>
      <c r="C310" s="99"/>
      <c r="V310" s="79"/>
    </row>
    <row r="311" spans="2:22" s="97" customFormat="1" x14ac:dyDescent="0.2">
      <c r="B311" s="98"/>
      <c r="C311" s="99"/>
      <c r="V311" s="79"/>
    </row>
    <row r="312" spans="2:22" s="97" customFormat="1" x14ac:dyDescent="0.2">
      <c r="B312" s="98"/>
      <c r="C312" s="99"/>
      <c r="V312" s="79"/>
    </row>
    <row r="313" spans="2:22" s="97" customFormat="1" x14ac:dyDescent="0.2">
      <c r="B313" s="98"/>
      <c r="C313" s="99"/>
      <c r="V313" s="79"/>
    </row>
    <row r="314" spans="2:22" s="97" customFormat="1" x14ac:dyDescent="0.2">
      <c r="B314" s="98"/>
      <c r="C314" s="99"/>
      <c r="V314" s="79"/>
    </row>
    <row r="315" spans="2:22" s="97" customFormat="1" x14ac:dyDescent="0.2">
      <c r="B315" s="98"/>
      <c r="C315" s="99"/>
      <c r="V315" s="79"/>
    </row>
    <row r="316" spans="2:22" s="97" customFormat="1" x14ac:dyDescent="0.2">
      <c r="B316" s="98"/>
      <c r="C316" s="99"/>
      <c r="V316" s="79"/>
    </row>
    <row r="317" spans="2:22" s="97" customFormat="1" x14ac:dyDescent="0.2">
      <c r="B317" s="98"/>
      <c r="C317" s="99"/>
      <c r="V317" s="79"/>
    </row>
    <row r="318" spans="2:22" s="97" customFormat="1" x14ac:dyDescent="0.2">
      <c r="B318" s="98"/>
      <c r="C318" s="99"/>
      <c r="V318" s="79"/>
    </row>
    <row r="319" spans="2:22" s="97" customFormat="1" x14ac:dyDescent="0.2">
      <c r="B319" s="98"/>
      <c r="C319" s="99"/>
      <c r="V319" s="79"/>
    </row>
    <row r="320" spans="2:22" s="97" customFormat="1" x14ac:dyDescent="0.2">
      <c r="B320" s="98"/>
      <c r="C320" s="99"/>
      <c r="V320" s="79"/>
    </row>
    <row r="321" spans="2:22" s="97" customFormat="1" x14ac:dyDescent="0.2">
      <c r="B321" s="98"/>
      <c r="C321" s="99"/>
      <c r="V321" s="79"/>
    </row>
    <row r="322" spans="2:22" s="97" customFormat="1" x14ac:dyDescent="0.2">
      <c r="B322" s="98"/>
      <c r="C322" s="99"/>
      <c r="V322" s="79"/>
    </row>
    <row r="323" spans="2:22" s="97" customFormat="1" x14ac:dyDescent="0.2">
      <c r="B323" s="98"/>
      <c r="C323" s="99"/>
      <c r="V323" s="79"/>
    </row>
    <row r="324" spans="2:22" s="97" customFormat="1" x14ac:dyDescent="0.2">
      <c r="B324" s="98"/>
      <c r="C324" s="99"/>
      <c r="V324" s="79"/>
    </row>
    <row r="325" spans="2:22" s="97" customFormat="1" x14ac:dyDescent="0.2">
      <c r="B325" s="98"/>
      <c r="C325" s="99"/>
      <c r="V325" s="79"/>
    </row>
    <row r="326" spans="2:22" s="97" customFormat="1" x14ac:dyDescent="0.2">
      <c r="B326" s="98"/>
      <c r="C326" s="99"/>
      <c r="V326" s="79"/>
    </row>
    <row r="327" spans="2:22" s="97" customFormat="1" x14ac:dyDescent="0.2">
      <c r="B327" s="98"/>
      <c r="C327" s="99"/>
      <c r="V327" s="79"/>
    </row>
    <row r="328" spans="2:22" s="97" customFormat="1" x14ac:dyDescent="0.2">
      <c r="B328" s="98"/>
      <c r="C328" s="99"/>
      <c r="V328" s="79"/>
    </row>
    <row r="329" spans="2:22" s="97" customFormat="1" x14ac:dyDescent="0.2">
      <c r="B329" s="98"/>
      <c r="C329" s="99"/>
      <c r="V329" s="79"/>
    </row>
    <row r="330" spans="2:22" s="97" customFormat="1" x14ac:dyDescent="0.2">
      <c r="B330" s="98"/>
      <c r="C330" s="99"/>
      <c r="V330" s="79"/>
    </row>
    <row r="331" spans="2:22" s="97" customFormat="1" x14ac:dyDescent="0.2">
      <c r="B331" s="98"/>
      <c r="C331" s="99"/>
      <c r="V331" s="79"/>
    </row>
    <row r="332" spans="2:22" s="97" customFormat="1" x14ac:dyDescent="0.2">
      <c r="B332" s="98"/>
      <c r="C332" s="99"/>
      <c r="V332" s="79"/>
    </row>
    <row r="333" spans="2:22" s="97" customFormat="1" x14ac:dyDescent="0.2">
      <c r="B333" s="98"/>
      <c r="C333" s="99"/>
      <c r="V333" s="79"/>
    </row>
    <row r="334" spans="2:22" s="97" customFormat="1" x14ac:dyDescent="0.2">
      <c r="B334" s="98"/>
      <c r="C334" s="99"/>
      <c r="V334" s="79"/>
    </row>
    <row r="335" spans="2:22" s="97" customFormat="1" x14ac:dyDescent="0.2">
      <c r="B335" s="98"/>
      <c r="C335" s="99"/>
      <c r="V335" s="79"/>
    </row>
    <row r="336" spans="2:22" s="97" customFormat="1" x14ac:dyDescent="0.2">
      <c r="B336" s="98"/>
      <c r="C336" s="99"/>
      <c r="V336" s="79"/>
    </row>
    <row r="337" spans="2:22" s="97" customFormat="1" x14ac:dyDescent="0.2">
      <c r="B337" s="98"/>
      <c r="C337" s="99"/>
      <c r="V337" s="79"/>
    </row>
    <row r="338" spans="2:22" s="97" customFormat="1" x14ac:dyDescent="0.2">
      <c r="B338" s="98"/>
      <c r="C338" s="99"/>
      <c r="V338" s="79"/>
    </row>
    <row r="339" spans="2:22" s="97" customFormat="1" x14ac:dyDescent="0.2">
      <c r="B339" s="98"/>
      <c r="C339" s="99"/>
      <c r="V339" s="79"/>
    </row>
    <row r="340" spans="2:22" s="97" customFormat="1" x14ac:dyDescent="0.2">
      <c r="B340" s="98"/>
      <c r="C340" s="99"/>
      <c r="V340" s="79"/>
    </row>
    <row r="341" spans="2:22" s="97" customFormat="1" x14ac:dyDescent="0.2">
      <c r="B341" s="98"/>
      <c r="C341" s="99"/>
      <c r="V341" s="79"/>
    </row>
    <row r="342" spans="2:22" s="97" customFormat="1" x14ac:dyDescent="0.2">
      <c r="B342" s="98"/>
      <c r="C342" s="99"/>
      <c r="V342" s="79"/>
    </row>
    <row r="343" spans="2:22" s="97" customFormat="1" x14ac:dyDescent="0.2">
      <c r="B343" s="98"/>
      <c r="C343" s="99"/>
      <c r="V343" s="79"/>
    </row>
    <row r="344" spans="2:22" s="97" customFormat="1" x14ac:dyDescent="0.2">
      <c r="B344" s="98"/>
      <c r="C344" s="99"/>
      <c r="V344" s="79"/>
    </row>
    <row r="345" spans="2:22" s="97" customFormat="1" x14ac:dyDescent="0.2">
      <c r="B345" s="98"/>
      <c r="C345" s="99"/>
      <c r="V345" s="79"/>
    </row>
    <row r="346" spans="2:22" s="97" customFormat="1" x14ac:dyDescent="0.2">
      <c r="B346" s="98"/>
      <c r="C346" s="99"/>
      <c r="V346" s="79"/>
    </row>
    <row r="347" spans="2:22" s="97" customFormat="1" x14ac:dyDescent="0.2">
      <c r="B347" s="98"/>
      <c r="C347" s="99"/>
      <c r="V347" s="79"/>
    </row>
    <row r="348" spans="2:22" s="97" customFormat="1" x14ac:dyDescent="0.2">
      <c r="B348" s="98"/>
      <c r="C348" s="99"/>
      <c r="V348" s="79"/>
    </row>
    <row r="349" spans="2:22" s="97" customFormat="1" x14ac:dyDescent="0.2">
      <c r="B349" s="98"/>
      <c r="C349" s="99"/>
      <c r="V349" s="79"/>
    </row>
    <row r="350" spans="2:22" s="97" customFormat="1" x14ac:dyDescent="0.2">
      <c r="B350" s="98"/>
      <c r="C350" s="99"/>
      <c r="V350" s="79"/>
    </row>
    <row r="351" spans="2:22" s="97" customFormat="1" x14ac:dyDescent="0.2">
      <c r="B351" s="98"/>
      <c r="C351" s="99"/>
      <c r="V351" s="79"/>
    </row>
    <row r="352" spans="2:22" s="97" customFormat="1" x14ac:dyDescent="0.2">
      <c r="B352" s="98"/>
      <c r="C352" s="99"/>
      <c r="V352" s="79"/>
    </row>
    <row r="353" spans="2:22" s="97" customFormat="1" x14ac:dyDescent="0.2">
      <c r="B353" s="98"/>
      <c r="C353" s="99"/>
      <c r="V353" s="79"/>
    </row>
    <row r="354" spans="2:22" s="97" customFormat="1" x14ac:dyDescent="0.2">
      <c r="B354" s="98"/>
      <c r="C354" s="99"/>
      <c r="V354" s="79"/>
    </row>
    <row r="355" spans="2:22" s="97" customFormat="1" x14ac:dyDescent="0.2">
      <c r="B355" s="98"/>
      <c r="C355" s="99"/>
      <c r="V355" s="79"/>
    </row>
    <row r="356" spans="2:22" s="97" customFormat="1" x14ac:dyDescent="0.2">
      <c r="B356" s="98"/>
      <c r="C356" s="99"/>
      <c r="V356" s="79"/>
    </row>
    <row r="357" spans="2:22" s="97" customFormat="1" x14ac:dyDescent="0.2">
      <c r="B357" s="98"/>
      <c r="C357" s="99"/>
      <c r="V357" s="79"/>
    </row>
    <row r="358" spans="2:22" s="97" customFormat="1" x14ac:dyDescent="0.2">
      <c r="B358" s="98"/>
      <c r="C358" s="99"/>
      <c r="V358" s="79"/>
    </row>
    <row r="359" spans="2:22" s="97" customFormat="1" x14ac:dyDescent="0.2">
      <c r="B359" s="98"/>
      <c r="C359" s="99"/>
      <c r="V359" s="79"/>
    </row>
    <row r="360" spans="2:22" s="97" customFormat="1" x14ac:dyDescent="0.2">
      <c r="B360" s="98"/>
      <c r="C360" s="99"/>
      <c r="V360" s="79"/>
    </row>
    <row r="361" spans="2:22" s="97" customFormat="1" x14ac:dyDescent="0.2">
      <c r="B361" s="98"/>
      <c r="C361" s="99"/>
      <c r="V361" s="79"/>
    </row>
    <row r="362" spans="2:22" s="97" customFormat="1" x14ac:dyDescent="0.2">
      <c r="B362" s="98"/>
      <c r="C362" s="99"/>
      <c r="V362" s="79"/>
    </row>
    <row r="363" spans="2:22" s="97" customFormat="1" x14ac:dyDescent="0.2">
      <c r="B363" s="98"/>
      <c r="C363" s="99"/>
      <c r="V363" s="79"/>
    </row>
    <row r="364" spans="2:22" s="97" customFormat="1" x14ac:dyDescent="0.2">
      <c r="B364" s="98"/>
      <c r="C364" s="99"/>
      <c r="V364" s="79"/>
    </row>
    <row r="365" spans="2:22" s="97" customFormat="1" x14ac:dyDescent="0.2">
      <c r="B365" s="98"/>
      <c r="C365" s="99"/>
      <c r="V365" s="79"/>
    </row>
    <row r="366" spans="2:22" s="97" customFormat="1" x14ac:dyDescent="0.2">
      <c r="B366" s="98"/>
      <c r="C366" s="99"/>
      <c r="V366" s="79"/>
    </row>
    <row r="367" spans="2:22" s="97" customFormat="1" x14ac:dyDescent="0.2">
      <c r="B367" s="98"/>
      <c r="C367" s="99"/>
      <c r="V367" s="79"/>
    </row>
    <row r="368" spans="2:22" s="97" customFormat="1" x14ac:dyDescent="0.2">
      <c r="B368" s="98"/>
      <c r="C368" s="99"/>
      <c r="V368" s="79"/>
    </row>
    <row r="369" spans="2:22" s="97" customFormat="1" x14ac:dyDescent="0.2">
      <c r="B369" s="98"/>
      <c r="C369" s="99"/>
      <c r="V369" s="79"/>
    </row>
    <row r="370" spans="2:22" s="97" customFormat="1" x14ac:dyDescent="0.2">
      <c r="B370" s="98"/>
      <c r="C370" s="99"/>
      <c r="V370" s="79"/>
    </row>
    <row r="371" spans="2:22" s="97" customFormat="1" x14ac:dyDescent="0.2">
      <c r="B371" s="98"/>
      <c r="C371" s="99"/>
      <c r="V371" s="79"/>
    </row>
    <row r="372" spans="2:22" s="97" customFormat="1" x14ac:dyDescent="0.2">
      <c r="B372" s="98"/>
      <c r="C372" s="99"/>
      <c r="V372" s="79"/>
    </row>
    <row r="373" spans="2:22" s="97" customFormat="1" x14ac:dyDescent="0.2">
      <c r="B373" s="98"/>
      <c r="C373" s="99"/>
      <c r="V373" s="79"/>
    </row>
    <row r="374" spans="2:22" s="97" customFormat="1" x14ac:dyDescent="0.2">
      <c r="B374" s="98"/>
      <c r="C374" s="99"/>
      <c r="V374" s="79"/>
    </row>
    <row r="375" spans="2:22" s="97" customFormat="1" x14ac:dyDescent="0.2">
      <c r="B375" s="98"/>
      <c r="C375" s="99"/>
      <c r="V375" s="79"/>
    </row>
    <row r="376" spans="2:22" s="97" customFormat="1" x14ac:dyDescent="0.2">
      <c r="B376" s="98"/>
      <c r="C376" s="99"/>
      <c r="V376" s="79"/>
    </row>
    <row r="377" spans="2:22" s="97" customFormat="1" x14ac:dyDescent="0.2">
      <c r="B377" s="98"/>
      <c r="C377" s="99"/>
      <c r="V377" s="79"/>
    </row>
    <row r="378" spans="2:22" s="97" customFormat="1" x14ac:dyDescent="0.2">
      <c r="B378" s="98"/>
      <c r="C378" s="99"/>
      <c r="V378" s="79"/>
    </row>
    <row r="379" spans="2:22" s="97" customFormat="1" x14ac:dyDescent="0.2">
      <c r="B379" s="98"/>
      <c r="C379" s="99"/>
      <c r="V379" s="79"/>
    </row>
    <row r="380" spans="2:22" s="97" customFormat="1" x14ac:dyDescent="0.2">
      <c r="B380" s="98"/>
      <c r="C380" s="99"/>
      <c r="V380" s="79"/>
    </row>
    <row r="381" spans="2:22" s="97" customFormat="1" x14ac:dyDescent="0.2">
      <c r="B381" s="98"/>
      <c r="C381" s="99"/>
      <c r="V381" s="79"/>
    </row>
    <row r="382" spans="2:22" s="97" customFormat="1" x14ac:dyDescent="0.2">
      <c r="B382" s="98"/>
      <c r="C382" s="99"/>
      <c r="V382" s="79"/>
    </row>
    <row r="383" spans="2:22" s="97" customFormat="1" x14ac:dyDescent="0.2">
      <c r="B383" s="98"/>
      <c r="C383" s="99"/>
      <c r="V383" s="79"/>
    </row>
    <row r="384" spans="2:22" s="97" customFormat="1" x14ac:dyDescent="0.2">
      <c r="B384" s="98"/>
      <c r="C384" s="99"/>
      <c r="V384" s="79"/>
    </row>
    <row r="385" spans="2:22" s="97" customFormat="1" x14ac:dyDescent="0.2">
      <c r="B385" s="98"/>
      <c r="C385" s="99"/>
      <c r="V385" s="79"/>
    </row>
    <row r="386" spans="2:22" s="97" customFormat="1" x14ac:dyDescent="0.2">
      <c r="B386" s="98"/>
      <c r="C386" s="99"/>
      <c r="V386" s="79"/>
    </row>
    <row r="387" spans="2:22" s="97" customFormat="1" x14ac:dyDescent="0.2">
      <c r="B387" s="98"/>
      <c r="C387" s="99"/>
      <c r="V387" s="79"/>
    </row>
    <row r="388" spans="2:22" s="97" customFormat="1" x14ac:dyDescent="0.2">
      <c r="B388" s="98"/>
      <c r="C388" s="99"/>
      <c r="V388" s="79"/>
    </row>
    <row r="389" spans="2:22" s="97" customFormat="1" x14ac:dyDescent="0.2">
      <c r="B389" s="98"/>
      <c r="C389" s="99"/>
      <c r="V389" s="79"/>
    </row>
    <row r="390" spans="2:22" s="97" customFormat="1" x14ac:dyDescent="0.2">
      <c r="B390" s="98"/>
      <c r="C390" s="99"/>
      <c r="V390" s="79"/>
    </row>
    <row r="391" spans="2:22" s="97" customFormat="1" x14ac:dyDescent="0.2">
      <c r="B391" s="98"/>
      <c r="C391" s="99"/>
      <c r="V391" s="79"/>
    </row>
    <row r="392" spans="2:22" s="97" customFormat="1" x14ac:dyDescent="0.2">
      <c r="B392" s="98"/>
      <c r="C392" s="99"/>
      <c r="V392" s="79"/>
    </row>
    <row r="393" spans="2:22" s="97" customFormat="1" x14ac:dyDescent="0.2">
      <c r="B393" s="98"/>
      <c r="C393" s="99"/>
      <c r="V393" s="79"/>
    </row>
    <row r="394" spans="2:22" s="97" customFormat="1" x14ac:dyDescent="0.2">
      <c r="B394" s="98"/>
      <c r="C394" s="99"/>
      <c r="V394" s="79"/>
    </row>
    <row r="395" spans="2:22" s="97" customFormat="1" x14ac:dyDescent="0.2">
      <c r="B395" s="98"/>
      <c r="C395" s="99"/>
      <c r="V395" s="79"/>
    </row>
    <row r="396" spans="2:22" s="97" customFormat="1" x14ac:dyDescent="0.2">
      <c r="B396" s="98"/>
      <c r="C396" s="99"/>
      <c r="V396" s="79"/>
    </row>
    <row r="397" spans="2:22" s="97" customFormat="1" x14ac:dyDescent="0.2">
      <c r="B397" s="98"/>
      <c r="C397" s="99"/>
      <c r="V397" s="79"/>
    </row>
    <row r="398" spans="2:22" s="97" customFormat="1" x14ac:dyDescent="0.2">
      <c r="B398" s="98"/>
      <c r="C398" s="99"/>
      <c r="V398" s="79"/>
    </row>
    <row r="399" spans="2:22" s="97" customFormat="1" x14ac:dyDescent="0.2">
      <c r="B399" s="98"/>
      <c r="C399" s="99"/>
      <c r="V399" s="79"/>
    </row>
    <row r="400" spans="2:22" s="97" customFormat="1" x14ac:dyDescent="0.2">
      <c r="B400" s="98"/>
      <c r="C400" s="99"/>
      <c r="V400" s="79"/>
    </row>
    <row r="401" spans="2:22" s="97" customFormat="1" x14ac:dyDescent="0.2">
      <c r="B401" s="98"/>
      <c r="C401" s="99"/>
      <c r="V401" s="79"/>
    </row>
    <row r="402" spans="2:22" s="97" customFormat="1" x14ac:dyDescent="0.2">
      <c r="B402" s="98"/>
      <c r="C402" s="99"/>
      <c r="V402" s="79"/>
    </row>
    <row r="403" spans="2:22" s="97" customFormat="1" x14ac:dyDescent="0.2">
      <c r="B403" s="98"/>
      <c r="C403" s="99"/>
      <c r="V403" s="79"/>
    </row>
    <row r="404" spans="2:22" s="97" customFormat="1" x14ac:dyDescent="0.2">
      <c r="B404" s="98"/>
      <c r="C404" s="99"/>
      <c r="V404" s="79"/>
    </row>
    <row r="405" spans="2:22" s="97" customFormat="1" x14ac:dyDescent="0.2">
      <c r="B405" s="98"/>
      <c r="C405" s="99"/>
      <c r="V405" s="79"/>
    </row>
    <row r="406" spans="2:22" s="97" customFormat="1" x14ac:dyDescent="0.2">
      <c r="B406" s="98"/>
      <c r="C406" s="99"/>
      <c r="V406" s="79"/>
    </row>
    <row r="407" spans="2:22" s="97" customFormat="1" x14ac:dyDescent="0.2">
      <c r="B407" s="98"/>
      <c r="C407" s="99"/>
      <c r="V407" s="79"/>
    </row>
    <row r="408" spans="2:22" s="97" customFormat="1" x14ac:dyDescent="0.2">
      <c r="B408" s="98"/>
      <c r="C408" s="99"/>
      <c r="V408" s="79"/>
    </row>
    <row r="409" spans="2:22" s="97" customFormat="1" x14ac:dyDescent="0.2">
      <c r="B409" s="98"/>
      <c r="C409" s="99"/>
      <c r="V409" s="79"/>
    </row>
    <row r="410" spans="2:22" s="97" customFormat="1" x14ac:dyDescent="0.2">
      <c r="B410" s="98"/>
      <c r="C410" s="99"/>
      <c r="V410" s="79"/>
    </row>
    <row r="411" spans="2:22" s="97" customFormat="1" x14ac:dyDescent="0.2">
      <c r="B411" s="98"/>
      <c r="C411" s="99"/>
      <c r="V411" s="79"/>
    </row>
    <row r="412" spans="2:22" s="97" customFormat="1" x14ac:dyDescent="0.2">
      <c r="B412" s="98"/>
      <c r="C412" s="99"/>
      <c r="V412" s="79"/>
    </row>
    <row r="413" spans="2:22" s="97" customFormat="1" x14ac:dyDescent="0.2">
      <c r="B413" s="98"/>
      <c r="C413" s="99"/>
      <c r="V413" s="79"/>
    </row>
    <row r="414" spans="2:22" s="97" customFormat="1" x14ac:dyDescent="0.2">
      <c r="B414" s="98"/>
      <c r="C414" s="99"/>
      <c r="V414" s="79"/>
    </row>
    <row r="415" spans="2:22" s="97" customFormat="1" x14ac:dyDescent="0.2">
      <c r="B415" s="98"/>
      <c r="C415" s="99"/>
      <c r="V415" s="79"/>
    </row>
    <row r="416" spans="2:22" s="97" customFormat="1" x14ac:dyDescent="0.2">
      <c r="B416" s="98"/>
      <c r="C416" s="99"/>
      <c r="V416" s="79"/>
    </row>
    <row r="417" spans="2:22" s="97" customFormat="1" x14ac:dyDescent="0.2">
      <c r="B417" s="98"/>
      <c r="C417" s="99"/>
      <c r="V417" s="79"/>
    </row>
    <row r="418" spans="2:22" s="97" customFormat="1" x14ac:dyDescent="0.2">
      <c r="B418" s="98"/>
      <c r="C418" s="99"/>
      <c r="V418" s="79"/>
    </row>
    <row r="419" spans="2:22" s="97" customFormat="1" x14ac:dyDescent="0.2">
      <c r="B419" s="98"/>
      <c r="C419" s="99"/>
      <c r="V419" s="79"/>
    </row>
    <row r="420" spans="2:22" s="97" customFormat="1" x14ac:dyDescent="0.2">
      <c r="B420" s="98"/>
      <c r="C420" s="99"/>
      <c r="V420" s="79"/>
    </row>
    <row r="421" spans="2:22" s="97" customFormat="1" x14ac:dyDescent="0.2">
      <c r="B421" s="98"/>
      <c r="C421" s="99"/>
      <c r="V421" s="79"/>
    </row>
    <row r="422" spans="2:22" s="97" customFormat="1" x14ac:dyDescent="0.2">
      <c r="B422" s="98"/>
      <c r="C422" s="99"/>
      <c r="V422" s="79"/>
    </row>
    <row r="423" spans="2:22" s="97" customFormat="1" x14ac:dyDescent="0.2">
      <c r="B423" s="98"/>
      <c r="C423" s="99"/>
      <c r="V423" s="79"/>
    </row>
    <row r="424" spans="2:22" s="97" customFormat="1" x14ac:dyDescent="0.2">
      <c r="B424" s="98"/>
      <c r="C424" s="99"/>
      <c r="V424" s="79"/>
    </row>
    <row r="425" spans="2:22" s="97" customFormat="1" x14ac:dyDescent="0.2">
      <c r="B425" s="98"/>
      <c r="C425" s="99"/>
      <c r="V425" s="79"/>
    </row>
    <row r="426" spans="2:22" s="97" customFormat="1" x14ac:dyDescent="0.2">
      <c r="B426" s="98"/>
      <c r="C426" s="99"/>
      <c r="V426" s="79"/>
    </row>
    <row r="427" spans="2:22" s="97" customFormat="1" x14ac:dyDescent="0.2">
      <c r="B427" s="98"/>
      <c r="C427" s="99"/>
      <c r="V427" s="79"/>
    </row>
    <row r="428" spans="2:22" s="97" customFormat="1" x14ac:dyDescent="0.2">
      <c r="B428" s="98"/>
      <c r="C428" s="99"/>
      <c r="V428" s="79"/>
    </row>
    <row r="429" spans="2:22" s="97" customFormat="1" x14ac:dyDescent="0.2">
      <c r="B429" s="98"/>
      <c r="C429" s="99"/>
      <c r="V429" s="79"/>
    </row>
    <row r="430" spans="2:22" s="97" customFormat="1" x14ac:dyDescent="0.2">
      <c r="B430" s="98"/>
      <c r="C430" s="99"/>
      <c r="V430" s="79"/>
    </row>
    <row r="431" spans="2:22" s="97" customFormat="1" x14ac:dyDescent="0.2">
      <c r="B431" s="98"/>
      <c r="C431" s="99"/>
      <c r="V431" s="79"/>
    </row>
    <row r="432" spans="2:22" s="97" customFormat="1" x14ac:dyDescent="0.2">
      <c r="B432" s="98"/>
      <c r="C432" s="99"/>
      <c r="V432" s="79"/>
    </row>
    <row r="433" spans="2:22" s="97" customFormat="1" x14ac:dyDescent="0.2">
      <c r="B433" s="98"/>
      <c r="C433" s="99"/>
      <c r="V433" s="79"/>
    </row>
    <row r="434" spans="2:22" s="97" customFormat="1" x14ac:dyDescent="0.2">
      <c r="B434" s="98"/>
      <c r="C434" s="99"/>
      <c r="V434" s="79"/>
    </row>
    <row r="435" spans="2:22" s="97" customFormat="1" x14ac:dyDescent="0.2">
      <c r="B435" s="98"/>
      <c r="C435" s="99"/>
      <c r="V435" s="79"/>
    </row>
    <row r="436" spans="2:22" s="97" customFormat="1" x14ac:dyDescent="0.2">
      <c r="B436" s="98"/>
      <c r="C436" s="99"/>
      <c r="V436" s="79"/>
    </row>
    <row r="437" spans="2:22" s="97" customFormat="1" x14ac:dyDescent="0.2">
      <c r="B437" s="98"/>
      <c r="C437" s="99"/>
      <c r="V437" s="79"/>
    </row>
    <row r="438" spans="2:22" s="97" customFormat="1" x14ac:dyDescent="0.2">
      <c r="B438" s="98"/>
      <c r="C438" s="99"/>
      <c r="V438" s="79"/>
    </row>
    <row r="439" spans="2:22" s="97" customFormat="1" x14ac:dyDescent="0.2">
      <c r="B439" s="98"/>
      <c r="C439" s="99"/>
      <c r="V439" s="79"/>
    </row>
    <row r="440" spans="2:22" s="97" customFormat="1" x14ac:dyDescent="0.2">
      <c r="B440" s="98"/>
      <c r="C440" s="99"/>
      <c r="V440" s="79"/>
    </row>
    <row r="441" spans="2:22" s="97" customFormat="1" x14ac:dyDescent="0.2">
      <c r="B441" s="98"/>
      <c r="C441" s="99"/>
      <c r="V441" s="79"/>
    </row>
    <row r="442" spans="2:22" s="97" customFormat="1" x14ac:dyDescent="0.2">
      <c r="B442" s="98"/>
      <c r="C442" s="99"/>
      <c r="V442" s="79"/>
    </row>
    <row r="443" spans="2:22" s="97" customFormat="1" x14ac:dyDescent="0.2">
      <c r="B443" s="98"/>
      <c r="C443" s="99"/>
      <c r="V443" s="79"/>
    </row>
    <row r="444" spans="2:22" s="97" customFormat="1" x14ac:dyDescent="0.2">
      <c r="B444" s="98"/>
      <c r="C444" s="99"/>
      <c r="V444" s="79"/>
    </row>
    <row r="445" spans="2:22" s="97" customFormat="1" x14ac:dyDescent="0.2">
      <c r="B445" s="98"/>
      <c r="C445" s="99"/>
      <c r="V445" s="79"/>
    </row>
    <row r="446" spans="2:22" s="97" customFormat="1" x14ac:dyDescent="0.2">
      <c r="B446" s="98"/>
      <c r="C446" s="99"/>
      <c r="V446" s="79"/>
    </row>
    <row r="447" spans="2:22" s="97" customFormat="1" x14ac:dyDescent="0.2">
      <c r="B447" s="98"/>
      <c r="C447" s="99"/>
      <c r="V447" s="79"/>
    </row>
    <row r="448" spans="2:22" s="97" customFormat="1" x14ac:dyDescent="0.2">
      <c r="B448" s="98"/>
      <c r="C448" s="99"/>
      <c r="V448" s="79"/>
    </row>
    <row r="449" spans="2:22" s="97" customFormat="1" x14ac:dyDescent="0.2">
      <c r="B449" s="98"/>
      <c r="C449" s="99"/>
      <c r="V449" s="79"/>
    </row>
    <row r="450" spans="2:22" s="97" customFormat="1" x14ac:dyDescent="0.2">
      <c r="B450" s="98"/>
      <c r="C450" s="99"/>
      <c r="V450" s="79"/>
    </row>
    <row r="451" spans="2:22" s="97" customFormat="1" x14ac:dyDescent="0.2">
      <c r="B451" s="98"/>
      <c r="C451" s="99"/>
      <c r="V451" s="79"/>
    </row>
    <row r="452" spans="2:22" s="97" customFormat="1" x14ac:dyDescent="0.2">
      <c r="B452" s="98"/>
      <c r="C452" s="99"/>
      <c r="V452" s="79"/>
    </row>
    <row r="453" spans="2:22" s="97" customFormat="1" x14ac:dyDescent="0.2">
      <c r="B453" s="98"/>
      <c r="C453" s="99"/>
      <c r="V453" s="79"/>
    </row>
    <row r="454" spans="2:22" s="97" customFormat="1" x14ac:dyDescent="0.2">
      <c r="B454" s="98"/>
      <c r="C454" s="99"/>
      <c r="V454" s="79"/>
    </row>
    <row r="455" spans="2:22" s="97" customFormat="1" x14ac:dyDescent="0.2">
      <c r="B455" s="98"/>
      <c r="C455" s="99"/>
      <c r="V455" s="79"/>
    </row>
    <row r="456" spans="2:22" s="97" customFormat="1" x14ac:dyDescent="0.2">
      <c r="B456" s="98"/>
      <c r="C456" s="99"/>
      <c r="V456" s="79"/>
    </row>
    <row r="457" spans="2:22" s="97" customFormat="1" x14ac:dyDescent="0.2">
      <c r="B457" s="98"/>
      <c r="C457" s="99"/>
      <c r="V457" s="79"/>
    </row>
    <row r="458" spans="2:22" s="97" customFormat="1" x14ac:dyDescent="0.2">
      <c r="B458" s="98"/>
      <c r="C458" s="99"/>
      <c r="V458" s="79"/>
    </row>
    <row r="459" spans="2:22" s="97" customFormat="1" x14ac:dyDescent="0.2">
      <c r="B459" s="98"/>
      <c r="C459" s="99"/>
      <c r="V459" s="79"/>
    </row>
    <row r="460" spans="2:22" s="97" customFormat="1" x14ac:dyDescent="0.2">
      <c r="B460" s="98"/>
      <c r="C460" s="99"/>
      <c r="V460" s="79"/>
    </row>
    <row r="461" spans="2:22" s="97" customFormat="1" x14ac:dyDescent="0.2">
      <c r="B461" s="98"/>
      <c r="C461" s="99"/>
      <c r="V461" s="79"/>
    </row>
    <row r="462" spans="2:22" s="97" customFormat="1" x14ac:dyDescent="0.2">
      <c r="B462" s="98"/>
      <c r="C462" s="99"/>
      <c r="V462" s="79"/>
    </row>
    <row r="463" spans="2:22" s="97" customFormat="1" x14ac:dyDescent="0.2">
      <c r="B463" s="98"/>
      <c r="C463" s="99"/>
      <c r="V463" s="79"/>
    </row>
    <row r="464" spans="2:22" s="97" customFormat="1" x14ac:dyDescent="0.2">
      <c r="B464" s="98"/>
      <c r="C464" s="99"/>
      <c r="V464" s="79"/>
    </row>
    <row r="465" spans="2:22" s="97" customFormat="1" x14ac:dyDescent="0.2">
      <c r="B465" s="98"/>
      <c r="C465" s="99"/>
      <c r="V465" s="79"/>
    </row>
    <row r="466" spans="2:22" s="97" customFormat="1" x14ac:dyDescent="0.2">
      <c r="B466" s="98"/>
      <c r="C466" s="99"/>
      <c r="V466" s="79"/>
    </row>
    <row r="467" spans="2:22" s="97" customFormat="1" x14ac:dyDescent="0.2">
      <c r="B467" s="98"/>
      <c r="C467" s="99"/>
      <c r="V467" s="79"/>
    </row>
    <row r="468" spans="2:22" s="97" customFormat="1" x14ac:dyDescent="0.2">
      <c r="B468" s="98"/>
      <c r="C468" s="99"/>
      <c r="V468" s="79"/>
    </row>
    <row r="469" spans="2:22" s="97" customFormat="1" x14ac:dyDescent="0.2">
      <c r="B469" s="98"/>
      <c r="C469" s="99"/>
      <c r="V469" s="79"/>
    </row>
    <row r="470" spans="2:22" s="97" customFormat="1" x14ac:dyDescent="0.2">
      <c r="B470" s="98"/>
      <c r="C470" s="99"/>
      <c r="V470" s="79"/>
    </row>
    <row r="471" spans="2:22" s="97" customFormat="1" x14ac:dyDescent="0.2">
      <c r="B471" s="98"/>
      <c r="C471" s="99"/>
      <c r="V471" s="79"/>
    </row>
    <row r="472" spans="2:22" s="97" customFormat="1" x14ac:dyDescent="0.2">
      <c r="B472" s="98"/>
      <c r="C472" s="99"/>
      <c r="V472" s="79"/>
    </row>
    <row r="473" spans="2:22" s="97" customFormat="1" x14ac:dyDescent="0.2">
      <c r="B473" s="98"/>
      <c r="C473" s="99"/>
      <c r="V473" s="79"/>
    </row>
    <row r="474" spans="2:22" s="97" customFormat="1" x14ac:dyDescent="0.2">
      <c r="B474" s="98"/>
      <c r="C474" s="99"/>
      <c r="V474" s="79"/>
    </row>
    <row r="475" spans="2:22" s="97" customFormat="1" x14ac:dyDescent="0.2">
      <c r="B475" s="98"/>
      <c r="C475" s="99"/>
      <c r="V475" s="79"/>
    </row>
    <row r="476" spans="2:22" s="97" customFormat="1" x14ac:dyDescent="0.2">
      <c r="B476" s="98"/>
      <c r="C476" s="99"/>
      <c r="V476" s="79"/>
    </row>
    <row r="477" spans="2:22" s="97" customFormat="1" x14ac:dyDescent="0.2">
      <c r="B477" s="98"/>
      <c r="C477" s="99"/>
      <c r="V477" s="79"/>
    </row>
    <row r="478" spans="2:22" s="97" customFormat="1" x14ac:dyDescent="0.2">
      <c r="B478" s="98"/>
      <c r="C478" s="99"/>
      <c r="V478" s="79"/>
    </row>
    <row r="479" spans="2:22" s="97" customFormat="1" x14ac:dyDescent="0.2">
      <c r="B479" s="98"/>
      <c r="C479" s="99"/>
      <c r="V479" s="79"/>
    </row>
    <row r="480" spans="2:22" s="97" customFormat="1" x14ac:dyDescent="0.2">
      <c r="B480" s="98"/>
      <c r="C480" s="99"/>
      <c r="V480" s="79"/>
    </row>
    <row r="481" spans="2:22" s="97" customFormat="1" x14ac:dyDescent="0.2">
      <c r="B481" s="98"/>
      <c r="C481" s="99"/>
      <c r="V481" s="79"/>
    </row>
    <row r="482" spans="2:22" s="97" customFormat="1" x14ac:dyDescent="0.2">
      <c r="B482" s="98"/>
      <c r="C482" s="99"/>
      <c r="V482" s="79"/>
    </row>
    <row r="483" spans="2:22" s="97" customFormat="1" x14ac:dyDescent="0.2">
      <c r="B483" s="98"/>
      <c r="C483" s="99"/>
      <c r="V483" s="79"/>
    </row>
    <row r="484" spans="2:22" s="97" customFormat="1" x14ac:dyDescent="0.2">
      <c r="B484" s="98"/>
      <c r="C484" s="99"/>
      <c r="V484" s="79"/>
    </row>
    <row r="485" spans="2:22" s="97" customFormat="1" x14ac:dyDescent="0.2">
      <c r="B485" s="98"/>
      <c r="C485" s="99"/>
      <c r="V485" s="79"/>
    </row>
    <row r="486" spans="2:22" s="97" customFormat="1" x14ac:dyDescent="0.2">
      <c r="B486" s="98"/>
      <c r="C486" s="99"/>
      <c r="V486" s="79"/>
    </row>
    <row r="487" spans="2:22" s="97" customFormat="1" x14ac:dyDescent="0.2">
      <c r="B487" s="98"/>
      <c r="C487" s="99"/>
      <c r="V487" s="79"/>
    </row>
    <row r="488" spans="2:22" s="97" customFormat="1" x14ac:dyDescent="0.2">
      <c r="B488" s="98"/>
      <c r="C488" s="99"/>
      <c r="V488" s="79"/>
    </row>
    <row r="489" spans="2:22" s="97" customFormat="1" x14ac:dyDescent="0.2">
      <c r="B489" s="98"/>
      <c r="C489" s="99"/>
      <c r="V489" s="79"/>
    </row>
    <row r="490" spans="2:22" s="97" customFormat="1" x14ac:dyDescent="0.2">
      <c r="B490" s="98"/>
      <c r="C490" s="99"/>
      <c r="V490" s="79"/>
    </row>
    <row r="491" spans="2:22" s="97" customFormat="1" x14ac:dyDescent="0.2">
      <c r="B491" s="98"/>
      <c r="C491" s="99"/>
      <c r="V491" s="79"/>
    </row>
    <row r="492" spans="2:22" s="97" customFormat="1" x14ac:dyDescent="0.2">
      <c r="B492" s="98"/>
      <c r="C492" s="99"/>
      <c r="V492" s="79"/>
    </row>
    <row r="493" spans="2:22" s="97" customFormat="1" x14ac:dyDescent="0.2">
      <c r="B493" s="98"/>
      <c r="C493" s="99"/>
      <c r="V493" s="79"/>
    </row>
    <row r="494" spans="2:22" s="97" customFormat="1" x14ac:dyDescent="0.2">
      <c r="B494" s="98"/>
      <c r="C494" s="99"/>
      <c r="V494" s="79"/>
    </row>
    <row r="495" spans="2:22" s="97" customFormat="1" x14ac:dyDescent="0.2">
      <c r="B495" s="98"/>
      <c r="C495" s="99"/>
      <c r="V495" s="79"/>
    </row>
    <row r="496" spans="2:22" s="97" customFormat="1" x14ac:dyDescent="0.2">
      <c r="B496" s="98"/>
      <c r="C496" s="99"/>
      <c r="V496" s="79"/>
    </row>
    <row r="497" spans="2:22" s="97" customFormat="1" x14ac:dyDescent="0.2">
      <c r="B497" s="98"/>
      <c r="C497" s="99"/>
      <c r="V497" s="79"/>
    </row>
    <row r="498" spans="2:22" s="97" customFormat="1" x14ac:dyDescent="0.2">
      <c r="B498" s="98"/>
      <c r="C498" s="99"/>
      <c r="V498" s="79"/>
    </row>
    <row r="499" spans="2:22" s="97" customFormat="1" x14ac:dyDescent="0.2">
      <c r="B499" s="98"/>
      <c r="C499" s="99"/>
      <c r="V499" s="79"/>
    </row>
    <row r="500" spans="2:22" s="97" customFormat="1" x14ac:dyDescent="0.2">
      <c r="B500" s="98"/>
      <c r="C500" s="99"/>
      <c r="V500" s="79"/>
    </row>
    <row r="501" spans="2:22" s="97" customFormat="1" x14ac:dyDescent="0.2">
      <c r="B501" s="98"/>
      <c r="C501" s="99"/>
      <c r="V501" s="79"/>
    </row>
    <row r="502" spans="2:22" s="97" customFormat="1" x14ac:dyDescent="0.2">
      <c r="B502" s="98"/>
      <c r="C502" s="99"/>
      <c r="V502" s="79"/>
    </row>
    <row r="503" spans="2:22" s="97" customFormat="1" x14ac:dyDescent="0.2">
      <c r="B503" s="98"/>
      <c r="C503" s="99"/>
      <c r="V503" s="79"/>
    </row>
    <row r="504" spans="2:22" s="97" customFormat="1" x14ac:dyDescent="0.2">
      <c r="B504" s="98"/>
      <c r="C504" s="99"/>
      <c r="V504" s="79"/>
    </row>
    <row r="505" spans="2:22" s="97" customFormat="1" x14ac:dyDescent="0.2">
      <c r="B505" s="98"/>
      <c r="C505" s="99"/>
      <c r="V505" s="79"/>
    </row>
    <row r="506" spans="2:22" s="97" customFormat="1" x14ac:dyDescent="0.2">
      <c r="B506" s="98"/>
      <c r="C506" s="99"/>
      <c r="V506" s="79"/>
    </row>
    <row r="507" spans="2:22" s="97" customFormat="1" x14ac:dyDescent="0.2">
      <c r="B507" s="98"/>
      <c r="C507" s="99"/>
      <c r="V507" s="79"/>
    </row>
    <row r="508" spans="2:22" s="97" customFormat="1" x14ac:dyDescent="0.2">
      <c r="B508" s="98"/>
      <c r="C508" s="99"/>
      <c r="V508" s="79"/>
    </row>
    <row r="509" spans="2:22" s="97" customFormat="1" x14ac:dyDescent="0.2">
      <c r="B509" s="98"/>
      <c r="C509" s="99"/>
      <c r="V509" s="79"/>
    </row>
    <row r="510" spans="2:22" s="97" customFormat="1" x14ac:dyDescent="0.2">
      <c r="B510" s="98"/>
      <c r="C510" s="99"/>
      <c r="V510" s="79"/>
    </row>
    <row r="511" spans="2:22" s="97" customFormat="1" x14ac:dyDescent="0.2">
      <c r="B511" s="98"/>
      <c r="C511" s="99"/>
      <c r="V511" s="79"/>
    </row>
    <row r="512" spans="2:22" s="97" customFormat="1" x14ac:dyDescent="0.2">
      <c r="B512" s="98"/>
      <c r="C512" s="99"/>
      <c r="V512" s="79"/>
    </row>
    <row r="513" spans="2:22" s="97" customFormat="1" x14ac:dyDescent="0.2">
      <c r="B513" s="98"/>
      <c r="C513" s="99"/>
      <c r="V513" s="79"/>
    </row>
    <row r="514" spans="2:22" s="97" customFormat="1" x14ac:dyDescent="0.2">
      <c r="B514" s="98"/>
      <c r="C514" s="99"/>
      <c r="V514" s="79"/>
    </row>
    <row r="515" spans="2:22" s="97" customFormat="1" x14ac:dyDescent="0.2">
      <c r="B515" s="98"/>
      <c r="C515" s="99"/>
      <c r="V515" s="79"/>
    </row>
    <row r="516" spans="2:22" s="97" customFormat="1" x14ac:dyDescent="0.2">
      <c r="B516" s="98"/>
      <c r="C516" s="99"/>
      <c r="V516" s="79"/>
    </row>
    <row r="517" spans="2:22" s="97" customFormat="1" x14ac:dyDescent="0.2">
      <c r="B517" s="98"/>
      <c r="C517" s="99"/>
      <c r="V517" s="79"/>
    </row>
    <row r="518" spans="2:22" s="97" customFormat="1" x14ac:dyDescent="0.2">
      <c r="B518" s="98"/>
      <c r="C518" s="99"/>
      <c r="V518" s="79"/>
    </row>
    <row r="519" spans="2:22" s="97" customFormat="1" x14ac:dyDescent="0.2">
      <c r="B519" s="98"/>
      <c r="C519" s="99"/>
      <c r="V519" s="79"/>
    </row>
    <row r="520" spans="2:22" s="97" customFormat="1" x14ac:dyDescent="0.2">
      <c r="B520" s="98"/>
      <c r="C520" s="99"/>
      <c r="V520" s="79"/>
    </row>
    <row r="521" spans="2:22" s="97" customFormat="1" x14ac:dyDescent="0.2">
      <c r="B521" s="98"/>
      <c r="C521" s="99"/>
      <c r="V521" s="79"/>
    </row>
    <row r="522" spans="2:22" s="97" customFormat="1" x14ac:dyDescent="0.2">
      <c r="B522" s="98"/>
      <c r="C522" s="99"/>
      <c r="V522" s="79"/>
    </row>
    <row r="523" spans="2:22" s="97" customFormat="1" x14ac:dyDescent="0.2">
      <c r="B523" s="98"/>
      <c r="C523" s="99"/>
      <c r="V523" s="79"/>
    </row>
    <row r="524" spans="2:22" s="97" customFormat="1" x14ac:dyDescent="0.2">
      <c r="B524" s="98"/>
      <c r="C524" s="99"/>
      <c r="V524" s="79"/>
    </row>
    <row r="525" spans="2:22" s="97" customFormat="1" x14ac:dyDescent="0.2">
      <c r="B525" s="98"/>
      <c r="C525" s="99"/>
      <c r="V525" s="79"/>
    </row>
    <row r="526" spans="2:22" s="97" customFormat="1" x14ac:dyDescent="0.2">
      <c r="B526" s="98"/>
      <c r="C526" s="99"/>
      <c r="V526" s="79"/>
    </row>
    <row r="527" spans="2:22" s="97" customFormat="1" x14ac:dyDescent="0.2">
      <c r="B527" s="98"/>
      <c r="C527" s="99"/>
      <c r="V527" s="79"/>
    </row>
    <row r="528" spans="2:22" s="97" customFormat="1" x14ac:dyDescent="0.2">
      <c r="B528" s="98"/>
      <c r="C528" s="99"/>
      <c r="V528" s="79"/>
    </row>
    <row r="529" spans="2:22" s="97" customFormat="1" x14ac:dyDescent="0.2">
      <c r="B529" s="98"/>
      <c r="C529" s="99"/>
      <c r="V529" s="79"/>
    </row>
    <row r="530" spans="2:22" s="97" customFormat="1" x14ac:dyDescent="0.2">
      <c r="B530" s="98"/>
      <c r="C530" s="99"/>
      <c r="V530" s="79"/>
    </row>
    <row r="531" spans="2:22" s="97" customFormat="1" x14ac:dyDescent="0.2">
      <c r="B531" s="98"/>
      <c r="C531" s="99"/>
      <c r="V531" s="79"/>
    </row>
    <row r="532" spans="2:22" s="97" customFormat="1" x14ac:dyDescent="0.2">
      <c r="B532" s="98"/>
      <c r="C532" s="99"/>
      <c r="V532" s="79"/>
    </row>
    <row r="533" spans="2:22" s="97" customFormat="1" x14ac:dyDescent="0.2">
      <c r="B533" s="98"/>
      <c r="C533" s="99"/>
      <c r="V533" s="79"/>
    </row>
    <row r="534" spans="2:22" s="97" customFormat="1" x14ac:dyDescent="0.2">
      <c r="B534" s="98"/>
      <c r="C534" s="99"/>
      <c r="V534" s="79"/>
    </row>
    <row r="535" spans="2:22" s="97" customFormat="1" x14ac:dyDescent="0.2">
      <c r="B535" s="98"/>
      <c r="C535" s="99"/>
      <c r="V535" s="79"/>
    </row>
    <row r="536" spans="2:22" s="97" customFormat="1" x14ac:dyDescent="0.2">
      <c r="B536" s="98"/>
      <c r="C536" s="99"/>
      <c r="V536" s="79"/>
    </row>
    <row r="537" spans="2:22" s="97" customFormat="1" x14ac:dyDescent="0.2">
      <c r="B537" s="98"/>
      <c r="C537" s="99"/>
      <c r="V537" s="79"/>
    </row>
    <row r="538" spans="2:22" s="97" customFormat="1" x14ac:dyDescent="0.2">
      <c r="B538" s="98"/>
      <c r="C538" s="99"/>
      <c r="V538" s="79"/>
    </row>
    <row r="539" spans="2:22" s="97" customFormat="1" x14ac:dyDescent="0.2">
      <c r="B539" s="98"/>
      <c r="C539" s="99"/>
      <c r="V539" s="79"/>
    </row>
    <row r="540" spans="2:22" s="97" customFormat="1" x14ac:dyDescent="0.2">
      <c r="B540" s="98"/>
      <c r="C540" s="99"/>
      <c r="V540" s="79"/>
    </row>
    <row r="541" spans="2:22" s="97" customFormat="1" x14ac:dyDescent="0.2">
      <c r="B541" s="98"/>
      <c r="C541" s="99"/>
      <c r="V541" s="79"/>
    </row>
    <row r="542" spans="2:22" s="97" customFormat="1" x14ac:dyDescent="0.2">
      <c r="B542" s="98"/>
      <c r="C542" s="99"/>
      <c r="V542" s="79"/>
    </row>
    <row r="543" spans="2:22" s="97" customFormat="1" x14ac:dyDescent="0.2">
      <c r="B543" s="98"/>
      <c r="C543" s="99"/>
      <c r="V543" s="79"/>
    </row>
    <row r="544" spans="2:22" s="97" customFormat="1" x14ac:dyDescent="0.2">
      <c r="B544" s="98"/>
      <c r="C544" s="99"/>
      <c r="V544" s="79"/>
    </row>
    <row r="545" spans="2:22" s="97" customFormat="1" x14ac:dyDescent="0.2">
      <c r="B545" s="98"/>
      <c r="C545" s="99"/>
      <c r="V545" s="79"/>
    </row>
    <row r="546" spans="2:22" s="97" customFormat="1" x14ac:dyDescent="0.2">
      <c r="B546" s="98"/>
      <c r="C546" s="99"/>
      <c r="V546" s="79"/>
    </row>
    <row r="547" spans="2:22" s="97" customFormat="1" x14ac:dyDescent="0.2">
      <c r="B547" s="98"/>
      <c r="C547" s="99"/>
      <c r="V547" s="79"/>
    </row>
    <row r="548" spans="2:22" s="97" customFormat="1" x14ac:dyDescent="0.2">
      <c r="B548" s="98"/>
      <c r="C548" s="99"/>
      <c r="V548" s="79"/>
    </row>
    <row r="549" spans="2:22" s="97" customFormat="1" x14ac:dyDescent="0.2">
      <c r="B549" s="98"/>
      <c r="C549" s="99"/>
      <c r="V549" s="79"/>
    </row>
    <row r="550" spans="2:22" s="97" customFormat="1" x14ac:dyDescent="0.2">
      <c r="B550" s="98"/>
      <c r="C550" s="99"/>
      <c r="V550" s="79"/>
    </row>
    <row r="551" spans="2:22" s="97" customFormat="1" x14ac:dyDescent="0.2">
      <c r="B551" s="98"/>
      <c r="C551" s="99"/>
      <c r="V551" s="79"/>
    </row>
    <row r="552" spans="2:22" s="97" customFormat="1" x14ac:dyDescent="0.2">
      <c r="B552" s="98"/>
      <c r="C552" s="99"/>
      <c r="V552" s="79"/>
    </row>
    <row r="553" spans="2:22" s="97" customFormat="1" x14ac:dyDescent="0.2">
      <c r="B553" s="98"/>
      <c r="C553" s="99"/>
      <c r="V553" s="79"/>
    </row>
    <row r="554" spans="2:22" s="97" customFormat="1" x14ac:dyDescent="0.2">
      <c r="B554" s="98"/>
      <c r="C554" s="99"/>
      <c r="V554" s="79"/>
    </row>
    <row r="555" spans="2:22" s="97" customFormat="1" x14ac:dyDescent="0.2">
      <c r="B555" s="98"/>
      <c r="C555" s="99"/>
      <c r="V555" s="79"/>
    </row>
    <row r="556" spans="2:22" s="97" customFormat="1" x14ac:dyDescent="0.2">
      <c r="B556" s="98"/>
      <c r="C556" s="99"/>
      <c r="V556" s="79"/>
    </row>
    <row r="557" spans="2:22" s="97" customFormat="1" x14ac:dyDescent="0.2">
      <c r="B557" s="98"/>
      <c r="C557" s="99"/>
      <c r="V557" s="79"/>
    </row>
    <row r="558" spans="2:22" s="97" customFormat="1" x14ac:dyDescent="0.2">
      <c r="B558" s="98"/>
      <c r="C558" s="99"/>
      <c r="V558" s="79"/>
    </row>
    <row r="559" spans="2:22" s="97" customFormat="1" x14ac:dyDescent="0.2">
      <c r="B559" s="98"/>
      <c r="C559" s="99"/>
      <c r="V559" s="79"/>
    </row>
    <row r="560" spans="2:22" s="97" customFormat="1" x14ac:dyDescent="0.2">
      <c r="B560" s="98"/>
      <c r="C560" s="99"/>
      <c r="V560" s="79"/>
    </row>
    <row r="561" spans="2:22" s="97" customFormat="1" x14ac:dyDescent="0.2">
      <c r="B561" s="98"/>
      <c r="C561" s="99"/>
      <c r="V561" s="79"/>
    </row>
    <row r="562" spans="2:22" s="97" customFormat="1" x14ac:dyDescent="0.2">
      <c r="B562" s="98"/>
      <c r="C562" s="99"/>
      <c r="V562" s="79"/>
    </row>
    <row r="563" spans="2:22" s="97" customFormat="1" x14ac:dyDescent="0.2">
      <c r="B563" s="98"/>
      <c r="C563" s="99"/>
      <c r="V563" s="79"/>
    </row>
    <row r="564" spans="2:22" s="97" customFormat="1" x14ac:dyDescent="0.2">
      <c r="B564" s="98"/>
      <c r="C564" s="99"/>
      <c r="V564" s="79"/>
    </row>
  </sheetData>
  <sheetProtection algorithmName="SHA-512" hashValue="m2e+VTkweAWHFl41cWewwo6lS7vdqntweEKbUYKQrrWp1z3GPNJ1NSjT2oiCc9p6U2XKl9f4Kvcufoi2dekbGA==" saltValue="c7R4wBwmUO2AYhp+7JGKow==" spinCount="100000" sheet="1" objects="1" scenarios="1"/>
  <mergeCells count="617">
    <mergeCell ref="R74:S74"/>
    <mergeCell ref="D75:E75"/>
    <mergeCell ref="F75:G75"/>
    <mergeCell ref="H75:I75"/>
    <mergeCell ref="H64:I64"/>
    <mergeCell ref="J64:K64"/>
    <mergeCell ref="L64:M64"/>
    <mergeCell ref="J67:K67"/>
    <mergeCell ref="L67:M67"/>
    <mergeCell ref="N67:O67"/>
    <mergeCell ref="P67:Q67"/>
    <mergeCell ref="H70:I70"/>
    <mergeCell ref="J70:K70"/>
    <mergeCell ref="D74:E74"/>
    <mergeCell ref="H74:I74"/>
    <mergeCell ref="J74:K74"/>
    <mergeCell ref="R64:S64"/>
    <mergeCell ref="D64:E64"/>
    <mergeCell ref="R69:S69"/>
    <mergeCell ref="P69:Q69"/>
    <mergeCell ref="L98:M98"/>
    <mergeCell ref="N98:O98"/>
    <mergeCell ref="F92:G92"/>
    <mergeCell ref="H92:I92"/>
    <mergeCell ref="J92:K92"/>
    <mergeCell ref="D76:T76"/>
    <mergeCell ref="D77:E77"/>
    <mergeCell ref="F77:G77"/>
    <mergeCell ref="D96:E96"/>
    <mergeCell ref="F96:G96"/>
    <mergeCell ref="H96:I96"/>
    <mergeCell ref="J96:K96"/>
    <mergeCell ref="R92:S92"/>
    <mergeCell ref="D92:E92"/>
    <mergeCell ref="C90:T90"/>
    <mergeCell ref="L96:M96"/>
    <mergeCell ref="P96:Q96"/>
    <mergeCell ref="R96:S96"/>
    <mergeCell ref="D94:E94"/>
    <mergeCell ref="N96:O96"/>
    <mergeCell ref="P95:Q95"/>
    <mergeCell ref="N79:O79"/>
    <mergeCell ref="N97:O97"/>
    <mergeCell ref="D81:T81"/>
    <mergeCell ref="D82:E82"/>
    <mergeCell ref="N82:O82"/>
    <mergeCell ref="P82:Q82"/>
    <mergeCell ref="R82:S82"/>
    <mergeCell ref="R75:S75"/>
    <mergeCell ref="H77:I77"/>
    <mergeCell ref="J77:K77"/>
    <mergeCell ref="L77:M77"/>
    <mergeCell ref="N77:O77"/>
    <mergeCell ref="P77:Q77"/>
    <mergeCell ref="R77:S77"/>
    <mergeCell ref="D78:E78"/>
    <mergeCell ref="P79:Q79"/>
    <mergeCell ref="R79:S79"/>
    <mergeCell ref="D79:E79"/>
    <mergeCell ref="L55:M55"/>
    <mergeCell ref="N55:O55"/>
    <mergeCell ref="D57:E57"/>
    <mergeCell ref="R55:S55"/>
    <mergeCell ref="R57:S57"/>
    <mergeCell ref="L60:M60"/>
    <mergeCell ref="D60:E60"/>
    <mergeCell ref="F60:G60"/>
    <mergeCell ref="H60:I60"/>
    <mergeCell ref="J60:K60"/>
    <mergeCell ref="D56:E56"/>
    <mergeCell ref="D59:E59"/>
    <mergeCell ref="F59:G59"/>
    <mergeCell ref="H59:I59"/>
    <mergeCell ref="N60:O60"/>
    <mergeCell ref="R51:S51"/>
    <mergeCell ref="P52:Q52"/>
    <mergeCell ref="D95:E95"/>
    <mergeCell ref="F95:G95"/>
    <mergeCell ref="H95:I95"/>
    <mergeCell ref="J95:K95"/>
    <mergeCell ref="L95:M95"/>
    <mergeCell ref="N95:O95"/>
    <mergeCell ref="N64:O64"/>
    <mergeCell ref="P64:Q64"/>
    <mergeCell ref="P60:Q60"/>
    <mergeCell ref="R60:S60"/>
    <mergeCell ref="L56:M56"/>
    <mergeCell ref="N56:O56"/>
    <mergeCell ref="P56:Q56"/>
    <mergeCell ref="R56:S56"/>
    <mergeCell ref="P57:Q57"/>
    <mergeCell ref="F80:G80"/>
    <mergeCell ref="H80:I80"/>
    <mergeCell ref="J80:K80"/>
    <mergeCell ref="L80:M80"/>
    <mergeCell ref="F55:G55"/>
    <mergeCell ref="H55:I55"/>
    <mergeCell ref="J55:K55"/>
    <mergeCell ref="R33:S33"/>
    <mergeCell ref="R48:S48"/>
    <mergeCell ref="D44:E44"/>
    <mergeCell ref="H49:I49"/>
    <mergeCell ref="J49:K49"/>
    <mergeCell ref="L49:M49"/>
    <mergeCell ref="N49:O49"/>
    <mergeCell ref="P49:Q49"/>
    <mergeCell ref="P44:Q44"/>
    <mergeCell ref="R49:S49"/>
    <mergeCell ref="D48:E48"/>
    <mergeCell ref="P47:Q47"/>
    <mergeCell ref="R47:S47"/>
    <mergeCell ref="F49:G49"/>
    <mergeCell ref="D47:E47"/>
    <mergeCell ref="F47:G47"/>
    <mergeCell ref="D45:E45"/>
    <mergeCell ref="F45:G45"/>
    <mergeCell ref="H45:I45"/>
    <mergeCell ref="J45:K45"/>
    <mergeCell ref="L45:M45"/>
    <mergeCell ref="N45:O45"/>
    <mergeCell ref="P45:Q45"/>
    <mergeCell ref="P41:Q41"/>
    <mergeCell ref="R27:S27"/>
    <mergeCell ref="L26:M26"/>
    <mergeCell ref="H24:I24"/>
    <mergeCell ref="D25:E25"/>
    <mergeCell ref="F27:G27"/>
    <mergeCell ref="H27:I27"/>
    <mergeCell ref="R30:S30"/>
    <mergeCell ref="P37:Q37"/>
    <mergeCell ref="R37:S37"/>
    <mergeCell ref="P34:Q34"/>
    <mergeCell ref="R34:S34"/>
    <mergeCell ref="P31:Q31"/>
    <mergeCell ref="P36:Q36"/>
    <mergeCell ref="R36:S36"/>
    <mergeCell ref="J34:K34"/>
    <mergeCell ref="L34:M34"/>
    <mergeCell ref="N34:O34"/>
    <mergeCell ref="J30:K30"/>
    <mergeCell ref="N30:O30"/>
    <mergeCell ref="R29:S29"/>
    <mergeCell ref="D28:E28"/>
    <mergeCell ref="F28:G28"/>
    <mergeCell ref="H28:I28"/>
    <mergeCell ref="J28:K28"/>
    <mergeCell ref="R28:S28"/>
    <mergeCell ref="D29:E29"/>
    <mergeCell ref="H29:I29"/>
    <mergeCell ref="J29:K29"/>
    <mergeCell ref="L29:M29"/>
    <mergeCell ref="N29:O29"/>
    <mergeCell ref="N108:O108"/>
    <mergeCell ref="P108:Q108"/>
    <mergeCell ref="R108:S108"/>
    <mergeCell ref="D108:E108"/>
    <mergeCell ref="F108:G108"/>
    <mergeCell ref="H108:I108"/>
    <mergeCell ref="J108:K108"/>
    <mergeCell ref="L108:M108"/>
    <mergeCell ref="L105:M105"/>
    <mergeCell ref="N105:O105"/>
    <mergeCell ref="P105:Q105"/>
    <mergeCell ref="R105:S105"/>
    <mergeCell ref="R95:S95"/>
    <mergeCell ref="R54:S54"/>
    <mergeCell ref="P59:Q59"/>
    <mergeCell ref="R59:S59"/>
    <mergeCell ref="P54:Q54"/>
    <mergeCell ref="R39:S39"/>
    <mergeCell ref="R24:S24"/>
    <mergeCell ref="F25:G25"/>
    <mergeCell ref="H25:I25"/>
    <mergeCell ref="J25:K25"/>
    <mergeCell ref="L25:M25"/>
    <mergeCell ref="N25:O25"/>
    <mergeCell ref="P25:Q25"/>
    <mergeCell ref="R25:S25"/>
    <mergeCell ref="J24:K24"/>
    <mergeCell ref="L24:M24"/>
    <mergeCell ref="R26:S26"/>
    <mergeCell ref="N28:O28"/>
    <mergeCell ref="D27:E27"/>
    <mergeCell ref="R97:S97"/>
    <mergeCell ref="R98:S98"/>
    <mergeCell ref="R80:S80"/>
    <mergeCell ref="D80:E80"/>
    <mergeCell ref="D17:E17"/>
    <mergeCell ref="D31:E31"/>
    <mergeCell ref="F31:G31"/>
    <mergeCell ref="H31:I31"/>
    <mergeCell ref="F17:G17"/>
    <mergeCell ref="H17:I17"/>
    <mergeCell ref="F30:G30"/>
    <mergeCell ref="H30:I30"/>
    <mergeCell ref="F29:G29"/>
    <mergeCell ref="D30:E30"/>
    <mergeCell ref="D26:E26"/>
    <mergeCell ref="F26:G26"/>
    <mergeCell ref="H26:I26"/>
    <mergeCell ref="D18:E18"/>
    <mergeCell ref="F18:G18"/>
    <mergeCell ref="H18:I18"/>
    <mergeCell ref="R23:S23"/>
    <mergeCell ref="J107:K107"/>
    <mergeCell ref="L107:M107"/>
    <mergeCell ref="N107:O107"/>
    <mergeCell ref="P107:Q107"/>
    <mergeCell ref="R107:S107"/>
    <mergeCell ref="D99:E99"/>
    <mergeCell ref="L99:M99"/>
    <mergeCell ref="N99:O99"/>
    <mergeCell ref="R99:S99"/>
    <mergeCell ref="P99:Q99"/>
    <mergeCell ref="F99:G99"/>
    <mergeCell ref="H99:I99"/>
    <mergeCell ref="J99:K99"/>
    <mergeCell ref="D107:E107"/>
    <mergeCell ref="F107:G107"/>
    <mergeCell ref="H107:I107"/>
    <mergeCell ref="D105:E105"/>
    <mergeCell ref="F105:G105"/>
    <mergeCell ref="H105:I105"/>
    <mergeCell ref="J105:K105"/>
    <mergeCell ref="D101:E101"/>
    <mergeCell ref="F101:G101"/>
    <mergeCell ref="H101:I101"/>
    <mergeCell ref="J101:K101"/>
    <mergeCell ref="F94:G94"/>
    <mergeCell ref="H94:I94"/>
    <mergeCell ref="J94:K94"/>
    <mergeCell ref="L94:M94"/>
    <mergeCell ref="N94:O94"/>
    <mergeCell ref="P94:Q94"/>
    <mergeCell ref="R94:S94"/>
    <mergeCell ref="F57:G57"/>
    <mergeCell ref="H57:I57"/>
    <mergeCell ref="J57:K57"/>
    <mergeCell ref="J59:K59"/>
    <mergeCell ref="L59:M59"/>
    <mergeCell ref="N59:O59"/>
    <mergeCell ref="H67:I67"/>
    <mergeCell ref="R65:S65"/>
    <mergeCell ref="F64:G64"/>
    <mergeCell ref="F74:G74"/>
    <mergeCell ref="N75:O75"/>
    <mergeCell ref="P75:Q75"/>
    <mergeCell ref="N80:O80"/>
    <mergeCell ref="P80:Q80"/>
    <mergeCell ref="R85:S85"/>
    <mergeCell ref="P89:Q89"/>
    <mergeCell ref="R89:S89"/>
    <mergeCell ref="R52:S52"/>
    <mergeCell ref="P48:Q48"/>
    <mergeCell ref="D49:E49"/>
    <mergeCell ref="L57:M57"/>
    <mergeCell ref="N57:O57"/>
    <mergeCell ref="F56:G56"/>
    <mergeCell ref="H56:I56"/>
    <mergeCell ref="J56:K56"/>
    <mergeCell ref="D50:E50"/>
    <mergeCell ref="D52:E52"/>
    <mergeCell ref="D55:E55"/>
    <mergeCell ref="F48:G48"/>
    <mergeCell ref="D54:E54"/>
    <mergeCell ref="F54:G54"/>
    <mergeCell ref="H54:I54"/>
    <mergeCell ref="J54:K54"/>
    <mergeCell ref="L54:M54"/>
    <mergeCell ref="N54:O54"/>
    <mergeCell ref="N48:O48"/>
    <mergeCell ref="N50:O50"/>
    <mergeCell ref="P50:Q50"/>
    <mergeCell ref="R50:S50"/>
    <mergeCell ref="D51:E51"/>
    <mergeCell ref="F51:G51"/>
    <mergeCell ref="F52:G52"/>
    <mergeCell ref="L52:M52"/>
    <mergeCell ref="N52:O52"/>
    <mergeCell ref="H51:I51"/>
    <mergeCell ref="J51:K51"/>
    <mergeCell ref="L51:M51"/>
    <mergeCell ref="N51:O51"/>
    <mergeCell ref="H52:I52"/>
    <mergeCell ref="J52:K52"/>
    <mergeCell ref="F50:G50"/>
    <mergeCell ref="H50:I50"/>
    <mergeCell ref="J50:K50"/>
    <mergeCell ref="L50:M50"/>
    <mergeCell ref="L47:M47"/>
    <mergeCell ref="N47:O47"/>
    <mergeCell ref="H47:I47"/>
    <mergeCell ref="J47:K47"/>
    <mergeCell ref="H48:I48"/>
    <mergeCell ref="J48:K48"/>
    <mergeCell ref="L48:M48"/>
    <mergeCell ref="F42:G42"/>
    <mergeCell ref="H42:I42"/>
    <mergeCell ref="J42:K42"/>
    <mergeCell ref="L42:M42"/>
    <mergeCell ref="N41:O41"/>
    <mergeCell ref="D42:E42"/>
    <mergeCell ref="F44:G44"/>
    <mergeCell ref="H44:I44"/>
    <mergeCell ref="J44:K44"/>
    <mergeCell ref="L44:M44"/>
    <mergeCell ref="D43:E43"/>
    <mergeCell ref="D41:E41"/>
    <mergeCell ref="F41:G41"/>
    <mergeCell ref="H41:I41"/>
    <mergeCell ref="J41:K41"/>
    <mergeCell ref="L41:M41"/>
    <mergeCell ref="F43:G43"/>
    <mergeCell ref="H43:I43"/>
    <mergeCell ref="J43:K43"/>
    <mergeCell ref="L43:M43"/>
    <mergeCell ref="N43:O43"/>
    <mergeCell ref="P17:Q17"/>
    <mergeCell ref="D38:E38"/>
    <mergeCell ref="F38:G38"/>
    <mergeCell ref="H38:I38"/>
    <mergeCell ref="J38:K38"/>
    <mergeCell ref="L38:M38"/>
    <mergeCell ref="P38:Q38"/>
    <mergeCell ref="N38:O38"/>
    <mergeCell ref="D39:E39"/>
    <mergeCell ref="F39:G39"/>
    <mergeCell ref="H39:I39"/>
    <mergeCell ref="J39:K39"/>
    <mergeCell ref="L39:M39"/>
    <mergeCell ref="P39:Q39"/>
    <mergeCell ref="D22:E22"/>
    <mergeCell ref="D19:E19"/>
    <mergeCell ref="D24:E24"/>
    <mergeCell ref="F24:G24"/>
    <mergeCell ref="P26:Q26"/>
    <mergeCell ref="P24:Q24"/>
    <mergeCell ref="P28:Q28"/>
    <mergeCell ref="N39:O39"/>
    <mergeCell ref="J37:K37"/>
    <mergeCell ref="L37:M37"/>
    <mergeCell ref="J19:K19"/>
    <mergeCell ref="L19:M19"/>
    <mergeCell ref="R45:S45"/>
    <mergeCell ref="N42:O42"/>
    <mergeCell ref="R43:S43"/>
    <mergeCell ref="P42:Q42"/>
    <mergeCell ref="R44:S44"/>
    <mergeCell ref="R42:S42"/>
    <mergeCell ref="R38:S38"/>
    <mergeCell ref="R20:S20"/>
    <mergeCell ref="P19:Q19"/>
    <mergeCell ref="J20:K20"/>
    <mergeCell ref="J22:K22"/>
    <mergeCell ref="J23:K23"/>
    <mergeCell ref="N23:O23"/>
    <mergeCell ref="N20:O20"/>
    <mergeCell ref="P23:Q23"/>
    <mergeCell ref="J27:K27"/>
    <mergeCell ref="L27:M27"/>
    <mergeCell ref="N27:O27"/>
    <mergeCell ref="P27:Q27"/>
    <mergeCell ref="P22:Q22"/>
    <mergeCell ref="R41:S41"/>
    <mergeCell ref="N44:O44"/>
    <mergeCell ref="P18:Q18"/>
    <mergeCell ref="F13:G13"/>
    <mergeCell ref="R11:S11"/>
    <mergeCell ref="F19:G19"/>
    <mergeCell ref="H19:I19"/>
    <mergeCell ref="R14:S14"/>
    <mergeCell ref="R17:S17"/>
    <mergeCell ref="R19:S19"/>
    <mergeCell ref="R18:S18"/>
    <mergeCell ref="J18:K18"/>
    <mergeCell ref="N19:O19"/>
    <mergeCell ref="L14:M14"/>
    <mergeCell ref="N14:O14"/>
    <mergeCell ref="L17:M17"/>
    <mergeCell ref="N17:O17"/>
    <mergeCell ref="P16:Q16"/>
    <mergeCell ref="R16:S16"/>
    <mergeCell ref="L18:M18"/>
    <mergeCell ref="N18:O18"/>
    <mergeCell ref="L11:M11"/>
    <mergeCell ref="J17:K17"/>
    <mergeCell ref="J14:K14"/>
    <mergeCell ref="P11:Q11"/>
    <mergeCell ref="J16:K16"/>
    <mergeCell ref="N22:O22"/>
    <mergeCell ref="L30:M30"/>
    <mergeCell ref="N37:O37"/>
    <mergeCell ref="J31:K31"/>
    <mergeCell ref="J36:K36"/>
    <mergeCell ref="D33:E33"/>
    <mergeCell ref="F33:G33"/>
    <mergeCell ref="H33:I33"/>
    <mergeCell ref="J33:K33"/>
    <mergeCell ref="L23:M23"/>
    <mergeCell ref="D37:E37"/>
    <mergeCell ref="F37:G37"/>
    <mergeCell ref="H37:I37"/>
    <mergeCell ref="J26:K26"/>
    <mergeCell ref="N24:O24"/>
    <mergeCell ref="F22:G22"/>
    <mergeCell ref="D36:E36"/>
    <mergeCell ref="F36:G36"/>
    <mergeCell ref="H36:I36"/>
    <mergeCell ref="D34:E34"/>
    <mergeCell ref="F34:G34"/>
    <mergeCell ref="H34:I34"/>
    <mergeCell ref="H22:I22"/>
    <mergeCell ref="L22:M22"/>
    <mergeCell ref="D20:E20"/>
    <mergeCell ref="F20:G20"/>
    <mergeCell ref="D16:E16"/>
    <mergeCell ref="D14:E14"/>
    <mergeCell ref="F14:G14"/>
    <mergeCell ref="H14:I14"/>
    <mergeCell ref="H20:I20"/>
    <mergeCell ref="F16:G16"/>
    <mergeCell ref="H16:I16"/>
    <mergeCell ref="N8:O8"/>
    <mergeCell ref="D11:E11"/>
    <mergeCell ref="D10:E10"/>
    <mergeCell ref="F10:G10"/>
    <mergeCell ref="H10:I10"/>
    <mergeCell ref="J10:K10"/>
    <mergeCell ref="L10:M10"/>
    <mergeCell ref="N10:O10"/>
    <mergeCell ref="D13:E13"/>
    <mergeCell ref="N11:O11"/>
    <mergeCell ref="H13:I13"/>
    <mergeCell ref="L13:M13"/>
    <mergeCell ref="J13:K13"/>
    <mergeCell ref="L8:M8"/>
    <mergeCell ref="D8:E8"/>
    <mergeCell ref="F8:G8"/>
    <mergeCell ref="H8:I8"/>
    <mergeCell ref="J8:K8"/>
    <mergeCell ref="F11:G11"/>
    <mergeCell ref="H11:I11"/>
    <mergeCell ref="J11:K11"/>
    <mergeCell ref="P20:Q20"/>
    <mergeCell ref="L28:M28"/>
    <mergeCell ref="P29:Q29"/>
    <mergeCell ref="L92:M92"/>
    <mergeCell ref="N92:O92"/>
    <mergeCell ref="P92:Q92"/>
    <mergeCell ref="P13:Q13"/>
    <mergeCell ref="L16:M16"/>
    <mergeCell ref="N65:O65"/>
    <mergeCell ref="P65:Q65"/>
    <mergeCell ref="L74:M74"/>
    <mergeCell ref="N74:O74"/>
    <mergeCell ref="P74:Q74"/>
    <mergeCell ref="D72:T72"/>
    <mergeCell ref="D73:E73"/>
    <mergeCell ref="F73:G73"/>
    <mergeCell ref="H73:I73"/>
    <mergeCell ref="J73:K73"/>
    <mergeCell ref="L73:M73"/>
    <mergeCell ref="N73:O73"/>
    <mergeCell ref="P73:Q73"/>
    <mergeCell ref="R73:S73"/>
    <mergeCell ref="J75:K75"/>
    <mergeCell ref="L75:M75"/>
    <mergeCell ref="P8:Q8"/>
    <mergeCell ref="P14:Q14"/>
    <mergeCell ref="N13:O13"/>
    <mergeCell ref="P10:Q10"/>
    <mergeCell ref="L70:M70"/>
    <mergeCell ref="L33:M33"/>
    <mergeCell ref="N33:O33"/>
    <mergeCell ref="P33:Q33"/>
    <mergeCell ref="N16:O16"/>
    <mergeCell ref="N26:O26"/>
    <mergeCell ref="P30:Q30"/>
    <mergeCell ref="P43:Q43"/>
    <mergeCell ref="P51:Q51"/>
    <mergeCell ref="P55:Q55"/>
    <mergeCell ref="C61:T61"/>
    <mergeCell ref="R31:S31"/>
    <mergeCell ref="L36:M36"/>
    <mergeCell ref="N36:O36"/>
    <mergeCell ref="L31:M31"/>
    <mergeCell ref="N31:O31"/>
    <mergeCell ref="D23:E23"/>
    <mergeCell ref="F23:G23"/>
    <mergeCell ref="H23:I23"/>
    <mergeCell ref="L20:M20"/>
    <mergeCell ref="A2:T2"/>
    <mergeCell ref="C4:T4"/>
    <mergeCell ref="D6:E6"/>
    <mergeCell ref="F6:G6"/>
    <mergeCell ref="H6:I6"/>
    <mergeCell ref="J6:K6"/>
    <mergeCell ref="L6:M6"/>
    <mergeCell ref="R6:S6"/>
    <mergeCell ref="P6:Q6"/>
    <mergeCell ref="N6:O6"/>
    <mergeCell ref="R8:S8"/>
    <mergeCell ref="R10:S10"/>
    <mergeCell ref="R13:S13"/>
    <mergeCell ref="R22:S22"/>
    <mergeCell ref="F67:G67"/>
    <mergeCell ref="C62:T62"/>
    <mergeCell ref="R70:S70"/>
    <mergeCell ref="R67:S67"/>
    <mergeCell ref="H69:I69"/>
    <mergeCell ref="D67:E67"/>
    <mergeCell ref="D69:E69"/>
    <mergeCell ref="F69:G69"/>
    <mergeCell ref="N70:O70"/>
    <mergeCell ref="P70:Q70"/>
    <mergeCell ref="D70:E70"/>
    <mergeCell ref="F70:G70"/>
    <mergeCell ref="N69:O69"/>
    <mergeCell ref="J69:K69"/>
    <mergeCell ref="L69:M69"/>
    <mergeCell ref="D65:E65"/>
    <mergeCell ref="F65:G65"/>
    <mergeCell ref="H65:I65"/>
    <mergeCell ref="J65:K65"/>
    <mergeCell ref="L65:M65"/>
    <mergeCell ref="L101:M101"/>
    <mergeCell ref="N101:O101"/>
    <mergeCell ref="P101:Q101"/>
    <mergeCell ref="R101:S101"/>
    <mergeCell ref="F78:G78"/>
    <mergeCell ref="H78:I78"/>
    <mergeCell ref="J78:K78"/>
    <mergeCell ref="L78:M78"/>
    <mergeCell ref="N78:O78"/>
    <mergeCell ref="P78:Q78"/>
    <mergeCell ref="R78:S78"/>
    <mergeCell ref="F79:G79"/>
    <mergeCell ref="H79:I79"/>
    <mergeCell ref="J79:K79"/>
    <mergeCell ref="L79:M79"/>
    <mergeCell ref="F82:G82"/>
    <mergeCell ref="H82:I82"/>
    <mergeCell ref="J82:K82"/>
    <mergeCell ref="L82:M82"/>
    <mergeCell ref="P97:Q97"/>
    <mergeCell ref="P98:Q98"/>
    <mergeCell ref="N85:O85"/>
    <mergeCell ref="P85:Q85"/>
    <mergeCell ref="N89:O89"/>
    <mergeCell ref="D98:E98"/>
    <mergeCell ref="F98:G98"/>
    <mergeCell ref="H98:I98"/>
    <mergeCell ref="J98:K98"/>
    <mergeCell ref="D85:E85"/>
    <mergeCell ref="F85:G85"/>
    <mergeCell ref="H85:I85"/>
    <mergeCell ref="J85:K85"/>
    <mergeCell ref="L85:M85"/>
    <mergeCell ref="D97:E97"/>
    <mergeCell ref="F97:G97"/>
    <mergeCell ref="H97:I97"/>
    <mergeCell ref="J97:K97"/>
    <mergeCell ref="L97:M97"/>
    <mergeCell ref="D89:E89"/>
    <mergeCell ref="F89:G89"/>
    <mergeCell ref="H89:I89"/>
    <mergeCell ref="J89:K89"/>
    <mergeCell ref="L89:M89"/>
    <mergeCell ref="D87:T87"/>
    <mergeCell ref="D88:E88"/>
    <mergeCell ref="F88:G88"/>
    <mergeCell ref="H88:I88"/>
    <mergeCell ref="J88:K88"/>
    <mergeCell ref="D104:E104"/>
    <mergeCell ref="F104:G104"/>
    <mergeCell ref="H104:I104"/>
    <mergeCell ref="J104:K104"/>
    <mergeCell ref="L104:M104"/>
    <mergeCell ref="N104:O104"/>
    <mergeCell ref="P104:Q104"/>
    <mergeCell ref="R104:S104"/>
    <mergeCell ref="R102:S102"/>
    <mergeCell ref="D103:E103"/>
    <mergeCell ref="F103:G103"/>
    <mergeCell ref="H103:I103"/>
    <mergeCell ref="J103:K103"/>
    <mergeCell ref="L103:M103"/>
    <mergeCell ref="N103:O103"/>
    <mergeCell ref="P103:Q103"/>
    <mergeCell ref="R103:S103"/>
    <mergeCell ref="D102:E102"/>
    <mergeCell ref="F102:G102"/>
    <mergeCell ref="H102:I102"/>
    <mergeCell ref="J102:K102"/>
    <mergeCell ref="L102:M102"/>
    <mergeCell ref="N102:O102"/>
    <mergeCell ref="P102:Q102"/>
    <mergeCell ref="L88:M88"/>
    <mergeCell ref="N88:O88"/>
    <mergeCell ref="P88:Q88"/>
    <mergeCell ref="R88:S88"/>
    <mergeCell ref="D83:E83"/>
    <mergeCell ref="F83:G83"/>
    <mergeCell ref="H83:I83"/>
    <mergeCell ref="J83:K83"/>
    <mergeCell ref="L83:M83"/>
    <mergeCell ref="N83:O83"/>
    <mergeCell ref="P83:Q83"/>
    <mergeCell ref="R83:S83"/>
    <mergeCell ref="D84:E84"/>
    <mergeCell ref="F84:G84"/>
    <mergeCell ref="H84:I84"/>
    <mergeCell ref="J84:K84"/>
    <mergeCell ref="L84:M84"/>
    <mergeCell ref="N84:O84"/>
    <mergeCell ref="P84:Q84"/>
    <mergeCell ref="R84:S84"/>
  </mergeCells>
  <phoneticPr fontId="0" type="noConversion"/>
  <conditionalFormatting sqref="D92:S92 D59:S60 D54:S57 D67:S67 D64:S64 D69:S70 D36:S39 D41:S45 D47:S52 D33:S34 D22:S31 D6:S6 D8:S8 D10:S11 D13:S14 D16:S20 D94:S99 D107:S108 F82 F83:G85 J82:S85">
    <cfRule type="cellIs" dxfId="1155" priority="30" stopIfTrue="1" operator="equal">
      <formula>"a"</formula>
    </cfRule>
    <cfRule type="cellIs" dxfId="1154" priority="31" stopIfTrue="1" operator="equal">
      <formula>"s"</formula>
    </cfRule>
  </conditionalFormatting>
  <conditionalFormatting sqref="V6 V8 V10:V11 V13:V14 V16:V20 V22:V31 V33:V34 V36:V39 V41:V45 V47:V52 V54:V57 V59:V60 V67 V92 V69:V70 V64 V94:V99 V105 V107:V108">
    <cfRule type="expression" dxfId="1153" priority="32" stopIfTrue="1">
      <formula>U6=0</formula>
    </cfRule>
  </conditionalFormatting>
  <conditionalFormatting sqref="D65:S65">
    <cfRule type="cellIs" dxfId="1152" priority="27" stopIfTrue="1" operator="equal">
      <formula>"a"</formula>
    </cfRule>
    <cfRule type="cellIs" dxfId="1151" priority="28" stopIfTrue="1" operator="equal">
      <formula>"s"</formula>
    </cfRule>
  </conditionalFormatting>
  <conditionalFormatting sqref="V65">
    <cfRule type="expression" dxfId="1150" priority="29" stopIfTrue="1">
      <formula>U65=0</formula>
    </cfRule>
  </conditionalFormatting>
  <conditionalFormatting sqref="D101:S101 D105:S105">
    <cfRule type="cellIs" dxfId="1149" priority="24" stopIfTrue="1" operator="equal">
      <formula>"a"</formula>
    </cfRule>
    <cfRule type="cellIs" dxfId="1148" priority="25" stopIfTrue="1" operator="equal">
      <formula>"s"</formula>
    </cfRule>
  </conditionalFormatting>
  <conditionalFormatting sqref="V101">
    <cfRule type="expression" dxfId="1147" priority="26" stopIfTrue="1">
      <formula>U101=0</formula>
    </cfRule>
  </conditionalFormatting>
  <conditionalFormatting sqref="D102:S104">
    <cfRule type="cellIs" dxfId="1146" priority="21" stopIfTrue="1" operator="equal">
      <formula>"a"</formula>
    </cfRule>
    <cfRule type="cellIs" dxfId="1145" priority="22" stopIfTrue="1" operator="equal">
      <formula>"s"</formula>
    </cfRule>
  </conditionalFormatting>
  <conditionalFormatting sqref="V102:V104">
    <cfRule type="expression" dxfId="1144" priority="23" stopIfTrue="1">
      <formula>U102=0</formula>
    </cfRule>
  </conditionalFormatting>
  <conditionalFormatting sqref="S74:S75 Q74:Q75 O74:O75 M74:M75 K74:K75 F77:G80 G74:G75 R73:R75 P73:P75 N73:N75 L73:L75 J73:J75 J77:S80 F73:F75">
    <cfRule type="cellIs" dxfId="1143" priority="4" stopIfTrue="1" operator="equal">
      <formula>"a"</formula>
    </cfRule>
    <cfRule type="cellIs" dxfId="1142" priority="5" stopIfTrue="1" operator="equal">
      <formula>"s"</formula>
    </cfRule>
  </conditionalFormatting>
  <conditionalFormatting sqref="D82:E85 H82:I85">
    <cfRule type="cellIs" dxfId="1141" priority="6" stopIfTrue="1" operator="equal">
      <formula>"a"</formula>
    </cfRule>
    <cfRule type="cellIs" dxfId="1140" priority="7" stopIfTrue="1" operator="equal">
      <formula>"s"</formula>
    </cfRule>
    <cfRule type="expression" dxfId="1139" priority="8" stopIfTrue="1">
      <formula>SUM(#REF!)&gt;0</formula>
    </cfRule>
  </conditionalFormatting>
  <conditionalFormatting sqref="V82:V85">
    <cfRule type="expression" dxfId="1138" priority="13" stopIfTrue="1">
      <formula>#REF!&gt;0</formula>
    </cfRule>
    <cfRule type="expression" dxfId="1137" priority="14" stopIfTrue="1">
      <formula>U82=0</formula>
    </cfRule>
  </conditionalFormatting>
  <conditionalFormatting sqref="D73:E75 H73:I75">
    <cfRule type="cellIs" dxfId="1136" priority="15" stopIfTrue="1" operator="equal">
      <formula>"a"</formula>
    </cfRule>
    <cfRule type="cellIs" dxfId="1135" priority="16" stopIfTrue="1" operator="equal">
      <formula>"s"</formula>
    </cfRule>
    <cfRule type="expression" dxfId="1134" priority="17" stopIfTrue="1">
      <formula>SUM($U$77:$U$80)&gt;0</formula>
    </cfRule>
  </conditionalFormatting>
  <conditionalFormatting sqref="D77:E80 H77:I80">
    <cfRule type="cellIs" dxfId="1133" priority="18" stopIfTrue="1" operator="equal">
      <formula>"a"</formula>
    </cfRule>
    <cfRule type="cellIs" dxfId="1132" priority="19" stopIfTrue="1" operator="equal">
      <formula>"s"</formula>
    </cfRule>
    <cfRule type="expression" dxfId="1131" priority="20" stopIfTrue="1">
      <formula>SUM($U$73:$U$75)&gt;0</formula>
    </cfRule>
  </conditionalFormatting>
  <conditionalFormatting sqref="V77:V80">
    <cfRule type="expression" dxfId="1130" priority="364" stopIfTrue="1">
      <formula>SUM($U$73:$U$75)&gt;0</formula>
    </cfRule>
    <cfRule type="expression" dxfId="1129" priority="365" stopIfTrue="1">
      <formula>U77=0</formula>
    </cfRule>
  </conditionalFormatting>
  <conditionalFormatting sqref="V73:V75">
    <cfRule type="expression" dxfId="1128" priority="366" stopIfTrue="1">
      <formula>SUM($U$77:$U$80)&gt;0</formula>
    </cfRule>
    <cfRule type="expression" dxfId="1127" priority="367" stopIfTrue="1">
      <formula>U73=0</formula>
    </cfRule>
  </conditionalFormatting>
  <conditionalFormatting sqref="V88:V89">
    <cfRule type="expression" dxfId="1126" priority="3" stopIfTrue="1">
      <formula>U88=0</formula>
    </cfRule>
  </conditionalFormatting>
  <conditionalFormatting sqref="D88:S89">
    <cfRule type="cellIs" dxfId="1125" priority="1" stopIfTrue="1" operator="equal">
      <formula>"a"</formula>
    </cfRule>
    <cfRule type="cellIs" dxfId="1124" priority="2" stopIfTrue="1" operator="equal">
      <formula>"s"</formula>
    </cfRule>
  </conditionalFormatting>
  <printOptions horizontalCentered="1"/>
  <pageMargins left="0.35433070866141736" right="0.35433070866141736" top="0.23622047244094491" bottom="0.35433070866141736" header="0.15748031496062992" footer="0.15748031496062992"/>
  <pageSetup paperSize="9" scale="46" orientation="landscape" cellComments="atEnd" r:id="rId1"/>
  <headerFooter alignWithMargins="0">
    <oddFooter>&amp;L&amp;11CKL LPG / VERSION 2022 / 1.1&amp;C&amp;11PMC-08&amp;R&amp;11&amp;P of &amp;N</oddFooter>
  </headerFooter>
  <rowBreaks count="4" manualBreakCount="4">
    <brk id="31" max="21" man="1"/>
    <brk id="57" max="21" man="1"/>
    <brk id="70" max="21" man="1"/>
    <brk id="89"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FZ833"/>
  <sheetViews>
    <sheetView zoomScale="50" zoomScaleNormal="50" zoomScaleSheetLayoutView="50" workbookViewId="0">
      <pane ySplit="3" topLeftCell="A4" activePane="bottomLeft" state="frozen"/>
      <selection pane="bottomLeft" activeCell="X1" sqref="X1"/>
    </sheetView>
  </sheetViews>
  <sheetFormatPr defaultColWidth="8.85546875" defaultRowHeight="33.75" x14ac:dyDescent="0.2"/>
  <cols>
    <col min="1" max="1" width="9.7109375" style="60" customWidth="1"/>
    <col min="2" max="2" width="13.5703125" style="74" customWidth="1"/>
    <col min="3" max="3" width="151.28515625" style="75" customWidth="1"/>
    <col min="4" max="20" width="5.7109375" style="3" customWidth="1"/>
    <col min="21" max="21" width="8" style="3" customWidth="1"/>
    <col min="22" max="22" width="7.85546875" style="73" customWidth="1"/>
    <col min="23" max="23" width="2.42578125" style="99" hidden="1" customWidth="1"/>
    <col min="24" max="24" width="7.28515625" style="240" customWidth="1"/>
    <col min="25" max="25" width="8.85546875" style="16" customWidth="1"/>
    <col min="26" max="26" width="11.28515625" style="16" bestFit="1" customWidth="1"/>
    <col min="27" max="28" width="12.85546875" style="16" customWidth="1"/>
    <col min="29" max="40" width="8.85546875" style="16" customWidth="1"/>
    <col min="41" max="86" width="8.85546875" style="313" customWidth="1"/>
    <col min="87" max="16384" width="8.85546875" style="63"/>
  </cols>
  <sheetData>
    <row r="1" spans="1:182" s="60" customFormat="1" ht="40.15" customHeight="1" thickBot="1" x14ac:dyDescent="0.3">
      <c r="A1" s="374" t="str">
        <f>'Checklist - Basic Ship LPG'!A1</f>
        <v xml:space="preserve">GA Code: </v>
      </c>
      <c r="B1" s="375"/>
      <c r="C1" s="395" t="str">
        <f>'Checklist - Basic Ship LPG'!C1</f>
        <v xml:space="preserve">Ship name:   </v>
      </c>
      <c r="D1" s="375"/>
      <c r="E1" s="393"/>
      <c r="F1" s="393"/>
      <c r="G1" s="393"/>
      <c r="H1" s="393"/>
      <c r="I1" s="393"/>
      <c r="J1" s="393"/>
      <c r="K1" s="393"/>
      <c r="L1" s="393"/>
      <c r="M1" s="393"/>
      <c r="N1" s="393"/>
      <c r="O1" s="393"/>
      <c r="P1" s="393"/>
      <c r="Q1" s="393"/>
      <c r="R1" s="393"/>
      <c r="S1" s="393"/>
      <c r="U1" s="97"/>
      <c r="V1" s="376" t="str">
        <f>'Checklist - Basic Ship LPG'!T1</f>
        <v xml:space="preserve">Date of Ship Survey:  </v>
      </c>
      <c r="W1" s="97"/>
      <c r="X1" s="9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row>
    <row r="2" spans="1:182" ht="30.75" customHeight="1" thickBot="1" x14ac:dyDescent="0.25">
      <c r="A2" s="773" t="s">
        <v>1212</v>
      </c>
      <c r="B2" s="774"/>
      <c r="C2" s="774"/>
      <c r="D2" s="774"/>
      <c r="E2" s="774"/>
      <c r="F2" s="774"/>
      <c r="G2" s="774"/>
      <c r="H2" s="774"/>
      <c r="I2" s="774"/>
      <c r="J2" s="774"/>
      <c r="K2" s="774"/>
      <c r="L2" s="774"/>
      <c r="M2" s="774"/>
      <c r="N2" s="774"/>
      <c r="O2" s="774"/>
      <c r="P2" s="774"/>
      <c r="Q2" s="774"/>
      <c r="R2" s="774"/>
      <c r="S2" s="774"/>
      <c r="T2" s="774"/>
      <c r="U2" s="774"/>
      <c r="V2" s="775"/>
    </row>
    <row r="3" spans="1:182" s="72" customFormat="1" ht="160.5" customHeight="1" thickBot="1" x14ac:dyDescent="0.55000000000000004">
      <c r="A3" s="548" t="s">
        <v>422</v>
      </c>
      <c r="B3" s="557" t="s">
        <v>154</v>
      </c>
      <c r="C3" s="558"/>
      <c r="D3" s="549" t="s">
        <v>155</v>
      </c>
      <c r="E3" s="550" t="s">
        <v>80</v>
      </c>
      <c r="F3" s="549" t="s">
        <v>156</v>
      </c>
      <c r="G3" s="551" t="s">
        <v>80</v>
      </c>
      <c r="H3" s="549" t="s">
        <v>157</v>
      </c>
      <c r="I3" s="550" t="s">
        <v>80</v>
      </c>
      <c r="J3" s="549" t="s">
        <v>446</v>
      </c>
      <c r="K3" s="551" t="s">
        <v>80</v>
      </c>
      <c r="L3" s="549" t="s">
        <v>256</v>
      </c>
      <c r="M3" s="550" t="s">
        <v>80</v>
      </c>
      <c r="N3" s="549" t="s">
        <v>225</v>
      </c>
      <c r="O3" s="550" t="s">
        <v>80</v>
      </c>
      <c r="P3" s="549" t="s">
        <v>226</v>
      </c>
      <c r="Q3" s="550" t="s">
        <v>80</v>
      </c>
      <c r="R3" s="549" t="s">
        <v>527</v>
      </c>
      <c r="S3" s="550" t="s">
        <v>80</v>
      </c>
      <c r="T3" s="552" t="s">
        <v>230</v>
      </c>
      <c r="U3" s="553" t="s">
        <v>81</v>
      </c>
      <c r="V3" s="554" t="s">
        <v>82</v>
      </c>
      <c r="W3" s="97"/>
      <c r="X3" s="241"/>
      <c r="Y3" s="16"/>
      <c r="Z3" s="311" t="s">
        <v>279</v>
      </c>
      <c r="AA3" s="16"/>
      <c r="AB3" s="16"/>
      <c r="AC3" s="16"/>
      <c r="AD3" s="16"/>
      <c r="AE3" s="16"/>
      <c r="AF3" s="16"/>
      <c r="AG3" s="16"/>
      <c r="AH3" s="16"/>
      <c r="AI3" s="16"/>
      <c r="AJ3" s="16"/>
      <c r="AK3" s="16"/>
      <c r="AL3" s="16"/>
      <c r="AM3" s="16"/>
      <c r="AN3" s="16"/>
      <c r="AO3" s="313"/>
      <c r="AP3" s="313"/>
      <c r="AQ3" s="313"/>
      <c r="AR3" s="313"/>
      <c r="AS3" s="313"/>
      <c r="AT3" s="313"/>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row>
    <row r="4" spans="1:182" ht="33" customHeight="1" thickBot="1" x14ac:dyDescent="0.25">
      <c r="A4" s="545"/>
      <c r="B4" s="286">
        <v>1000</v>
      </c>
      <c r="C4" s="940" t="s">
        <v>354</v>
      </c>
      <c r="D4" s="945"/>
      <c r="E4" s="945"/>
      <c r="F4" s="945"/>
      <c r="G4" s="945"/>
      <c r="H4" s="945"/>
      <c r="I4" s="945"/>
      <c r="J4" s="945"/>
      <c r="K4" s="945"/>
      <c r="L4" s="945"/>
      <c r="M4" s="945"/>
      <c r="N4" s="945"/>
      <c r="O4" s="945"/>
      <c r="P4" s="945"/>
      <c r="Q4" s="945"/>
      <c r="R4" s="945"/>
      <c r="S4" s="945"/>
      <c r="T4" s="945"/>
      <c r="U4" s="945"/>
      <c r="V4" s="946"/>
    </row>
    <row r="5" spans="1:182" ht="30" customHeight="1" thickBot="1" x14ac:dyDescent="0.25">
      <c r="A5" s="563"/>
      <c r="B5" s="279">
        <v>1200</v>
      </c>
      <c r="C5" s="213" t="s">
        <v>299</v>
      </c>
      <c r="D5" s="14"/>
      <c r="E5" s="23"/>
      <c r="F5" s="24" t="s">
        <v>283</v>
      </c>
      <c r="G5" s="25"/>
      <c r="H5" s="14" t="s">
        <v>283</v>
      </c>
      <c r="I5" s="23"/>
      <c r="J5" s="13" t="s">
        <v>283</v>
      </c>
      <c r="K5" s="25"/>
      <c r="L5" s="14" t="s">
        <v>283</v>
      </c>
      <c r="M5" s="17"/>
      <c r="N5" s="14" t="s">
        <v>283</v>
      </c>
      <c r="O5" s="19"/>
      <c r="P5" s="15"/>
      <c r="Q5" s="26"/>
      <c r="R5" s="15"/>
      <c r="S5" s="17"/>
      <c r="T5" s="20"/>
      <c r="U5" s="21"/>
      <c r="V5" s="430"/>
      <c r="Z5" s="312"/>
    </row>
    <row r="6" spans="1:182" ht="45" customHeight="1" x14ac:dyDescent="0.2">
      <c r="A6" s="563"/>
      <c r="B6" s="280" t="s">
        <v>486</v>
      </c>
      <c r="C6" s="214" t="s">
        <v>399</v>
      </c>
      <c r="D6" s="744"/>
      <c r="E6" s="745"/>
      <c r="F6" s="744"/>
      <c r="G6" s="745"/>
      <c r="H6" s="744"/>
      <c r="I6" s="745"/>
      <c r="J6" s="744"/>
      <c r="K6" s="745"/>
      <c r="L6" s="744"/>
      <c r="M6" s="745"/>
      <c r="N6" s="744"/>
      <c r="O6" s="745"/>
      <c r="P6" s="744"/>
      <c r="Q6" s="745"/>
      <c r="R6" s="744"/>
      <c r="S6" s="745"/>
      <c r="T6" s="56"/>
      <c r="U6" s="57">
        <f>IF(OR(D6="s",F6="s",H6="s",J6="s",L6="s",N6="s",P6="s",R6="s"), 0, IF(OR(D6="a",F6="a",H6="a",J6="a",L6="a",N6="a",P6="a",R6="a"),V6,0))</f>
        <v>0</v>
      </c>
      <c r="V6" s="460">
        <v>10</v>
      </c>
      <c r="W6" s="99">
        <f>COUNTIF(D6:S6,"a")+COUNTIF(D6:S6,"s")</f>
        <v>0</v>
      </c>
      <c r="X6" s="250"/>
      <c r="Z6" s="312" t="s">
        <v>280</v>
      </c>
    </row>
    <row r="7" spans="1:182" ht="27.95" customHeight="1" x14ac:dyDescent="0.2">
      <c r="A7" s="563"/>
      <c r="B7" s="281" t="s">
        <v>96</v>
      </c>
      <c r="C7" s="202" t="s">
        <v>400</v>
      </c>
      <c r="D7" s="727"/>
      <c r="E7" s="728"/>
      <c r="F7" s="727"/>
      <c r="G7" s="728"/>
      <c r="H7" s="727"/>
      <c r="I7" s="728"/>
      <c r="J7" s="727"/>
      <c r="K7" s="728"/>
      <c r="L7" s="727"/>
      <c r="M7" s="728"/>
      <c r="N7" s="727"/>
      <c r="O7" s="728"/>
      <c r="P7" s="727"/>
      <c r="Q7" s="728"/>
      <c r="R7" s="727"/>
      <c r="S7" s="728"/>
      <c r="T7" s="56"/>
      <c r="U7" s="54">
        <f t="shared" ref="U7:U17" si="0">IF(OR(D7="s",F7="s",H7="s",J7="s",L7="s",N7="s",P7="s",R7="s"), 0, IF(OR(D7="a",F7="a",H7="a",J7="a",L7="a",N7="a",P7="a",R7="a"),V7,0))</f>
        <v>0</v>
      </c>
      <c r="V7" s="461">
        <v>10</v>
      </c>
      <c r="W7" s="99">
        <f t="shared" ref="W7:W17" si="1">COUNTIF(D7:S7,"a")+COUNTIF(D7:S7,"s")</f>
        <v>0</v>
      </c>
      <c r="X7" s="250"/>
      <c r="Z7" s="312" t="s">
        <v>280</v>
      </c>
    </row>
    <row r="8" spans="1:182" ht="27.95" customHeight="1" x14ac:dyDescent="0.2">
      <c r="A8" s="563"/>
      <c r="B8" s="281" t="s">
        <v>427</v>
      </c>
      <c r="C8" s="202" t="s">
        <v>401</v>
      </c>
      <c r="D8" s="727"/>
      <c r="E8" s="728"/>
      <c r="F8" s="727"/>
      <c r="G8" s="728"/>
      <c r="H8" s="727"/>
      <c r="I8" s="728"/>
      <c r="J8" s="727"/>
      <c r="K8" s="728"/>
      <c r="L8" s="727"/>
      <c r="M8" s="728"/>
      <c r="N8" s="727"/>
      <c r="O8" s="728"/>
      <c r="P8" s="727"/>
      <c r="Q8" s="728"/>
      <c r="R8" s="727"/>
      <c r="S8" s="728"/>
      <c r="T8" s="56"/>
      <c r="U8" s="54">
        <f t="shared" si="0"/>
        <v>0</v>
      </c>
      <c r="V8" s="461">
        <v>5</v>
      </c>
      <c r="W8" s="99">
        <f t="shared" si="1"/>
        <v>0</v>
      </c>
      <c r="X8" s="250"/>
      <c r="Z8" s="312" t="s">
        <v>280</v>
      </c>
    </row>
    <row r="9" spans="1:182" ht="67.7" customHeight="1" x14ac:dyDescent="0.2">
      <c r="A9" s="563"/>
      <c r="B9" s="281" t="s">
        <v>489</v>
      </c>
      <c r="C9" s="202" t="s">
        <v>406</v>
      </c>
      <c r="D9" s="727"/>
      <c r="E9" s="728"/>
      <c r="F9" s="727"/>
      <c r="G9" s="728"/>
      <c r="H9" s="727"/>
      <c r="I9" s="728"/>
      <c r="J9" s="727"/>
      <c r="K9" s="728"/>
      <c r="L9" s="727"/>
      <c r="M9" s="728"/>
      <c r="N9" s="727"/>
      <c r="O9" s="728"/>
      <c r="P9" s="727"/>
      <c r="Q9" s="728"/>
      <c r="R9" s="727"/>
      <c r="S9" s="728"/>
      <c r="T9" s="56"/>
      <c r="U9" s="54">
        <f t="shared" si="0"/>
        <v>0</v>
      </c>
      <c r="V9" s="460">
        <v>5</v>
      </c>
      <c r="W9" s="99">
        <f t="shared" si="1"/>
        <v>0</v>
      </c>
      <c r="X9" s="250"/>
      <c r="Z9" s="312" t="s">
        <v>280</v>
      </c>
    </row>
    <row r="10" spans="1:182" ht="45" customHeight="1" x14ac:dyDescent="0.2">
      <c r="A10" s="563"/>
      <c r="B10" s="281" t="s">
        <v>97</v>
      </c>
      <c r="C10" s="202" t="s">
        <v>614</v>
      </c>
      <c r="D10" s="727"/>
      <c r="E10" s="728"/>
      <c r="F10" s="727"/>
      <c r="G10" s="728"/>
      <c r="H10" s="727"/>
      <c r="I10" s="728"/>
      <c r="J10" s="727"/>
      <c r="K10" s="728"/>
      <c r="L10" s="727"/>
      <c r="M10" s="728"/>
      <c r="N10" s="727"/>
      <c r="O10" s="728"/>
      <c r="P10" s="727"/>
      <c r="Q10" s="728"/>
      <c r="R10" s="727"/>
      <c r="S10" s="728"/>
      <c r="T10" s="56"/>
      <c r="U10" s="54">
        <f t="shared" si="0"/>
        <v>0</v>
      </c>
      <c r="V10" s="461">
        <v>10</v>
      </c>
      <c r="W10" s="99">
        <f t="shared" si="1"/>
        <v>0</v>
      </c>
      <c r="X10" s="250"/>
      <c r="Z10" s="312" t="s">
        <v>280</v>
      </c>
    </row>
    <row r="11" spans="1:182" ht="45" customHeight="1" x14ac:dyDescent="0.2">
      <c r="A11" s="563"/>
      <c r="B11" s="281" t="s">
        <v>98</v>
      </c>
      <c r="C11" s="202" t="s">
        <v>37</v>
      </c>
      <c r="D11" s="727"/>
      <c r="E11" s="728"/>
      <c r="F11" s="727"/>
      <c r="G11" s="728"/>
      <c r="H11" s="727"/>
      <c r="I11" s="728"/>
      <c r="J11" s="727"/>
      <c r="K11" s="728"/>
      <c r="L11" s="727"/>
      <c r="M11" s="728"/>
      <c r="N11" s="727"/>
      <c r="O11" s="728"/>
      <c r="P11" s="727"/>
      <c r="Q11" s="728"/>
      <c r="R11" s="727"/>
      <c r="S11" s="728"/>
      <c r="T11" s="56"/>
      <c r="U11" s="54">
        <f t="shared" si="0"/>
        <v>0</v>
      </c>
      <c r="V11" s="461">
        <v>10</v>
      </c>
      <c r="W11" s="99">
        <f t="shared" si="1"/>
        <v>0</v>
      </c>
      <c r="X11" s="250"/>
      <c r="Z11" s="312" t="s">
        <v>280</v>
      </c>
    </row>
    <row r="12" spans="1:182" ht="27.95" customHeight="1" x14ac:dyDescent="0.2">
      <c r="A12" s="563"/>
      <c r="B12" s="281" t="s">
        <v>143</v>
      </c>
      <c r="C12" s="202" t="s">
        <v>323</v>
      </c>
      <c r="D12" s="727"/>
      <c r="E12" s="728"/>
      <c r="F12" s="727"/>
      <c r="G12" s="728"/>
      <c r="H12" s="727"/>
      <c r="I12" s="728"/>
      <c r="J12" s="727"/>
      <c r="K12" s="728"/>
      <c r="L12" s="727"/>
      <c r="M12" s="728"/>
      <c r="N12" s="727"/>
      <c r="O12" s="728"/>
      <c r="P12" s="727"/>
      <c r="Q12" s="728"/>
      <c r="R12" s="727"/>
      <c r="S12" s="728"/>
      <c r="T12" s="56"/>
      <c r="U12" s="54">
        <f t="shared" si="0"/>
        <v>0</v>
      </c>
      <c r="V12" s="461">
        <v>5</v>
      </c>
      <c r="W12" s="99">
        <f t="shared" si="1"/>
        <v>0</v>
      </c>
      <c r="X12" s="250"/>
      <c r="Z12" s="312" t="s">
        <v>280</v>
      </c>
    </row>
    <row r="13" spans="1:182" ht="27.95" customHeight="1" x14ac:dyDescent="0.2">
      <c r="A13" s="563"/>
      <c r="B13" s="281" t="s">
        <v>111</v>
      </c>
      <c r="C13" s="202" t="s">
        <v>375</v>
      </c>
      <c r="D13" s="727"/>
      <c r="E13" s="728"/>
      <c r="F13" s="727"/>
      <c r="G13" s="728"/>
      <c r="H13" s="727"/>
      <c r="I13" s="728"/>
      <c r="J13" s="727"/>
      <c r="K13" s="728"/>
      <c r="L13" s="727"/>
      <c r="M13" s="728"/>
      <c r="N13" s="727"/>
      <c r="O13" s="728"/>
      <c r="P13" s="727"/>
      <c r="Q13" s="728"/>
      <c r="R13" s="727"/>
      <c r="S13" s="728"/>
      <c r="T13" s="56"/>
      <c r="U13" s="54">
        <f t="shared" si="0"/>
        <v>0</v>
      </c>
      <c r="V13" s="461">
        <v>5</v>
      </c>
      <c r="W13" s="99">
        <f t="shared" si="1"/>
        <v>0</v>
      </c>
      <c r="X13" s="250"/>
      <c r="Z13" s="312" t="s">
        <v>280</v>
      </c>
    </row>
    <row r="14" spans="1:182" ht="27.95" customHeight="1" x14ac:dyDescent="0.2">
      <c r="A14" s="563"/>
      <c r="B14" s="281" t="s">
        <v>112</v>
      </c>
      <c r="C14" s="202" t="s">
        <v>376</v>
      </c>
      <c r="D14" s="727"/>
      <c r="E14" s="728"/>
      <c r="F14" s="727"/>
      <c r="G14" s="728"/>
      <c r="H14" s="727"/>
      <c r="I14" s="728"/>
      <c r="J14" s="727"/>
      <c r="K14" s="728"/>
      <c r="L14" s="727"/>
      <c r="M14" s="728"/>
      <c r="N14" s="727"/>
      <c r="O14" s="728"/>
      <c r="P14" s="727"/>
      <c r="Q14" s="728"/>
      <c r="R14" s="727"/>
      <c r="S14" s="728"/>
      <c r="T14" s="56"/>
      <c r="U14" s="54">
        <f t="shared" si="0"/>
        <v>0</v>
      </c>
      <c r="V14" s="461">
        <v>5</v>
      </c>
      <c r="W14" s="99">
        <f t="shared" si="1"/>
        <v>0</v>
      </c>
      <c r="X14" s="250"/>
      <c r="Z14" s="312" t="s">
        <v>280</v>
      </c>
    </row>
    <row r="15" spans="1:182" ht="27.95" customHeight="1" x14ac:dyDescent="0.2">
      <c r="A15" s="563"/>
      <c r="B15" s="281" t="s">
        <v>428</v>
      </c>
      <c r="C15" s="202" t="s">
        <v>304</v>
      </c>
      <c r="D15" s="727"/>
      <c r="E15" s="728"/>
      <c r="F15" s="727"/>
      <c r="G15" s="728"/>
      <c r="H15" s="727"/>
      <c r="I15" s="728"/>
      <c r="J15" s="727"/>
      <c r="K15" s="728"/>
      <c r="L15" s="727"/>
      <c r="M15" s="728"/>
      <c r="N15" s="727"/>
      <c r="O15" s="728"/>
      <c r="P15" s="727"/>
      <c r="Q15" s="728"/>
      <c r="R15" s="727"/>
      <c r="S15" s="728"/>
      <c r="T15" s="56"/>
      <c r="U15" s="54">
        <f t="shared" ref="U15" si="2">IF(OR(D15="s",F15="s",H15="s",J15="s",L15="s",N15="s",P15="s",R15="s"), 0, IF(OR(D15="a",F15="a",H15="a",J15="a",L15="a",N15="a",P15="a",R15="a"),V15,0))</f>
        <v>0</v>
      </c>
      <c r="V15" s="461">
        <v>5</v>
      </c>
      <c r="W15" s="99">
        <f t="shared" ref="W15" si="3">COUNTIF(D15:S15,"a")+COUNTIF(D15:S15,"s")</f>
        <v>0</v>
      </c>
      <c r="X15" s="250"/>
      <c r="Z15" s="312" t="s">
        <v>280</v>
      </c>
    </row>
    <row r="16" spans="1:182" ht="27.95" customHeight="1" x14ac:dyDescent="0.2">
      <c r="A16" s="563"/>
      <c r="B16" s="281" t="s">
        <v>576</v>
      </c>
      <c r="C16" s="202" t="s">
        <v>615</v>
      </c>
      <c r="D16" s="727"/>
      <c r="E16" s="728"/>
      <c r="F16" s="727"/>
      <c r="G16" s="728"/>
      <c r="H16" s="727"/>
      <c r="I16" s="728"/>
      <c r="J16" s="727"/>
      <c r="K16" s="728"/>
      <c r="L16" s="727"/>
      <c r="M16" s="728"/>
      <c r="N16" s="727"/>
      <c r="O16" s="728"/>
      <c r="P16" s="727"/>
      <c r="Q16" s="728"/>
      <c r="R16" s="727"/>
      <c r="S16" s="728"/>
      <c r="T16" s="56"/>
      <c r="U16" s="54">
        <f t="shared" ref="U16" si="4">IF(OR(D16="s",F16="s",H16="s",J16="s",L16="s",N16="s",P16="s",R16="s"), 0, IF(OR(D16="a",F16="a",H16="a",J16="a",L16="a",N16="a",P16="a",R16="a"),V16,0))</f>
        <v>0</v>
      </c>
      <c r="V16" s="461">
        <v>5</v>
      </c>
      <c r="W16" s="99">
        <f t="shared" ref="W16" si="5">COUNTIF(D16:S16,"a")+COUNTIF(D16:S16,"s")</f>
        <v>0</v>
      </c>
      <c r="X16" s="250"/>
      <c r="Z16" s="312" t="s">
        <v>280</v>
      </c>
    </row>
    <row r="17" spans="1:79" ht="27.95" customHeight="1" thickBot="1" x14ac:dyDescent="0.25">
      <c r="A17" s="563"/>
      <c r="B17" s="281" t="s">
        <v>577</v>
      </c>
      <c r="C17" s="202" t="s">
        <v>616</v>
      </c>
      <c r="D17" s="727"/>
      <c r="E17" s="728"/>
      <c r="F17" s="727"/>
      <c r="G17" s="728"/>
      <c r="H17" s="727"/>
      <c r="I17" s="728"/>
      <c r="J17" s="727"/>
      <c r="K17" s="728"/>
      <c r="L17" s="727"/>
      <c r="M17" s="728"/>
      <c r="N17" s="727"/>
      <c r="O17" s="728"/>
      <c r="P17" s="727"/>
      <c r="Q17" s="728"/>
      <c r="R17" s="727"/>
      <c r="S17" s="728"/>
      <c r="T17" s="56"/>
      <c r="U17" s="54">
        <f t="shared" si="0"/>
        <v>0</v>
      </c>
      <c r="V17" s="461">
        <v>5</v>
      </c>
      <c r="W17" s="99">
        <f t="shared" si="1"/>
        <v>0</v>
      </c>
      <c r="X17" s="250"/>
      <c r="Z17" s="312" t="s">
        <v>280</v>
      </c>
    </row>
    <row r="18" spans="1:79" ht="21" customHeight="1" thickTop="1" thickBot="1" x14ac:dyDescent="0.25">
      <c r="A18" s="563"/>
      <c r="B18" s="64"/>
      <c r="C18" s="157"/>
      <c r="D18" s="725" t="s">
        <v>284</v>
      </c>
      <c r="E18" s="811"/>
      <c r="F18" s="811"/>
      <c r="G18" s="811"/>
      <c r="H18" s="811"/>
      <c r="I18" s="811"/>
      <c r="J18" s="811"/>
      <c r="K18" s="811"/>
      <c r="L18" s="811"/>
      <c r="M18" s="811"/>
      <c r="N18" s="811"/>
      <c r="O18" s="811"/>
      <c r="P18" s="811"/>
      <c r="Q18" s="811"/>
      <c r="R18" s="811"/>
      <c r="S18" s="811"/>
      <c r="T18" s="812"/>
      <c r="U18" s="2">
        <f>SUM(U6:U17)</f>
        <v>0</v>
      </c>
      <c r="V18" s="462">
        <f>SUM(V6:V17)</f>
        <v>80</v>
      </c>
      <c r="Z18" s="312"/>
    </row>
    <row r="19" spans="1:79" ht="21" customHeight="1" thickBot="1" x14ac:dyDescent="0.25">
      <c r="A19" s="563"/>
      <c r="B19" s="64"/>
      <c r="C19" s="158" t="s">
        <v>319</v>
      </c>
      <c r="D19" s="900"/>
      <c r="E19" s="901"/>
      <c r="F19" s="777">
        <v>80</v>
      </c>
      <c r="G19" s="723"/>
      <c r="H19" s="723"/>
      <c r="I19" s="723"/>
      <c r="J19" s="723"/>
      <c r="K19" s="723"/>
      <c r="L19" s="723"/>
      <c r="M19" s="723"/>
      <c r="N19" s="723"/>
      <c r="O19" s="723"/>
      <c r="P19" s="723"/>
      <c r="Q19" s="723"/>
      <c r="R19" s="723"/>
      <c r="S19" s="723"/>
      <c r="T19" s="723"/>
      <c r="U19" s="723"/>
      <c r="V19" s="724"/>
      <c r="Z19" s="312"/>
    </row>
    <row r="20" spans="1:79" ht="48" customHeight="1" thickBot="1" x14ac:dyDescent="0.25">
      <c r="A20" s="447"/>
      <c r="B20" s="271">
        <v>1300</v>
      </c>
      <c r="C20" s="132" t="s">
        <v>253</v>
      </c>
      <c r="D20" s="15"/>
      <c r="E20" s="17"/>
      <c r="F20" s="18"/>
      <c r="G20" s="19"/>
      <c r="H20" s="14"/>
      <c r="I20" s="17"/>
      <c r="J20" s="13"/>
      <c r="K20" s="19"/>
      <c r="L20" s="14" t="s">
        <v>283</v>
      </c>
      <c r="M20" s="17"/>
      <c r="N20" s="18"/>
      <c r="O20" s="19"/>
      <c r="P20" s="15"/>
      <c r="Q20" s="26"/>
      <c r="R20" s="15"/>
      <c r="S20" s="17"/>
      <c r="T20" s="20"/>
      <c r="U20" s="27"/>
      <c r="V20" s="463"/>
      <c r="Z20" s="312"/>
    </row>
    <row r="21" spans="1:79" ht="27.95" customHeight="1" x14ac:dyDescent="0.2">
      <c r="A21" s="447"/>
      <c r="B21" s="273" t="s">
        <v>113</v>
      </c>
      <c r="C21" s="153" t="s">
        <v>273</v>
      </c>
      <c r="D21" s="744"/>
      <c r="E21" s="745"/>
      <c r="F21" s="744"/>
      <c r="G21" s="745"/>
      <c r="H21" s="744"/>
      <c r="I21" s="745"/>
      <c r="J21" s="744"/>
      <c r="K21" s="745"/>
      <c r="L21" s="744"/>
      <c r="M21" s="745"/>
      <c r="N21" s="744"/>
      <c r="O21" s="745"/>
      <c r="P21" s="744"/>
      <c r="Q21" s="745"/>
      <c r="R21" s="744"/>
      <c r="S21" s="745"/>
      <c r="T21" s="62"/>
      <c r="U21" s="57">
        <f>IF(OR(D21="s",F21="s",H21="s",J21="s",L21="s",N21="s",P21="s",R21="s"), 0, IF(OR(D21="a",F21="a",H21="a",J21="a",L21="a",N21="a",P21="a",R21="a"),V21,0))</f>
        <v>0</v>
      </c>
      <c r="V21" s="464">
        <v>20</v>
      </c>
      <c r="W21" s="99">
        <f>IF((COUNTIF(D21:S21,"a")+COUNTIF(D21:S21,"s"))&gt;0,IF(OR((COUNTIF(D22:S22,"a")+COUNTIF(D22:S22,"s"))),0,COUNTIF(D21:S21,"a")+COUNTIF(D21:S21,"s")),COUNTIF(D21:S21,"a")+COUNTIF(D21:S21,"s"))</f>
        <v>0</v>
      </c>
      <c r="X21" s="250"/>
      <c r="Z21" s="312"/>
    </row>
    <row r="22" spans="1:79" ht="27.95" customHeight="1" thickBot="1" x14ac:dyDescent="0.25">
      <c r="A22" s="447"/>
      <c r="B22" s="275" t="s">
        <v>274</v>
      </c>
      <c r="C22" s="216" t="s">
        <v>1180</v>
      </c>
      <c r="D22" s="720"/>
      <c r="E22" s="721"/>
      <c r="F22" s="720"/>
      <c r="G22" s="721"/>
      <c r="H22" s="720"/>
      <c r="I22" s="721"/>
      <c r="J22" s="720"/>
      <c r="K22" s="721"/>
      <c r="L22" s="720"/>
      <c r="M22" s="721"/>
      <c r="N22" s="720"/>
      <c r="O22" s="721"/>
      <c r="P22" s="720"/>
      <c r="Q22" s="721"/>
      <c r="R22" s="720"/>
      <c r="S22" s="721"/>
      <c r="T22" s="61"/>
      <c r="U22" s="104">
        <f>IF(OR(D22="s",F22="s",H22="s",J22="s",L22="s",N22="s",P22="s",R22="s"), 0, IF(OR(D22="a",F22="a",H22="a",J22="a",L22="a",N22="a",P22="a",R22="a"),V22,0))</f>
        <v>0</v>
      </c>
      <c r="V22" s="465">
        <v>10</v>
      </c>
      <c r="W22" s="99">
        <f>IF((COUNTIF(D22:S22,"a")+COUNTIF(D22:S22,"s"))&gt;0,IF((COUNTIF(D21:S21,"a")+COUNTIF(D21:S21,"s"))&gt;0,0,COUNTIF(D22:S22,"a")+COUNTIF(D22:S22,"s")), COUNTIF(D22:S22,"a")+COUNTIF(D22:S22,"s"))</f>
        <v>0</v>
      </c>
      <c r="X22" s="250"/>
      <c r="Z22" s="312" t="s">
        <v>280</v>
      </c>
    </row>
    <row r="23" spans="1:79" ht="21" customHeight="1" thickTop="1" thickBot="1" x14ac:dyDescent="0.25">
      <c r="A23" s="447"/>
      <c r="B23" s="159"/>
      <c r="C23" s="156" t="s">
        <v>319</v>
      </c>
      <c r="D23" s="725" t="s">
        <v>284</v>
      </c>
      <c r="E23" s="811"/>
      <c r="F23" s="811"/>
      <c r="G23" s="811"/>
      <c r="H23" s="811"/>
      <c r="I23" s="811"/>
      <c r="J23" s="811"/>
      <c r="K23" s="811"/>
      <c r="L23" s="811"/>
      <c r="M23" s="811"/>
      <c r="N23" s="811"/>
      <c r="O23" s="811"/>
      <c r="P23" s="811"/>
      <c r="Q23" s="811"/>
      <c r="R23" s="811"/>
      <c r="S23" s="811"/>
      <c r="T23" s="812"/>
      <c r="U23" s="2">
        <f>SUM(U21:U22)</f>
        <v>0</v>
      </c>
      <c r="V23" s="429">
        <v>20</v>
      </c>
      <c r="Z23" s="312"/>
    </row>
    <row r="24" spans="1:79" ht="21" customHeight="1" thickBot="1" x14ac:dyDescent="0.25">
      <c r="A24" s="182"/>
      <c r="B24" s="111"/>
      <c r="C24" s="369" t="s">
        <v>319</v>
      </c>
      <c r="D24" s="900"/>
      <c r="E24" s="901"/>
      <c r="F24" s="949">
        <v>10</v>
      </c>
      <c r="G24" s="723"/>
      <c r="H24" s="723"/>
      <c r="I24" s="723"/>
      <c r="J24" s="723"/>
      <c r="K24" s="723"/>
      <c r="L24" s="723"/>
      <c r="M24" s="723"/>
      <c r="N24" s="723"/>
      <c r="O24" s="723"/>
      <c r="P24" s="723"/>
      <c r="Q24" s="723"/>
      <c r="R24" s="723"/>
      <c r="S24" s="723"/>
      <c r="T24" s="723"/>
      <c r="U24" s="723"/>
      <c r="V24" s="724"/>
      <c r="Z24" s="312"/>
    </row>
    <row r="25" spans="1:79" ht="30" customHeight="1" thickBot="1" x14ac:dyDescent="0.25">
      <c r="A25" s="418"/>
      <c r="B25" s="270">
        <v>1400</v>
      </c>
      <c r="C25" s="658" t="s">
        <v>741</v>
      </c>
      <c r="D25" s="562" t="s">
        <v>283</v>
      </c>
      <c r="E25" s="560"/>
      <c r="F25" s="368"/>
      <c r="G25" s="95"/>
      <c r="H25" s="562"/>
      <c r="I25" s="560"/>
      <c r="J25" s="192" t="s">
        <v>283</v>
      </c>
      <c r="K25" s="95"/>
      <c r="L25" s="562"/>
      <c r="M25" s="560"/>
      <c r="N25" s="368" t="s">
        <v>283</v>
      </c>
      <c r="O25" s="95"/>
      <c r="P25" s="562"/>
      <c r="Q25" s="560"/>
      <c r="R25" s="562" t="s">
        <v>283</v>
      </c>
      <c r="S25" s="560"/>
      <c r="T25" s="561"/>
      <c r="U25" s="361"/>
      <c r="V25" s="425"/>
      <c r="Z25" s="312"/>
      <c r="AB25" s="322"/>
      <c r="AC25" s="322"/>
      <c r="AD25" s="322"/>
    </row>
    <row r="26" spans="1:79" ht="45" customHeight="1" x14ac:dyDescent="0.2">
      <c r="A26" s="563"/>
      <c r="B26" s="262" t="s">
        <v>115</v>
      </c>
      <c r="C26" s="220" t="s">
        <v>764</v>
      </c>
      <c r="D26" s="744"/>
      <c r="E26" s="745"/>
      <c r="F26" s="744"/>
      <c r="G26" s="745"/>
      <c r="H26" s="744"/>
      <c r="I26" s="745"/>
      <c r="J26" s="744"/>
      <c r="K26" s="745"/>
      <c r="L26" s="744"/>
      <c r="M26" s="745"/>
      <c r="N26" s="744"/>
      <c r="O26" s="745"/>
      <c r="P26" s="744"/>
      <c r="Q26" s="745"/>
      <c r="R26" s="744"/>
      <c r="S26" s="745"/>
      <c r="T26" s="541"/>
      <c r="U26" s="57">
        <f>IF(OR(D26="s",F26="s",H26="s",J26="s",L26="s",N26="s",P26="s",R26="s"), 0, IF(OR(D26="a",F26="a",H26="a",J26="a",L26="a",N26="a",P26="a",R26="a"),V26,0))</f>
        <v>0</v>
      </c>
      <c r="V26" s="542">
        <v>10</v>
      </c>
      <c r="W26" s="99">
        <f>COUNTIF(D26:S26,"a")+COUNTIF(D26:S26,"s")</f>
        <v>0</v>
      </c>
      <c r="X26" s="346"/>
      <c r="Y26" s="347"/>
      <c r="Z26" s="312" t="s">
        <v>280</v>
      </c>
      <c r="AB26" s="505"/>
      <c r="AC26" s="505"/>
      <c r="AD26" s="505"/>
    </row>
    <row r="27" spans="1:79" ht="45" customHeight="1" x14ac:dyDescent="0.2">
      <c r="A27" s="563"/>
      <c r="B27" s="543" t="s">
        <v>114</v>
      </c>
      <c r="C27" s="220" t="s">
        <v>765</v>
      </c>
      <c r="D27" s="727"/>
      <c r="E27" s="728"/>
      <c r="F27" s="727"/>
      <c r="G27" s="728"/>
      <c r="H27" s="727"/>
      <c r="I27" s="728"/>
      <c r="J27" s="727"/>
      <c r="K27" s="728"/>
      <c r="L27" s="727"/>
      <c r="M27" s="728"/>
      <c r="N27" s="727"/>
      <c r="O27" s="728"/>
      <c r="P27" s="727"/>
      <c r="Q27" s="728"/>
      <c r="R27" s="718"/>
      <c r="S27" s="719"/>
      <c r="T27" s="509"/>
      <c r="U27" s="54">
        <f t="shared" ref="U27:U28" si="6">IF(OR(D27="s",F27="s",H27="s",J27="s",L27="s",N27="s",P27="s",R27="s"), 0, IF(OR(D27="a",F27="a",H27="a",J27="a",L27="a",N27="a",P27="a",R27="a"),V27,0))</f>
        <v>0</v>
      </c>
      <c r="V27" s="428">
        <v>15</v>
      </c>
      <c r="W27" s="99">
        <f>IF((COUNTIF(D27:S27,"a")+COUNTIF(D27:S27,"s"))&gt;0,IF(OR((COUNTIF(D29:S29,"a")+COUNTIF(D29:S29,"s"))),0,COUNTIF(D27:S27,"a")+COUNTIF(D27:S27,"s")),COUNTIF(D27:S27,"a")+COUNTIF(D27:S27,"s"))</f>
        <v>0</v>
      </c>
      <c r="X27" s="250"/>
      <c r="Y27" s="347"/>
      <c r="Z27" s="312"/>
      <c r="AB27" s="505"/>
      <c r="AC27" s="505"/>
      <c r="AD27" s="505"/>
    </row>
    <row r="28" spans="1:79" ht="45" customHeight="1" x14ac:dyDescent="0.2">
      <c r="A28" s="563"/>
      <c r="B28" s="543" t="s">
        <v>755</v>
      </c>
      <c r="C28" s="220" t="s">
        <v>1075</v>
      </c>
      <c r="D28" s="727"/>
      <c r="E28" s="728"/>
      <c r="F28" s="727"/>
      <c r="G28" s="728"/>
      <c r="H28" s="727"/>
      <c r="I28" s="728"/>
      <c r="J28" s="727"/>
      <c r="K28" s="728"/>
      <c r="L28" s="727"/>
      <c r="M28" s="728"/>
      <c r="N28" s="727"/>
      <c r="O28" s="728"/>
      <c r="P28" s="727"/>
      <c r="Q28" s="728"/>
      <c r="R28" s="727"/>
      <c r="S28" s="728"/>
      <c r="T28" s="69"/>
      <c r="U28" s="54">
        <f t="shared" si="6"/>
        <v>0</v>
      </c>
      <c r="V28" s="428">
        <v>10</v>
      </c>
      <c r="W28" s="99">
        <f>IF((COUNTIF(D28:S28,"a")+COUNTIF(D28:S28,"s"))&gt;0,IF(OR((COUNTIF(D29:S29,"a")+COUNTIF(D29:S29,"s"))),0,COUNTIF(D28:S28,"a")+COUNTIF(D28:S28,"s")),COUNTIF(D28:S28,"a")+COUNTIF(D28:S28,"s"))</f>
        <v>0</v>
      </c>
      <c r="X28" s="250"/>
      <c r="Y28" s="347"/>
      <c r="Z28" s="312" t="s">
        <v>280</v>
      </c>
      <c r="AB28" s="505"/>
      <c r="AC28" s="505"/>
      <c r="AD28" s="505"/>
    </row>
    <row r="29" spans="1:79" ht="67.7" customHeight="1" x14ac:dyDescent="0.2">
      <c r="A29" s="563"/>
      <c r="B29" s="275" t="s">
        <v>756</v>
      </c>
      <c r="C29" s="196" t="s">
        <v>766</v>
      </c>
      <c r="D29" s="732"/>
      <c r="E29" s="733"/>
      <c r="F29" s="732"/>
      <c r="G29" s="733"/>
      <c r="H29" s="732"/>
      <c r="I29" s="733"/>
      <c r="J29" s="732"/>
      <c r="K29" s="733"/>
      <c r="L29" s="732"/>
      <c r="M29" s="733"/>
      <c r="N29" s="732"/>
      <c r="O29" s="733"/>
      <c r="P29" s="732"/>
      <c r="Q29" s="733"/>
      <c r="R29" s="732"/>
      <c r="S29" s="733"/>
      <c r="T29" s="61"/>
      <c r="U29" s="103">
        <f>IF(OR(D29="s",F29="s",H29="s",J29="s",L29="s",N29="s",P29="s",R29="s"), 0, IF(OR(D29="a",F29="a",H29="a",J29="a",L29="a",N29="a",P29="a",R29="a"),V29,0))</f>
        <v>0</v>
      </c>
      <c r="V29" s="428">
        <v>25</v>
      </c>
      <c r="W29" s="99">
        <f>IF((COUNTIF(D29:S29,"a")+COUNTIF(D29:S29,"s"))&gt;0,IF(OR((COUNTIF(D27:S28,"a")+COUNTIF(D27:S28,"s"))),0,COUNTIF(D29:S29,"a")+COUNTIF(D29:S29,"s")),COUNTIF(D29:S29,"a")+COUNTIF(D29:S29,"s"))</f>
        <v>0</v>
      </c>
      <c r="X29" s="250"/>
      <c r="Z29" s="312"/>
    </row>
    <row r="30" spans="1:79" s="3" customFormat="1" ht="27.95" customHeight="1" thickBot="1" x14ac:dyDescent="0.25">
      <c r="A30" s="563"/>
      <c r="B30" s="272" t="s">
        <v>768</v>
      </c>
      <c r="C30" s="615" t="s">
        <v>769</v>
      </c>
      <c r="D30" s="720"/>
      <c r="E30" s="721"/>
      <c r="F30" s="720"/>
      <c r="G30" s="721"/>
      <c r="H30" s="720"/>
      <c r="I30" s="721"/>
      <c r="J30" s="720"/>
      <c r="K30" s="721"/>
      <c r="L30" s="720"/>
      <c r="M30" s="721"/>
      <c r="N30" s="720"/>
      <c r="O30" s="721"/>
      <c r="P30" s="720"/>
      <c r="Q30" s="721"/>
      <c r="R30" s="720"/>
      <c r="S30" s="721"/>
      <c r="T30" s="547"/>
      <c r="U30" s="54">
        <f>IF(OR(D30="s",F30="s",H30="s",J30="s",L30="s",N30="s",P30="s",R30="s"), 0, IF(OR(D30="a",F30="a",H30="a",J30="a",L30="a",N30="a",P30="a",R30="a"),V30,0))</f>
        <v>0</v>
      </c>
      <c r="V30" s="460">
        <v>10</v>
      </c>
      <c r="W30" s="99">
        <f>COUNTIF(D30:S30,"a")+COUNTIF(D30:S30,"s")</f>
        <v>0</v>
      </c>
      <c r="X30" s="346"/>
      <c r="Y30" s="347"/>
      <c r="Z30" s="312" t="s">
        <v>280</v>
      </c>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row>
    <row r="31" spans="1:79" ht="21" customHeight="1" thickTop="1" thickBot="1" x14ac:dyDescent="0.25">
      <c r="A31" s="447"/>
      <c r="B31" s="161"/>
      <c r="C31" s="154"/>
      <c r="D31" s="725" t="s">
        <v>284</v>
      </c>
      <c r="E31" s="811"/>
      <c r="F31" s="811"/>
      <c r="G31" s="811"/>
      <c r="H31" s="811"/>
      <c r="I31" s="811"/>
      <c r="J31" s="811"/>
      <c r="K31" s="811"/>
      <c r="L31" s="811"/>
      <c r="M31" s="811"/>
      <c r="N31" s="811"/>
      <c r="O31" s="811"/>
      <c r="P31" s="811"/>
      <c r="Q31" s="811"/>
      <c r="R31" s="811"/>
      <c r="S31" s="811"/>
      <c r="T31" s="812"/>
      <c r="U31" s="2">
        <f>SUM(U26:U30)</f>
        <v>0</v>
      </c>
      <c r="V31" s="429">
        <f>SUM(V26:V28)+SUM(V30)</f>
        <v>45</v>
      </c>
      <c r="Z31" s="312"/>
      <c r="AB31" s="322"/>
      <c r="AC31" s="322"/>
      <c r="AD31" s="322"/>
    </row>
    <row r="32" spans="1:79" ht="21" customHeight="1" thickBot="1" x14ac:dyDescent="0.25">
      <c r="A32" s="182"/>
      <c r="B32" s="111"/>
      <c r="C32" s="475"/>
      <c r="D32" s="900"/>
      <c r="E32" s="901"/>
      <c r="F32" s="776">
        <v>30</v>
      </c>
      <c r="G32" s="723"/>
      <c r="H32" s="723"/>
      <c r="I32" s="723"/>
      <c r="J32" s="723"/>
      <c r="K32" s="723"/>
      <c r="L32" s="723"/>
      <c r="M32" s="723"/>
      <c r="N32" s="723"/>
      <c r="O32" s="723"/>
      <c r="P32" s="723"/>
      <c r="Q32" s="723"/>
      <c r="R32" s="723"/>
      <c r="S32" s="723"/>
      <c r="T32" s="723"/>
      <c r="U32" s="723"/>
      <c r="V32" s="724"/>
      <c r="Z32" s="312"/>
      <c r="AB32" s="322"/>
      <c r="AC32" s="322"/>
      <c r="AD32" s="322"/>
    </row>
    <row r="33" spans="1:26" ht="30" customHeight="1" thickBot="1" x14ac:dyDescent="0.25">
      <c r="A33" s="545"/>
      <c r="B33" s="277">
        <v>1500</v>
      </c>
      <c r="C33" s="160" t="s">
        <v>300</v>
      </c>
      <c r="D33" s="14" t="s">
        <v>283</v>
      </c>
      <c r="E33" s="25"/>
      <c r="F33" s="14" t="s">
        <v>283</v>
      </c>
      <c r="G33" s="23"/>
      <c r="H33" s="24" t="s">
        <v>283</v>
      </c>
      <c r="I33" s="25"/>
      <c r="J33" s="14"/>
      <c r="K33" s="23"/>
      <c r="L33" s="24" t="s">
        <v>283</v>
      </c>
      <c r="M33" s="25"/>
      <c r="N33" s="14" t="s">
        <v>283</v>
      </c>
      <c r="O33" s="23"/>
      <c r="P33" s="24"/>
      <c r="Q33" s="25"/>
      <c r="R33" s="14"/>
      <c r="S33" s="23"/>
      <c r="T33" s="29"/>
      <c r="U33" s="546"/>
      <c r="V33" s="34"/>
      <c r="Z33" s="312"/>
    </row>
    <row r="34" spans="1:26" ht="27.95" customHeight="1" x14ac:dyDescent="0.2">
      <c r="A34" s="467"/>
      <c r="B34" s="274" t="s">
        <v>285</v>
      </c>
      <c r="C34" s="120" t="s">
        <v>537</v>
      </c>
      <c r="D34" s="727"/>
      <c r="E34" s="728"/>
      <c r="F34" s="727"/>
      <c r="G34" s="728"/>
      <c r="H34" s="727"/>
      <c r="I34" s="728"/>
      <c r="J34" s="727"/>
      <c r="K34" s="728"/>
      <c r="L34" s="727"/>
      <c r="M34" s="728"/>
      <c r="N34" s="727"/>
      <c r="O34" s="728"/>
      <c r="P34" s="727"/>
      <c r="Q34" s="728"/>
      <c r="R34" s="727"/>
      <c r="S34" s="728"/>
      <c r="T34" s="56"/>
      <c r="U34" s="54">
        <f t="shared" ref="U34:U36" si="7">IF(OR(D34="s",F34="s",H34="s",J34="s",L34="s",N34="s",P34="s",R34="s"), 0, IF(OR(D34="a",F34="a",H34="a",J34="a",L34="a",N34="a",P34="a",R34="a"),V34,0))</f>
        <v>0</v>
      </c>
      <c r="V34" s="428">
        <v>5</v>
      </c>
      <c r="W34" s="99">
        <f t="shared" ref="W34:W36" si="8">COUNTIF(D34:S34,"a")+COUNTIF(D34:S34,"s")</f>
        <v>0</v>
      </c>
      <c r="X34" s="250"/>
      <c r="Z34" s="312" t="s">
        <v>280</v>
      </c>
    </row>
    <row r="35" spans="1:26" ht="27.95" customHeight="1" x14ac:dyDescent="0.2">
      <c r="A35" s="467"/>
      <c r="B35" s="281" t="s">
        <v>429</v>
      </c>
      <c r="C35" s="218" t="s">
        <v>538</v>
      </c>
      <c r="D35" s="727"/>
      <c r="E35" s="728"/>
      <c r="F35" s="727"/>
      <c r="G35" s="728"/>
      <c r="H35" s="727"/>
      <c r="I35" s="728"/>
      <c r="J35" s="727"/>
      <c r="K35" s="728"/>
      <c r="L35" s="727"/>
      <c r="M35" s="728"/>
      <c r="N35" s="727"/>
      <c r="O35" s="728"/>
      <c r="P35" s="727"/>
      <c r="Q35" s="728"/>
      <c r="R35" s="727"/>
      <c r="S35" s="728"/>
      <c r="T35" s="56"/>
      <c r="U35" s="54">
        <f t="shared" si="7"/>
        <v>0</v>
      </c>
      <c r="V35" s="428">
        <v>10</v>
      </c>
      <c r="W35" s="99">
        <f t="shared" si="8"/>
        <v>0</v>
      </c>
      <c r="X35" s="250"/>
      <c r="Z35" s="312" t="s">
        <v>280</v>
      </c>
    </row>
    <row r="36" spans="1:26" ht="27.95" customHeight="1" thickBot="1" x14ac:dyDescent="0.25">
      <c r="A36" s="467"/>
      <c r="B36" s="274" t="s">
        <v>286</v>
      </c>
      <c r="C36" s="218" t="s">
        <v>5</v>
      </c>
      <c r="D36" s="727"/>
      <c r="E36" s="728"/>
      <c r="F36" s="727"/>
      <c r="G36" s="728"/>
      <c r="H36" s="727"/>
      <c r="I36" s="728"/>
      <c r="J36" s="727"/>
      <c r="K36" s="728"/>
      <c r="L36" s="727"/>
      <c r="M36" s="728"/>
      <c r="N36" s="727"/>
      <c r="O36" s="728"/>
      <c r="P36" s="727"/>
      <c r="Q36" s="728"/>
      <c r="R36" s="727"/>
      <c r="S36" s="728"/>
      <c r="T36" s="56"/>
      <c r="U36" s="55">
        <f t="shared" si="7"/>
        <v>0</v>
      </c>
      <c r="V36" s="428">
        <v>15</v>
      </c>
      <c r="W36" s="99">
        <f t="shared" si="8"/>
        <v>0</v>
      </c>
      <c r="X36" s="250"/>
      <c r="Z36" s="312"/>
    </row>
    <row r="37" spans="1:26" ht="21" customHeight="1" thickTop="1" thickBot="1" x14ac:dyDescent="0.25">
      <c r="A37" s="467"/>
      <c r="B37" s="64"/>
      <c r="C37" s="155"/>
      <c r="D37" s="725" t="s">
        <v>284</v>
      </c>
      <c r="E37" s="811"/>
      <c r="F37" s="811"/>
      <c r="G37" s="811"/>
      <c r="H37" s="811"/>
      <c r="I37" s="811"/>
      <c r="J37" s="811"/>
      <c r="K37" s="811"/>
      <c r="L37" s="811"/>
      <c r="M37" s="811"/>
      <c r="N37" s="811"/>
      <c r="O37" s="811"/>
      <c r="P37" s="811"/>
      <c r="Q37" s="811"/>
      <c r="R37" s="811"/>
      <c r="S37" s="811"/>
      <c r="T37" s="812"/>
      <c r="U37" s="2">
        <f>SUM(U34:U36)</f>
        <v>0</v>
      </c>
      <c r="V37" s="429">
        <f>SUM(V34:V36)</f>
        <v>30</v>
      </c>
      <c r="W37" s="76"/>
      <c r="X37" s="242"/>
      <c r="Z37" s="312"/>
    </row>
    <row r="38" spans="1:26" ht="21" customHeight="1" thickBot="1" x14ac:dyDescent="0.25">
      <c r="A38" s="421"/>
      <c r="B38" s="556"/>
      <c r="C38" s="369"/>
      <c r="D38" s="900"/>
      <c r="E38" s="901"/>
      <c r="F38" s="763">
        <v>15</v>
      </c>
      <c r="G38" s="723"/>
      <c r="H38" s="723"/>
      <c r="I38" s="723"/>
      <c r="J38" s="723"/>
      <c r="K38" s="723"/>
      <c r="L38" s="723"/>
      <c r="M38" s="723"/>
      <c r="N38" s="723"/>
      <c r="O38" s="723"/>
      <c r="P38" s="723"/>
      <c r="Q38" s="723"/>
      <c r="R38" s="723"/>
      <c r="S38" s="723"/>
      <c r="T38" s="723"/>
      <c r="U38" s="723"/>
      <c r="V38" s="724"/>
      <c r="W38" s="76"/>
      <c r="X38" s="243"/>
      <c r="Z38" s="312"/>
    </row>
    <row r="39" spans="1:26" ht="30" customHeight="1" thickBot="1" x14ac:dyDescent="0.25">
      <c r="A39" s="627"/>
      <c r="B39" s="277" t="s">
        <v>903</v>
      </c>
      <c r="C39" s="160" t="s">
        <v>904</v>
      </c>
      <c r="D39" s="562"/>
      <c r="E39" s="95"/>
      <c r="F39" s="562"/>
      <c r="G39" s="560"/>
      <c r="H39" s="368"/>
      <c r="I39" s="95"/>
      <c r="J39" s="562"/>
      <c r="K39" s="560"/>
      <c r="L39" s="368"/>
      <c r="M39" s="95"/>
      <c r="N39" s="562"/>
      <c r="O39" s="560"/>
      <c r="P39" s="368"/>
      <c r="Q39" s="95"/>
      <c r="R39" s="562"/>
      <c r="S39" s="560"/>
      <c r="T39" s="359"/>
      <c r="U39" s="386"/>
      <c r="V39" s="360"/>
      <c r="Z39" s="312"/>
    </row>
    <row r="40" spans="1:26" ht="45" customHeight="1" x14ac:dyDescent="0.2">
      <c r="A40" s="467"/>
      <c r="B40" s="262" t="s">
        <v>905</v>
      </c>
      <c r="C40" s="124" t="s">
        <v>976</v>
      </c>
      <c r="D40" s="744"/>
      <c r="E40" s="745"/>
      <c r="F40" s="744"/>
      <c r="G40" s="745"/>
      <c r="H40" s="744"/>
      <c r="I40" s="745"/>
      <c r="J40" s="744"/>
      <c r="K40" s="745"/>
      <c r="L40" s="744"/>
      <c r="M40" s="745"/>
      <c r="N40" s="744"/>
      <c r="O40" s="745"/>
      <c r="P40" s="744"/>
      <c r="Q40" s="745"/>
      <c r="R40" s="744"/>
      <c r="S40" s="745"/>
      <c r="T40" s="509"/>
      <c r="U40" s="57">
        <f t="shared" ref="U40:U41" si="9">IF(OR(D40="s",F40="s",H40="s",J40="s",L40="s",N40="s",P40="s",R40="s"), 0, IF(OR(D40="a",F40="a",H40="a",J40="a",L40="a",N40="a",P40="a",R40="a"),V40,0))</f>
        <v>0</v>
      </c>
      <c r="V40" s="431">
        <v>5</v>
      </c>
      <c r="W40" s="99">
        <f t="shared" ref="W40:W41" si="10">COUNTIF(D40:S40,"a")+COUNTIF(D40:S40,"s")</f>
        <v>0</v>
      </c>
      <c r="X40" s="250"/>
      <c r="Z40" s="312"/>
    </row>
    <row r="41" spans="1:26" ht="45" customHeight="1" thickBot="1" x14ac:dyDescent="0.25">
      <c r="A41" s="467"/>
      <c r="B41" s="274" t="s">
        <v>906</v>
      </c>
      <c r="C41" s="124" t="s">
        <v>977</v>
      </c>
      <c r="D41" s="727"/>
      <c r="E41" s="728"/>
      <c r="F41" s="727"/>
      <c r="G41" s="728"/>
      <c r="H41" s="727"/>
      <c r="I41" s="728"/>
      <c r="J41" s="727"/>
      <c r="K41" s="728"/>
      <c r="L41" s="727"/>
      <c r="M41" s="728"/>
      <c r="N41" s="727"/>
      <c r="O41" s="728"/>
      <c r="P41" s="727"/>
      <c r="Q41" s="728"/>
      <c r="R41" s="727"/>
      <c r="S41" s="728"/>
      <c r="T41" s="509"/>
      <c r="U41" s="54">
        <f t="shared" si="9"/>
        <v>0</v>
      </c>
      <c r="V41" s="428">
        <v>5</v>
      </c>
      <c r="W41" s="99">
        <f t="shared" si="10"/>
        <v>0</v>
      </c>
      <c r="X41" s="250"/>
      <c r="Z41" s="312"/>
    </row>
    <row r="42" spans="1:26" ht="21" customHeight="1" thickTop="1" thickBot="1" x14ac:dyDescent="0.25">
      <c r="A42" s="467"/>
      <c r="B42" s="64"/>
      <c r="C42" s="155"/>
      <c r="D42" s="725" t="s">
        <v>284</v>
      </c>
      <c r="E42" s="811"/>
      <c r="F42" s="811"/>
      <c r="G42" s="811"/>
      <c r="H42" s="811"/>
      <c r="I42" s="811"/>
      <c r="J42" s="811"/>
      <c r="K42" s="811"/>
      <c r="L42" s="811"/>
      <c r="M42" s="811"/>
      <c r="N42" s="811"/>
      <c r="O42" s="811"/>
      <c r="P42" s="811"/>
      <c r="Q42" s="811"/>
      <c r="R42" s="811"/>
      <c r="S42" s="811"/>
      <c r="T42" s="812"/>
      <c r="U42" s="2">
        <f>SUM(U40:U41)</f>
        <v>0</v>
      </c>
      <c r="V42" s="429">
        <f>SUM(V40:V41)</f>
        <v>10</v>
      </c>
      <c r="W42" s="559"/>
      <c r="X42" s="242"/>
      <c r="Z42" s="312"/>
    </row>
    <row r="43" spans="1:26" ht="21" customHeight="1" thickBot="1" x14ac:dyDescent="0.25">
      <c r="A43" s="421"/>
      <c r="B43" s="556"/>
      <c r="C43" s="369"/>
      <c r="D43" s="900"/>
      <c r="E43" s="901"/>
      <c r="F43" s="767">
        <v>0</v>
      </c>
      <c r="G43" s="768"/>
      <c r="H43" s="768"/>
      <c r="I43" s="768"/>
      <c r="J43" s="768"/>
      <c r="K43" s="768"/>
      <c r="L43" s="768"/>
      <c r="M43" s="768"/>
      <c r="N43" s="768"/>
      <c r="O43" s="768"/>
      <c r="P43" s="768"/>
      <c r="Q43" s="768"/>
      <c r="R43" s="768"/>
      <c r="S43" s="768"/>
      <c r="T43" s="768"/>
      <c r="U43" s="768"/>
      <c r="V43" s="769"/>
      <c r="W43" s="559"/>
      <c r="X43" s="243"/>
      <c r="Z43" s="312"/>
    </row>
    <row r="44" spans="1:26" ht="30" customHeight="1" thickBot="1" x14ac:dyDescent="0.25">
      <c r="A44" s="418"/>
      <c r="B44" s="270" t="s">
        <v>430</v>
      </c>
      <c r="C44" s="380" t="s">
        <v>20</v>
      </c>
      <c r="D44" s="562" t="s">
        <v>283</v>
      </c>
      <c r="E44" s="95"/>
      <c r="F44" s="562"/>
      <c r="G44" s="95"/>
      <c r="H44" s="562"/>
      <c r="I44" s="560"/>
      <c r="J44" s="192"/>
      <c r="K44" s="95"/>
      <c r="L44" s="562" t="s">
        <v>283</v>
      </c>
      <c r="M44" s="560"/>
      <c r="N44" s="562"/>
      <c r="O44" s="560"/>
      <c r="P44" s="562"/>
      <c r="Q44" s="560"/>
      <c r="R44" s="562"/>
      <c r="S44" s="560"/>
      <c r="T44" s="381"/>
      <c r="U44" s="361"/>
      <c r="V44" s="425"/>
      <c r="W44" s="76"/>
      <c r="X44" s="243"/>
      <c r="Z44" s="312"/>
    </row>
    <row r="45" spans="1:26" ht="27.95" customHeight="1" x14ac:dyDescent="0.2">
      <c r="A45" s="563"/>
      <c r="B45" s="269" t="s">
        <v>287</v>
      </c>
      <c r="C45" s="153" t="s">
        <v>67</v>
      </c>
      <c r="D45" s="744"/>
      <c r="E45" s="745"/>
      <c r="F45" s="744"/>
      <c r="G45" s="745"/>
      <c r="H45" s="744"/>
      <c r="I45" s="745"/>
      <c r="J45" s="744"/>
      <c r="K45" s="745"/>
      <c r="L45" s="744"/>
      <c r="M45" s="745"/>
      <c r="N45" s="744"/>
      <c r="O45" s="745"/>
      <c r="P45" s="744"/>
      <c r="Q45" s="745"/>
      <c r="R45" s="744"/>
      <c r="S45" s="745"/>
      <c r="T45" s="53"/>
      <c r="U45" s="57">
        <f>IF(OR(D45="s",F45="s",H45="s",J45="s",L45="s",N45="s",P45="s",R45="s"), 0, IF(OR(D45="a",F45="a",H45="a",J45="a",L45="a",N45="a",P45="a",R45="a",T45="NA"),V45,0))</f>
        <v>0</v>
      </c>
      <c r="V45" s="438">
        <v>10</v>
      </c>
      <c r="W45" s="99">
        <f>COUNTIF(D45:S45,"a")+COUNTIF(D45:S45,"s")+COUNTIF(T45,"NA")</f>
        <v>0</v>
      </c>
      <c r="X45" s="250"/>
      <c r="Z45" s="312"/>
    </row>
    <row r="46" spans="1:26" ht="45" customHeight="1" x14ac:dyDescent="0.2">
      <c r="A46" s="563"/>
      <c r="B46" s="281" t="s">
        <v>99</v>
      </c>
      <c r="C46" s="219" t="s">
        <v>360</v>
      </c>
      <c r="D46" s="727"/>
      <c r="E46" s="728"/>
      <c r="F46" s="727"/>
      <c r="G46" s="728"/>
      <c r="H46" s="727"/>
      <c r="I46" s="728"/>
      <c r="J46" s="727"/>
      <c r="K46" s="728"/>
      <c r="L46" s="727"/>
      <c r="M46" s="728"/>
      <c r="N46" s="727"/>
      <c r="O46" s="728"/>
      <c r="P46" s="727"/>
      <c r="Q46" s="728"/>
      <c r="R46" s="727"/>
      <c r="S46" s="728"/>
      <c r="T46" s="56"/>
      <c r="U46" s="54">
        <f t="shared" ref="U46:U51" si="11">IF(OR(D46="s",F46="s",H46="s",J46="s",L46="s",N46="s",P46="s",R46="s"), 0, IF(OR(D46="a",F46="a",H46="a",J46="a",L46="a",N46="a",P46="a",R46="a"),V46,0))</f>
        <v>0</v>
      </c>
      <c r="V46" s="428">
        <v>5</v>
      </c>
      <c r="W46" s="99">
        <f t="shared" ref="W46:W51" si="12">COUNTIF(D46:S46,"a")+COUNTIF(D46:S46,"s")</f>
        <v>0</v>
      </c>
      <c r="X46" s="250"/>
      <c r="Z46" s="312" t="s">
        <v>280</v>
      </c>
    </row>
    <row r="47" spans="1:26" ht="27.95" customHeight="1" x14ac:dyDescent="0.2">
      <c r="A47" s="563"/>
      <c r="B47" s="281" t="s">
        <v>100</v>
      </c>
      <c r="C47" s="219" t="s">
        <v>56</v>
      </c>
      <c r="D47" s="727"/>
      <c r="E47" s="728"/>
      <c r="F47" s="727"/>
      <c r="G47" s="728"/>
      <c r="H47" s="727"/>
      <c r="I47" s="728"/>
      <c r="J47" s="727"/>
      <c r="K47" s="728"/>
      <c r="L47" s="727"/>
      <c r="M47" s="728"/>
      <c r="N47" s="727"/>
      <c r="O47" s="728"/>
      <c r="P47" s="727"/>
      <c r="Q47" s="728"/>
      <c r="R47" s="727"/>
      <c r="S47" s="728"/>
      <c r="T47" s="56"/>
      <c r="U47" s="54">
        <f t="shared" si="11"/>
        <v>0</v>
      </c>
      <c r="V47" s="428">
        <v>5</v>
      </c>
      <c r="W47" s="99">
        <f t="shared" si="12"/>
        <v>0</v>
      </c>
      <c r="X47" s="250"/>
      <c r="Z47" s="312" t="s">
        <v>280</v>
      </c>
    </row>
    <row r="48" spans="1:26" ht="45" customHeight="1" x14ac:dyDescent="0.2">
      <c r="A48" s="563"/>
      <c r="B48" s="280" t="s">
        <v>288</v>
      </c>
      <c r="C48" s="220" t="s">
        <v>289</v>
      </c>
      <c r="D48" s="727"/>
      <c r="E48" s="728"/>
      <c r="F48" s="727"/>
      <c r="G48" s="728"/>
      <c r="H48" s="727"/>
      <c r="I48" s="728"/>
      <c r="J48" s="727"/>
      <c r="K48" s="728"/>
      <c r="L48" s="727"/>
      <c r="M48" s="728"/>
      <c r="N48" s="727"/>
      <c r="O48" s="728"/>
      <c r="P48" s="727"/>
      <c r="Q48" s="728"/>
      <c r="R48" s="727"/>
      <c r="S48" s="728"/>
      <c r="T48" s="56"/>
      <c r="U48" s="54">
        <f t="shared" si="11"/>
        <v>0</v>
      </c>
      <c r="V48" s="460">
        <v>10</v>
      </c>
      <c r="W48" s="99">
        <f t="shared" si="12"/>
        <v>0</v>
      </c>
      <c r="X48" s="250"/>
      <c r="Z48" s="312"/>
    </row>
    <row r="49" spans="1:40" ht="27.95" customHeight="1" x14ac:dyDescent="0.2">
      <c r="A49" s="563"/>
      <c r="B49" s="281" t="s">
        <v>499</v>
      </c>
      <c r="C49" s="219" t="s">
        <v>57</v>
      </c>
      <c r="D49" s="727"/>
      <c r="E49" s="728"/>
      <c r="F49" s="727"/>
      <c r="G49" s="728"/>
      <c r="H49" s="727"/>
      <c r="I49" s="728"/>
      <c r="J49" s="727"/>
      <c r="K49" s="728"/>
      <c r="L49" s="727"/>
      <c r="M49" s="728"/>
      <c r="N49" s="727"/>
      <c r="O49" s="728"/>
      <c r="P49" s="727"/>
      <c r="Q49" s="728"/>
      <c r="R49" s="727"/>
      <c r="S49" s="728"/>
      <c r="T49" s="56"/>
      <c r="U49" s="54">
        <f t="shared" si="11"/>
        <v>0</v>
      </c>
      <c r="V49" s="460">
        <v>10</v>
      </c>
      <c r="W49" s="99">
        <f t="shared" si="12"/>
        <v>0</v>
      </c>
      <c r="X49" s="250"/>
      <c r="Z49" s="312" t="s">
        <v>280</v>
      </c>
    </row>
    <row r="50" spans="1:40" ht="27.95" customHeight="1" x14ac:dyDescent="0.2">
      <c r="A50" s="563"/>
      <c r="B50" s="281" t="s">
        <v>487</v>
      </c>
      <c r="C50" s="219" t="s">
        <v>3</v>
      </c>
      <c r="D50" s="727"/>
      <c r="E50" s="728"/>
      <c r="F50" s="727"/>
      <c r="G50" s="728"/>
      <c r="H50" s="727"/>
      <c r="I50" s="728"/>
      <c r="J50" s="727"/>
      <c r="K50" s="728"/>
      <c r="L50" s="727"/>
      <c r="M50" s="728"/>
      <c r="N50" s="727"/>
      <c r="O50" s="728"/>
      <c r="P50" s="727"/>
      <c r="Q50" s="728"/>
      <c r="R50" s="727"/>
      <c r="S50" s="728"/>
      <c r="T50" s="56"/>
      <c r="U50" s="54">
        <f t="shared" si="11"/>
        <v>0</v>
      </c>
      <c r="V50" s="461">
        <v>10</v>
      </c>
      <c r="W50" s="99">
        <f t="shared" si="12"/>
        <v>0</v>
      </c>
      <c r="X50" s="250"/>
      <c r="Z50" s="312"/>
    </row>
    <row r="51" spans="1:40" ht="27.95" customHeight="1" thickBot="1" x14ac:dyDescent="0.25">
      <c r="A51" s="563"/>
      <c r="B51" s="281" t="s">
        <v>488</v>
      </c>
      <c r="C51" s="219" t="s">
        <v>58</v>
      </c>
      <c r="D51" s="720"/>
      <c r="E51" s="721"/>
      <c r="F51" s="720"/>
      <c r="G51" s="721"/>
      <c r="H51" s="720"/>
      <c r="I51" s="721"/>
      <c r="J51" s="720"/>
      <c r="K51" s="721"/>
      <c r="L51" s="720"/>
      <c r="M51" s="721"/>
      <c r="N51" s="720"/>
      <c r="O51" s="721"/>
      <c r="P51" s="720"/>
      <c r="Q51" s="721"/>
      <c r="R51" s="720"/>
      <c r="S51" s="721"/>
      <c r="T51" s="56"/>
      <c r="U51" s="55">
        <f t="shared" si="11"/>
        <v>0</v>
      </c>
      <c r="V51" s="461">
        <v>10</v>
      </c>
      <c r="W51" s="99">
        <f t="shared" si="12"/>
        <v>0</v>
      </c>
      <c r="X51" s="250"/>
      <c r="Z51" s="312" t="s">
        <v>280</v>
      </c>
    </row>
    <row r="52" spans="1:40" ht="21" customHeight="1" thickTop="1" thickBot="1" x14ac:dyDescent="0.25">
      <c r="A52" s="563"/>
      <c r="B52" s="110"/>
      <c r="C52" s="155"/>
      <c r="D52" s="725" t="s">
        <v>284</v>
      </c>
      <c r="E52" s="811"/>
      <c r="F52" s="811"/>
      <c r="G52" s="811"/>
      <c r="H52" s="811"/>
      <c r="I52" s="811"/>
      <c r="J52" s="811"/>
      <c r="K52" s="811"/>
      <c r="L52" s="811"/>
      <c r="M52" s="811"/>
      <c r="N52" s="811"/>
      <c r="O52" s="811"/>
      <c r="P52" s="811"/>
      <c r="Q52" s="811"/>
      <c r="R52" s="811"/>
      <c r="S52" s="811"/>
      <c r="T52" s="812"/>
      <c r="U52" s="2">
        <f>SUM(U45:U51)</f>
        <v>0</v>
      </c>
      <c r="V52" s="429">
        <f>SUM(V45:V51)</f>
        <v>60</v>
      </c>
      <c r="W52" s="76"/>
      <c r="X52" s="242"/>
      <c r="Z52" s="312"/>
    </row>
    <row r="53" spans="1:40" ht="21" customHeight="1" thickBot="1" x14ac:dyDescent="0.25">
      <c r="A53" s="563"/>
      <c r="B53" s="64"/>
      <c r="C53" s="397"/>
      <c r="D53" s="926"/>
      <c r="E53" s="927"/>
      <c r="F53" s="923">
        <v>30</v>
      </c>
      <c r="G53" s="924"/>
      <c r="H53" s="924"/>
      <c r="I53" s="924"/>
      <c r="J53" s="924"/>
      <c r="K53" s="924"/>
      <c r="L53" s="924"/>
      <c r="M53" s="924"/>
      <c r="N53" s="924"/>
      <c r="O53" s="924"/>
      <c r="P53" s="924"/>
      <c r="Q53" s="924"/>
      <c r="R53" s="924"/>
      <c r="S53" s="924"/>
      <c r="T53" s="924"/>
      <c r="U53" s="924"/>
      <c r="V53" s="925"/>
      <c r="W53" s="76"/>
      <c r="X53" s="243"/>
      <c r="Y53" s="313"/>
      <c r="Z53" s="312"/>
      <c r="AA53" s="313"/>
      <c r="AB53" s="313"/>
      <c r="AC53" s="313"/>
      <c r="AD53" s="313"/>
      <c r="AE53" s="313"/>
      <c r="AF53" s="313"/>
      <c r="AG53" s="313"/>
      <c r="AH53" s="313"/>
      <c r="AI53" s="313"/>
      <c r="AJ53" s="313"/>
      <c r="AK53" s="313"/>
      <c r="AL53" s="313"/>
      <c r="AM53" s="313"/>
      <c r="AN53" s="313"/>
    </row>
    <row r="54" spans="1:40" ht="30" customHeight="1" thickBot="1" x14ac:dyDescent="0.25">
      <c r="A54" s="563"/>
      <c r="B54" s="277" t="s">
        <v>758</v>
      </c>
      <c r="C54" s="135" t="s">
        <v>759</v>
      </c>
      <c r="D54" s="14"/>
      <c r="E54" s="25"/>
      <c r="F54" s="14"/>
      <c r="G54" s="25"/>
      <c r="H54" s="14"/>
      <c r="I54" s="23"/>
      <c r="J54" s="13"/>
      <c r="K54" s="25"/>
      <c r="L54" s="14"/>
      <c r="M54" s="23"/>
      <c r="N54" s="14"/>
      <c r="O54" s="23"/>
      <c r="P54" s="14"/>
      <c r="Q54" s="23"/>
      <c r="R54" s="14"/>
      <c r="S54" s="23"/>
      <c r="T54" s="20"/>
      <c r="U54" s="21"/>
      <c r="V54" s="430"/>
      <c r="W54" s="540"/>
      <c r="X54" s="243"/>
      <c r="Z54" s="312"/>
    </row>
    <row r="55" spans="1:40" ht="45" customHeight="1" x14ac:dyDescent="0.2">
      <c r="A55" s="563"/>
      <c r="B55" s="269" t="s">
        <v>760</v>
      </c>
      <c r="C55" s="153" t="s">
        <v>1109</v>
      </c>
      <c r="D55" s="744"/>
      <c r="E55" s="745"/>
      <c r="F55" s="744"/>
      <c r="G55" s="745"/>
      <c r="H55" s="744"/>
      <c r="I55" s="745"/>
      <c r="J55" s="744"/>
      <c r="K55" s="745"/>
      <c r="L55" s="744"/>
      <c r="M55" s="745"/>
      <c r="N55" s="744"/>
      <c r="O55" s="745"/>
      <c r="P55" s="744"/>
      <c r="Q55" s="745"/>
      <c r="R55" s="744"/>
      <c r="S55" s="745"/>
      <c r="T55" s="544"/>
      <c r="U55" s="57">
        <f>IF(OR(D55="s",F55="s",H55="s",J55="s",L55="s",N55="s",P55="s",R55="s"), 0, IF(OR(D55="a",F55="a",H55="a",J55="a",L55="a",N55="a",P55="a",R55="a",T55="NA"),V55,0))</f>
        <v>0</v>
      </c>
      <c r="V55" s="438">
        <v>10</v>
      </c>
      <c r="W55" s="99">
        <f>COUNTIF(D55:S55,"a")+COUNTIF(D55:S55,"s")</f>
        <v>0</v>
      </c>
      <c r="X55" s="250"/>
      <c r="Z55" s="312" t="s">
        <v>280</v>
      </c>
    </row>
    <row r="56" spans="1:40" ht="45" customHeight="1" x14ac:dyDescent="0.2">
      <c r="A56" s="563"/>
      <c r="B56" s="281" t="s">
        <v>761</v>
      </c>
      <c r="C56" s="219" t="s">
        <v>762</v>
      </c>
      <c r="D56" s="727"/>
      <c r="E56" s="728"/>
      <c r="F56" s="727"/>
      <c r="G56" s="728"/>
      <c r="H56" s="727"/>
      <c r="I56" s="728"/>
      <c r="J56" s="727"/>
      <c r="K56" s="728"/>
      <c r="L56" s="727"/>
      <c r="M56" s="728"/>
      <c r="N56" s="727"/>
      <c r="O56" s="728"/>
      <c r="P56" s="727"/>
      <c r="Q56" s="728"/>
      <c r="R56" s="727"/>
      <c r="S56" s="728"/>
      <c r="T56" s="509"/>
      <c r="U56" s="54">
        <f t="shared" ref="U56:U60" si="13">IF(OR(D56="s",F56="s",H56="s",J56="s",L56="s",N56="s",P56="s",R56="s"), 0, IF(OR(D56="a",F56="a",H56="a",J56="a",L56="a",N56="a",P56="a",R56="a"),V56,0))</f>
        <v>0</v>
      </c>
      <c r="V56" s="428">
        <v>5</v>
      </c>
      <c r="W56" s="99">
        <f t="shared" ref="W56:W60" si="14">COUNTIF(D56:S56,"a")+COUNTIF(D56:S56,"s")</f>
        <v>0</v>
      </c>
      <c r="X56" s="250"/>
      <c r="Z56" s="312" t="s">
        <v>757</v>
      </c>
    </row>
    <row r="57" spans="1:40" ht="45" customHeight="1" x14ac:dyDescent="0.2">
      <c r="A57" s="563"/>
      <c r="B57" s="281" t="s">
        <v>763</v>
      </c>
      <c r="C57" s="219" t="s">
        <v>767</v>
      </c>
      <c r="D57" s="727"/>
      <c r="E57" s="728"/>
      <c r="F57" s="727"/>
      <c r="G57" s="728"/>
      <c r="H57" s="727"/>
      <c r="I57" s="728"/>
      <c r="J57" s="727"/>
      <c r="K57" s="728"/>
      <c r="L57" s="727"/>
      <c r="M57" s="728"/>
      <c r="N57" s="727"/>
      <c r="O57" s="728"/>
      <c r="P57" s="727"/>
      <c r="Q57" s="728"/>
      <c r="R57" s="727"/>
      <c r="S57" s="728"/>
      <c r="T57" s="509"/>
      <c r="U57" s="54">
        <f t="shared" si="13"/>
        <v>0</v>
      </c>
      <c r="V57" s="428">
        <v>5</v>
      </c>
      <c r="W57" s="99">
        <f t="shared" si="14"/>
        <v>0</v>
      </c>
      <c r="X57" s="250"/>
      <c r="Z57" s="312" t="s">
        <v>280</v>
      </c>
    </row>
    <row r="58" spans="1:40" ht="88.5" customHeight="1" x14ac:dyDescent="0.2">
      <c r="A58" s="563"/>
      <c r="B58" s="281" t="s">
        <v>1106</v>
      </c>
      <c r="C58" s="219" t="s">
        <v>1110</v>
      </c>
      <c r="D58" s="727"/>
      <c r="E58" s="728"/>
      <c r="F58" s="727"/>
      <c r="G58" s="728"/>
      <c r="H58" s="727"/>
      <c r="I58" s="728"/>
      <c r="J58" s="727"/>
      <c r="K58" s="728"/>
      <c r="L58" s="727"/>
      <c r="M58" s="728"/>
      <c r="N58" s="727"/>
      <c r="O58" s="728"/>
      <c r="P58" s="727"/>
      <c r="Q58" s="728"/>
      <c r="R58" s="727"/>
      <c r="S58" s="728"/>
      <c r="T58" s="509"/>
      <c r="U58" s="54">
        <f t="shared" si="13"/>
        <v>0</v>
      </c>
      <c r="V58" s="428">
        <v>5</v>
      </c>
      <c r="W58" s="99">
        <f t="shared" si="14"/>
        <v>0</v>
      </c>
      <c r="X58" s="250"/>
      <c r="Z58" s="312" t="s">
        <v>757</v>
      </c>
    </row>
    <row r="59" spans="1:40" ht="45" customHeight="1" x14ac:dyDescent="0.2">
      <c r="A59" s="563"/>
      <c r="B59" s="281" t="s">
        <v>1107</v>
      </c>
      <c r="C59" s="219" t="s">
        <v>1181</v>
      </c>
      <c r="D59" s="727"/>
      <c r="E59" s="728"/>
      <c r="F59" s="727"/>
      <c r="G59" s="728"/>
      <c r="H59" s="727"/>
      <c r="I59" s="728"/>
      <c r="J59" s="727"/>
      <c r="K59" s="728"/>
      <c r="L59" s="727"/>
      <c r="M59" s="728"/>
      <c r="N59" s="727"/>
      <c r="O59" s="728"/>
      <c r="P59" s="727"/>
      <c r="Q59" s="728"/>
      <c r="R59" s="727"/>
      <c r="S59" s="728"/>
      <c r="T59" s="509"/>
      <c r="U59" s="54">
        <f t="shared" si="13"/>
        <v>0</v>
      </c>
      <c r="V59" s="428">
        <v>5</v>
      </c>
      <c r="W59" s="99">
        <f t="shared" si="14"/>
        <v>0</v>
      </c>
      <c r="X59" s="250"/>
      <c r="Z59" s="312" t="s">
        <v>757</v>
      </c>
    </row>
    <row r="60" spans="1:40" ht="45" customHeight="1" thickBot="1" x14ac:dyDescent="0.25">
      <c r="A60" s="563"/>
      <c r="B60" s="281" t="s">
        <v>1108</v>
      </c>
      <c r="C60" s="219" t="s">
        <v>1111</v>
      </c>
      <c r="D60" s="727"/>
      <c r="E60" s="728"/>
      <c r="F60" s="727"/>
      <c r="G60" s="728"/>
      <c r="H60" s="727"/>
      <c r="I60" s="728"/>
      <c r="J60" s="727"/>
      <c r="K60" s="728"/>
      <c r="L60" s="727"/>
      <c r="M60" s="728"/>
      <c r="N60" s="727"/>
      <c r="O60" s="728"/>
      <c r="P60" s="727"/>
      <c r="Q60" s="728"/>
      <c r="R60" s="727"/>
      <c r="S60" s="728"/>
      <c r="T60" s="509"/>
      <c r="U60" s="54">
        <f t="shared" si="13"/>
        <v>0</v>
      </c>
      <c r="V60" s="428">
        <v>5</v>
      </c>
      <c r="W60" s="99">
        <f t="shared" si="14"/>
        <v>0</v>
      </c>
      <c r="X60" s="250"/>
      <c r="Z60" s="312" t="s">
        <v>757</v>
      </c>
    </row>
    <row r="61" spans="1:40" ht="21" customHeight="1" thickTop="1" thickBot="1" x14ac:dyDescent="0.25">
      <c r="A61" s="563"/>
      <c r="B61" s="110"/>
      <c r="C61" s="155"/>
      <c r="D61" s="725" t="s">
        <v>284</v>
      </c>
      <c r="E61" s="811"/>
      <c r="F61" s="811"/>
      <c r="G61" s="811"/>
      <c r="H61" s="811"/>
      <c r="I61" s="811"/>
      <c r="J61" s="811"/>
      <c r="K61" s="811"/>
      <c r="L61" s="811"/>
      <c r="M61" s="811"/>
      <c r="N61" s="811"/>
      <c r="O61" s="811"/>
      <c r="P61" s="811"/>
      <c r="Q61" s="811"/>
      <c r="R61" s="811"/>
      <c r="S61" s="811"/>
      <c r="T61" s="812"/>
      <c r="U61" s="2">
        <f>SUM(U55:U60)</f>
        <v>0</v>
      </c>
      <c r="V61" s="429">
        <f>SUM(V55:V60)</f>
        <v>35</v>
      </c>
      <c r="W61" s="540"/>
      <c r="X61" s="242"/>
      <c r="Z61" s="312"/>
    </row>
    <row r="62" spans="1:40" ht="21" customHeight="1" thickBot="1" x14ac:dyDescent="0.25">
      <c r="A62" s="421"/>
      <c r="B62" s="111"/>
      <c r="C62" s="555"/>
      <c r="D62" s="900"/>
      <c r="E62" s="901"/>
      <c r="F62" s="764">
        <v>15</v>
      </c>
      <c r="G62" s="765"/>
      <c r="H62" s="765"/>
      <c r="I62" s="765"/>
      <c r="J62" s="765"/>
      <c r="K62" s="765"/>
      <c r="L62" s="765"/>
      <c r="M62" s="765"/>
      <c r="N62" s="765"/>
      <c r="O62" s="765"/>
      <c r="P62" s="765"/>
      <c r="Q62" s="765"/>
      <c r="R62" s="765"/>
      <c r="S62" s="765"/>
      <c r="T62" s="765"/>
      <c r="U62" s="765"/>
      <c r="V62" s="766"/>
      <c r="W62" s="540"/>
      <c r="X62" s="243"/>
      <c r="Y62" s="313"/>
      <c r="Z62" s="312"/>
      <c r="AA62" s="313"/>
      <c r="AB62" s="313"/>
      <c r="AC62" s="313"/>
      <c r="AD62" s="313"/>
      <c r="AE62" s="313"/>
      <c r="AF62" s="313"/>
      <c r="AG62" s="313"/>
      <c r="AH62" s="313"/>
      <c r="AI62" s="313"/>
      <c r="AJ62" s="313"/>
      <c r="AK62" s="313"/>
      <c r="AL62" s="313"/>
      <c r="AM62" s="313"/>
      <c r="AN62" s="313"/>
    </row>
    <row r="63" spans="1:40" ht="30" customHeight="1" thickBot="1" x14ac:dyDescent="0.25">
      <c r="A63" s="422"/>
      <c r="B63" s="356" t="s">
        <v>617</v>
      </c>
      <c r="C63" s="658" t="s">
        <v>548</v>
      </c>
      <c r="D63" s="562"/>
      <c r="E63" s="560"/>
      <c r="F63" s="368"/>
      <c r="G63" s="95"/>
      <c r="H63" s="562"/>
      <c r="I63" s="560"/>
      <c r="J63" s="192"/>
      <c r="K63" s="95"/>
      <c r="L63" s="562"/>
      <c r="M63" s="198"/>
      <c r="N63" s="562"/>
      <c r="O63" s="199"/>
      <c r="P63" s="200"/>
      <c r="Q63" s="414"/>
      <c r="R63" s="200"/>
      <c r="S63" s="198"/>
      <c r="T63" s="381"/>
      <c r="U63" s="361"/>
      <c r="V63" s="425"/>
      <c r="Z63" s="312"/>
    </row>
    <row r="64" spans="1:40" ht="27.95" customHeight="1" thickBot="1" x14ac:dyDescent="0.25">
      <c r="A64" s="474"/>
      <c r="B64" s="356"/>
      <c r="C64" s="658" t="s">
        <v>618</v>
      </c>
      <c r="D64" s="917"/>
      <c r="E64" s="943"/>
      <c r="F64" s="943"/>
      <c r="G64" s="943"/>
      <c r="H64" s="943"/>
      <c r="I64" s="943"/>
      <c r="J64" s="943"/>
      <c r="K64" s="943"/>
      <c r="L64" s="943"/>
      <c r="M64" s="943"/>
      <c r="N64" s="943"/>
      <c r="O64" s="943"/>
      <c r="P64" s="943"/>
      <c r="Q64" s="943"/>
      <c r="R64" s="943"/>
      <c r="S64" s="943"/>
      <c r="T64" s="943"/>
      <c r="U64" s="943"/>
      <c r="V64" s="944"/>
      <c r="Y64" s="313"/>
      <c r="Z64" s="312"/>
      <c r="AA64" s="313"/>
      <c r="AB64" s="313"/>
      <c r="AC64" s="313"/>
      <c r="AD64" s="313"/>
      <c r="AE64" s="313"/>
      <c r="AF64" s="313"/>
      <c r="AG64" s="313"/>
      <c r="AH64" s="313"/>
      <c r="AI64" s="313"/>
      <c r="AJ64" s="313"/>
      <c r="AK64" s="313"/>
      <c r="AL64" s="313"/>
      <c r="AM64" s="313"/>
      <c r="AN64" s="313"/>
    </row>
    <row r="65" spans="1:40" ht="45" customHeight="1" x14ac:dyDescent="0.2">
      <c r="A65" s="563"/>
      <c r="B65" s="280" t="s">
        <v>549</v>
      </c>
      <c r="C65" s="508" t="s">
        <v>619</v>
      </c>
      <c r="D65" s="744"/>
      <c r="E65" s="745"/>
      <c r="F65" s="744"/>
      <c r="G65" s="745"/>
      <c r="H65" s="744"/>
      <c r="I65" s="745"/>
      <c r="J65" s="744"/>
      <c r="K65" s="745"/>
      <c r="L65" s="744"/>
      <c r="M65" s="745"/>
      <c r="N65" s="744"/>
      <c r="O65" s="745"/>
      <c r="P65" s="744"/>
      <c r="Q65" s="745"/>
      <c r="R65" s="744"/>
      <c r="S65" s="745"/>
      <c r="T65" s="107" t="s">
        <v>752</v>
      </c>
      <c r="U65" s="57">
        <f>IF(OR(D65="s",F65="s",H65="s",J65="s",L65="s",N65="s",P65="s",R65="s"), 0, IF(OR(D65="a",F65="a",H65="a",J65="a",L65="a",N65="a",P65="a",R65="a"),V65,0))</f>
        <v>0</v>
      </c>
      <c r="V65" s="460">
        <f>IF(T65="na",0,5)</f>
        <v>0</v>
      </c>
      <c r="W65" s="99">
        <f>COUNTIF(D65:S65,"a")+COUNTIF(D65:S65,"s")+COUNTIF(T65,"NA")</f>
        <v>1</v>
      </c>
      <c r="X65" s="250"/>
      <c r="Z65" s="312" t="s">
        <v>280</v>
      </c>
    </row>
    <row r="66" spans="1:40" ht="45" customHeight="1" x14ac:dyDescent="0.2">
      <c r="A66" s="563"/>
      <c r="B66" s="281" t="s">
        <v>550</v>
      </c>
      <c r="C66" s="510" t="s">
        <v>620</v>
      </c>
      <c r="D66" s="727"/>
      <c r="E66" s="728"/>
      <c r="F66" s="727"/>
      <c r="G66" s="728"/>
      <c r="H66" s="727"/>
      <c r="I66" s="728"/>
      <c r="J66" s="727"/>
      <c r="K66" s="728"/>
      <c r="L66" s="727"/>
      <c r="M66" s="728"/>
      <c r="N66" s="727"/>
      <c r="O66" s="728"/>
      <c r="P66" s="727"/>
      <c r="Q66" s="728"/>
      <c r="R66" s="727"/>
      <c r="S66" s="728"/>
      <c r="T66" s="509"/>
      <c r="U66" s="54">
        <f t="shared" ref="U66:U73" si="15">IF(OR(D66="s",F66="s",H66="s",J66="s",L66="s",N66="s",P66="s",R66="s"), 0, IF(OR(D66="a",F66="a",H66="a",J66="a",L66="a",N66="a",P66="a",R66="a"),V66,0))</f>
        <v>0</v>
      </c>
      <c r="V66" s="461">
        <v>5</v>
      </c>
      <c r="W66" s="99">
        <f t="shared" ref="W66:W73" si="16">COUNTIF(D66:S66,"a")+COUNTIF(D66:S66,"s")</f>
        <v>0</v>
      </c>
      <c r="X66" s="250"/>
      <c r="Z66" s="312" t="s">
        <v>280</v>
      </c>
    </row>
    <row r="67" spans="1:40" ht="45" customHeight="1" thickBot="1" x14ac:dyDescent="0.25">
      <c r="A67" s="563"/>
      <c r="B67" s="281" t="s">
        <v>551</v>
      </c>
      <c r="C67" s="510" t="s">
        <v>621</v>
      </c>
      <c r="D67" s="727"/>
      <c r="E67" s="728"/>
      <c r="F67" s="727"/>
      <c r="G67" s="728"/>
      <c r="H67" s="727"/>
      <c r="I67" s="728"/>
      <c r="J67" s="727"/>
      <c r="K67" s="728"/>
      <c r="L67" s="727"/>
      <c r="M67" s="728"/>
      <c r="N67" s="727"/>
      <c r="O67" s="728"/>
      <c r="P67" s="727"/>
      <c r="Q67" s="728"/>
      <c r="R67" s="727"/>
      <c r="S67" s="728"/>
      <c r="T67" s="509"/>
      <c r="U67" s="54">
        <f t="shared" si="15"/>
        <v>0</v>
      </c>
      <c r="V67" s="461">
        <v>10</v>
      </c>
      <c r="W67" s="99">
        <f t="shared" si="16"/>
        <v>0</v>
      </c>
      <c r="X67" s="250"/>
      <c r="Z67" s="312"/>
    </row>
    <row r="68" spans="1:40" ht="27.95" customHeight="1" thickBot="1" x14ac:dyDescent="0.25">
      <c r="A68" s="447"/>
      <c r="B68" s="279"/>
      <c r="C68" s="213" t="s">
        <v>552</v>
      </c>
      <c r="D68" s="940"/>
      <c r="E68" s="941"/>
      <c r="F68" s="941"/>
      <c r="G68" s="941"/>
      <c r="H68" s="941"/>
      <c r="I68" s="941"/>
      <c r="J68" s="941"/>
      <c r="K68" s="941"/>
      <c r="L68" s="941"/>
      <c r="M68" s="941"/>
      <c r="N68" s="941"/>
      <c r="O68" s="941"/>
      <c r="P68" s="941"/>
      <c r="Q68" s="941"/>
      <c r="R68" s="941"/>
      <c r="S68" s="941"/>
      <c r="T68" s="941"/>
      <c r="U68" s="941"/>
      <c r="V68" s="942"/>
      <c r="W68" s="99">
        <f t="shared" si="16"/>
        <v>0</v>
      </c>
      <c r="Y68" s="313"/>
      <c r="Z68" s="312"/>
      <c r="AA68" s="313"/>
      <c r="AB68" s="313"/>
      <c r="AC68" s="313"/>
      <c r="AD68" s="313"/>
      <c r="AE68" s="313"/>
      <c r="AF68" s="313"/>
      <c r="AG68" s="313"/>
      <c r="AH68" s="313"/>
      <c r="AI68" s="313"/>
      <c r="AJ68" s="313"/>
      <c r="AK68" s="313"/>
      <c r="AL68" s="313"/>
      <c r="AM68" s="313"/>
      <c r="AN68" s="313"/>
    </row>
    <row r="69" spans="1:40" ht="27.95" customHeight="1" x14ac:dyDescent="0.2">
      <c r="A69" s="563"/>
      <c r="B69" s="281" t="s">
        <v>553</v>
      </c>
      <c r="C69" s="510" t="s">
        <v>622</v>
      </c>
      <c r="D69" s="727"/>
      <c r="E69" s="728"/>
      <c r="F69" s="727"/>
      <c r="G69" s="728"/>
      <c r="H69" s="727"/>
      <c r="I69" s="728"/>
      <c r="J69" s="727"/>
      <c r="K69" s="728"/>
      <c r="L69" s="727"/>
      <c r="M69" s="728"/>
      <c r="N69" s="727"/>
      <c r="O69" s="728"/>
      <c r="P69" s="727"/>
      <c r="Q69" s="728"/>
      <c r="R69" s="727"/>
      <c r="S69" s="728"/>
      <c r="T69" s="509"/>
      <c r="U69" s="54">
        <f t="shared" si="15"/>
        <v>0</v>
      </c>
      <c r="V69" s="461">
        <v>5</v>
      </c>
      <c r="W69" s="99">
        <f t="shared" si="16"/>
        <v>0</v>
      </c>
      <c r="X69" s="250"/>
      <c r="Z69" s="312"/>
    </row>
    <row r="70" spans="1:40" ht="27.95" customHeight="1" x14ac:dyDescent="0.2">
      <c r="A70" s="563"/>
      <c r="B70" s="281" t="s">
        <v>623</v>
      </c>
      <c r="C70" s="510" t="s">
        <v>624</v>
      </c>
      <c r="D70" s="727"/>
      <c r="E70" s="728"/>
      <c r="F70" s="727"/>
      <c r="G70" s="728"/>
      <c r="H70" s="727"/>
      <c r="I70" s="728"/>
      <c r="J70" s="727"/>
      <c r="K70" s="728"/>
      <c r="L70" s="727"/>
      <c r="M70" s="728"/>
      <c r="N70" s="727"/>
      <c r="O70" s="728"/>
      <c r="P70" s="727"/>
      <c r="Q70" s="728"/>
      <c r="R70" s="727"/>
      <c r="S70" s="728"/>
      <c r="T70" s="509"/>
      <c r="U70" s="54">
        <f t="shared" si="15"/>
        <v>0</v>
      </c>
      <c r="V70" s="461">
        <v>5</v>
      </c>
      <c r="W70" s="99">
        <f t="shared" si="16"/>
        <v>0</v>
      </c>
      <c r="X70" s="250"/>
      <c r="Z70" s="312" t="s">
        <v>280</v>
      </c>
    </row>
    <row r="71" spans="1:40" ht="27.95" customHeight="1" x14ac:dyDescent="0.2">
      <c r="A71" s="563"/>
      <c r="B71" s="281" t="s">
        <v>625</v>
      </c>
      <c r="C71" s="510" t="s">
        <v>626</v>
      </c>
      <c r="D71" s="727"/>
      <c r="E71" s="728"/>
      <c r="F71" s="727"/>
      <c r="G71" s="728"/>
      <c r="H71" s="727"/>
      <c r="I71" s="728"/>
      <c r="J71" s="727"/>
      <c r="K71" s="728"/>
      <c r="L71" s="727"/>
      <c r="M71" s="728"/>
      <c r="N71" s="727"/>
      <c r="O71" s="728"/>
      <c r="P71" s="727"/>
      <c r="Q71" s="728"/>
      <c r="R71" s="727"/>
      <c r="S71" s="728"/>
      <c r="T71" s="509"/>
      <c r="U71" s="54">
        <f t="shared" si="15"/>
        <v>0</v>
      </c>
      <c r="V71" s="461">
        <v>5</v>
      </c>
      <c r="W71" s="99">
        <f t="shared" si="16"/>
        <v>0</v>
      </c>
      <c r="X71" s="250"/>
      <c r="Z71" s="312" t="s">
        <v>280</v>
      </c>
    </row>
    <row r="72" spans="1:40" ht="45" customHeight="1" x14ac:dyDescent="0.2">
      <c r="A72" s="563"/>
      <c r="B72" s="281" t="s">
        <v>627</v>
      </c>
      <c r="C72" s="510" t="s">
        <v>628</v>
      </c>
      <c r="D72" s="727"/>
      <c r="E72" s="728"/>
      <c r="F72" s="727"/>
      <c r="G72" s="728"/>
      <c r="H72" s="727"/>
      <c r="I72" s="728"/>
      <c r="J72" s="727"/>
      <c r="K72" s="728"/>
      <c r="L72" s="727"/>
      <c r="M72" s="728"/>
      <c r="N72" s="727"/>
      <c r="O72" s="728"/>
      <c r="P72" s="727"/>
      <c r="Q72" s="728"/>
      <c r="R72" s="727"/>
      <c r="S72" s="728"/>
      <c r="T72" s="509"/>
      <c r="U72" s="54">
        <f t="shared" si="15"/>
        <v>0</v>
      </c>
      <c r="V72" s="461">
        <v>10</v>
      </c>
      <c r="W72" s="99">
        <f t="shared" si="16"/>
        <v>0</v>
      </c>
      <c r="X72" s="250"/>
      <c r="Z72" s="312"/>
    </row>
    <row r="73" spans="1:40" ht="45" customHeight="1" thickBot="1" x14ac:dyDescent="0.25">
      <c r="A73" s="563"/>
      <c r="B73" s="281" t="s">
        <v>629</v>
      </c>
      <c r="C73" s="510" t="s">
        <v>630</v>
      </c>
      <c r="D73" s="727"/>
      <c r="E73" s="728"/>
      <c r="F73" s="727"/>
      <c r="G73" s="728"/>
      <c r="H73" s="727"/>
      <c r="I73" s="728"/>
      <c r="J73" s="727"/>
      <c r="K73" s="728"/>
      <c r="L73" s="727"/>
      <c r="M73" s="728"/>
      <c r="N73" s="727"/>
      <c r="O73" s="728"/>
      <c r="P73" s="727"/>
      <c r="Q73" s="728"/>
      <c r="R73" s="727"/>
      <c r="S73" s="728"/>
      <c r="T73" s="509"/>
      <c r="U73" s="54">
        <f t="shared" si="15"/>
        <v>0</v>
      </c>
      <c r="V73" s="461">
        <v>10</v>
      </c>
      <c r="W73" s="99">
        <f t="shared" si="16"/>
        <v>0</v>
      </c>
      <c r="X73" s="250"/>
      <c r="Z73" s="312"/>
    </row>
    <row r="74" spans="1:40" ht="21" customHeight="1" thickTop="1" thickBot="1" x14ac:dyDescent="0.25">
      <c r="A74" s="563"/>
      <c r="B74" s="64"/>
      <c r="C74" s="157"/>
      <c r="D74" s="725" t="s">
        <v>284</v>
      </c>
      <c r="E74" s="811"/>
      <c r="F74" s="811"/>
      <c r="G74" s="811"/>
      <c r="H74" s="811"/>
      <c r="I74" s="811"/>
      <c r="J74" s="811"/>
      <c r="K74" s="811"/>
      <c r="L74" s="811"/>
      <c r="M74" s="811"/>
      <c r="N74" s="811"/>
      <c r="O74" s="811"/>
      <c r="P74" s="811"/>
      <c r="Q74" s="811"/>
      <c r="R74" s="811"/>
      <c r="S74" s="811"/>
      <c r="T74" s="812"/>
      <c r="U74" s="2">
        <f>SUM(U65:U73)</f>
        <v>0</v>
      </c>
      <c r="V74" s="462">
        <f>SUM(V65:V73)</f>
        <v>50</v>
      </c>
      <c r="Z74" s="312"/>
    </row>
    <row r="75" spans="1:40" ht="21" customHeight="1" thickBot="1" x14ac:dyDescent="0.25">
      <c r="A75" s="421"/>
      <c r="B75" s="111"/>
      <c r="C75" s="486" t="s">
        <v>319</v>
      </c>
      <c r="D75" s="900"/>
      <c r="E75" s="901"/>
      <c r="F75" s="746">
        <f>IF(T65="na",15,20)</f>
        <v>15</v>
      </c>
      <c r="G75" s="747"/>
      <c r="H75" s="747"/>
      <c r="I75" s="747"/>
      <c r="J75" s="747"/>
      <c r="K75" s="747"/>
      <c r="L75" s="747"/>
      <c r="M75" s="747"/>
      <c r="N75" s="747"/>
      <c r="O75" s="747"/>
      <c r="P75" s="747"/>
      <c r="Q75" s="747"/>
      <c r="R75" s="747"/>
      <c r="S75" s="747"/>
      <c r="T75" s="747"/>
      <c r="U75" s="747"/>
      <c r="V75" s="748"/>
      <c r="Z75" s="312"/>
    </row>
    <row r="76" spans="1:40" ht="30" customHeight="1" thickBot="1" x14ac:dyDescent="0.25">
      <c r="A76" s="418"/>
      <c r="B76" s="356" t="s">
        <v>631</v>
      </c>
      <c r="C76" s="658" t="s">
        <v>554</v>
      </c>
      <c r="D76" s="562"/>
      <c r="E76" s="560"/>
      <c r="F76" s="368"/>
      <c r="G76" s="95"/>
      <c r="H76" s="562"/>
      <c r="I76" s="560"/>
      <c r="J76" s="192"/>
      <c r="K76" s="95"/>
      <c r="L76" s="562"/>
      <c r="M76" s="198"/>
      <c r="N76" s="562"/>
      <c r="O76" s="199"/>
      <c r="P76" s="200"/>
      <c r="Q76" s="414"/>
      <c r="R76" s="200"/>
      <c r="S76" s="198"/>
      <c r="T76" s="381"/>
      <c r="U76" s="361"/>
      <c r="V76" s="425"/>
      <c r="Z76" s="312"/>
    </row>
    <row r="77" spans="1:40" ht="27.95" customHeight="1" x14ac:dyDescent="0.2">
      <c r="A77" s="563"/>
      <c r="B77" s="280" t="s">
        <v>555</v>
      </c>
      <c r="C77" s="508" t="s">
        <v>632</v>
      </c>
      <c r="D77" s="744"/>
      <c r="E77" s="745"/>
      <c r="F77" s="744"/>
      <c r="G77" s="745"/>
      <c r="H77" s="744"/>
      <c r="I77" s="745"/>
      <c r="J77" s="744"/>
      <c r="K77" s="745"/>
      <c r="L77" s="744"/>
      <c r="M77" s="745"/>
      <c r="N77" s="744"/>
      <c r="O77" s="745"/>
      <c r="P77" s="744"/>
      <c r="Q77" s="745"/>
      <c r="R77" s="744"/>
      <c r="S77" s="745"/>
      <c r="T77" s="509"/>
      <c r="U77" s="57">
        <f>IF(OR(D77="s",F77="s",H77="s",J77="s",L77="s",N77="s",P77="s",R77="s"), 0, IF(OR(D77="a",F77="a",H77="a",J77="a",L77="a",N77="a",P77="a",R77="a"),V77,0))</f>
        <v>0</v>
      </c>
      <c r="V77" s="460">
        <v>5</v>
      </c>
      <c r="W77" s="99">
        <f>COUNTIF(D77:S77,"a")+COUNTIF(D77:S77,"s")</f>
        <v>0</v>
      </c>
      <c r="X77" s="250"/>
      <c r="Z77" s="312"/>
    </row>
    <row r="78" spans="1:40" ht="27.95" customHeight="1" thickBot="1" x14ac:dyDescent="0.25">
      <c r="A78" s="563"/>
      <c r="B78" s="281" t="s">
        <v>556</v>
      </c>
      <c r="C78" s="510" t="s">
        <v>633</v>
      </c>
      <c r="D78" s="727"/>
      <c r="E78" s="728"/>
      <c r="F78" s="727"/>
      <c r="G78" s="728"/>
      <c r="H78" s="727"/>
      <c r="I78" s="728"/>
      <c r="J78" s="727"/>
      <c r="K78" s="728"/>
      <c r="L78" s="727"/>
      <c r="M78" s="728"/>
      <c r="N78" s="727"/>
      <c r="O78" s="728"/>
      <c r="P78" s="727"/>
      <c r="Q78" s="728"/>
      <c r="R78" s="727"/>
      <c r="S78" s="728"/>
      <c r="T78" s="509"/>
      <c r="U78" s="54">
        <f>IF(OR(D78="s",F78="s",H78="s",J78="s",L78="s",N78="s",P78="s",R78="s"), 0, IF(OR(D78="a",F78="a",H78="a",J78="a",L78="a",N78="a",P78="a",R78="a"),V78,0))</f>
        <v>0</v>
      </c>
      <c r="V78" s="461">
        <v>5</v>
      </c>
      <c r="W78" s="99">
        <f>COUNTIF(D78:S78,"a")+COUNTIF(D78:S78,"s")</f>
        <v>0</v>
      </c>
      <c r="X78" s="250"/>
      <c r="Z78" s="312"/>
    </row>
    <row r="79" spans="1:40" ht="21" customHeight="1" thickTop="1" thickBot="1" x14ac:dyDescent="0.25">
      <c r="A79" s="563"/>
      <c r="B79" s="64"/>
      <c r="C79" s="157"/>
      <c r="D79" s="725" t="s">
        <v>284</v>
      </c>
      <c r="E79" s="811"/>
      <c r="F79" s="811"/>
      <c r="G79" s="811"/>
      <c r="H79" s="811"/>
      <c r="I79" s="811"/>
      <c r="J79" s="811"/>
      <c r="K79" s="811"/>
      <c r="L79" s="811"/>
      <c r="M79" s="811"/>
      <c r="N79" s="811"/>
      <c r="O79" s="811"/>
      <c r="P79" s="811"/>
      <c r="Q79" s="811"/>
      <c r="R79" s="811"/>
      <c r="S79" s="811"/>
      <c r="T79" s="812"/>
      <c r="U79" s="2">
        <f>SUM(U77:U78)</f>
        <v>0</v>
      </c>
      <c r="V79" s="462">
        <f>SUM(V77:V78)</f>
        <v>10</v>
      </c>
      <c r="Z79" s="312"/>
    </row>
    <row r="80" spans="1:40" ht="21" customHeight="1" thickBot="1" x14ac:dyDescent="0.25">
      <c r="A80" s="421"/>
      <c r="B80" s="111"/>
      <c r="C80" s="486" t="s">
        <v>319</v>
      </c>
      <c r="D80" s="900"/>
      <c r="E80" s="901"/>
      <c r="F80" s="770">
        <v>0</v>
      </c>
      <c r="G80" s="771"/>
      <c r="H80" s="771"/>
      <c r="I80" s="771"/>
      <c r="J80" s="771"/>
      <c r="K80" s="771"/>
      <c r="L80" s="771"/>
      <c r="M80" s="771"/>
      <c r="N80" s="771"/>
      <c r="O80" s="771"/>
      <c r="P80" s="771"/>
      <c r="Q80" s="771"/>
      <c r="R80" s="771"/>
      <c r="S80" s="771"/>
      <c r="T80" s="771"/>
      <c r="U80" s="771"/>
      <c r="V80" s="772"/>
      <c r="Z80" s="312"/>
    </row>
    <row r="81" spans="1:40" ht="30" customHeight="1" thickBot="1" x14ac:dyDescent="0.25">
      <c r="A81" s="627"/>
      <c r="B81" s="356" t="s">
        <v>907</v>
      </c>
      <c r="C81" s="658" t="s">
        <v>908</v>
      </c>
      <c r="D81" s="562"/>
      <c r="E81" s="560"/>
      <c r="F81" s="368"/>
      <c r="G81" s="95"/>
      <c r="H81" s="562"/>
      <c r="I81" s="560"/>
      <c r="J81" s="192"/>
      <c r="K81" s="95"/>
      <c r="L81" s="562"/>
      <c r="M81" s="198"/>
      <c r="N81" s="562"/>
      <c r="O81" s="199"/>
      <c r="P81" s="200"/>
      <c r="Q81" s="414"/>
      <c r="R81" s="200"/>
      <c r="S81" s="198"/>
      <c r="T81" s="381"/>
      <c r="U81" s="361"/>
      <c r="V81" s="425"/>
      <c r="Z81" s="312"/>
    </row>
    <row r="82" spans="1:40" ht="27.95" customHeight="1" x14ac:dyDescent="0.2">
      <c r="A82" s="628"/>
      <c r="B82" s="614"/>
      <c r="C82" s="629" t="s">
        <v>909</v>
      </c>
      <c r="D82" s="920"/>
      <c r="E82" s="921"/>
      <c r="F82" s="921"/>
      <c r="G82" s="921"/>
      <c r="H82" s="921"/>
      <c r="I82" s="921"/>
      <c r="J82" s="921"/>
      <c r="K82" s="921"/>
      <c r="L82" s="921"/>
      <c r="M82" s="921"/>
      <c r="N82" s="921"/>
      <c r="O82" s="921"/>
      <c r="P82" s="921"/>
      <c r="Q82" s="921"/>
      <c r="R82" s="921"/>
      <c r="S82" s="921"/>
      <c r="T82" s="921"/>
      <c r="U82" s="921"/>
      <c r="V82" s="922"/>
      <c r="Y82" s="313"/>
      <c r="Z82" s="312"/>
      <c r="AA82" s="313"/>
      <c r="AB82" s="313"/>
      <c r="AC82" s="313"/>
      <c r="AD82" s="313"/>
      <c r="AE82" s="313"/>
      <c r="AF82" s="313"/>
      <c r="AG82" s="313"/>
      <c r="AH82" s="313"/>
      <c r="AI82" s="313"/>
      <c r="AJ82" s="313"/>
      <c r="AK82" s="313"/>
      <c r="AL82" s="313"/>
      <c r="AM82" s="313"/>
      <c r="AN82" s="313"/>
    </row>
    <row r="83" spans="1:40" ht="27.95" customHeight="1" x14ac:dyDescent="0.2">
      <c r="A83" s="628"/>
      <c r="B83" s="280" t="s">
        <v>910</v>
      </c>
      <c r="C83" s="220" t="s">
        <v>978</v>
      </c>
      <c r="D83" s="718"/>
      <c r="E83" s="719"/>
      <c r="F83" s="718"/>
      <c r="G83" s="719"/>
      <c r="H83" s="718"/>
      <c r="I83" s="719"/>
      <c r="J83" s="718"/>
      <c r="K83" s="719"/>
      <c r="L83" s="718"/>
      <c r="M83" s="719"/>
      <c r="N83" s="718"/>
      <c r="O83" s="719"/>
      <c r="P83" s="718"/>
      <c r="Q83" s="719"/>
      <c r="R83" s="718"/>
      <c r="S83" s="719"/>
      <c r="T83" s="509"/>
      <c r="U83" s="58">
        <f>IF(OR(D83="s",F83="s",H83="s",J83="s",L83="s",N83="s",P83="s",R83="s"), 0, IF(OR(D83="a",F83="a",H83="a",J83="a",L83="a",N83="a",P83="a",R83="a"),V83,0))</f>
        <v>0</v>
      </c>
      <c r="V83" s="460">
        <v>10</v>
      </c>
      <c r="W83" s="99">
        <f>COUNTIF(D83:S83,"a")+COUNTIF(D83:S83,"s")</f>
        <v>0</v>
      </c>
      <c r="X83" s="250"/>
      <c r="Z83" s="312" t="s">
        <v>280</v>
      </c>
    </row>
    <row r="84" spans="1:40" ht="45" customHeight="1" x14ac:dyDescent="0.2">
      <c r="A84" s="628"/>
      <c r="B84" s="281" t="s">
        <v>911</v>
      </c>
      <c r="C84" s="219" t="s">
        <v>979</v>
      </c>
      <c r="D84" s="727"/>
      <c r="E84" s="728"/>
      <c r="F84" s="727"/>
      <c r="G84" s="728"/>
      <c r="H84" s="727"/>
      <c r="I84" s="728"/>
      <c r="J84" s="727"/>
      <c r="K84" s="728"/>
      <c r="L84" s="727"/>
      <c r="M84" s="728"/>
      <c r="N84" s="727"/>
      <c r="O84" s="728"/>
      <c r="P84" s="727"/>
      <c r="Q84" s="728"/>
      <c r="R84" s="727"/>
      <c r="S84" s="728"/>
      <c r="T84" s="509"/>
      <c r="U84" s="54">
        <f t="shared" ref="U84:U93" si="17">IF(OR(D84="s",F84="s",H84="s",J84="s",L84="s",N84="s",P84="s",R84="s"), 0, IF(OR(D84="a",F84="a",H84="a",J84="a",L84="a",N84="a",P84="a",R84="a"),V84,0))</f>
        <v>0</v>
      </c>
      <c r="V84" s="461">
        <v>5</v>
      </c>
      <c r="W84" s="99">
        <f t="shared" ref="W84:W92" si="18">COUNTIF(D84:S84,"a")+COUNTIF(D84:S84,"s")</f>
        <v>0</v>
      </c>
      <c r="X84" s="250"/>
      <c r="Z84" s="312"/>
    </row>
    <row r="85" spans="1:40" ht="45" customHeight="1" x14ac:dyDescent="0.2">
      <c r="A85" s="628"/>
      <c r="B85" s="281" t="s">
        <v>912</v>
      </c>
      <c r="C85" s="219" t="s">
        <v>980</v>
      </c>
      <c r="D85" s="727"/>
      <c r="E85" s="728"/>
      <c r="F85" s="727"/>
      <c r="G85" s="728"/>
      <c r="H85" s="727"/>
      <c r="I85" s="728"/>
      <c r="J85" s="727"/>
      <c r="K85" s="728"/>
      <c r="L85" s="727"/>
      <c r="M85" s="728"/>
      <c r="N85" s="727"/>
      <c r="O85" s="728"/>
      <c r="P85" s="727"/>
      <c r="Q85" s="728"/>
      <c r="R85" s="727"/>
      <c r="S85" s="728"/>
      <c r="T85" s="509"/>
      <c r="U85" s="54">
        <f t="shared" si="17"/>
        <v>0</v>
      </c>
      <c r="V85" s="461">
        <v>5</v>
      </c>
      <c r="W85" s="99">
        <f t="shared" si="18"/>
        <v>0</v>
      </c>
      <c r="X85" s="250"/>
      <c r="Z85" s="312"/>
    </row>
    <row r="86" spans="1:40" ht="27.95" customHeight="1" x14ac:dyDescent="0.2">
      <c r="A86" s="628"/>
      <c r="B86" s="401" t="s">
        <v>913</v>
      </c>
      <c r="C86" s="630" t="s">
        <v>981</v>
      </c>
      <c r="D86" s="732"/>
      <c r="E86" s="733"/>
      <c r="F86" s="732"/>
      <c r="G86" s="733"/>
      <c r="H86" s="732"/>
      <c r="I86" s="733"/>
      <c r="J86" s="732"/>
      <c r="K86" s="733"/>
      <c r="L86" s="732"/>
      <c r="M86" s="733"/>
      <c r="N86" s="732"/>
      <c r="O86" s="733"/>
      <c r="P86" s="732"/>
      <c r="Q86" s="733"/>
      <c r="R86" s="732"/>
      <c r="S86" s="733"/>
      <c r="T86" s="631"/>
      <c r="U86" s="101">
        <f t="shared" si="17"/>
        <v>0</v>
      </c>
      <c r="V86" s="464">
        <v>5</v>
      </c>
      <c r="W86" s="99">
        <f t="shared" si="18"/>
        <v>0</v>
      </c>
      <c r="X86" s="250"/>
      <c r="Z86" s="312"/>
    </row>
    <row r="87" spans="1:40" ht="27.95" customHeight="1" x14ac:dyDescent="0.2">
      <c r="A87" s="628"/>
      <c r="B87" s="281"/>
      <c r="C87" s="668" t="s">
        <v>914</v>
      </c>
      <c r="D87" s="914"/>
      <c r="E87" s="915"/>
      <c r="F87" s="915"/>
      <c r="G87" s="915"/>
      <c r="H87" s="915"/>
      <c r="I87" s="915"/>
      <c r="J87" s="915"/>
      <c r="K87" s="915"/>
      <c r="L87" s="915"/>
      <c r="M87" s="915"/>
      <c r="N87" s="915"/>
      <c r="O87" s="915"/>
      <c r="P87" s="915"/>
      <c r="Q87" s="915"/>
      <c r="R87" s="915"/>
      <c r="S87" s="915"/>
      <c r="T87" s="915"/>
      <c r="U87" s="915"/>
      <c r="V87" s="916"/>
      <c r="Y87" s="313"/>
      <c r="Z87" s="312"/>
      <c r="AA87" s="313"/>
      <c r="AB87" s="313"/>
      <c r="AC87" s="313"/>
      <c r="AD87" s="313"/>
      <c r="AE87" s="313"/>
      <c r="AF87" s="313"/>
      <c r="AG87" s="313"/>
      <c r="AH87" s="313"/>
      <c r="AI87" s="313"/>
      <c r="AJ87" s="313"/>
      <c r="AK87" s="313"/>
      <c r="AL87" s="313"/>
      <c r="AM87" s="313"/>
      <c r="AN87" s="313"/>
    </row>
    <row r="88" spans="1:40" ht="27.95" customHeight="1" x14ac:dyDescent="0.2">
      <c r="A88" s="628"/>
      <c r="B88" s="281"/>
      <c r="C88" s="668" t="s">
        <v>915</v>
      </c>
      <c r="D88" s="914"/>
      <c r="E88" s="915"/>
      <c r="F88" s="915"/>
      <c r="G88" s="915"/>
      <c r="H88" s="915"/>
      <c r="I88" s="915"/>
      <c r="J88" s="915"/>
      <c r="K88" s="915"/>
      <c r="L88" s="915"/>
      <c r="M88" s="915"/>
      <c r="N88" s="915"/>
      <c r="O88" s="915"/>
      <c r="P88" s="915"/>
      <c r="Q88" s="915"/>
      <c r="R88" s="915"/>
      <c r="S88" s="915"/>
      <c r="T88" s="915"/>
      <c r="U88" s="915"/>
      <c r="V88" s="916"/>
      <c r="Y88" s="313"/>
      <c r="Z88" s="312"/>
      <c r="AA88" s="313"/>
      <c r="AB88" s="313"/>
      <c r="AC88" s="313"/>
      <c r="AD88" s="313"/>
      <c r="AE88" s="313"/>
      <c r="AF88" s="313"/>
      <c r="AG88" s="313"/>
      <c r="AH88" s="313"/>
      <c r="AI88" s="313"/>
      <c r="AJ88" s="313"/>
      <c r="AK88" s="313"/>
      <c r="AL88" s="313"/>
      <c r="AM88" s="313"/>
      <c r="AN88" s="313"/>
    </row>
    <row r="89" spans="1:40" ht="45" customHeight="1" x14ac:dyDescent="0.2">
      <c r="A89" s="628"/>
      <c r="B89" s="280" t="s">
        <v>916</v>
      </c>
      <c r="C89" s="220" t="s">
        <v>982</v>
      </c>
      <c r="D89" s="718"/>
      <c r="E89" s="719"/>
      <c r="F89" s="718"/>
      <c r="G89" s="719"/>
      <c r="H89" s="718"/>
      <c r="I89" s="719"/>
      <c r="J89" s="718"/>
      <c r="K89" s="719"/>
      <c r="L89" s="718"/>
      <c r="M89" s="719"/>
      <c r="N89" s="718"/>
      <c r="O89" s="719"/>
      <c r="P89" s="718"/>
      <c r="Q89" s="719"/>
      <c r="R89" s="718"/>
      <c r="S89" s="719"/>
      <c r="T89" s="509"/>
      <c r="U89" s="58">
        <f t="shared" si="17"/>
        <v>0</v>
      </c>
      <c r="V89" s="460">
        <v>5</v>
      </c>
      <c r="W89" s="99">
        <f t="shared" si="18"/>
        <v>0</v>
      </c>
      <c r="X89" s="250"/>
      <c r="Z89" s="312"/>
    </row>
    <row r="90" spans="1:40" ht="67.7" customHeight="1" x14ac:dyDescent="0.2">
      <c r="A90" s="628"/>
      <c r="B90" s="401" t="s">
        <v>917</v>
      </c>
      <c r="C90" s="630" t="s">
        <v>983</v>
      </c>
      <c r="D90" s="732"/>
      <c r="E90" s="733"/>
      <c r="F90" s="732"/>
      <c r="G90" s="733"/>
      <c r="H90" s="732"/>
      <c r="I90" s="733"/>
      <c r="J90" s="732"/>
      <c r="K90" s="733"/>
      <c r="L90" s="732"/>
      <c r="M90" s="733"/>
      <c r="N90" s="732"/>
      <c r="O90" s="733"/>
      <c r="P90" s="732"/>
      <c r="Q90" s="733"/>
      <c r="R90" s="732"/>
      <c r="S90" s="733"/>
      <c r="T90" s="631"/>
      <c r="U90" s="101">
        <f t="shared" si="17"/>
        <v>0</v>
      </c>
      <c r="V90" s="466">
        <v>5</v>
      </c>
      <c r="W90" s="99">
        <f t="shared" si="18"/>
        <v>0</v>
      </c>
      <c r="X90" s="250"/>
      <c r="Z90" s="312"/>
    </row>
    <row r="91" spans="1:40" ht="27.95" customHeight="1" x14ac:dyDescent="0.2">
      <c r="A91" s="628"/>
      <c r="B91" s="281"/>
      <c r="C91" s="668" t="s">
        <v>918</v>
      </c>
      <c r="D91" s="914"/>
      <c r="E91" s="915"/>
      <c r="F91" s="915"/>
      <c r="G91" s="915"/>
      <c r="H91" s="915"/>
      <c r="I91" s="915"/>
      <c r="J91" s="915"/>
      <c r="K91" s="915"/>
      <c r="L91" s="915"/>
      <c r="M91" s="915"/>
      <c r="N91" s="915"/>
      <c r="O91" s="915"/>
      <c r="P91" s="915"/>
      <c r="Q91" s="915"/>
      <c r="R91" s="915"/>
      <c r="S91" s="915"/>
      <c r="T91" s="915"/>
      <c r="U91" s="915"/>
      <c r="V91" s="916"/>
      <c r="Y91" s="313"/>
      <c r="Z91" s="312"/>
      <c r="AA91" s="313"/>
      <c r="AB91" s="313"/>
      <c r="AC91" s="313"/>
      <c r="AD91" s="313"/>
      <c r="AE91" s="313"/>
      <c r="AF91" s="313"/>
      <c r="AG91" s="313"/>
      <c r="AH91" s="313"/>
      <c r="AI91" s="313"/>
      <c r="AJ91" s="313"/>
      <c r="AK91" s="313"/>
      <c r="AL91" s="313"/>
      <c r="AM91" s="313"/>
      <c r="AN91" s="313"/>
    </row>
    <row r="92" spans="1:40" ht="27.95" customHeight="1" x14ac:dyDescent="0.2">
      <c r="A92" s="628"/>
      <c r="B92" s="280" t="s">
        <v>919</v>
      </c>
      <c r="C92" s="220" t="s">
        <v>984</v>
      </c>
      <c r="D92" s="718"/>
      <c r="E92" s="719"/>
      <c r="F92" s="718"/>
      <c r="G92" s="719"/>
      <c r="H92" s="718"/>
      <c r="I92" s="719"/>
      <c r="J92" s="718"/>
      <c r="K92" s="719"/>
      <c r="L92" s="718"/>
      <c r="M92" s="719"/>
      <c r="N92" s="718"/>
      <c r="O92" s="719"/>
      <c r="P92" s="718"/>
      <c r="Q92" s="719"/>
      <c r="R92" s="718"/>
      <c r="S92" s="719"/>
      <c r="T92" s="509"/>
      <c r="U92" s="58">
        <f t="shared" si="17"/>
        <v>0</v>
      </c>
      <c r="V92" s="460">
        <v>10</v>
      </c>
      <c r="W92" s="99">
        <f t="shared" si="18"/>
        <v>0</v>
      </c>
      <c r="X92" s="250"/>
      <c r="Z92" s="312"/>
    </row>
    <row r="93" spans="1:40" ht="106.5" customHeight="1" thickBot="1" x14ac:dyDescent="0.25">
      <c r="A93" s="628"/>
      <c r="B93" s="281" t="s">
        <v>920</v>
      </c>
      <c r="C93" s="219" t="s">
        <v>985</v>
      </c>
      <c r="D93" s="727"/>
      <c r="E93" s="728"/>
      <c r="F93" s="727"/>
      <c r="G93" s="728"/>
      <c r="H93" s="727"/>
      <c r="I93" s="728"/>
      <c r="J93" s="727"/>
      <c r="K93" s="728"/>
      <c r="L93" s="727"/>
      <c r="M93" s="728"/>
      <c r="N93" s="727"/>
      <c r="O93" s="728"/>
      <c r="P93" s="727"/>
      <c r="Q93" s="728"/>
      <c r="R93" s="727"/>
      <c r="S93" s="728"/>
      <c r="T93" s="509"/>
      <c r="U93" s="54">
        <f t="shared" si="17"/>
        <v>0</v>
      </c>
      <c r="V93" s="461">
        <f>IF(T93="na", 0,5)</f>
        <v>5</v>
      </c>
      <c r="W93" s="99">
        <f>COUNTIF(D93:S93,"a")+COUNTIF(D93:S93,"s")</f>
        <v>0</v>
      </c>
      <c r="X93" s="250"/>
      <c r="Z93" s="312"/>
    </row>
    <row r="94" spans="1:40" ht="21" customHeight="1" thickTop="1" thickBot="1" x14ac:dyDescent="0.25">
      <c r="A94" s="563"/>
      <c r="B94" s="64"/>
      <c r="C94" s="157"/>
      <c r="D94" s="725" t="s">
        <v>284</v>
      </c>
      <c r="E94" s="811"/>
      <c r="F94" s="811"/>
      <c r="G94" s="811"/>
      <c r="H94" s="811"/>
      <c r="I94" s="811"/>
      <c r="J94" s="811"/>
      <c r="K94" s="811"/>
      <c r="L94" s="811"/>
      <c r="M94" s="811"/>
      <c r="N94" s="811"/>
      <c r="O94" s="811"/>
      <c r="P94" s="811"/>
      <c r="Q94" s="811"/>
      <c r="R94" s="811"/>
      <c r="S94" s="811"/>
      <c r="T94" s="812"/>
      <c r="U94" s="2">
        <f>SUM(U83:U93)</f>
        <v>0</v>
      </c>
      <c r="V94" s="462">
        <f>SUM(V83:V93)</f>
        <v>50</v>
      </c>
      <c r="Z94" s="312"/>
    </row>
    <row r="95" spans="1:40" ht="21" customHeight="1" thickBot="1" x14ac:dyDescent="0.25">
      <c r="A95" s="421"/>
      <c r="B95" s="111"/>
      <c r="C95" s="486" t="s">
        <v>319</v>
      </c>
      <c r="D95" s="900"/>
      <c r="E95" s="901"/>
      <c r="F95" s="800">
        <v>10</v>
      </c>
      <c r="G95" s="801"/>
      <c r="H95" s="801"/>
      <c r="I95" s="801"/>
      <c r="J95" s="801"/>
      <c r="K95" s="801"/>
      <c r="L95" s="801"/>
      <c r="M95" s="801"/>
      <c r="N95" s="801"/>
      <c r="O95" s="801"/>
      <c r="P95" s="801"/>
      <c r="Q95" s="801"/>
      <c r="R95" s="801"/>
      <c r="S95" s="801"/>
      <c r="T95" s="801"/>
      <c r="U95" s="801"/>
      <c r="V95" s="802"/>
      <c r="Z95" s="312"/>
    </row>
    <row r="96" spans="1:40" ht="33" customHeight="1" thickBot="1" x14ac:dyDescent="0.25">
      <c r="A96" s="474"/>
      <c r="B96" s="304">
        <v>2000</v>
      </c>
      <c r="C96" s="917" t="s">
        <v>29</v>
      </c>
      <c r="D96" s="918"/>
      <c r="E96" s="918"/>
      <c r="F96" s="918"/>
      <c r="G96" s="918"/>
      <c r="H96" s="918"/>
      <c r="I96" s="918"/>
      <c r="J96" s="918"/>
      <c r="K96" s="918"/>
      <c r="L96" s="918"/>
      <c r="M96" s="918"/>
      <c r="N96" s="918"/>
      <c r="O96" s="918"/>
      <c r="P96" s="918"/>
      <c r="Q96" s="918"/>
      <c r="R96" s="918"/>
      <c r="S96" s="918"/>
      <c r="T96" s="918"/>
      <c r="U96" s="918"/>
      <c r="V96" s="919"/>
      <c r="Y96" s="313"/>
      <c r="Z96" s="312"/>
      <c r="AA96" s="313"/>
      <c r="AB96" s="313"/>
      <c r="AC96" s="313"/>
      <c r="AD96" s="313"/>
      <c r="AE96" s="313"/>
      <c r="AF96" s="313"/>
      <c r="AG96" s="313"/>
      <c r="AH96" s="313"/>
      <c r="AI96" s="313"/>
      <c r="AJ96" s="313"/>
      <c r="AK96" s="313"/>
      <c r="AL96" s="313"/>
      <c r="AM96" s="313"/>
      <c r="AN96" s="313"/>
    </row>
    <row r="97" spans="1:40" ht="30" customHeight="1" thickBot="1" x14ac:dyDescent="0.25">
      <c r="A97" s="563"/>
      <c r="B97" s="287" t="s">
        <v>431</v>
      </c>
      <c r="C97" s="135" t="s">
        <v>53</v>
      </c>
      <c r="D97" s="14" t="s">
        <v>283</v>
      </c>
      <c r="E97" s="25"/>
      <c r="F97" s="14" t="s">
        <v>283</v>
      </c>
      <c r="G97" s="25"/>
      <c r="H97" s="14" t="s">
        <v>283</v>
      </c>
      <c r="I97" s="23"/>
      <c r="J97" s="13"/>
      <c r="K97" s="25"/>
      <c r="L97" s="14"/>
      <c r="M97" s="23"/>
      <c r="N97" s="14"/>
      <c r="O97" s="23"/>
      <c r="P97" s="14"/>
      <c r="Q97" s="23"/>
      <c r="R97" s="14"/>
      <c r="S97" s="23"/>
      <c r="T97" s="20"/>
      <c r="U97" s="21"/>
      <c r="V97" s="430"/>
      <c r="Y97" s="313"/>
      <c r="Z97" s="312"/>
      <c r="AA97" s="313"/>
      <c r="AB97" s="313"/>
      <c r="AC97" s="313"/>
      <c r="AD97" s="313"/>
      <c r="AE97" s="313"/>
      <c r="AF97" s="313"/>
      <c r="AG97" s="313"/>
      <c r="AH97" s="313"/>
      <c r="AI97" s="313"/>
      <c r="AJ97" s="313"/>
      <c r="AK97" s="313"/>
      <c r="AL97" s="313"/>
      <c r="AM97" s="313"/>
      <c r="AN97" s="313"/>
    </row>
    <row r="98" spans="1:40" ht="27.95" customHeight="1" x14ac:dyDescent="0.2">
      <c r="A98" s="563"/>
      <c r="B98" s="262" t="s">
        <v>444</v>
      </c>
      <c r="C98" s="117" t="s">
        <v>51</v>
      </c>
      <c r="D98" s="744"/>
      <c r="E98" s="745"/>
      <c r="F98" s="744"/>
      <c r="G98" s="745"/>
      <c r="H98" s="744"/>
      <c r="I98" s="745"/>
      <c r="J98" s="744"/>
      <c r="K98" s="745"/>
      <c r="L98" s="744"/>
      <c r="M98" s="745"/>
      <c r="N98" s="744"/>
      <c r="O98" s="745"/>
      <c r="P98" s="744"/>
      <c r="Q98" s="745"/>
      <c r="R98" s="744"/>
      <c r="S98" s="745"/>
      <c r="T98" s="56"/>
      <c r="U98" s="57">
        <f>IF(OR(D98="s",F98="s",H98="s",J98="s",L98="s",N98="s",P98="s",R98="s"), 0, IF(OR(D98="a",F98="a",H98="a",J98="a",L98="a",N98="a",P98="a",R98="a"),V98,0))</f>
        <v>0</v>
      </c>
      <c r="V98" s="428">
        <v>10</v>
      </c>
      <c r="W98" s="99">
        <f>COUNTIF(D98:S98,"a")+COUNTIF(D98:S98,"s")</f>
        <v>0</v>
      </c>
      <c r="X98" s="250"/>
      <c r="Y98" s="313"/>
      <c r="Z98" s="312" t="s">
        <v>280</v>
      </c>
      <c r="AA98" s="313"/>
      <c r="AB98" s="313"/>
      <c r="AC98" s="313"/>
      <c r="AD98" s="313"/>
      <c r="AE98" s="313"/>
      <c r="AF98" s="313"/>
      <c r="AG98" s="313"/>
      <c r="AH98" s="313"/>
      <c r="AI98" s="313"/>
      <c r="AJ98" s="313"/>
      <c r="AK98" s="313"/>
      <c r="AL98" s="313"/>
      <c r="AM98" s="313"/>
      <c r="AN98" s="313"/>
    </row>
    <row r="99" spans="1:40" ht="27.95" customHeight="1" x14ac:dyDescent="0.2">
      <c r="A99" s="563"/>
      <c r="B99" s="274" t="s">
        <v>30</v>
      </c>
      <c r="C99" s="136" t="s">
        <v>638</v>
      </c>
      <c r="D99" s="727"/>
      <c r="E99" s="728"/>
      <c r="F99" s="727"/>
      <c r="G99" s="728"/>
      <c r="H99" s="727"/>
      <c r="I99" s="728"/>
      <c r="J99" s="727"/>
      <c r="K99" s="728"/>
      <c r="L99" s="727"/>
      <c r="M99" s="728"/>
      <c r="N99" s="727"/>
      <c r="O99" s="728"/>
      <c r="P99" s="727"/>
      <c r="Q99" s="728"/>
      <c r="R99" s="727"/>
      <c r="S99" s="728"/>
      <c r="T99" s="56"/>
      <c r="U99" s="54">
        <f t="shared" ref="U99:U108" si="19">IF(OR(D99="s",F99="s",H99="s",J99="s",L99="s",N99="s",P99="s",R99="s"), 0, IF(OR(D99="a",F99="a",H99="a",J99="a",L99="a",N99="a",P99="a",R99="a"),V99,0))</f>
        <v>0</v>
      </c>
      <c r="V99" s="428">
        <v>10</v>
      </c>
      <c r="W99" s="99">
        <f t="shared" ref="W99:W108" si="20">COUNTIF(D99:S99,"a")+COUNTIF(D99:S99,"s")</f>
        <v>0</v>
      </c>
      <c r="X99" s="250"/>
      <c r="Y99" s="313"/>
      <c r="Z99" s="312"/>
      <c r="AA99" s="313"/>
      <c r="AB99" s="313"/>
      <c r="AC99" s="313"/>
      <c r="AD99" s="313"/>
      <c r="AE99" s="313"/>
      <c r="AF99" s="313"/>
      <c r="AG99" s="313"/>
      <c r="AH99" s="313"/>
      <c r="AI99" s="313"/>
      <c r="AJ99" s="313"/>
      <c r="AK99" s="313"/>
      <c r="AL99" s="313"/>
      <c r="AM99" s="313"/>
      <c r="AN99" s="313"/>
    </row>
    <row r="100" spans="1:40" ht="27.95" customHeight="1" x14ac:dyDescent="0.2">
      <c r="A100" s="563"/>
      <c r="B100" s="274" t="s">
        <v>31</v>
      </c>
      <c r="C100" s="136" t="s">
        <v>639</v>
      </c>
      <c r="D100" s="727"/>
      <c r="E100" s="728"/>
      <c r="F100" s="727"/>
      <c r="G100" s="728"/>
      <c r="H100" s="727"/>
      <c r="I100" s="728"/>
      <c r="J100" s="727"/>
      <c r="K100" s="728"/>
      <c r="L100" s="727"/>
      <c r="M100" s="728"/>
      <c r="N100" s="727"/>
      <c r="O100" s="728"/>
      <c r="P100" s="727"/>
      <c r="Q100" s="728"/>
      <c r="R100" s="727"/>
      <c r="S100" s="728"/>
      <c r="T100" s="56"/>
      <c r="U100" s="54">
        <f t="shared" si="19"/>
        <v>0</v>
      </c>
      <c r="V100" s="428">
        <v>10</v>
      </c>
      <c r="W100" s="99">
        <f t="shared" si="20"/>
        <v>0</v>
      </c>
      <c r="X100" s="250"/>
      <c r="Y100" s="313"/>
      <c r="Z100" s="312" t="s">
        <v>280</v>
      </c>
      <c r="AA100" s="313"/>
      <c r="AB100" s="313"/>
      <c r="AC100" s="313"/>
      <c r="AD100" s="313"/>
      <c r="AE100" s="313"/>
      <c r="AF100" s="313"/>
      <c r="AG100" s="313"/>
      <c r="AH100" s="313"/>
      <c r="AI100" s="313"/>
      <c r="AJ100" s="313"/>
      <c r="AK100" s="313"/>
      <c r="AL100" s="313"/>
      <c r="AM100" s="313"/>
      <c r="AN100" s="313"/>
    </row>
    <row r="101" spans="1:40" ht="27.95" customHeight="1" x14ac:dyDescent="0.2">
      <c r="A101" s="563"/>
      <c r="B101" s="274" t="s">
        <v>32</v>
      </c>
      <c r="C101" s="136" t="s">
        <v>634</v>
      </c>
      <c r="D101" s="727"/>
      <c r="E101" s="728"/>
      <c r="F101" s="727"/>
      <c r="G101" s="728"/>
      <c r="H101" s="727"/>
      <c r="I101" s="728"/>
      <c r="J101" s="727"/>
      <c r="K101" s="728"/>
      <c r="L101" s="727"/>
      <c r="M101" s="728"/>
      <c r="N101" s="727"/>
      <c r="O101" s="728"/>
      <c r="P101" s="727"/>
      <c r="Q101" s="728"/>
      <c r="R101" s="727"/>
      <c r="S101" s="728"/>
      <c r="T101" s="56"/>
      <c r="U101" s="54">
        <f t="shared" si="19"/>
        <v>0</v>
      </c>
      <c r="V101" s="428">
        <v>10</v>
      </c>
      <c r="W101" s="99">
        <f t="shared" si="20"/>
        <v>0</v>
      </c>
      <c r="X101" s="250"/>
      <c r="Y101" s="313"/>
      <c r="Z101" s="312"/>
      <c r="AA101" s="313"/>
      <c r="AB101" s="313"/>
      <c r="AC101" s="313"/>
      <c r="AD101" s="313"/>
      <c r="AE101" s="313"/>
      <c r="AF101" s="313"/>
      <c r="AG101" s="313"/>
      <c r="AH101" s="313"/>
      <c r="AI101" s="313"/>
      <c r="AJ101" s="313"/>
      <c r="AK101" s="313"/>
      <c r="AL101" s="313"/>
      <c r="AM101" s="313"/>
      <c r="AN101" s="313"/>
    </row>
    <row r="102" spans="1:40" ht="27.95" customHeight="1" x14ac:dyDescent="0.2">
      <c r="A102" s="563"/>
      <c r="B102" s="274" t="s">
        <v>33</v>
      </c>
      <c r="C102" s="136" t="s">
        <v>528</v>
      </c>
      <c r="D102" s="727"/>
      <c r="E102" s="728"/>
      <c r="F102" s="727"/>
      <c r="G102" s="728"/>
      <c r="H102" s="727"/>
      <c r="I102" s="728"/>
      <c r="J102" s="727"/>
      <c r="K102" s="728"/>
      <c r="L102" s="727"/>
      <c r="M102" s="728"/>
      <c r="N102" s="727"/>
      <c r="O102" s="728"/>
      <c r="P102" s="727"/>
      <c r="Q102" s="728"/>
      <c r="R102" s="727"/>
      <c r="S102" s="728"/>
      <c r="T102" s="56"/>
      <c r="U102" s="54">
        <f t="shared" si="19"/>
        <v>0</v>
      </c>
      <c r="V102" s="428">
        <v>20</v>
      </c>
      <c r="W102" s="99">
        <f t="shared" si="20"/>
        <v>0</v>
      </c>
      <c r="X102" s="250"/>
      <c r="Y102" s="313"/>
      <c r="Z102" s="312"/>
      <c r="AA102" s="313"/>
      <c r="AB102" s="313"/>
      <c r="AC102" s="313"/>
      <c r="AD102" s="313"/>
      <c r="AE102" s="313"/>
      <c r="AF102" s="313"/>
      <c r="AG102" s="313"/>
      <c r="AH102" s="313"/>
      <c r="AI102" s="313"/>
      <c r="AJ102" s="313"/>
      <c r="AK102" s="313"/>
      <c r="AL102" s="313"/>
      <c r="AM102" s="313"/>
      <c r="AN102" s="313"/>
    </row>
    <row r="103" spans="1:40" ht="27.95" customHeight="1" x14ac:dyDescent="0.2">
      <c r="A103" s="563"/>
      <c r="B103" s="274" t="s">
        <v>86</v>
      </c>
      <c r="C103" s="527" t="s">
        <v>738</v>
      </c>
      <c r="D103" s="727"/>
      <c r="E103" s="728"/>
      <c r="F103" s="727"/>
      <c r="G103" s="728"/>
      <c r="H103" s="727"/>
      <c r="I103" s="728"/>
      <c r="J103" s="727"/>
      <c r="K103" s="728"/>
      <c r="L103" s="727"/>
      <c r="M103" s="728"/>
      <c r="N103" s="727"/>
      <c r="O103" s="728"/>
      <c r="P103" s="727"/>
      <c r="Q103" s="728"/>
      <c r="R103" s="727"/>
      <c r="S103" s="728"/>
      <c r="T103" s="107"/>
      <c r="U103" s="54">
        <f t="shared" si="19"/>
        <v>0</v>
      </c>
      <c r="V103" s="428">
        <f>IF(T103="na",0,10)</f>
        <v>10</v>
      </c>
      <c r="W103" s="99">
        <f t="shared" ref="W103" si="21">COUNTIF(D103:S103,"a")+COUNTIF(D103:S103,"s")+COUNTIF(T103,"na")</f>
        <v>0</v>
      </c>
      <c r="X103" s="250"/>
      <c r="Y103" s="313"/>
      <c r="Z103" s="312"/>
      <c r="AA103" s="313"/>
      <c r="AB103" s="313"/>
      <c r="AC103" s="313"/>
      <c r="AD103" s="313"/>
      <c r="AE103" s="313"/>
      <c r="AF103" s="313"/>
      <c r="AG103" s="313"/>
      <c r="AH103" s="313"/>
      <c r="AI103" s="313"/>
      <c r="AJ103" s="313"/>
      <c r="AK103" s="313"/>
      <c r="AL103" s="313"/>
      <c r="AM103" s="313"/>
      <c r="AN103" s="313"/>
    </row>
    <row r="104" spans="1:40" ht="27.95" customHeight="1" x14ac:dyDescent="0.2">
      <c r="A104" s="563"/>
      <c r="B104" s="274" t="s">
        <v>736</v>
      </c>
      <c r="C104" s="527" t="s">
        <v>739</v>
      </c>
      <c r="D104" s="727"/>
      <c r="E104" s="728"/>
      <c r="F104" s="727"/>
      <c r="G104" s="728"/>
      <c r="H104" s="727"/>
      <c r="I104" s="728"/>
      <c r="J104" s="727"/>
      <c r="K104" s="728"/>
      <c r="L104" s="727"/>
      <c r="M104" s="728"/>
      <c r="N104" s="727"/>
      <c r="O104" s="728"/>
      <c r="P104" s="727"/>
      <c r="Q104" s="728"/>
      <c r="R104" s="727"/>
      <c r="S104" s="728"/>
      <c r="T104" s="509"/>
      <c r="U104" s="54">
        <f t="shared" si="19"/>
        <v>0</v>
      </c>
      <c r="V104" s="428">
        <v>10</v>
      </c>
      <c r="W104" s="99">
        <f>IF((COUNTIF(D104:S104,"a")+COUNTIF(D104:S104,"s"))&gt;0,IF(OR((COUNTIF(D105:S105,"a")+COUNTIF(D105:S105,"s"))),0,COUNTIF(D104:S104,"a")+COUNTIF(D104:S104,"s")),COUNTIF(D104:S104,"a")+COUNTIF(D104:S104,"s"))</f>
        <v>0</v>
      </c>
      <c r="X104" s="250"/>
      <c r="Y104" s="313"/>
      <c r="Z104" s="312"/>
      <c r="AA104" s="313"/>
      <c r="AB104" s="313"/>
      <c r="AC104" s="313"/>
      <c r="AD104" s="313"/>
      <c r="AE104" s="313"/>
      <c r="AF104" s="313"/>
      <c r="AG104" s="313"/>
      <c r="AH104" s="313"/>
      <c r="AI104" s="313"/>
      <c r="AJ104" s="313"/>
      <c r="AK104" s="313"/>
      <c r="AL104" s="313"/>
      <c r="AM104" s="313"/>
      <c r="AN104" s="313"/>
    </row>
    <row r="105" spans="1:40" ht="45" customHeight="1" x14ac:dyDescent="0.2">
      <c r="A105" s="563"/>
      <c r="B105" s="274" t="s">
        <v>737</v>
      </c>
      <c r="C105" s="528" t="s">
        <v>740</v>
      </c>
      <c r="D105" s="727"/>
      <c r="E105" s="728"/>
      <c r="F105" s="727"/>
      <c r="G105" s="728"/>
      <c r="H105" s="727"/>
      <c r="I105" s="728"/>
      <c r="J105" s="727"/>
      <c r="K105" s="728"/>
      <c r="L105" s="727"/>
      <c r="M105" s="728"/>
      <c r="N105" s="727"/>
      <c r="O105" s="728"/>
      <c r="P105" s="727"/>
      <c r="Q105" s="728"/>
      <c r="R105" s="727"/>
      <c r="S105" s="728"/>
      <c r="T105" s="509"/>
      <c r="U105" s="103">
        <f t="shared" si="19"/>
        <v>0</v>
      </c>
      <c r="V105" s="428">
        <v>5</v>
      </c>
      <c r="W105" s="99">
        <f>IF((COUNTIF(D105:S105,"a")+COUNTIF(D105:S105,"s"))&gt;0,IF((COUNTIF(D104:S104,"a")+COUNTIF(D104:S104,"s"))&gt;0,0,COUNTIF(D105:S105,"a")+COUNTIF(D105:S105,"s")), COUNTIF(D105:S105,"a")+COUNTIF(D105:S105,"s"))</f>
        <v>0</v>
      </c>
      <c r="X105" s="250"/>
      <c r="Y105" s="313"/>
      <c r="Z105" s="312"/>
      <c r="AA105" s="313"/>
      <c r="AB105" s="313"/>
      <c r="AC105" s="313"/>
      <c r="AD105" s="313"/>
      <c r="AE105" s="313"/>
      <c r="AF105" s="313"/>
      <c r="AG105" s="313"/>
      <c r="AH105" s="313"/>
      <c r="AI105" s="313"/>
      <c r="AJ105" s="313"/>
      <c r="AK105" s="313"/>
      <c r="AL105" s="313"/>
      <c r="AM105" s="313"/>
      <c r="AN105" s="313"/>
    </row>
    <row r="106" spans="1:40" ht="27.95" customHeight="1" x14ac:dyDescent="0.2">
      <c r="A106" s="563"/>
      <c r="B106" s="274" t="s">
        <v>557</v>
      </c>
      <c r="C106" s="136" t="s">
        <v>635</v>
      </c>
      <c r="D106" s="727"/>
      <c r="E106" s="728"/>
      <c r="F106" s="727"/>
      <c r="G106" s="728"/>
      <c r="H106" s="727"/>
      <c r="I106" s="728"/>
      <c r="J106" s="727"/>
      <c r="K106" s="728"/>
      <c r="L106" s="727"/>
      <c r="M106" s="728"/>
      <c r="N106" s="727"/>
      <c r="O106" s="728"/>
      <c r="P106" s="727"/>
      <c r="Q106" s="728"/>
      <c r="R106" s="727"/>
      <c r="S106" s="728"/>
      <c r="T106" s="56"/>
      <c r="U106" s="54">
        <f t="shared" si="19"/>
        <v>0</v>
      </c>
      <c r="V106" s="428">
        <v>10</v>
      </c>
      <c r="W106" s="99">
        <f t="shared" si="20"/>
        <v>0</v>
      </c>
      <c r="X106" s="250"/>
      <c r="Y106" s="313"/>
      <c r="Z106" s="312"/>
      <c r="AA106" s="313"/>
      <c r="AB106" s="313"/>
      <c r="AC106" s="313"/>
      <c r="AD106" s="313"/>
      <c r="AE106" s="313"/>
      <c r="AF106" s="313"/>
      <c r="AG106" s="313"/>
      <c r="AH106" s="313"/>
      <c r="AI106" s="313"/>
      <c r="AJ106" s="313"/>
      <c r="AK106" s="313"/>
      <c r="AL106" s="313"/>
      <c r="AM106" s="313"/>
      <c r="AN106" s="313"/>
    </row>
    <row r="107" spans="1:40" ht="27.95" customHeight="1" x14ac:dyDescent="0.2">
      <c r="A107" s="563"/>
      <c r="B107" s="274" t="s">
        <v>558</v>
      </c>
      <c r="C107" s="136" t="s">
        <v>636</v>
      </c>
      <c r="D107" s="727"/>
      <c r="E107" s="728"/>
      <c r="F107" s="727"/>
      <c r="G107" s="728"/>
      <c r="H107" s="727"/>
      <c r="I107" s="728"/>
      <c r="J107" s="727"/>
      <c r="K107" s="728"/>
      <c r="L107" s="727"/>
      <c r="M107" s="728"/>
      <c r="N107" s="727"/>
      <c r="O107" s="728"/>
      <c r="P107" s="727"/>
      <c r="Q107" s="728"/>
      <c r="R107" s="727"/>
      <c r="S107" s="728"/>
      <c r="T107" s="56"/>
      <c r="U107" s="54">
        <f t="shared" si="19"/>
        <v>0</v>
      </c>
      <c r="V107" s="428">
        <v>10</v>
      </c>
      <c r="W107" s="99">
        <f t="shared" si="20"/>
        <v>0</v>
      </c>
      <c r="X107" s="250"/>
      <c r="Y107" s="313"/>
      <c r="Z107" s="312"/>
      <c r="AA107" s="313"/>
      <c r="AB107" s="313"/>
      <c r="AC107" s="313"/>
      <c r="AD107" s="313"/>
      <c r="AE107" s="313"/>
      <c r="AF107" s="313"/>
      <c r="AG107" s="313"/>
      <c r="AH107" s="313"/>
      <c r="AI107" s="313"/>
      <c r="AJ107" s="313"/>
      <c r="AK107" s="313"/>
      <c r="AL107" s="313"/>
      <c r="AM107" s="313"/>
      <c r="AN107" s="313"/>
    </row>
    <row r="108" spans="1:40" ht="27.95" customHeight="1" thickBot="1" x14ac:dyDescent="0.25">
      <c r="A108" s="563"/>
      <c r="B108" s="274" t="s">
        <v>559</v>
      </c>
      <c r="C108" s="136" t="s">
        <v>637</v>
      </c>
      <c r="D108" s="727"/>
      <c r="E108" s="728"/>
      <c r="F108" s="727"/>
      <c r="G108" s="728"/>
      <c r="H108" s="727"/>
      <c r="I108" s="728"/>
      <c r="J108" s="727"/>
      <c r="K108" s="728"/>
      <c r="L108" s="727"/>
      <c r="M108" s="728"/>
      <c r="N108" s="727"/>
      <c r="O108" s="728"/>
      <c r="P108" s="727"/>
      <c r="Q108" s="728"/>
      <c r="R108" s="727"/>
      <c r="S108" s="728"/>
      <c r="T108" s="56"/>
      <c r="U108" s="54">
        <f t="shared" si="19"/>
        <v>0</v>
      </c>
      <c r="V108" s="428">
        <v>20</v>
      </c>
      <c r="W108" s="99">
        <f t="shared" si="20"/>
        <v>0</v>
      </c>
      <c r="X108" s="250"/>
      <c r="Y108" s="313"/>
      <c r="Z108" s="312" t="s">
        <v>280</v>
      </c>
      <c r="AA108" s="313"/>
      <c r="AB108" s="313"/>
      <c r="AC108" s="313"/>
      <c r="AD108" s="313"/>
      <c r="AE108" s="313"/>
      <c r="AF108" s="313"/>
      <c r="AG108" s="313"/>
      <c r="AH108" s="313"/>
      <c r="AI108" s="313"/>
      <c r="AJ108" s="313"/>
      <c r="AK108" s="313"/>
      <c r="AL108" s="313"/>
      <c r="AM108" s="313"/>
      <c r="AN108" s="313"/>
    </row>
    <row r="109" spans="1:40" ht="21" customHeight="1" thickTop="1" thickBot="1" x14ac:dyDescent="0.25">
      <c r="A109" s="563"/>
      <c r="B109" s="110" t="s">
        <v>319</v>
      </c>
      <c r="C109" s="162"/>
      <c r="D109" s="725" t="s">
        <v>284</v>
      </c>
      <c r="E109" s="811"/>
      <c r="F109" s="811"/>
      <c r="G109" s="811"/>
      <c r="H109" s="811"/>
      <c r="I109" s="811"/>
      <c r="J109" s="811"/>
      <c r="K109" s="811"/>
      <c r="L109" s="811"/>
      <c r="M109" s="811"/>
      <c r="N109" s="811"/>
      <c r="O109" s="811"/>
      <c r="P109" s="811"/>
      <c r="Q109" s="811"/>
      <c r="R109" s="811"/>
      <c r="S109" s="811"/>
      <c r="T109" s="812"/>
      <c r="U109" s="2">
        <f>SUM(U98:U108)</f>
        <v>0</v>
      </c>
      <c r="V109" s="429">
        <f>SUM(V98:V104)+SUM(V106:V108)</f>
        <v>120</v>
      </c>
      <c r="X109" s="244"/>
      <c r="Y109" s="313"/>
      <c r="Z109" s="312"/>
      <c r="AA109" s="313"/>
      <c r="AB109" s="313"/>
      <c r="AC109" s="313"/>
      <c r="AD109" s="313"/>
      <c r="AE109" s="313"/>
      <c r="AF109" s="313"/>
      <c r="AG109" s="313"/>
      <c r="AH109" s="313"/>
      <c r="AI109" s="313"/>
      <c r="AJ109" s="313"/>
      <c r="AK109" s="313"/>
      <c r="AL109" s="313"/>
      <c r="AM109" s="313"/>
      <c r="AN109" s="313"/>
    </row>
    <row r="110" spans="1:40" ht="21" customHeight="1" thickBot="1" x14ac:dyDescent="0.25">
      <c r="A110" s="563"/>
      <c r="B110" s="111"/>
      <c r="C110" s="208"/>
      <c r="D110" s="900"/>
      <c r="E110" s="901"/>
      <c r="F110" s="780">
        <v>40</v>
      </c>
      <c r="G110" s="723"/>
      <c r="H110" s="723"/>
      <c r="I110" s="723"/>
      <c r="J110" s="723"/>
      <c r="K110" s="723"/>
      <c r="L110" s="723"/>
      <c r="M110" s="723"/>
      <c r="N110" s="723"/>
      <c r="O110" s="723"/>
      <c r="P110" s="723"/>
      <c r="Q110" s="723"/>
      <c r="R110" s="723"/>
      <c r="S110" s="723"/>
      <c r="T110" s="723"/>
      <c r="U110" s="723"/>
      <c r="V110" s="724"/>
      <c r="Y110" s="313"/>
      <c r="Z110" s="312"/>
      <c r="AA110" s="313"/>
      <c r="AB110" s="313"/>
      <c r="AC110" s="313"/>
      <c r="AD110" s="313"/>
      <c r="AE110" s="313"/>
      <c r="AF110" s="313"/>
      <c r="AG110" s="313"/>
      <c r="AH110" s="313"/>
      <c r="AI110" s="313"/>
      <c r="AJ110" s="313"/>
      <c r="AK110" s="313"/>
      <c r="AL110" s="313"/>
      <c r="AM110" s="313"/>
      <c r="AN110" s="313"/>
    </row>
    <row r="111" spans="1:40" ht="30" customHeight="1" thickBot="1" x14ac:dyDescent="0.25">
      <c r="A111" s="563"/>
      <c r="B111" s="287" t="s">
        <v>640</v>
      </c>
      <c r="C111" s="135" t="s">
        <v>560</v>
      </c>
      <c r="D111" s="14"/>
      <c r="E111" s="25"/>
      <c r="F111" s="14"/>
      <c r="G111" s="25"/>
      <c r="H111" s="14"/>
      <c r="I111" s="23"/>
      <c r="J111" s="13"/>
      <c r="K111" s="25"/>
      <c r="L111" s="14"/>
      <c r="M111" s="23"/>
      <c r="N111" s="14"/>
      <c r="O111" s="23"/>
      <c r="P111" s="14"/>
      <c r="Q111" s="23"/>
      <c r="R111" s="14"/>
      <c r="S111" s="23"/>
      <c r="T111" s="20"/>
      <c r="U111" s="21"/>
      <c r="V111" s="430"/>
      <c r="Y111" s="313"/>
      <c r="Z111" s="312"/>
      <c r="AA111" s="313"/>
      <c r="AB111" s="313"/>
      <c r="AC111" s="313"/>
      <c r="AD111" s="313"/>
      <c r="AE111" s="313"/>
      <c r="AF111" s="313"/>
      <c r="AG111" s="313"/>
      <c r="AH111" s="313"/>
      <c r="AI111" s="313"/>
      <c r="AJ111" s="313"/>
      <c r="AK111" s="313"/>
      <c r="AL111" s="313"/>
      <c r="AM111" s="313"/>
      <c r="AN111" s="313"/>
    </row>
    <row r="112" spans="1:40" ht="30" customHeight="1" thickBot="1" x14ac:dyDescent="0.25">
      <c r="A112" s="447"/>
      <c r="B112" s="279"/>
      <c r="C112" s="511" t="s">
        <v>641</v>
      </c>
      <c r="D112" s="940"/>
      <c r="E112" s="941"/>
      <c r="F112" s="941"/>
      <c r="G112" s="941"/>
      <c r="H112" s="941"/>
      <c r="I112" s="941"/>
      <c r="J112" s="941"/>
      <c r="K112" s="941"/>
      <c r="L112" s="941"/>
      <c r="M112" s="941"/>
      <c r="N112" s="941"/>
      <c r="O112" s="941"/>
      <c r="P112" s="941"/>
      <c r="Q112" s="941"/>
      <c r="R112" s="941"/>
      <c r="S112" s="941"/>
      <c r="T112" s="941"/>
      <c r="U112" s="941"/>
      <c r="V112" s="942"/>
      <c r="Y112" s="313"/>
      <c r="Z112" s="312"/>
      <c r="AA112" s="313"/>
      <c r="AB112" s="313"/>
      <c r="AC112" s="313"/>
      <c r="AD112" s="313"/>
      <c r="AE112" s="313"/>
      <c r="AF112" s="313"/>
      <c r="AG112" s="313"/>
      <c r="AH112" s="313"/>
      <c r="AI112" s="313"/>
      <c r="AJ112" s="313"/>
      <c r="AK112" s="313"/>
      <c r="AL112" s="313"/>
      <c r="AM112" s="313"/>
      <c r="AN112" s="313"/>
    </row>
    <row r="113" spans="1:40" ht="27.95" customHeight="1" x14ac:dyDescent="0.2">
      <c r="A113" s="502"/>
      <c r="B113" s="503" t="s">
        <v>561</v>
      </c>
      <c r="C113" s="512" t="s">
        <v>642</v>
      </c>
      <c r="D113" s="744"/>
      <c r="E113" s="745"/>
      <c r="F113" s="744"/>
      <c r="G113" s="745"/>
      <c r="H113" s="744"/>
      <c r="I113" s="745"/>
      <c r="J113" s="744"/>
      <c r="K113" s="745"/>
      <c r="L113" s="744"/>
      <c r="M113" s="745"/>
      <c r="N113" s="744"/>
      <c r="O113" s="745"/>
      <c r="P113" s="744"/>
      <c r="Q113" s="745"/>
      <c r="R113" s="744"/>
      <c r="S113" s="745"/>
      <c r="T113" s="107"/>
      <c r="U113" s="57">
        <f>IF(OR(D113="s",F113="s",H113="s",J113="s",L113="s",N113="s",P113="s",R113="s"), 0, IF(OR(D113="a",F113="a",H113="a",J113="a",L113="a",N113="a",P113="a",R113="a"),V113,0))</f>
        <v>0</v>
      </c>
      <c r="V113" s="431">
        <f>IF(T113="na",0,5)</f>
        <v>5</v>
      </c>
      <c r="W113" s="99">
        <f t="shared" ref="W113:W118" si="22">COUNTIF(D113:S113,"a")+COUNTIF(D113:S113,"s")+COUNTIF(T113,"na")</f>
        <v>0</v>
      </c>
      <c r="X113" s="250"/>
      <c r="Y113" s="313"/>
      <c r="Z113" s="312"/>
      <c r="AA113" s="313"/>
      <c r="AB113" s="313"/>
      <c r="AC113" s="313"/>
      <c r="AD113" s="313"/>
      <c r="AE113" s="313"/>
      <c r="AF113" s="313"/>
      <c r="AG113" s="313"/>
      <c r="AH113" s="313"/>
      <c r="AI113" s="313"/>
      <c r="AJ113" s="313"/>
      <c r="AK113" s="313"/>
      <c r="AL113" s="313"/>
      <c r="AM113" s="313"/>
      <c r="AN113" s="313"/>
    </row>
    <row r="114" spans="1:40" ht="45" customHeight="1" x14ac:dyDescent="0.2">
      <c r="A114" s="502"/>
      <c r="B114" s="504" t="s">
        <v>562</v>
      </c>
      <c r="C114" s="513" t="s">
        <v>643</v>
      </c>
      <c r="D114" s="727"/>
      <c r="E114" s="728"/>
      <c r="F114" s="727"/>
      <c r="G114" s="728"/>
      <c r="H114" s="727"/>
      <c r="I114" s="728"/>
      <c r="J114" s="727"/>
      <c r="K114" s="728"/>
      <c r="L114" s="727"/>
      <c r="M114" s="728"/>
      <c r="N114" s="727"/>
      <c r="O114" s="728"/>
      <c r="P114" s="727"/>
      <c r="Q114" s="728"/>
      <c r="R114" s="727"/>
      <c r="S114" s="728"/>
      <c r="T114" s="107"/>
      <c r="U114" s="54">
        <f t="shared" ref="U114:U119" si="23">IF(OR(D114="s",F114="s",H114="s",J114="s",L114="s",N114="s",P114="s",R114="s"), 0, IF(OR(D114="a",F114="a",H114="a",J114="a",L114="a",N114="a",P114="a",R114="a"),V114,0))</f>
        <v>0</v>
      </c>
      <c r="V114" s="428">
        <f>IF(T114="na",0,5)</f>
        <v>5</v>
      </c>
      <c r="W114" s="99">
        <f t="shared" si="22"/>
        <v>0</v>
      </c>
      <c r="X114" s="250"/>
      <c r="Y114" s="313"/>
      <c r="Z114" s="312"/>
      <c r="AA114" s="313"/>
      <c r="AB114" s="313"/>
      <c r="AC114" s="313"/>
      <c r="AD114" s="313"/>
      <c r="AE114" s="313"/>
      <c r="AF114" s="313"/>
      <c r="AG114" s="313"/>
      <c r="AH114" s="313"/>
      <c r="AI114" s="313"/>
      <c r="AJ114" s="313"/>
      <c r="AK114" s="313"/>
      <c r="AL114" s="313"/>
      <c r="AM114" s="313"/>
      <c r="AN114" s="313"/>
    </row>
    <row r="115" spans="1:40" ht="45" customHeight="1" x14ac:dyDescent="0.2">
      <c r="A115" s="502"/>
      <c r="B115" s="504" t="s">
        <v>563</v>
      </c>
      <c r="C115" s="514" t="s">
        <v>644</v>
      </c>
      <c r="D115" s="727"/>
      <c r="E115" s="728"/>
      <c r="F115" s="727"/>
      <c r="G115" s="728"/>
      <c r="H115" s="727"/>
      <c r="I115" s="728"/>
      <c r="J115" s="727"/>
      <c r="K115" s="728"/>
      <c r="L115" s="727"/>
      <c r="M115" s="728"/>
      <c r="N115" s="727"/>
      <c r="O115" s="728"/>
      <c r="P115" s="727"/>
      <c r="Q115" s="728"/>
      <c r="R115" s="727"/>
      <c r="S115" s="728"/>
      <c r="T115" s="107"/>
      <c r="U115" s="54">
        <f t="shared" si="23"/>
        <v>0</v>
      </c>
      <c r="V115" s="428">
        <f>IF(T115="na",0,15)</f>
        <v>15</v>
      </c>
      <c r="W115" s="99">
        <f t="shared" si="22"/>
        <v>0</v>
      </c>
      <c r="X115" s="250"/>
      <c r="Y115" s="313"/>
      <c r="Z115" s="312" t="s">
        <v>280</v>
      </c>
      <c r="AA115" s="313"/>
      <c r="AB115" s="313"/>
      <c r="AC115" s="313"/>
      <c r="AD115" s="313"/>
      <c r="AE115" s="313"/>
      <c r="AF115" s="313"/>
      <c r="AG115" s="313"/>
      <c r="AH115" s="313"/>
      <c r="AI115" s="313"/>
      <c r="AJ115" s="313"/>
      <c r="AK115" s="313"/>
      <c r="AL115" s="313"/>
      <c r="AM115" s="313"/>
      <c r="AN115" s="313"/>
    </row>
    <row r="116" spans="1:40" ht="45" customHeight="1" x14ac:dyDescent="0.2">
      <c r="A116" s="502"/>
      <c r="B116" s="504" t="s">
        <v>564</v>
      </c>
      <c r="C116" s="513" t="s">
        <v>645</v>
      </c>
      <c r="D116" s="727"/>
      <c r="E116" s="728"/>
      <c r="F116" s="727"/>
      <c r="G116" s="728"/>
      <c r="H116" s="727"/>
      <c r="I116" s="728"/>
      <c r="J116" s="727"/>
      <c r="K116" s="728"/>
      <c r="L116" s="727"/>
      <c r="M116" s="728"/>
      <c r="N116" s="727"/>
      <c r="O116" s="728"/>
      <c r="P116" s="727"/>
      <c r="Q116" s="728"/>
      <c r="R116" s="727"/>
      <c r="S116" s="728"/>
      <c r="T116" s="107"/>
      <c r="U116" s="54">
        <f t="shared" si="23"/>
        <v>0</v>
      </c>
      <c r="V116" s="428">
        <f>IF(T116="na",0,5)</f>
        <v>5</v>
      </c>
      <c r="W116" s="99">
        <f t="shared" si="22"/>
        <v>0</v>
      </c>
      <c r="X116" s="250"/>
      <c r="Y116" s="313"/>
      <c r="Z116" s="312" t="s">
        <v>280</v>
      </c>
      <c r="AA116" s="313"/>
      <c r="AB116" s="313"/>
      <c r="AC116" s="313"/>
      <c r="AD116" s="313"/>
      <c r="AE116" s="313"/>
      <c r="AF116" s="313"/>
      <c r="AG116" s="313"/>
      <c r="AH116" s="313"/>
      <c r="AI116" s="313"/>
      <c r="AJ116" s="313"/>
      <c r="AK116" s="313"/>
      <c r="AL116" s="313"/>
      <c r="AM116" s="313"/>
      <c r="AN116" s="313"/>
    </row>
    <row r="117" spans="1:40" ht="45" customHeight="1" x14ac:dyDescent="0.2">
      <c r="A117" s="502"/>
      <c r="B117" s="504" t="s">
        <v>646</v>
      </c>
      <c r="C117" s="513" t="s">
        <v>647</v>
      </c>
      <c r="D117" s="727"/>
      <c r="E117" s="728"/>
      <c r="F117" s="727"/>
      <c r="G117" s="728"/>
      <c r="H117" s="727"/>
      <c r="I117" s="728"/>
      <c r="J117" s="727"/>
      <c r="K117" s="728"/>
      <c r="L117" s="727"/>
      <c r="M117" s="728"/>
      <c r="N117" s="727"/>
      <c r="O117" s="728"/>
      <c r="P117" s="727"/>
      <c r="Q117" s="728"/>
      <c r="R117" s="727"/>
      <c r="S117" s="728"/>
      <c r="T117" s="107"/>
      <c r="U117" s="54">
        <f t="shared" si="23"/>
        <v>0</v>
      </c>
      <c r="V117" s="428">
        <f>IF(T117="na",0,5)</f>
        <v>5</v>
      </c>
      <c r="W117" s="99">
        <f t="shared" si="22"/>
        <v>0</v>
      </c>
      <c r="X117" s="250"/>
      <c r="Y117" s="313"/>
      <c r="Z117" s="312"/>
      <c r="AA117" s="313"/>
      <c r="AB117" s="313"/>
      <c r="AC117" s="313"/>
      <c r="AD117" s="313"/>
      <c r="AE117" s="313"/>
      <c r="AF117" s="313"/>
      <c r="AG117" s="313"/>
      <c r="AH117" s="313"/>
      <c r="AI117" s="313"/>
      <c r="AJ117" s="313"/>
      <c r="AK117" s="313"/>
      <c r="AL117" s="313"/>
      <c r="AM117" s="313"/>
      <c r="AN117" s="313"/>
    </row>
    <row r="118" spans="1:40" ht="45" customHeight="1" x14ac:dyDescent="0.2">
      <c r="A118" s="502"/>
      <c r="B118" s="504" t="s">
        <v>565</v>
      </c>
      <c r="C118" s="513" t="s">
        <v>648</v>
      </c>
      <c r="D118" s="727"/>
      <c r="E118" s="728"/>
      <c r="F118" s="727"/>
      <c r="G118" s="728"/>
      <c r="H118" s="727"/>
      <c r="I118" s="728"/>
      <c r="J118" s="727"/>
      <c r="K118" s="728"/>
      <c r="L118" s="727"/>
      <c r="M118" s="728"/>
      <c r="N118" s="727"/>
      <c r="O118" s="728"/>
      <c r="P118" s="727"/>
      <c r="Q118" s="728"/>
      <c r="R118" s="727"/>
      <c r="S118" s="728"/>
      <c r="T118" s="107"/>
      <c r="U118" s="54">
        <f t="shared" si="23"/>
        <v>0</v>
      </c>
      <c r="V118" s="428">
        <f>IF(T118="na",0,10)</f>
        <v>10</v>
      </c>
      <c r="W118" s="99">
        <f t="shared" si="22"/>
        <v>0</v>
      </c>
      <c r="X118" s="250"/>
      <c r="Y118" s="313"/>
      <c r="Z118" s="312" t="s">
        <v>280</v>
      </c>
      <c r="AA118" s="313"/>
      <c r="AB118" s="313"/>
      <c r="AC118" s="313"/>
      <c r="AD118" s="313"/>
      <c r="AE118" s="313"/>
      <c r="AF118" s="313"/>
      <c r="AG118" s="313"/>
      <c r="AH118" s="313"/>
      <c r="AI118" s="313"/>
      <c r="AJ118" s="313"/>
      <c r="AK118" s="313"/>
      <c r="AL118" s="313"/>
      <c r="AM118" s="313"/>
      <c r="AN118" s="313"/>
    </row>
    <row r="119" spans="1:40" ht="27.95" customHeight="1" thickBot="1" x14ac:dyDescent="0.25">
      <c r="A119" s="502"/>
      <c r="B119" s="504" t="s">
        <v>566</v>
      </c>
      <c r="C119" s="515" t="s">
        <v>649</v>
      </c>
      <c r="D119" s="727"/>
      <c r="E119" s="728"/>
      <c r="F119" s="727"/>
      <c r="G119" s="728"/>
      <c r="H119" s="727"/>
      <c r="I119" s="728"/>
      <c r="J119" s="727"/>
      <c r="K119" s="728"/>
      <c r="L119" s="727"/>
      <c r="M119" s="728"/>
      <c r="N119" s="727"/>
      <c r="O119" s="728"/>
      <c r="P119" s="727"/>
      <c r="Q119" s="728"/>
      <c r="R119" s="727"/>
      <c r="S119" s="728"/>
      <c r="T119" s="107"/>
      <c r="U119" s="54">
        <f t="shared" si="23"/>
        <v>0</v>
      </c>
      <c r="V119" s="428">
        <f>IF(T119="na",0,10)</f>
        <v>10</v>
      </c>
      <c r="W119" s="99">
        <f>COUNTIF(D119:S119,"a")+COUNTIF(D119:S119,"s")+COUNTIF(T119,"NA")</f>
        <v>0</v>
      </c>
      <c r="X119" s="250"/>
      <c r="Y119" s="313"/>
      <c r="Z119" s="312"/>
      <c r="AA119" s="313"/>
      <c r="AB119" s="313"/>
      <c r="AC119" s="313"/>
      <c r="AD119" s="313"/>
      <c r="AE119" s="313"/>
      <c r="AF119" s="313"/>
      <c r="AG119" s="313"/>
      <c r="AH119" s="313"/>
      <c r="AI119" s="313"/>
      <c r="AJ119" s="313"/>
      <c r="AK119" s="313"/>
      <c r="AL119" s="313"/>
      <c r="AM119" s="313"/>
      <c r="AN119" s="313"/>
    </row>
    <row r="120" spans="1:40" ht="21" customHeight="1" thickTop="1" thickBot="1" x14ac:dyDescent="0.25">
      <c r="A120" s="563"/>
      <c r="B120" s="110"/>
      <c r="C120" s="162"/>
      <c r="D120" s="725" t="s">
        <v>284</v>
      </c>
      <c r="E120" s="811"/>
      <c r="F120" s="811"/>
      <c r="G120" s="811"/>
      <c r="H120" s="811"/>
      <c r="I120" s="811"/>
      <c r="J120" s="811"/>
      <c r="K120" s="811"/>
      <c r="L120" s="811"/>
      <c r="M120" s="811"/>
      <c r="N120" s="811"/>
      <c r="O120" s="811"/>
      <c r="P120" s="811"/>
      <c r="Q120" s="811"/>
      <c r="R120" s="811"/>
      <c r="S120" s="811"/>
      <c r="T120" s="812"/>
      <c r="U120" s="2">
        <f>SUM(U113:U119)</f>
        <v>0</v>
      </c>
      <c r="V120" s="429">
        <f>SUM(V113:V119)</f>
        <v>55</v>
      </c>
      <c r="X120" s="244"/>
      <c r="Y120" s="313"/>
      <c r="Z120" s="312"/>
      <c r="AA120" s="313"/>
      <c r="AB120" s="313"/>
      <c r="AC120" s="313"/>
      <c r="AD120" s="313"/>
      <c r="AE120" s="313"/>
      <c r="AF120" s="313"/>
      <c r="AG120" s="313"/>
      <c r="AH120" s="313"/>
      <c r="AI120" s="313"/>
      <c r="AJ120" s="313"/>
      <c r="AK120" s="313"/>
      <c r="AL120" s="313"/>
      <c r="AM120" s="313"/>
      <c r="AN120" s="313"/>
    </row>
    <row r="121" spans="1:40" ht="21" customHeight="1" thickBot="1" x14ac:dyDescent="0.25">
      <c r="A121" s="421"/>
      <c r="B121" s="384"/>
      <c r="C121" s="369"/>
      <c r="D121" s="900"/>
      <c r="E121" s="901"/>
      <c r="F121" s="797">
        <f>IF(T113="na",0,30)</f>
        <v>30</v>
      </c>
      <c r="G121" s="798"/>
      <c r="H121" s="798"/>
      <c r="I121" s="798"/>
      <c r="J121" s="798"/>
      <c r="K121" s="798"/>
      <c r="L121" s="798"/>
      <c r="M121" s="798"/>
      <c r="N121" s="798"/>
      <c r="O121" s="798"/>
      <c r="P121" s="798"/>
      <c r="Q121" s="798"/>
      <c r="R121" s="798"/>
      <c r="S121" s="798"/>
      <c r="T121" s="798"/>
      <c r="U121" s="798"/>
      <c r="V121" s="799"/>
      <c r="Y121" s="313"/>
      <c r="Z121" s="312"/>
      <c r="AA121" s="313"/>
      <c r="AB121" s="313"/>
      <c r="AC121" s="313"/>
      <c r="AD121" s="313"/>
      <c r="AE121" s="313"/>
      <c r="AF121" s="313"/>
      <c r="AG121" s="313"/>
      <c r="AH121" s="313"/>
      <c r="AI121" s="313"/>
      <c r="AJ121" s="313"/>
      <c r="AK121" s="313"/>
      <c r="AL121" s="313"/>
      <c r="AM121" s="313"/>
      <c r="AN121" s="313"/>
    </row>
    <row r="122" spans="1:40" ht="30" customHeight="1" thickBot="1" x14ac:dyDescent="0.25">
      <c r="A122" s="476"/>
      <c r="B122" s="655">
        <v>2120</v>
      </c>
      <c r="C122" s="380" t="s">
        <v>334</v>
      </c>
      <c r="D122" s="562" t="s">
        <v>283</v>
      </c>
      <c r="E122" s="199"/>
      <c r="F122" s="562" t="s">
        <v>283</v>
      </c>
      <c r="G122" s="95"/>
      <c r="H122" s="562" t="s">
        <v>283</v>
      </c>
      <c r="I122" s="560"/>
      <c r="J122" s="192"/>
      <c r="K122" s="95"/>
      <c r="L122" s="200"/>
      <c r="M122" s="198"/>
      <c r="N122" s="201"/>
      <c r="O122" s="199"/>
      <c r="P122" s="200"/>
      <c r="Q122" s="198"/>
      <c r="R122" s="200"/>
      <c r="S122" s="198"/>
      <c r="T122" s="477"/>
      <c r="U122" s="361"/>
      <c r="V122" s="425"/>
      <c r="Y122" s="348"/>
      <c r="Z122" s="312"/>
    </row>
    <row r="123" spans="1:40" ht="27.95" customHeight="1" x14ac:dyDescent="0.2">
      <c r="A123" s="441"/>
      <c r="B123" s="169" t="s">
        <v>335</v>
      </c>
      <c r="C123" s="215" t="s">
        <v>650</v>
      </c>
      <c r="D123" s="744"/>
      <c r="E123" s="745"/>
      <c r="F123" s="744"/>
      <c r="G123" s="745"/>
      <c r="H123" s="744"/>
      <c r="I123" s="745"/>
      <c r="J123" s="744"/>
      <c r="K123" s="745"/>
      <c r="L123" s="744"/>
      <c r="M123" s="745"/>
      <c r="N123" s="744"/>
      <c r="O123" s="745"/>
      <c r="P123" s="744"/>
      <c r="Q123" s="745"/>
      <c r="R123" s="744"/>
      <c r="S123" s="745"/>
      <c r="T123" s="509"/>
      <c r="U123" s="57">
        <f>IF(OR(D123="s",F123="s",H123="s",J123="s",L123="s",N123="s",P123="s",R123="s"), 0, IF(OR(D123="a",F123="a",H123="a",J123="a",L123="a",N123="a",P123="a",R123="a"),V123,0))</f>
        <v>0</v>
      </c>
      <c r="V123" s="431">
        <v>10</v>
      </c>
      <c r="W123" s="99">
        <f>COUNTIF(D123:S123,"a")+COUNTIF(D123:S123,"s")</f>
        <v>0</v>
      </c>
      <c r="X123" s="239"/>
      <c r="Y123" s="348"/>
      <c r="Z123" s="312" t="s">
        <v>280</v>
      </c>
    </row>
    <row r="124" spans="1:40" ht="27.95" customHeight="1" thickBot="1" x14ac:dyDescent="0.25">
      <c r="A124" s="441"/>
      <c r="B124" s="169" t="s">
        <v>432</v>
      </c>
      <c r="C124" s="215" t="s">
        <v>651</v>
      </c>
      <c r="D124" s="720"/>
      <c r="E124" s="721"/>
      <c r="F124" s="720"/>
      <c r="G124" s="721"/>
      <c r="H124" s="720"/>
      <c r="I124" s="721"/>
      <c r="J124" s="720"/>
      <c r="K124" s="721"/>
      <c r="L124" s="720"/>
      <c r="M124" s="721"/>
      <c r="N124" s="720"/>
      <c r="O124" s="721"/>
      <c r="P124" s="720"/>
      <c r="Q124" s="721"/>
      <c r="R124" s="720"/>
      <c r="S124" s="721"/>
      <c r="T124" s="107"/>
      <c r="U124" s="55">
        <f>IF(OR(D124="s",F124="s",H124="s",J124="s",L124="s",N124="s",P124="s",R124="s"), 0, IF(OR(D124="a",F124="a",H124="a",J124="a",L124="a",N124="a",P124="a",R124="a"),V124,0))</f>
        <v>0</v>
      </c>
      <c r="V124" s="446">
        <f>IF(T124="na",0,10)</f>
        <v>10</v>
      </c>
      <c r="W124" s="99">
        <f>COUNTIF(D124:S124,"a")+COUNTIF(D124:S124,"s")+COUNTIF(T124,"NA")</f>
        <v>0</v>
      </c>
      <c r="X124" s="239"/>
      <c r="Y124" s="348"/>
      <c r="Z124" s="312" t="s">
        <v>280</v>
      </c>
    </row>
    <row r="125" spans="1:40" ht="21" customHeight="1" thickTop="1" thickBot="1" x14ac:dyDescent="0.25">
      <c r="A125" s="563"/>
      <c r="B125" s="166"/>
      <c r="C125" s="163"/>
      <c r="D125" s="725" t="s">
        <v>284</v>
      </c>
      <c r="E125" s="811"/>
      <c r="F125" s="811"/>
      <c r="G125" s="811"/>
      <c r="H125" s="811"/>
      <c r="I125" s="811"/>
      <c r="J125" s="811"/>
      <c r="K125" s="811"/>
      <c r="L125" s="811"/>
      <c r="M125" s="811"/>
      <c r="N125" s="811"/>
      <c r="O125" s="811"/>
      <c r="P125" s="811"/>
      <c r="Q125" s="811"/>
      <c r="R125" s="811"/>
      <c r="S125" s="811"/>
      <c r="T125" s="812"/>
      <c r="U125" s="2">
        <f>SUM(U123:U124)</f>
        <v>0</v>
      </c>
      <c r="V125" s="464">
        <f>SUM(V123:V124)</f>
        <v>20</v>
      </c>
      <c r="X125" s="244"/>
      <c r="Y125" s="348"/>
      <c r="Z125" s="312"/>
    </row>
    <row r="126" spans="1:40" ht="21" customHeight="1" thickBot="1" x14ac:dyDescent="0.25">
      <c r="A126" s="421"/>
      <c r="B126" s="111"/>
      <c r="C126" s="369"/>
      <c r="D126" s="900"/>
      <c r="E126" s="901"/>
      <c r="F126" s="955">
        <f>IF(T124="na",10,20)</f>
        <v>20</v>
      </c>
      <c r="G126" s="723"/>
      <c r="H126" s="723"/>
      <c r="I126" s="723"/>
      <c r="J126" s="723"/>
      <c r="K126" s="723"/>
      <c r="L126" s="723"/>
      <c r="M126" s="723"/>
      <c r="N126" s="723"/>
      <c r="O126" s="723"/>
      <c r="P126" s="723"/>
      <c r="Q126" s="723"/>
      <c r="R126" s="723"/>
      <c r="S126" s="723"/>
      <c r="T126" s="723"/>
      <c r="U126" s="723"/>
      <c r="V126" s="724"/>
      <c r="Y126" s="348"/>
      <c r="Z126" s="312"/>
    </row>
    <row r="127" spans="1:40" ht="30" customHeight="1" thickBot="1" x14ac:dyDescent="0.25">
      <c r="A127" s="418"/>
      <c r="B127" s="289">
        <v>2200</v>
      </c>
      <c r="C127" s="194" t="s">
        <v>261</v>
      </c>
      <c r="D127" s="201"/>
      <c r="E127" s="199"/>
      <c r="F127" s="200"/>
      <c r="G127" s="95"/>
      <c r="H127" s="562" t="s">
        <v>283</v>
      </c>
      <c r="I127" s="560"/>
      <c r="J127" s="192" t="s">
        <v>283</v>
      </c>
      <c r="K127" s="95"/>
      <c r="L127" s="200"/>
      <c r="M127" s="198"/>
      <c r="N127" s="201"/>
      <c r="O127" s="199"/>
      <c r="P127" s="200"/>
      <c r="Q127" s="198"/>
      <c r="R127" s="200"/>
      <c r="S127" s="198"/>
      <c r="T127" s="477"/>
      <c r="U127" s="361"/>
      <c r="V127" s="425"/>
      <c r="Z127" s="312"/>
    </row>
    <row r="128" spans="1:40" ht="27.95" customHeight="1" x14ac:dyDescent="0.2">
      <c r="A128" s="563"/>
      <c r="B128" s="273" t="s">
        <v>370</v>
      </c>
      <c r="C128" s="191" t="s">
        <v>36</v>
      </c>
      <c r="D128" s="744"/>
      <c r="E128" s="745"/>
      <c r="F128" s="744"/>
      <c r="G128" s="745"/>
      <c r="H128" s="744"/>
      <c r="I128" s="745"/>
      <c r="J128" s="744"/>
      <c r="K128" s="745"/>
      <c r="L128" s="744"/>
      <c r="M128" s="745"/>
      <c r="N128" s="744"/>
      <c r="O128" s="745"/>
      <c r="P128" s="744"/>
      <c r="Q128" s="745"/>
      <c r="R128" s="744"/>
      <c r="S128" s="745"/>
      <c r="T128" s="56"/>
      <c r="U128" s="57">
        <f>IF(OR(D128="s",F128="s",H128="s",J128="s",L128="s",N128="s",P128="s",R128="s"), 0, IF(OR(D128="a",F128="a",H128="a",J128="a",L128="a",N128="a",P128="a",R128="a"),V128,0))</f>
        <v>0</v>
      </c>
      <c r="V128" s="431">
        <v>10</v>
      </c>
      <c r="W128" s="99">
        <f>COUNTIF(D128:S128,"a")+COUNTIF(D128:S128,"s")</f>
        <v>0</v>
      </c>
      <c r="X128" s="250"/>
      <c r="Z128" s="312" t="s">
        <v>280</v>
      </c>
    </row>
    <row r="129" spans="1:26" ht="27.95" customHeight="1" thickBot="1" x14ac:dyDescent="0.25">
      <c r="A129" s="563"/>
      <c r="B129" s="274" t="s">
        <v>371</v>
      </c>
      <c r="C129" s="221" t="s">
        <v>331</v>
      </c>
      <c r="D129" s="720"/>
      <c r="E129" s="721"/>
      <c r="F129" s="720"/>
      <c r="G129" s="721"/>
      <c r="H129" s="720"/>
      <c r="I129" s="721"/>
      <c r="J129" s="720"/>
      <c r="K129" s="721"/>
      <c r="L129" s="720"/>
      <c r="M129" s="721"/>
      <c r="N129" s="720"/>
      <c r="O129" s="721"/>
      <c r="P129" s="720"/>
      <c r="Q129" s="721"/>
      <c r="R129" s="720"/>
      <c r="S129" s="721"/>
      <c r="T129" s="56"/>
      <c r="U129" s="55">
        <f>IF(OR(D129="s",F129="s",H129="s",J129="s",L129="s",N129="s",P129="s",R129="s"), 0, IF(OR(D129="a",F129="a",H129="a",J129="a",L129="a",N129="a",P129="a",R129="a"),V129,0))</f>
        <v>0</v>
      </c>
      <c r="V129" s="446">
        <v>10</v>
      </c>
      <c r="W129" s="99">
        <f>COUNTIF(D129:S129,"a")+COUNTIF(D129:S129,"s")</f>
        <v>0</v>
      </c>
      <c r="X129" s="250"/>
      <c r="Z129" s="312" t="s">
        <v>280</v>
      </c>
    </row>
    <row r="130" spans="1:26" ht="21" customHeight="1" thickTop="1" thickBot="1" x14ac:dyDescent="0.25">
      <c r="A130" s="563"/>
      <c r="B130" s="166"/>
      <c r="C130" s="163"/>
      <c r="D130" s="725" t="s">
        <v>284</v>
      </c>
      <c r="E130" s="811"/>
      <c r="F130" s="811"/>
      <c r="G130" s="811"/>
      <c r="H130" s="811"/>
      <c r="I130" s="811"/>
      <c r="J130" s="811"/>
      <c r="K130" s="811"/>
      <c r="L130" s="811"/>
      <c r="M130" s="811"/>
      <c r="N130" s="811"/>
      <c r="O130" s="811"/>
      <c r="P130" s="811"/>
      <c r="Q130" s="811"/>
      <c r="R130" s="811"/>
      <c r="S130" s="811"/>
      <c r="T130" s="812"/>
      <c r="U130" s="2">
        <f>SUM(U128:U129)</f>
        <v>0</v>
      </c>
      <c r="V130" s="464">
        <f>SUM(V128:V129)</f>
        <v>20</v>
      </c>
      <c r="X130" s="244"/>
      <c r="Z130" s="312"/>
    </row>
    <row r="131" spans="1:26" ht="21" customHeight="1" thickBot="1" x14ac:dyDescent="0.25">
      <c r="A131" s="563"/>
      <c r="B131" s="111"/>
      <c r="C131" s="369"/>
      <c r="D131" s="900"/>
      <c r="E131" s="901"/>
      <c r="F131" s="954">
        <v>20</v>
      </c>
      <c r="G131" s="723"/>
      <c r="H131" s="723"/>
      <c r="I131" s="723"/>
      <c r="J131" s="723"/>
      <c r="K131" s="723"/>
      <c r="L131" s="723"/>
      <c r="M131" s="723"/>
      <c r="N131" s="723"/>
      <c r="O131" s="723"/>
      <c r="P131" s="723"/>
      <c r="Q131" s="723"/>
      <c r="R131" s="723"/>
      <c r="S131" s="723"/>
      <c r="T131" s="723"/>
      <c r="U131" s="723"/>
      <c r="V131" s="724"/>
      <c r="Z131" s="312"/>
    </row>
    <row r="132" spans="1:26" ht="30" customHeight="1" thickBot="1" x14ac:dyDescent="0.25">
      <c r="A132" s="418"/>
      <c r="B132" s="270">
        <v>2300</v>
      </c>
      <c r="C132" s="197" t="s">
        <v>262</v>
      </c>
      <c r="D132" s="562" t="s">
        <v>283</v>
      </c>
      <c r="E132" s="560"/>
      <c r="F132" s="368" t="s">
        <v>283</v>
      </c>
      <c r="G132" s="95"/>
      <c r="H132" s="562"/>
      <c r="I132" s="560"/>
      <c r="J132" s="368" t="s">
        <v>283</v>
      </c>
      <c r="K132" s="95"/>
      <c r="L132" s="562"/>
      <c r="M132" s="357"/>
      <c r="N132" s="485"/>
      <c r="O132" s="484"/>
      <c r="P132" s="358"/>
      <c r="Q132" s="484"/>
      <c r="R132" s="358"/>
      <c r="S132" s="357"/>
      <c r="T132" s="359"/>
      <c r="U132" s="360"/>
      <c r="V132" s="360"/>
      <c r="Z132" s="312"/>
    </row>
    <row r="133" spans="1:26" ht="27.95" customHeight="1" x14ac:dyDescent="0.2">
      <c r="A133" s="563"/>
      <c r="B133" s="262" t="s">
        <v>495</v>
      </c>
      <c r="C133" s="117" t="s">
        <v>348</v>
      </c>
      <c r="D133" s="744"/>
      <c r="E133" s="745"/>
      <c r="F133" s="744"/>
      <c r="G133" s="745"/>
      <c r="H133" s="744"/>
      <c r="I133" s="745"/>
      <c r="J133" s="744"/>
      <c r="K133" s="745"/>
      <c r="L133" s="744"/>
      <c r="M133" s="745"/>
      <c r="N133" s="744"/>
      <c r="O133" s="745"/>
      <c r="P133" s="744"/>
      <c r="Q133" s="745"/>
      <c r="R133" s="744"/>
      <c r="S133" s="745"/>
      <c r="T133" s="56"/>
      <c r="U133" s="57">
        <f>IF(OR(D133="s",F133="s",H133="s",J133="s",L133="s",N133="s",P133="s",R133="s"), 0, IF(OR(D133="a",F133="a",H133="a",J133="a",L133="a",N133="a",P133="a",R133="a"),V133,0))</f>
        <v>0</v>
      </c>
      <c r="V133" s="460">
        <v>10</v>
      </c>
      <c r="W133" s="99">
        <f>COUNTIF(D133:S133,"a")+COUNTIF(D133:S133,"s")</f>
        <v>0</v>
      </c>
      <c r="X133" s="250"/>
      <c r="Z133" s="312"/>
    </row>
    <row r="134" spans="1:26" ht="27.95" customHeight="1" x14ac:dyDescent="0.2">
      <c r="A134" s="563"/>
      <c r="B134" s="262" t="s">
        <v>349</v>
      </c>
      <c r="C134" s="124" t="s">
        <v>295</v>
      </c>
      <c r="D134" s="727"/>
      <c r="E134" s="728"/>
      <c r="F134" s="727"/>
      <c r="G134" s="728"/>
      <c r="H134" s="727"/>
      <c r="I134" s="728"/>
      <c r="J134" s="727"/>
      <c r="K134" s="728"/>
      <c r="L134" s="727"/>
      <c r="M134" s="728"/>
      <c r="N134" s="727"/>
      <c r="O134" s="728"/>
      <c r="P134" s="727"/>
      <c r="Q134" s="728"/>
      <c r="R134" s="727"/>
      <c r="S134" s="728"/>
      <c r="T134" s="56"/>
      <c r="U134" s="54">
        <f>IF(OR(D134="s",F134="s",H134="s",J134="s",L134="s",N134="s",P134="s",R134="s"), 0, IF(OR(D134="a",F134="a",H134="a",J134="a",L134="a",N134="a",P134="a",R134="a"),V134,0))</f>
        <v>0</v>
      </c>
      <c r="V134" s="466">
        <v>10</v>
      </c>
      <c r="W134" s="99">
        <f>COUNTIF(D134:S134,"a")+COUNTIF(D134:S134,"s")</f>
        <v>0</v>
      </c>
      <c r="X134" s="250"/>
      <c r="Z134" s="312"/>
    </row>
    <row r="135" spans="1:26" ht="27.95" customHeight="1" x14ac:dyDescent="0.2">
      <c r="A135" s="563"/>
      <c r="B135" s="669" t="s">
        <v>296</v>
      </c>
      <c r="C135" s="203" t="s">
        <v>502</v>
      </c>
      <c r="D135" s="727"/>
      <c r="E135" s="728"/>
      <c r="F135" s="727"/>
      <c r="G135" s="728"/>
      <c r="H135" s="727"/>
      <c r="I135" s="728"/>
      <c r="J135" s="727"/>
      <c r="K135" s="728"/>
      <c r="L135" s="727"/>
      <c r="M135" s="728"/>
      <c r="N135" s="727"/>
      <c r="O135" s="728"/>
      <c r="P135" s="727"/>
      <c r="Q135" s="728"/>
      <c r="R135" s="727"/>
      <c r="S135" s="728"/>
      <c r="T135" s="56"/>
      <c r="U135" s="54">
        <f>IF(OR(D135="s",F135="s",H135="s",J135="s",L135="s",N135="s",P135="s",R135="s"), 0, IF(OR(D135="a",F135="a",H135="a",J135="a",L135="a",N135="a",P135="a",R135="a"),V135,0))</f>
        <v>0</v>
      </c>
      <c r="V135" s="466">
        <v>20</v>
      </c>
      <c r="W135" s="99">
        <f>COUNTIF(D135:S135,"a")+COUNTIF(D135:S135,"s")</f>
        <v>0</v>
      </c>
      <c r="X135" s="250"/>
      <c r="Z135" s="312" t="s">
        <v>280</v>
      </c>
    </row>
    <row r="136" spans="1:26" ht="27.75" customHeight="1" thickBot="1" x14ac:dyDescent="0.25">
      <c r="A136" s="563"/>
      <c r="B136" s="274" t="s">
        <v>297</v>
      </c>
      <c r="C136" s="222" t="s">
        <v>298</v>
      </c>
      <c r="D136" s="720"/>
      <c r="E136" s="721"/>
      <c r="F136" s="720"/>
      <c r="G136" s="721"/>
      <c r="H136" s="720"/>
      <c r="I136" s="721"/>
      <c r="J136" s="720"/>
      <c r="K136" s="721"/>
      <c r="L136" s="720"/>
      <c r="M136" s="721"/>
      <c r="N136" s="720"/>
      <c r="O136" s="721"/>
      <c r="P136" s="720"/>
      <c r="Q136" s="721"/>
      <c r="R136" s="720"/>
      <c r="S136" s="721"/>
      <c r="T136" s="56"/>
      <c r="U136" s="55">
        <f>IF(OR(D136="s",F136="s",H136="s",J136="s",L136="s",N136="s",P136="s",R136="s"), 0, IF(OR(D136="a",F136="a",H136="a",J136="a",L136="a",N136="a",P136="a",R136="a"),V136,0))</f>
        <v>0</v>
      </c>
      <c r="V136" s="468">
        <v>10</v>
      </c>
      <c r="W136" s="99">
        <f>COUNTIF(D136:S136,"a")+COUNTIF(D136:S136,"s")</f>
        <v>0</v>
      </c>
      <c r="X136" s="250"/>
      <c r="Z136" s="312" t="s">
        <v>280</v>
      </c>
    </row>
    <row r="137" spans="1:26" ht="21" customHeight="1" thickTop="1" thickBot="1" x14ac:dyDescent="0.25">
      <c r="A137" s="563"/>
      <c r="B137" s="167"/>
      <c r="C137" s="165"/>
      <c r="D137" s="725" t="s">
        <v>284</v>
      </c>
      <c r="E137" s="811"/>
      <c r="F137" s="811"/>
      <c r="G137" s="811"/>
      <c r="H137" s="811"/>
      <c r="I137" s="811"/>
      <c r="J137" s="811"/>
      <c r="K137" s="811"/>
      <c r="L137" s="811"/>
      <c r="M137" s="811"/>
      <c r="N137" s="811"/>
      <c r="O137" s="811"/>
      <c r="P137" s="811"/>
      <c r="Q137" s="811"/>
      <c r="R137" s="811"/>
      <c r="S137" s="811"/>
      <c r="T137" s="812"/>
      <c r="U137" s="2">
        <f>SUM(U133:U136)</f>
        <v>0</v>
      </c>
      <c r="V137" s="469">
        <f>SUM(V133:V136)</f>
        <v>50</v>
      </c>
      <c r="W137" s="76"/>
      <c r="X137" s="243"/>
      <c r="Z137" s="312"/>
    </row>
    <row r="138" spans="1:26" ht="21" customHeight="1" thickBot="1" x14ac:dyDescent="0.25">
      <c r="A138" s="182"/>
      <c r="B138" s="139"/>
      <c r="C138" s="656"/>
      <c r="D138" s="900"/>
      <c r="E138" s="901"/>
      <c r="F138" s="803">
        <v>30</v>
      </c>
      <c r="G138" s="723"/>
      <c r="H138" s="723"/>
      <c r="I138" s="723"/>
      <c r="J138" s="723"/>
      <c r="K138" s="723"/>
      <c r="L138" s="723"/>
      <c r="M138" s="723"/>
      <c r="N138" s="723"/>
      <c r="O138" s="723"/>
      <c r="P138" s="723"/>
      <c r="Q138" s="723"/>
      <c r="R138" s="723"/>
      <c r="S138" s="723"/>
      <c r="T138" s="723"/>
      <c r="U138" s="723"/>
      <c r="V138" s="724"/>
      <c r="W138" s="76"/>
      <c r="X138" s="242"/>
      <c r="Z138" s="312"/>
    </row>
    <row r="139" spans="1:26" ht="33" customHeight="1" thickBot="1" x14ac:dyDescent="0.25">
      <c r="A139" s="474"/>
      <c r="B139" s="304">
        <v>3000</v>
      </c>
      <c r="C139" s="917" t="s">
        <v>471</v>
      </c>
      <c r="D139" s="918"/>
      <c r="E139" s="918"/>
      <c r="F139" s="918"/>
      <c r="G139" s="918"/>
      <c r="H139" s="918"/>
      <c r="I139" s="918"/>
      <c r="J139" s="918"/>
      <c r="K139" s="918"/>
      <c r="L139" s="918"/>
      <c r="M139" s="918"/>
      <c r="N139" s="918"/>
      <c r="O139" s="918"/>
      <c r="P139" s="918"/>
      <c r="Q139" s="918"/>
      <c r="R139" s="918"/>
      <c r="S139" s="918"/>
      <c r="T139" s="918"/>
      <c r="U139" s="918"/>
      <c r="V139" s="919"/>
      <c r="Z139" s="312"/>
    </row>
    <row r="140" spans="1:26" ht="30" customHeight="1" thickBot="1" x14ac:dyDescent="0.25">
      <c r="A140" s="563"/>
      <c r="B140" s="278" t="s">
        <v>433</v>
      </c>
      <c r="C140" s="209" t="s">
        <v>263</v>
      </c>
      <c r="D140" s="15"/>
      <c r="E140" s="17"/>
      <c r="F140" s="18"/>
      <c r="G140" s="25"/>
      <c r="H140" s="14" t="s">
        <v>283</v>
      </c>
      <c r="I140" s="23"/>
      <c r="J140" s="24"/>
      <c r="K140" s="25"/>
      <c r="L140" s="14" t="s">
        <v>283</v>
      </c>
      <c r="M140" s="23"/>
      <c r="N140" s="24" t="s">
        <v>283</v>
      </c>
      <c r="O140" s="25"/>
      <c r="P140" s="14" t="s">
        <v>283</v>
      </c>
      <c r="Q140" s="23"/>
      <c r="R140" s="18"/>
      <c r="S140" s="19"/>
      <c r="T140" s="20"/>
      <c r="U140" s="22"/>
      <c r="V140" s="430"/>
      <c r="Z140" s="312"/>
    </row>
    <row r="141" spans="1:26" ht="27.95" customHeight="1" x14ac:dyDescent="0.2">
      <c r="A141" s="563"/>
      <c r="B141" s="263" t="s">
        <v>472</v>
      </c>
      <c r="C141" s="223" t="s">
        <v>510</v>
      </c>
      <c r="D141" s="744"/>
      <c r="E141" s="745"/>
      <c r="F141" s="744"/>
      <c r="G141" s="745"/>
      <c r="H141" s="744"/>
      <c r="I141" s="745"/>
      <c r="J141" s="744"/>
      <c r="K141" s="745"/>
      <c r="L141" s="744"/>
      <c r="M141" s="745"/>
      <c r="N141" s="744"/>
      <c r="O141" s="745"/>
      <c r="P141" s="744"/>
      <c r="Q141" s="745"/>
      <c r="R141" s="744"/>
      <c r="S141" s="745"/>
      <c r="T141" s="56"/>
      <c r="U141" s="57">
        <f>IF(OR(D141="s",F141="s",H141="s",J141="s",L141="s",N141="s",P141="s",R141="s"), 0, IF(OR(D141="a",F141="a",H141="a",J141="a",L141="a",N141="a",P141="a",R141="a"),V141,0))</f>
        <v>0</v>
      </c>
      <c r="V141" s="431">
        <v>10</v>
      </c>
      <c r="W141" s="99">
        <f>COUNTIF(D141:S141,"a")+COUNTIF(D141:S141,"s")</f>
        <v>0</v>
      </c>
      <c r="X141" s="346"/>
      <c r="Y141" s="347"/>
      <c r="Z141" s="312" t="s">
        <v>280</v>
      </c>
    </row>
    <row r="142" spans="1:26" ht="27.95" customHeight="1" x14ac:dyDescent="0.2">
      <c r="A142" s="563"/>
      <c r="B142" s="267" t="s">
        <v>473</v>
      </c>
      <c r="C142" s="224" t="s">
        <v>11</v>
      </c>
      <c r="D142" s="727"/>
      <c r="E142" s="728"/>
      <c r="F142" s="727"/>
      <c r="G142" s="728"/>
      <c r="H142" s="727"/>
      <c r="I142" s="728"/>
      <c r="J142" s="727"/>
      <c r="K142" s="728"/>
      <c r="L142" s="727"/>
      <c r="M142" s="728"/>
      <c r="N142" s="727"/>
      <c r="O142" s="728"/>
      <c r="P142" s="727"/>
      <c r="Q142" s="728"/>
      <c r="R142" s="727"/>
      <c r="S142" s="728"/>
      <c r="T142" s="56"/>
      <c r="U142" s="54">
        <f>IF(OR(D142="s",F142="s",H142="s",J142="s",L142="s",N142="s",P142="s",R142="s"), 0, IF(OR(D142="a",F142="a",H142="a",J142="a",L142="a",N142="a",P142="a",R142="a"),V142,0))</f>
        <v>0</v>
      </c>
      <c r="V142" s="428">
        <v>10</v>
      </c>
      <c r="W142" s="99">
        <f>COUNTIF(D142:S142,"a")+COUNTIF(D142:S142,"s")</f>
        <v>0</v>
      </c>
      <c r="X142" s="250"/>
      <c r="Z142" s="312" t="s">
        <v>280</v>
      </c>
    </row>
    <row r="143" spans="1:26" ht="27.95" customHeight="1" x14ac:dyDescent="0.2">
      <c r="A143" s="563"/>
      <c r="B143" s="267" t="s">
        <v>474</v>
      </c>
      <c r="C143" s="224" t="s">
        <v>324</v>
      </c>
      <c r="D143" s="727"/>
      <c r="E143" s="728"/>
      <c r="F143" s="727"/>
      <c r="G143" s="728"/>
      <c r="H143" s="727"/>
      <c r="I143" s="728"/>
      <c r="J143" s="727"/>
      <c r="K143" s="728"/>
      <c r="L143" s="727"/>
      <c r="M143" s="728"/>
      <c r="N143" s="727"/>
      <c r="O143" s="728"/>
      <c r="P143" s="727"/>
      <c r="Q143" s="728"/>
      <c r="R143" s="727"/>
      <c r="S143" s="728"/>
      <c r="T143" s="56"/>
      <c r="U143" s="54">
        <f>IF(OR(D143="s",F143="s",H143="s",J143="s",L143="s",N143="s",P143="s",R143="s"), 0, IF(OR(D143="a",F143="a",H143="a",J143="a",L143="a",N143="a",P143="a",R143="a"),V143,0))</f>
        <v>0</v>
      </c>
      <c r="V143" s="428">
        <v>10</v>
      </c>
      <c r="W143" s="99">
        <f>COUNTIF(D143:S143,"a")+COUNTIF(D143:S143,"s")</f>
        <v>0</v>
      </c>
      <c r="X143" s="250"/>
      <c r="Z143" s="312" t="s">
        <v>280</v>
      </c>
    </row>
    <row r="144" spans="1:26" ht="27.95" customHeight="1" x14ac:dyDescent="0.2">
      <c r="A144" s="563"/>
      <c r="B144" s="267" t="s">
        <v>356</v>
      </c>
      <c r="C144" s="225" t="s">
        <v>19</v>
      </c>
      <c r="D144" s="727"/>
      <c r="E144" s="728"/>
      <c r="F144" s="727"/>
      <c r="G144" s="728"/>
      <c r="H144" s="727"/>
      <c r="I144" s="728"/>
      <c r="J144" s="727"/>
      <c r="K144" s="728"/>
      <c r="L144" s="727"/>
      <c r="M144" s="728"/>
      <c r="N144" s="727"/>
      <c r="O144" s="728"/>
      <c r="P144" s="727"/>
      <c r="Q144" s="728"/>
      <c r="R144" s="727"/>
      <c r="S144" s="728"/>
      <c r="T144" s="56"/>
      <c r="U144" s="54">
        <f>IF(OR(D144="s",F144="s",H144="s",J144="s",L144="s",N144="s",P144="s",R144="s"), 0, IF(OR(D144="a",F144="a",H144="a",J144="a",L144="a",N144="a",P144="a",R144="a"),V144,0))</f>
        <v>0</v>
      </c>
      <c r="V144" s="428">
        <v>10</v>
      </c>
      <c r="W144" s="99">
        <f>COUNTIF(D144:S144,"a")+COUNTIF(D144:S144,"s")</f>
        <v>0</v>
      </c>
      <c r="X144" s="250"/>
      <c r="Z144" s="312" t="s">
        <v>280</v>
      </c>
    </row>
    <row r="145" spans="1:40" ht="45" customHeight="1" thickBot="1" x14ac:dyDescent="0.25">
      <c r="A145" s="563"/>
      <c r="B145" s="267" t="s">
        <v>101</v>
      </c>
      <c r="C145" s="225" t="s">
        <v>206</v>
      </c>
      <c r="D145" s="720"/>
      <c r="E145" s="721"/>
      <c r="F145" s="720"/>
      <c r="G145" s="721"/>
      <c r="H145" s="720"/>
      <c r="I145" s="721"/>
      <c r="J145" s="720"/>
      <c r="K145" s="721"/>
      <c r="L145" s="720"/>
      <c r="M145" s="721"/>
      <c r="N145" s="720"/>
      <c r="O145" s="721"/>
      <c r="P145" s="720"/>
      <c r="Q145" s="721"/>
      <c r="R145" s="720"/>
      <c r="S145" s="721"/>
      <c r="T145" s="56"/>
      <c r="U145" s="55">
        <f>IF(OR(D145="s",F145="s",H145="s",J145="s",L145="s",N145="s",P145="s",R145="s"), 0, IF(OR(D145="a",F145="a",H145="a",J145="a",L145="a",N145="a",P145="a",R145="a"),V145,0))</f>
        <v>0</v>
      </c>
      <c r="V145" s="433">
        <v>10</v>
      </c>
      <c r="W145" s="99">
        <f>COUNTIF(D145:S145,"a")+COUNTIF(D145:S145,"s")</f>
        <v>0</v>
      </c>
      <c r="X145" s="250"/>
      <c r="Z145" s="312" t="s">
        <v>280</v>
      </c>
    </row>
    <row r="146" spans="1:40" ht="21" customHeight="1" thickTop="1" thickBot="1" x14ac:dyDescent="0.25">
      <c r="A146" s="563"/>
      <c r="B146" s="109"/>
      <c r="C146" s="154"/>
      <c r="D146" s="725" t="s">
        <v>284</v>
      </c>
      <c r="E146" s="811"/>
      <c r="F146" s="811"/>
      <c r="G146" s="811"/>
      <c r="H146" s="811"/>
      <c r="I146" s="811"/>
      <c r="J146" s="811"/>
      <c r="K146" s="811"/>
      <c r="L146" s="811"/>
      <c r="M146" s="811"/>
      <c r="N146" s="811"/>
      <c r="O146" s="811"/>
      <c r="P146" s="811"/>
      <c r="Q146" s="811"/>
      <c r="R146" s="811"/>
      <c r="S146" s="811"/>
      <c r="T146" s="812"/>
      <c r="U146" s="2">
        <f>SUM(U141:U145)</f>
        <v>0</v>
      </c>
      <c r="V146" s="429">
        <f>SUM(V141:V145)</f>
        <v>50</v>
      </c>
      <c r="X146" s="244"/>
      <c r="Z146" s="312"/>
    </row>
    <row r="147" spans="1:40" ht="21" customHeight="1" thickBot="1" x14ac:dyDescent="0.25">
      <c r="A147" s="563"/>
      <c r="B147" s="188"/>
      <c r="C147" s="478"/>
      <c r="D147" s="900"/>
      <c r="E147" s="901"/>
      <c r="F147" s="762">
        <v>50</v>
      </c>
      <c r="G147" s="723"/>
      <c r="H147" s="723"/>
      <c r="I147" s="723"/>
      <c r="J147" s="723"/>
      <c r="K147" s="723"/>
      <c r="L147" s="723"/>
      <c r="M147" s="723"/>
      <c r="N147" s="723"/>
      <c r="O147" s="723"/>
      <c r="P147" s="723"/>
      <c r="Q147" s="723"/>
      <c r="R147" s="723"/>
      <c r="S147" s="723"/>
      <c r="T147" s="723"/>
      <c r="U147" s="723"/>
      <c r="V147" s="724"/>
      <c r="Z147" s="312"/>
    </row>
    <row r="148" spans="1:40" ht="30" customHeight="1" thickBot="1" x14ac:dyDescent="0.25">
      <c r="A148" s="418"/>
      <c r="B148" s="289" t="s">
        <v>1076</v>
      </c>
      <c r="C148" s="380" t="s">
        <v>1077</v>
      </c>
      <c r="D148" s="562"/>
      <c r="E148" s="95"/>
      <c r="F148" s="562"/>
      <c r="G148" s="95"/>
      <c r="H148" s="562"/>
      <c r="I148" s="560"/>
      <c r="J148" s="192"/>
      <c r="K148" s="95"/>
      <c r="L148" s="562"/>
      <c r="M148" s="560"/>
      <c r="N148" s="562"/>
      <c r="O148" s="560"/>
      <c r="P148" s="562"/>
      <c r="Q148" s="560"/>
      <c r="R148" s="562"/>
      <c r="S148" s="560"/>
      <c r="T148" s="381"/>
      <c r="U148" s="361"/>
      <c r="V148" s="425"/>
      <c r="Y148" s="313"/>
      <c r="Z148" s="312"/>
      <c r="AA148" s="313"/>
      <c r="AB148" s="313"/>
      <c r="AC148" s="313"/>
      <c r="AD148" s="313"/>
      <c r="AE148" s="313"/>
      <c r="AF148" s="313"/>
      <c r="AG148" s="313"/>
      <c r="AH148" s="313"/>
      <c r="AI148" s="313"/>
      <c r="AJ148" s="313"/>
      <c r="AK148" s="313"/>
      <c r="AL148" s="313"/>
      <c r="AM148" s="313"/>
      <c r="AN148" s="313"/>
    </row>
    <row r="149" spans="1:40" ht="45" customHeight="1" x14ac:dyDescent="0.2">
      <c r="A149" s="502"/>
      <c r="B149" s="503" t="s">
        <v>1078</v>
      </c>
      <c r="C149" s="512" t="s">
        <v>1083</v>
      </c>
      <c r="D149" s="744"/>
      <c r="E149" s="745"/>
      <c r="F149" s="744"/>
      <c r="G149" s="745"/>
      <c r="H149" s="744"/>
      <c r="I149" s="745"/>
      <c r="J149" s="744"/>
      <c r="K149" s="745"/>
      <c r="L149" s="744"/>
      <c r="M149" s="745"/>
      <c r="N149" s="744"/>
      <c r="O149" s="745"/>
      <c r="P149" s="744"/>
      <c r="Q149" s="745"/>
      <c r="R149" s="744"/>
      <c r="S149" s="745"/>
      <c r="T149" s="107"/>
      <c r="U149" s="57">
        <f>IF(OR(D149="s",F149="s",H149="s",J149="s",L149="s",N149="s",P149="s",R149="s"), 0, IF(OR(D149="a",F149="a",H149="a",J149="a",L149="a",N149="a",P149="a",R149="a"),V149,0))</f>
        <v>0</v>
      </c>
      <c r="V149" s="431">
        <f>IF(T149="na",0,10)</f>
        <v>10</v>
      </c>
      <c r="W149" s="99">
        <f t="shared" ref="W149:W154" si="24">COUNTIF(D149:S149,"a")+COUNTIF(D149:S149,"s")+COUNTIF(T149,"na")</f>
        <v>0</v>
      </c>
      <c r="X149" s="250"/>
      <c r="Y149" s="313"/>
      <c r="Z149" s="312" t="s">
        <v>280</v>
      </c>
      <c r="AA149" s="313"/>
      <c r="AB149" s="313"/>
      <c r="AC149" s="313"/>
      <c r="AD149" s="313"/>
      <c r="AE149" s="313"/>
      <c r="AF149" s="313"/>
      <c r="AG149" s="313"/>
      <c r="AH149" s="313"/>
      <c r="AI149" s="313"/>
      <c r="AJ149" s="313"/>
      <c r="AK149" s="313"/>
      <c r="AL149" s="313"/>
      <c r="AM149" s="313"/>
      <c r="AN149" s="313"/>
    </row>
    <row r="150" spans="1:40" ht="45" customHeight="1" x14ac:dyDescent="0.2">
      <c r="A150" s="502"/>
      <c r="B150" s="504" t="s">
        <v>1079</v>
      </c>
      <c r="C150" s="513" t="s">
        <v>1084</v>
      </c>
      <c r="D150" s="727"/>
      <c r="E150" s="728"/>
      <c r="F150" s="727"/>
      <c r="G150" s="728"/>
      <c r="H150" s="727"/>
      <c r="I150" s="728"/>
      <c r="J150" s="727"/>
      <c r="K150" s="728"/>
      <c r="L150" s="727"/>
      <c r="M150" s="728"/>
      <c r="N150" s="727"/>
      <c r="O150" s="728"/>
      <c r="P150" s="727"/>
      <c r="Q150" s="728"/>
      <c r="R150" s="727"/>
      <c r="S150" s="728"/>
      <c r="T150" s="108" t="str">
        <f>IF(T149="na", "na", "")</f>
        <v/>
      </c>
      <c r="U150" s="54">
        <f t="shared" ref="U150:U154" si="25">IF(OR(D150="s",F150="s",H150="s",J150="s",L150="s",N150="s",P150="s",R150="s"), 0, IF(OR(D150="a",F150="a",H150="a",J150="a",L150="a",N150="a",P150="a",R150="a"),V150,0))</f>
        <v>0</v>
      </c>
      <c r="V150" s="428">
        <f>IF(T150="na",0,10)</f>
        <v>10</v>
      </c>
      <c r="W150" s="99">
        <f t="shared" si="24"/>
        <v>0</v>
      </c>
      <c r="X150" s="250"/>
      <c r="Y150" s="313"/>
      <c r="Z150" s="312" t="s">
        <v>280</v>
      </c>
      <c r="AA150" s="313"/>
      <c r="AB150" s="313"/>
      <c r="AC150" s="313"/>
      <c r="AD150" s="313"/>
      <c r="AE150" s="313"/>
      <c r="AF150" s="313"/>
      <c r="AG150" s="313"/>
      <c r="AH150" s="313"/>
      <c r="AI150" s="313"/>
      <c r="AJ150" s="313"/>
      <c r="AK150" s="313"/>
      <c r="AL150" s="313"/>
      <c r="AM150" s="313"/>
      <c r="AN150" s="313"/>
    </row>
    <row r="151" spans="1:40" ht="45" customHeight="1" x14ac:dyDescent="0.2">
      <c r="A151" s="502"/>
      <c r="B151" s="504" t="s">
        <v>1080</v>
      </c>
      <c r="C151" s="514" t="s">
        <v>1085</v>
      </c>
      <c r="D151" s="727"/>
      <c r="E151" s="728"/>
      <c r="F151" s="727"/>
      <c r="G151" s="728"/>
      <c r="H151" s="727"/>
      <c r="I151" s="728"/>
      <c r="J151" s="727"/>
      <c r="K151" s="728"/>
      <c r="L151" s="727"/>
      <c r="M151" s="728"/>
      <c r="N151" s="727"/>
      <c r="O151" s="728"/>
      <c r="P151" s="727"/>
      <c r="Q151" s="728"/>
      <c r="R151" s="727"/>
      <c r="S151" s="728"/>
      <c r="T151" s="108" t="str">
        <f>IF(T149="na", "na", "")</f>
        <v/>
      </c>
      <c r="U151" s="54">
        <f t="shared" si="25"/>
        <v>0</v>
      </c>
      <c r="V151" s="428">
        <f>IF(T151="na",0,10)</f>
        <v>10</v>
      </c>
      <c r="W151" s="99">
        <f t="shared" si="24"/>
        <v>0</v>
      </c>
      <c r="X151" s="250"/>
      <c r="Y151" s="313"/>
      <c r="Z151" s="312"/>
      <c r="AA151" s="313"/>
      <c r="AB151" s="313"/>
      <c r="AC151" s="313"/>
      <c r="AD151" s="313"/>
      <c r="AE151" s="313"/>
      <c r="AF151" s="313"/>
      <c r="AG151" s="313"/>
      <c r="AH151" s="313"/>
      <c r="AI151" s="313"/>
      <c r="AJ151" s="313"/>
      <c r="AK151" s="313"/>
      <c r="AL151" s="313"/>
      <c r="AM151" s="313"/>
      <c r="AN151" s="313"/>
    </row>
    <row r="152" spans="1:40" ht="45" customHeight="1" x14ac:dyDescent="0.2">
      <c r="A152" s="502"/>
      <c r="B152" s="504" t="s">
        <v>1081</v>
      </c>
      <c r="C152" s="513" t="s">
        <v>1191</v>
      </c>
      <c r="D152" s="727"/>
      <c r="E152" s="728"/>
      <c r="F152" s="727"/>
      <c r="G152" s="728"/>
      <c r="H152" s="727"/>
      <c r="I152" s="728"/>
      <c r="J152" s="727"/>
      <c r="K152" s="728"/>
      <c r="L152" s="727"/>
      <c r="M152" s="728"/>
      <c r="N152" s="727"/>
      <c r="O152" s="728"/>
      <c r="P152" s="727"/>
      <c r="Q152" s="728"/>
      <c r="R152" s="727"/>
      <c r="S152" s="728"/>
      <c r="T152" s="108" t="str">
        <f>IF(T149="na", "na", "")</f>
        <v/>
      </c>
      <c r="U152" s="54">
        <f t="shared" si="25"/>
        <v>0</v>
      </c>
      <c r="V152" s="428">
        <f>IF(T152="na",0,5)</f>
        <v>5</v>
      </c>
      <c r="W152" s="99">
        <f t="shared" si="24"/>
        <v>0</v>
      </c>
      <c r="X152" s="250"/>
      <c r="Y152" s="313"/>
      <c r="Z152" s="312" t="s">
        <v>280</v>
      </c>
      <c r="AA152" s="313"/>
      <c r="AB152" s="313"/>
      <c r="AC152" s="313"/>
      <c r="AD152" s="313"/>
      <c r="AE152" s="313"/>
      <c r="AF152" s="313"/>
      <c r="AG152" s="313"/>
      <c r="AH152" s="313"/>
      <c r="AI152" s="313"/>
      <c r="AJ152" s="313"/>
      <c r="AK152" s="313"/>
      <c r="AL152" s="313"/>
      <c r="AM152" s="313"/>
      <c r="AN152" s="313"/>
    </row>
    <row r="153" spans="1:40" ht="27.95" customHeight="1" x14ac:dyDescent="0.2">
      <c r="A153" s="502"/>
      <c r="B153" s="504" t="s">
        <v>1086</v>
      </c>
      <c r="C153" s="513" t="s">
        <v>1087</v>
      </c>
      <c r="D153" s="727"/>
      <c r="E153" s="728"/>
      <c r="F153" s="727"/>
      <c r="G153" s="728"/>
      <c r="H153" s="727"/>
      <c r="I153" s="728"/>
      <c r="J153" s="727"/>
      <c r="K153" s="728"/>
      <c r="L153" s="727"/>
      <c r="M153" s="728"/>
      <c r="N153" s="727"/>
      <c r="O153" s="728"/>
      <c r="P153" s="727"/>
      <c r="Q153" s="728"/>
      <c r="R153" s="727"/>
      <c r="S153" s="728"/>
      <c r="T153" s="108" t="str">
        <f>IF(T149="na", "na", "")</f>
        <v/>
      </c>
      <c r="U153" s="54">
        <f t="shared" si="25"/>
        <v>0</v>
      </c>
      <c r="V153" s="428">
        <f>IF(T153="na",0,5)</f>
        <v>5</v>
      </c>
      <c r="W153" s="99">
        <f t="shared" si="24"/>
        <v>0</v>
      </c>
      <c r="X153" s="250"/>
      <c r="Y153" s="313"/>
      <c r="Z153" s="312"/>
      <c r="AA153" s="313"/>
      <c r="AB153" s="313"/>
      <c r="AC153" s="313"/>
      <c r="AD153" s="313"/>
      <c r="AE153" s="313"/>
      <c r="AF153" s="313"/>
      <c r="AG153" s="313"/>
      <c r="AH153" s="313"/>
      <c r="AI153" s="313"/>
      <c r="AJ153" s="313"/>
      <c r="AK153" s="313"/>
      <c r="AL153" s="313"/>
      <c r="AM153" s="313"/>
      <c r="AN153" s="313"/>
    </row>
    <row r="154" spans="1:40" ht="27.95" customHeight="1" thickBot="1" x14ac:dyDescent="0.25">
      <c r="A154" s="502"/>
      <c r="B154" s="504" t="s">
        <v>1082</v>
      </c>
      <c r="C154" s="513" t="s">
        <v>1088</v>
      </c>
      <c r="D154" s="727"/>
      <c r="E154" s="728"/>
      <c r="F154" s="727"/>
      <c r="G154" s="728"/>
      <c r="H154" s="727"/>
      <c r="I154" s="728"/>
      <c r="J154" s="727"/>
      <c r="K154" s="728"/>
      <c r="L154" s="727"/>
      <c r="M154" s="728"/>
      <c r="N154" s="727"/>
      <c r="O154" s="728"/>
      <c r="P154" s="727"/>
      <c r="Q154" s="728"/>
      <c r="R154" s="727"/>
      <c r="S154" s="728"/>
      <c r="T154" s="108" t="str">
        <f>IF(T149="na", "na", "")</f>
        <v/>
      </c>
      <c r="U154" s="54">
        <f t="shared" si="25"/>
        <v>0</v>
      </c>
      <c r="V154" s="428">
        <f>IF(T154="na",0,10)</f>
        <v>10</v>
      </c>
      <c r="W154" s="99">
        <f t="shared" si="24"/>
        <v>0</v>
      </c>
      <c r="X154" s="250"/>
      <c r="Y154" s="313"/>
      <c r="Z154" s="312"/>
      <c r="AA154" s="313"/>
      <c r="AB154" s="313"/>
      <c r="AC154" s="313"/>
      <c r="AD154" s="313"/>
      <c r="AE154" s="313"/>
      <c r="AF154" s="313"/>
      <c r="AG154" s="313"/>
      <c r="AH154" s="313"/>
      <c r="AI154" s="313"/>
      <c r="AJ154" s="313"/>
      <c r="AK154" s="313"/>
      <c r="AL154" s="313"/>
      <c r="AM154" s="313"/>
      <c r="AN154" s="313"/>
    </row>
    <row r="155" spans="1:40" ht="21" customHeight="1" thickTop="1" thickBot="1" x14ac:dyDescent="0.25">
      <c r="A155" s="563"/>
      <c r="B155" s="110"/>
      <c r="C155" s="162"/>
      <c r="D155" s="725" t="s">
        <v>284</v>
      </c>
      <c r="E155" s="811"/>
      <c r="F155" s="811"/>
      <c r="G155" s="811"/>
      <c r="H155" s="811"/>
      <c r="I155" s="811"/>
      <c r="J155" s="811"/>
      <c r="K155" s="811"/>
      <c r="L155" s="811"/>
      <c r="M155" s="811"/>
      <c r="N155" s="811"/>
      <c r="O155" s="811"/>
      <c r="P155" s="811"/>
      <c r="Q155" s="811"/>
      <c r="R155" s="811"/>
      <c r="S155" s="811"/>
      <c r="T155" s="812"/>
      <c r="U155" s="2">
        <f>SUM(U149:U154)</f>
        <v>0</v>
      </c>
      <c r="V155" s="429">
        <f>SUM(V149:V154)</f>
        <v>50</v>
      </c>
      <c r="X155" s="244"/>
      <c r="Y155" s="313"/>
      <c r="Z155" s="312"/>
      <c r="AA155" s="313"/>
      <c r="AB155" s="313"/>
      <c r="AC155" s="313"/>
      <c r="AD155" s="313"/>
      <c r="AE155" s="313"/>
      <c r="AF155" s="313"/>
      <c r="AG155" s="313"/>
      <c r="AH155" s="313"/>
      <c r="AI155" s="313"/>
      <c r="AJ155" s="313"/>
      <c r="AK155" s="313"/>
      <c r="AL155" s="313"/>
      <c r="AM155" s="313"/>
      <c r="AN155" s="313"/>
    </row>
    <row r="156" spans="1:40" ht="21" customHeight="1" thickBot="1" x14ac:dyDescent="0.25">
      <c r="A156" s="421"/>
      <c r="B156" s="384"/>
      <c r="C156" s="369"/>
      <c r="D156" s="900"/>
      <c r="E156" s="901"/>
      <c r="F156" s="759">
        <f>IF(T149="na",0,25)</f>
        <v>25</v>
      </c>
      <c r="G156" s="760"/>
      <c r="H156" s="760"/>
      <c r="I156" s="760"/>
      <c r="J156" s="760"/>
      <c r="K156" s="760"/>
      <c r="L156" s="760"/>
      <c r="M156" s="760"/>
      <c r="N156" s="760"/>
      <c r="O156" s="760"/>
      <c r="P156" s="760"/>
      <c r="Q156" s="760"/>
      <c r="R156" s="760"/>
      <c r="S156" s="760"/>
      <c r="T156" s="760"/>
      <c r="U156" s="760"/>
      <c r="V156" s="761"/>
      <c r="Y156" s="313"/>
      <c r="Z156" s="312"/>
      <c r="AA156" s="313"/>
      <c r="AB156" s="313"/>
      <c r="AC156" s="313"/>
      <c r="AD156" s="313"/>
      <c r="AE156" s="313"/>
      <c r="AF156" s="313"/>
      <c r="AG156" s="313"/>
      <c r="AH156" s="313"/>
      <c r="AI156" s="313"/>
      <c r="AJ156" s="313"/>
      <c r="AK156" s="313"/>
      <c r="AL156" s="313"/>
      <c r="AM156" s="313"/>
      <c r="AN156" s="313"/>
    </row>
    <row r="157" spans="1:40" ht="30" customHeight="1" thickBot="1" x14ac:dyDescent="0.25">
      <c r="A157" s="418"/>
      <c r="B157" s="268" t="s">
        <v>434</v>
      </c>
      <c r="C157" s="197" t="s">
        <v>1112</v>
      </c>
      <c r="D157" s="200"/>
      <c r="E157" s="198"/>
      <c r="F157" s="201"/>
      <c r="G157" s="199"/>
      <c r="H157" s="200"/>
      <c r="I157" s="198"/>
      <c r="J157" s="368"/>
      <c r="K157" s="199"/>
      <c r="L157" s="562"/>
      <c r="M157" s="198"/>
      <c r="N157" s="201"/>
      <c r="O157" s="199"/>
      <c r="P157" s="200"/>
      <c r="Q157" s="198"/>
      <c r="R157" s="201"/>
      <c r="S157" s="199"/>
      <c r="T157" s="381"/>
      <c r="U157" s="361"/>
      <c r="V157" s="425"/>
      <c r="Z157" s="312"/>
    </row>
    <row r="158" spans="1:40" ht="27.95" customHeight="1" x14ac:dyDescent="0.2">
      <c r="A158" s="628"/>
      <c r="B158" s="281"/>
      <c r="C158" s="668" t="s">
        <v>1122</v>
      </c>
      <c r="D158" s="914"/>
      <c r="E158" s="915"/>
      <c r="F158" s="915"/>
      <c r="G158" s="915"/>
      <c r="H158" s="915"/>
      <c r="I158" s="915"/>
      <c r="J158" s="915"/>
      <c r="K158" s="915"/>
      <c r="L158" s="915"/>
      <c r="M158" s="915"/>
      <c r="N158" s="915"/>
      <c r="O158" s="915"/>
      <c r="P158" s="915"/>
      <c r="Q158" s="915"/>
      <c r="R158" s="915"/>
      <c r="S158" s="915"/>
      <c r="T158" s="915"/>
      <c r="U158" s="915"/>
      <c r="V158" s="916"/>
      <c r="Y158" s="313"/>
      <c r="Z158" s="312"/>
      <c r="AA158" s="313"/>
      <c r="AB158" s="313"/>
      <c r="AC158" s="313"/>
      <c r="AD158" s="313"/>
      <c r="AE158" s="313"/>
      <c r="AF158" s="313"/>
      <c r="AG158" s="313"/>
      <c r="AH158" s="313"/>
      <c r="AI158" s="313"/>
      <c r="AJ158" s="313"/>
      <c r="AK158" s="313"/>
      <c r="AL158" s="313"/>
      <c r="AM158" s="313"/>
      <c r="AN158" s="313"/>
    </row>
    <row r="159" spans="1:40" ht="27.95" customHeight="1" x14ac:dyDescent="0.2">
      <c r="A159" s="628"/>
      <c r="B159" s="281"/>
      <c r="C159" s="668" t="s">
        <v>1113</v>
      </c>
      <c r="D159" s="914"/>
      <c r="E159" s="915"/>
      <c r="F159" s="915"/>
      <c r="G159" s="915"/>
      <c r="H159" s="915"/>
      <c r="I159" s="915"/>
      <c r="J159" s="915"/>
      <c r="K159" s="915"/>
      <c r="L159" s="915"/>
      <c r="M159" s="915"/>
      <c r="N159" s="915"/>
      <c r="O159" s="915"/>
      <c r="P159" s="915"/>
      <c r="Q159" s="915"/>
      <c r="R159" s="915"/>
      <c r="S159" s="915"/>
      <c r="T159" s="915"/>
      <c r="U159" s="915"/>
      <c r="V159" s="916"/>
      <c r="Y159" s="313"/>
      <c r="Z159" s="312"/>
      <c r="AA159" s="313"/>
      <c r="AB159" s="313"/>
      <c r="AC159" s="313"/>
      <c r="AD159" s="313"/>
      <c r="AE159" s="313"/>
      <c r="AF159" s="313"/>
      <c r="AG159" s="313"/>
      <c r="AH159" s="313"/>
      <c r="AI159" s="313"/>
      <c r="AJ159" s="313"/>
      <c r="AK159" s="313"/>
      <c r="AL159" s="313"/>
      <c r="AM159" s="313"/>
      <c r="AN159" s="313"/>
    </row>
    <row r="160" spans="1:40" ht="45" customHeight="1" x14ac:dyDescent="0.2">
      <c r="A160" s="563"/>
      <c r="B160" s="263" t="s">
        <v>144</v>
      </c>
      <c r="C160" s="226" t="s">
        <v>1123</v>
      </c>
      <c r="D160" s="727"/>
      <c r="E160" s="728"/>
      <c r="F160" s="727"/>
      <c r="G160" s="728"/>
      <c r="H160" s="727"/>
      <c r="I160" s="728"/>
      <c r="J160" s="727"/>
      <c r="K160" s="728"/>
      <c r="L160" s="727"/>
      <c r="M160" s="728"/>
      <c r="N160" s="727"/>
      <c r="O160" s="728"/>
      <c r="P160" s="727"/>
      <c r="Q160" s="728"/>
      <c r="R160" s="727"/>
      <c r="S160" s="728"/>
      <c r="T160" s="509"/>
      <c r="U160" s="54">
        <f t="shared" ref="U160:U169" si="26">IF(OR(D160="s",F160="s",H160="s",J160="s",L160="s",N160="s",P160="s",R160="s"), 0, IF(OR(D160="a",F160="a",H160="a",J160="a",L160="a",N160="a",P160="a",R160="a"),V160,0))</f>
        <v>0</v>
      </c>
      <c r="V160" s="445">
        <v>10</v>
      </c>
      <c r="W160" s="99">
        <f t="shared" ref="W160:W169" si="27">COUNTIF(D160:S160,"a")+COUNTIF(D160:S160,"s")</f>
        <v>0</v>
      </c>
      <c r="X160" s="250"/>
      <c r="Z160" s="312"/>
    </row>
    <row r="161" spans="1:46" ht="27.95" customHeight="1" x14ac:dyDescent="0.2">
      <c r="A161" s="628"/>
      <c r="B161" s="281"/>
      <c r="C161" s="668" t="s">
        <v>1114</v>
      </c>
      <c r="D161" s="914"/>
      <c r="E161" s="915"/>
      <c r="F161" s="915"/>
      <c r="G161" s="915"/>
      <c r="H161" s="915"/>
      <c r="I161" s="915"/>
      <c r="J161" s="915"/>
      <c r="K161" s="915"/>
      <c r="L161" s="915"/>
      <c r="M161" s="915"/>
      <c r="N161" s="915"/>
      <c r="O161" s="915"/>
      <c r="P161" s="915"/>
      <c r="Q161" s="915"/>
      <c r="R161" s="915"/>
      <c r="S161" s="915"/>
      <c r="T161" s="915"/>
      <c r="U161" s="915"/>
      <c r="V161" s="916"/>
      <c r="Y161" s="313"/>
      <c r="Z161" s="312"/>
      <c r="AA161" s="313"/>
      <c r="AB161" s="313"/>
      <c r="AC161" s="313"/>
      <c r="AD161" s="313"/>
      <c r="AE161" s="313"/>
      <c r="AF161" s="313"/>
      <c r="AG161" s="313"/>
      <c r="AH161" s="313"/>
      <c r="AI161" s="313"/>
      <c r="AJ161" s="313"/>
      <c r="AK161" s="313"/>
      <c r="AL161" s="313"/>
      <c r="AM161" s="313"/>
      <c r="AN161" s="313"/>
    </row>
    <row r="162" spans="1:46" ht="106.5" customHeight="1" x14ac:dyDescent="0.2">
      <c r="A162" s="563"/>
      <c r="B162" s="263" t="s">
        <v>1115</v>
      </c>
      <c r="C162" s="226" t="s">
        <v>1189</v>
      </c>
      <c r="D162" s="727"/>
      <c r="E162" s="728"/>
      <c r="F162" s="727"/>
      <c r="G162" s="728"/>
      <c r="H162" s="727"/>
      <c r="I162" s="728"/>
      <c r="J162" s="727"/>
      <c r="K162" s="728"/>
      <c r="L162" s="727"/>
      <c r="M162" s="728"/>
      <c r="N162" s="727"/>
      <c r="O162" s="728"/>
      <c r="P162" s="727"/>
      <c r="Q162" s="728"/>
      <c r="R162" s="727"/>
      <c r="S162" s="728"/>
      <c r="T162" s="509"/>
      <c r="U162" s="54">
        <f t="shared" si="26"/>
        <v>0</v>
      </c>
      <c r="V162" s="445">
        <v>10</v>
      </c>
      <c r="W162" s="99">
        <f t="shared" si="27"/>
        <v>0</v>
      </c>
      <c r="X162" s="250"/>
      <c r="Z162" s="312"/>
    </row>
    <row r="163" spans="1:46" ht="27.95" customHeight="1" x14ac:dyDescent="0.2">
      <c r="A163" s="628"/>
      <c r="B163" s="281"/>
      <c r="C163" s="668" t="s">
        <v>1116</v>
      </c>
      <c r="D163" s="914"/>
      <c r="E163" s="915"/>
      <c r="F163" s="915"/>
      <c r="G163" s="915"/>
      <c r="H163" s="915"/>
      <c r="I163" s="915"/>
      <c r="J163" s="915"/>
      <c r="K163" s="915"/>
      <c r="L163" s="915"/>
      <c r="M163" s="915"/>
      <c r="N163" s="915"/>
      <c r="O163" s="915"/>
      <c r="P163" s="915"/>
      <c r="Q163" s="915"/>
      <c r="R163" s="915"/>
      <c r="S163" s="915"/>
      <c r="T163" s="915"/>
      <c r="U163" s="915"/>
      <c r="V163" s="916"/>
      <c r="Y163" s="313"/>
      <c r="Z163" s="312"/>
      <c r="AA163" s="313"/>
      <c r="AB163" s="313"/>
      <c r="AC163" s="313"/>
      <c r="AD163" s="313"/>
      <c r="AE163" s="313"/>
      <c r="AF163" s="313"/>
      <c r="AG163" s="313"/>
      <c r="AH163" s="313"/>
      <c r="AI163" s="313"/>
      <c r="AJ163" s="313"/>
      <c r="AK163" s="313"/>
      <c r="AL163" s="313"/>
      <c r="AM163" s="313"/>
      <c r="AN163" s="313"/>
    </row>
    <row r="164" spans="1:46" ht="45" customHeight="1" x14ac:dyDescent="0.2">
      <c r="A164" s="563"/>
      <c r="B164" s="263" t="s">
        <v>357</v>
      </c>
      <c r="C164" s="226" t="s">
        <v>1124</v>
      </c>
      <c r="D164" s="727"/>
      <c r="E164" s="728"/>
      <c r="F164" s="727"/>
      <c r="G164" s="728"/>
      <c r="H164" s="727"/>
      <c r="I164" s="728"/>
      <c r="J164" s="727"/>
      <c r="K164" s="728"/>
      <c r="L164" s="727"/>
      <c r="M164" s="728"/>
      <c r="N164" s="727"/>
      <c r="O164" s="728"/>
      <c r="P164" s="727"/>
      <c r="Q164" s="728"/>
      <c r="R164" s="727"/>
      <c r="S164" s="728"/>
      <c r="T164" s="509"/>
      <c r="U164" s="54">
        <f t="shared" si="26"/>
        <v>0</v>
      </c>
      <c r="V164" s="445">
        <v>40</v>
      </c>
      <c r="W164" s="99">
        <f t="shared" si="27"/>
        <v>0</v>
      </c>
      <c r="X164" s="250"/>
      <c r="Y164" s="314"/>
      <c r="Z164" s="312" t="s">
        <v>280</v>
      </c>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row>
    <row r="165" spans="1:46" ht="27.95" customHeight="1" x14ac:dyDescent="0.2">
      <c r="A165" s="628"/>
      <c r="B165" s="281"/>
      <c r="C165" s="668" t="s">
        <v>1117</v>
      </c>
      <c r="D165" s="914"/>
      <c r="E165" s="915"/>
      <c r="F165" s="915"/>
      <c r="G165" s="915"/>
      <c r="H165" s="915"/>
      <c r="I165" s="915"/>
      <c r="J165" s="915"/>
      <c r="K165" s="915"/>
      <c r="L165" s="915"/>
      <c r="M165" s="915"/>
      <c r="N165" s="915"/>
      <c r="O165" s="915"/>
      <c r="P165" s="915"/>
      <c r="Q165" s="915"/>
      <c r="R165" s="915"/>
      <c r="S165" s="915"/>
      <c r="T165" s="915"/>
      <c r="U165" s="915"/>
      <c r="V165" s="916"/>
      <c r="Y165" s="313"/>
      <c r="Z165" s="312"/>
      <c r="AA165" s="313"/>
      <c r="AB165" s="313"/>
      <c r="AC165" s="313"/>
      <c r="AD165" s="313"/>
      <c r="AE165" s="313"/>
      <c r="AF165" s="313"/>
      <c r="AG165" s="313"/>
      <c r="AH165" s="313"/>
      <c r="AI165" s="313"/>
      <c r="AJ165" s="313"/>
      <c r="AK165" s="313"/>
      <c r="AL165" s="313"/>
      <c r="AM165" s="313"/>
      <c r="AN165" s="313"/>
    </row>
    <row r="166" spans="1:46" ht="27.95" customHeight="1" x14ac:dyDescent="0.2">
      <c r="A166" s="563"/>
      <c r="B166" s="263" t="s">
        <v>1118</v>
      </c>
      <c r="C166" s="226" t="s">
        <v>1188</v>
      </c>
      <c r="D166" s="727"/>
      <c r="E166" s="728"/>
      <c r="F166" s="727"/>
      <c r="G166" s="728"/>
      <c r="H166" s="727"/>
      <c r="I166" s="728"/>
      <c r="J166" s="727"/>
      <c r="K166" s="728"/>
      <c r="L166" s="727"/>
      <c r="M166" s="728"/>
      <c r="N166" s="727"/>
      <c r="O166" s="728"/>
      <c r="P166" s="727"/>
      <c r="Q166" s="728"/>
      <c r="R166" s="727"/>
      <c r="S166" s="728"/>
      <c r="T166" s="509"/>
      <c r="U166" s="54">
        <f t="shared" si="26"/>
        <v>0</v>
      </c>
      <c r="V166" s="445">
        <v>10</v>
      </c>
      <c r="W166" s="99">
        <f t="shared" si="27"/>
        <v>0</v>
      </c>
      <c r="X166" s="250"/>
      <c r="Y166" s="313"/>
      <c r="Z166" s="312"/>
      <c r="AA166" s="313"/>
      <c r="AB166" s="313"/>
      <c r="AC166" s="313"/>
      <c r="AD166" s="313"/>
      <c r="AE166" s="313"/>
      <c r="AF166" s="313"/>
      <c r="AG166" s="313"/>
      <c r="AH166" s="313"/>
      <c r="AI166" s="313"/>
      <c r="AJ166" s="313"/>
      <c r="AK166" s="313"/>
      <c r="AL166" s="313"/>
      <c r="AM166" s="313"/>
      <c r="AN166" s="313"/>
    </row>
    <row r="167" spans="1:46" ht="67.7" customHeight="1" x14ac:dyDescent="0.2">
      <c r="A167" s="563"/>
      <c r="B167" s="263" t="s">
        <v>1119</v>
      </c>
      <c r="C167" s="226" t="s">
        <v>1125</v>
      </c>
      <c r="D167" s="727"/>
      <c r="E167" s="728"/>
      <c r="F167" s="727"/>
      <c r="G167" s="728"/>
      <c r="H167" s="727"/>
      <c r="I167" s="728"/>
      <c r="J167" s="727"/>
      <c r="K167" s="728"/>
      <c r="L167" s="727"/>
      <c r="M167" s="728"/>
      <c r="N167" s="727"/>
      <c r="O167" s="728"/>
      <c r="P167" s="727"/>
      <c r="Q167" s="728"/>
      <c r="R167" s="727"/>
      <c r="S167" s="728"/>
      <c r="T167" s="509"/>
      <c r="U167" s="54">
        <f t="shared" si="26"/>
        <v>0</v>
      </c>
      <c r="V167" s="445">
        <v>5</v>
      </c>
      <c r="W167" s="99">
        <f t="shared" si="27"/>
        <v>0</v>
      </c>
      <c r="X167" s="250"/>
      <c r="Y167" s="313"/>
      <c r="Z167" s="312"/>
      <c r="AA167" s="313"/>
      <c r="AB167" s="313"/>
      <c r="AC167" s="313"/>
      <c r="AD167" s="313"/>
      <c r="AE167" s="313"/>
      <c r="AF167" s="313"/>
      <c r="AG167" s="313"/>
      <c r="AH167" s="313"/>
      <c r="AI167" s="313"/>
      <c r="AJ167" s="313"/>
      <c r="AK167" s="313"/>
      <c r="AL167" s="313"/>
      <c r="AM167" s="313"/>
      <c r="AN167" s="313"/>
    </row>
    <row r="168" spans="1:46" ht="27.95" customHeight="1" x14ac:dyDescent="0.2">
      <c r="A168" s="628"/>
      <c r="B168" s="281"/>
      <c r="C168" s="668" t="s">
        <v>1120</v>
      </c>
      <c r="D168" s="914"/>
      <c r="E168" s="915"/>
      <c r="F168" s="915"/>
      <c r="G168" s="915"/>
      <c r="H168" s="915"/>
      <c r="I168" s="915"/>
      <c r="J168" s="915"/>
      <c r="K168" s="915"/>
      <c r="L168" s="915"/>
      <c r="M168" s="915"/>
      <c r="N168" s="915"/>
      <c r="O168" s="915"/>
      <c r="P168" s="915"/>
      <c r="Q168" s="915"/>
      <c r="R168" s="915"/>
      <c r="S168" s="915"/>
      <c r="T168" s="915"/>
      <c r="U168" s="915"/>
      <c r="V168" s="916"/>
      <c r="Y168" s="313"/>
      <c r="Z168" s="312"/>
      <c r="AA168" s="313"/>
      <c r="AB168" s="313"/>
      <c r="AC168" s="313"/>
      <c r="AD168" s="313"/>
      <c r="AE168" s="313"/>
      <c r="AF168" s="313"/>
      <c r="AG168" s="313"/>
      <c r="AH168" s="313"/>
      <c r="AI168" s="313"/>
      <c r="AJ168" s="313"/>
      <c r="AK168" s="313"/>
      <c r="AL168" s="313"/>
      <c r="AM168" s="313"/>
      <c r="AN168" s="313"/>
    </row>
    <row r="169" spans="1:46" ht="45" customHeight="1" thickBot="1" x14ac:dyDescent="0.25">
      <c r="A169" s="563"/>
      <c r="B169" s="263" t="s">
        <v>1121</v>
      </c>
      <c r="C169" s="226" t="s">
        <v>1126</v>
      </c>
      <c r="D169" s="727"/>
      <c r="E169" s="728"/>
      <c r="F169" s="727"/>
      <c r="G169" s="728"/>
      <c r="H169" s="727"/>
      <c r="I169" s="728"/>
      <c r="J169" s="727"/>
      <c r="K169" s="728"/>
      <c r="L169" s="727"/>
      <c r="M169" s="728"/>
      <c r="N169" s="727"/>
      <c r="O169" s="728"/>
      <c r="P169" s="727"/>
      <c r="Q169" s="728"/>
      <c r="R169" s="727"/>
      <c r="S169" s="728"/>
      <c r="T169" s="509"/>
      <c r="U169" s="55">
        <f t="shared" si="26"/>
        <v>0</v>
      </c>
      <c r="V169" s="445">
        <v>5</v>
      </c>
      <c r="W169" s="99">
        <f t="shared" si="27"/>
        <v>0</v>
      </c>
      <c r="X169" s="250"/>
      <c r="Y169" s="313"/>
      <c r="Z169" s="312"/>
      <c r="AA169" s="313"/>
      <c r="AB169" s="313"/>
      <c r="AC169" s="313"/>
      <c r="AD169" s="313"/>
      <c r="AE169" s="313"/>
      <c r="AF169" s="313"/>
      <c r="AG169" s="313"/>
      <c r="AH169" s="313"/>
      <c r="AI169" s="313"/>
      <c r="AJ169" s="313"/>
      <c r="AK169" s="313"/>
      <c r="AL169" s="313"/>
      <c r="AM169" s="313"/>
      <c r="AN169" s="313"/>
    </row>
    <row r="170" spans="1:46" ht="21" customHeight="1" thickTop="1" thickBot="1" x14ac:dyDescent="0.25">
      <c r="A170" s="563"/>
      <c r="B170" s="109"/>
      <c r="C170" s="154"/>
      <c r="D170" s="725" t="s">
        <v>284</v>
      </c>
      <c r="E170" s="811"/>
      <c r="F170" s="811"/>
      <c r="G170" s="811"/>
      <c r="H170" s="811"/>
      <c r="I170" s="811"/>
      <c r="J170" s="811"/>
      <c r="K170" s="811"/>
      <c r="L170" s="811"/>
      <c r="M170" s="811"/>
      <c r="N170" s="811"/>
      <c r="O170" s="811"/>
      <c r="P170" s="811"/>
      <c r="Q170" s="811"/>
      <c r="R170" s="811"/>
      <c r="S170" s="811"/>
      <c r="T170" s="812"/>
      <c r="U170" s="2">
        <f>SUM(U158:U169)</f>
        <v>0</v>
      </c>
      <c r="V170" s="470">
        <f>SUM(V158:V169)</f>
        <v>80</v>
      </c>
      <c r="Y170" s="313"/>
      <c r="Z170" s="312"/>
      <c r="AA170" s="313"/>
      <c r="AB170" s="313"/>
      <c r="AC170" s="313"/>
      <c r="AD170" s="313"/>
      <c r="AE170" s="313"/>
      <c r="AF170" s="313"/>
      <c r="AG170" s="313"/>
      <c r="AH170" s="313"/>
      <c r="AI170" s="313"/>
      <c r="AJ170" s="313"/>
      <c r="AK170" s="313"/>
      <c r="AL170" s="313"/>
      <c r="AM170" s="313"/>
      <c r="AN170" s="313"/>
    </row>
    <row r="171" spans="1:46" ht="21" customHeight="1" thickBot="1" x14ac:dyDescent="0.25">
      <c r="A171" s="421"/>
      <c r="B171" s="188"/>
      <c r="C171" s="478"/>
      <c r="D171" s="900"/>
      <c r="E171" s="901"/>
      <c r="F171" s="808">
        <v>40</v>
      </c>
      <c r="G171" s="723"/>
      <c r="H171" s="723"/>
      <c r="I171" s="723"/>
      <c r="J171" s="723"/>
      <c r="K171" s="723"/>
      <c r="L171" s="723"/>
      <c r="M171" s="723"/>
      <c r="N171" s="723"/>
      <c r="O171" s="723"/>
      <c r="P171" s="723"/>
      <c r="Q171" s="723"/>
      <c r="R171" s="723"/>
      <c r="S171" s="723"/>
      <c r="T171" s="723"/>
      <c r="U171" s="723"/>
      <c r="V171" s="724"/>
      <c r="Y171" s="313"/>
      <c r="Z171" s="312"/>
      <c r="AA171" s="313"/>
      <c r="AB171" s="313"/>
      <c r="AC171" s="313"/>
      <c r="AD171" s="313"/>
      <c r="AE171" s="313"/>
      <c r="AF171" s="313"/>
      <c r="AG171" s="313"/>
      <c r="AH171" s="313"/>
      <c r="AI171" s="313"/>
      <c r="AJ171" s="313"/>
      <c r="AK171" s="313"/>
      <c r="AL171" s="313"/>
      <c r="AM171" s="313"/>
      <c r="AN171" s="313"/>
    </row>
    <row r="172" spans="1:46" ht="33" customHeight="1" thickBot="1" x14ac:dyDescent="0.25">
      <c r="A172" s="418"/>
      <c r="B172" s="304">
        <v>4000</v>
      </c>
      <c r="C172" s="917" t="s">
        <v>358</v>
      </c>
      <c r="D172" s="918"/>
      <c r="E172" s="918"/>
      <c r="F172" s="918"/>
      <c r="G172" s="918"/>
      <c r="H172" s="918"/>
      <c r="I172" s="918"/>
      <c r="J172" s="918"/>
      <c r="K172" s="918"/>
      <c r="L172" s="918"/>
      <c r="M172" s="918"/>
      <c r="N172" s="918"/>
      <c r="O172" s="918"/>
      <c r="P172" s="918"/>
      <c r="Q172" s="918"/>
      <c r="R172" s="918"/>
      <c r="S172" s="918"/>
      <c r="T172" s="918"/>
      <c r="U172" s="918"/>
      <c r="V172" s="919"/>
      <c r="Y172" s="313"/>
      <c r="Z172" s="312"/>
      <c r="AA172" s="313"/>
      <c r="AB172" s="313"/>
      <c r="AC172" s="313"/>
      <c r="AD172" s="313"/>
      <c r="AE172" s="313"/>
      <c r="AF172" s="313"/>
      <c r="AG172" s="313"/>
      <c r="AH172" s="313"/>
      <c r="AI172" s="313"/>
      <c r="AJ172" s="313"/>
      <c r="AK172" s="313"/>
      <c r="AL172" s="313"/>
      <c r="AM172" s="313"/>
      <c r="AN172" s="313"/>
    </row>
    <row r="173" spans="1:46" ht="30" customHeight="1" thickBot="1" x14ac:dyDescent="0.25">
      <c r="A173" s="563"/>
      <c r="B173" s="264">
        <v>4100</v>
      </c>
      <c r="C173" s="667" t="s">
        <v>567</v>
      </c>
      <c r="D173" s="14" t="s">
        <v>283</v>
      </c>
      <c r="E173" s="23"/>
      <c r="F173" s="24" t="s">
        <v>283</v>
      </c>
      <c r="G173" s="25"/>
      <c r="H173" s="14"/>
      <c r="I173" s="23"/>
      <c r="J173" s="18"/>
      <c r="K173" s="19"/>
      <c r="L173" s="15"/>
      <c r="M173" s="17"/>
      <c r="N173" s="18"/>
      <c r="O173" s="19"/>
      <c r="P173" s="15"/>
      <c r="Q173" s="17"/>
      <c r="R173" s="18"/>
      <c r="S173" s="19"/>
      <c r="T173" s="20"/>
      <c r="U173" s="21"/>
      <c r="V173" s="430"/>
      <c r="Y173" s="313"/>
      <c r="Z173" s="312"/>
      <c r="AA173" s="313"/>
      <c r="AB173" s="313"/>
      <c r="AC173" s="313"/>
      <c r="AD173" s="313"/>
      <c r="AE173" s="313"/>
      <c r="AF173" s="313"/>
      <c r="AG173" s="313"/>
      <c r="AH173" s="313"/>
      <c r="AI173" s="313"/>
      <c r="AJ173" s="313"/>
      <c r="AK173" s="313"/>
      <c r="AL173" s="313"/>
      <c r="AM173" s="313"/>
      <c r="AN173" s="313"/>
    </row>
    <row r="174" spans="1:46" ht="27.95" customHeight="1" x14ac:dyDescent="0.2">
      <c r="A174" s="563"/>
      <c r="B174" s="262" t="s">
        <v>359</v>
      </c>
      <c r="C174" s="117" t="s">
        <v>71</v>
      </c>
      <c r="D174" s="744"/>
      <c r="E174" s="745"/>
      <c r="F174" s="744"/>
      <c r="G174" s="745"/>
      <c r="H174" s="744"/>
      <c r="I174" s="745"/>
      <c r="J174" s="744"/>
      <c r="K174" s="745"/>
      <c r="L174" s="744"/>
      <c r="M174" s="745"/>
      <c r="N174" s="744"/>
      <c r="O174" s="745"/>
      <c r="P174" s="744"/>
      <c r="Q174" s="745"/>
      <c r="R174" s="744"/>
      <c r="S174" s="745"/>
      <c r="T174" s="56"/>
      <c r="U174" s="57">
        <f>IF(OR(D174="s",F174="s",H174="s",J174="s",L174="s",N174="s",P174="s",R174="s"), 0, IF(OR(D174="a",F174="a",H174="a",J174="a",L174="a",N174="a",P174="a",R174="a"),V174,0))</f>
        <v>0</v>
      </c>
      <c r="V174" s="431">
        <v>10</v>
      </c>
      <c r="W174" s="99">
        <f t="shared" ref="W174:W180" si="28">COUNTIF(D174:S174,"a")+COUNTIF(D174:S174,"s")</f>
        <v>0</v>
      </c>
      <c r="X174" s="250"/>
      <c r="Y174" s="313"/>
      <c r="Z174" s="312" t="s">
        <v>280</v>
      </c>
      <c r="AA174" s="313"/>
      <c r="AB174" s="313"/>
      <c r="AC174" s="313"/>
      <c r="AD174" s="313"/>
      <c r="AE174" s="313"/>
      <c r="AF174" s="313"/>
      <c r="AG174" s="313"/>
      <c r="AH174" s="313"/>
      <c r="AI174" s="313"/>
      <c r="AJ174" s="313"/>
      <c r="AK174" s="313"/>
      <c r="AL174" s="313"/>
      <c r="AM174" s="313"/>
      <c r="AN174" s="313"/>
    </row>
    <row r="175" spans="1:46" ht="27.95" customHeight="1" x14ac:dyDescent="0.2">
      <c r="A175" s="563"/>
      <c r="B175" s="274" t="s">
        <v>302</v>
      </c>
      <c r="C175" s="124" t="s">
        <v>986</v>
      </c>
      <c r="D175" s="727"/>
      <c r="E175" s="728"/>
      <c r="F175" s="727"/>
      <c r="G175" s="728"/>
      <c r="H175" s="727"/>
      <c r="I175" s="728"/>
      <c r="J175" s="727"/>
      <c r="K175" s="728"/>
      <c r="L175" s="727"/>
      <c r="M175" s="728"/>
      <c r="N175" s="727"/>
      <c r="O175" s="728"/>
      <c r="P175" s="727"/>
      <c r="Q175" s="728"/>
      <c r="R175" s="727"/>
      <c r="S175" s="728"/>
      <c r="T175" s="56"/>
      <c r="U175" s="54">
        <f t="shared" ref="U175:U180" si="29">IF(OR(D175="s",F175="s",H175="s",J175="s",L175="s",N175="s",P175="s",R175="s"), 0, IF(OR(D175="a",F175="a",H175="a",J175="a",L175="a",N175="a",P175="a",R175="a"),V175,0))</f>
        <v>0</v>
      </c>
      <c r="V175" s="428">
        <v>20</v>
      </c>
      <c r="W175" s="99">
        <f t="shared" si="28"/>
        <v>0</v>
      </c>
      <c r="X175" s="250"/>
      <c r="Y175" s="313"/>
      <c r="Z175" s="312" t="s">
        <v>280</v>
      </c>
      <c r="AA175" s="313"/>
      <c r="AB175" s="313"/>
      <c r="AC175" s="313"/>
      <c r="AD175" s="313"/>
      <c r="AE175" s="313"/>
      <c r="AF175" s="313"/>
      <c r="AG175" s="313"/>
      <c r="AH175" s="313"/>
      <c r="AI175" s="313"/>
      <c r="AJ175" s="313"/>
      <c r="AK175" s="313"/>
      <c r="AL175" s="313"/>
      <c r="AM175" s="313"/>
      <c r="AN175" s="313"/>
    </row>
    <row r="176" spans="1:46" ht="27.95" customHeight="1" x14ac:dyDescent="0.2">
      <c r="A176" s="563"/>
      <c r="B176" s="274" t="s">
        <v>303</v>
      </c>
      <c r="C176" s="124" t="s">
        <v>196</v>
      </c>
      <c r="D176" s="727"/>
      <c r="E176" s="728"/>
      <c r="F176" s="727"/>
      <c r="G176" s="728"/>
      <c r="H176" s="727"/>
      <c r="I176" s="728"/>
      <c r="J176" s="727"/>
      <c r="K176" s="728"/>
      <c r="L176" s="727"/>
      <c r="M176" s="728"/>
      <c r="N176" s="727"/>
      <c r="O176" s="728"/>
      <c r="P176" s="727"/>
      <c r="Q176" s="728"/>
      <c r="R176" s="727"/>
      <c r="S176" s="728"/>
      <c r="T176" s="56"/>
      <c r="U176" s="54">
        <f t="shared" si="29"/>
        <v>0</v>
      </c>
      <c r="V176" s="428">
        <v>10</v>
      </c>
      <c r="W176" s="99">
        <f t="shared" si="28"/>
        <v>0</v>
      </c>
      <c r="X176" s="250"/>
      <c r="Y176" s="313"/>
      <c r="Z176" s="312" t="s">
        <v>280</v>
      </c>
      <c r="AA176" s="313"/>
      <c r="AB176" s="313"/>
      <c r="AC176" s="313"/>
      <c r="AD176" s="313"/>
      <c r="AE176" s="313"/>
      <c r="AF176" s="313"/>
      <c r="AG176" s="313"/>
      <c r="AH176" s="313"/>
      <c r="AI176" s="313"/>
      <c r="AJ176" s="313"/>
      <c r="AK176" s="313"/>
      <c r="AL176" s="313"/>
      <c r="AM176" s="313"/>
      <c r="AN176" s="313"/>
    </row>
    <row r="177" spans="1:40" ht="45" customHeight="1" x14ac:dyDescent="0.2">
      <c r="A177" s="563"/>
      <c r="B177" s="274" t="s">
        <v>193</v>
      </c>
      <c r="C177" s="124" t="s">
        <v>87</v>
      </c>
      <c r="D177" s="727"/>
      <c r="E177" s="728"/>
      <c r="F177" s="727"/>
      <c r="G177" s="728"/>
      <c r="H177" s="727"/>
      <c r="I177" s="728"/>
      <c r="J177" s="727"/>
      <c r="K177" s="728"/>
      <c r="L177" s="727"/>
      <c r="M177" s="728"/>
      <c r="N177" s="727"/>
      <c r="O177" s="728"/>
      <c r="P177" s="727"/>
      <c r="Q177" s="728"/>
      <c r="R177" s="727"/>
      <c r="S177" s="728"/>
      <c r="T177" s="56"/>
      <c r="U177" s="54">
        <f t="shared" si="29"/>
        <v>0</v>
      </c>
      <c r="V177" s="428">
        <v>10</v>
      </c>
      <c r="W177" s="99">
        <f t="shared" si="28"/>
        <v>0</v>
      </c>
      <c r="X177" s="250"/>
      <c r="Y177" s="313"/>
      <c r="Z177" s="312" t="s">
        <v>280</v>
      </c>
      <c r="AA177" s="313"/>
      <c r="AB177" s="313"/>
      <c r="AC177" s="313"/>
      <c r="AD177" s="313"/>
      <c r="AE177" s="313"/>
      <c r="AF177" s="313"/>
      <c r="AG177" s="313"/>
      <c r="AH177" s="313"/>
      <c r="AI177" s="313"/>
      <c r="AJ177" s="313"/>
      <c r="AK177" s="313"/>
      <c r="AL177" s="313"/>
      <c r="AM177" s="313"/>
      <c r="AN177" s="313"/>
    </row>
    <row r="178" spans="1:40" ht="45" customHeight="1" x14ac:dyDescent="0.2">
      <c r="A178" s="563"/>
      <c r="B178" s="274" t="s">
        <v>363</v>
      </c>
      <c r="C178" s="124" t="s">
        <v>78</v>
      </c>
      <c r="D178" s="727"/>
      <c r="E178" s="728"/>
      <c r="F178" s="727"/>
      <c r="G178" s="728"/>
      <c r="H178" s="727"/>
      <c r="I178" s="728"/>
      <c r="J178" s="727"/>
      <c r="K178" s="728"/>
      <c r="L178" s="727"/>
      <c r="M178" s="728"/>
      <c r="N178" s="727"/>
      <c r="O178" s="728"/>
      <c r="P178" s="727"/>
      <c r="Q178" s="728"/>
      <c r="R178" s="727"/>
      <c r="S178" s="728"/>
      <c r="T178" s="56"/>
      <c r="U178" s="54">
        <f t="shared" si="29"/>
        <v>0</v>
      </c>
      <c r="V178" s="433">
        <v>20</v>
      </c>
      <c r="W178" s="99">
        <f t="shared" si="28"/>
        <v>0</v>
      </c>
      <c r="X178" s="250"/>
      <c r="Y178" s="313"/>
      <c r="Z178" s="312"/>
      <c r="AA178" s="313"/>
      <c r="AB178" s="313"/>
      <c r="AC178" s="313"/>
      <c r="AD178" s="313"/>
      <c r="AE178" s="313"/>
      <c r="AF178" s="313"/>
      <c r="AG178" s="313"/>
      <c r="AH178" s="313"/>
      <c r="AI178" s="313"/>
      <c r="AJ178" s="313"/>
      <c r="AK178" s="313"/>
      <c r="AL178" s="313"/>
      <c r="AM178" s="313"/>
      <c r="AN178" s="313"/>
    </row>
    <row r="179" spans="1:40" ht="27.95" customHeight="1" x14ac:dyDescent="0.2">
      <c r="A179" s="563"/>
      <c r="B179" s="290" t="s">
        <v>490</v>
      </c>
      <c r="C179" s="124" t="s">
        <v>491</v>
      </c>
      <c r="D179" s="727"/>
      <c r="E179" s="728"/>
      <c r="F179" s="727"/>
      <c r="G179" s="728"/>
      <c r="H179" s="727"/>
      <c r="I179" s="728"/>
      <c r="J179" s="727"/>
      <c r="K179" s="728"/>
      <c r="L179" s="727"/>
      <c r="M179" s="728"/>
      <c r="N179" s="727"/>
      <c r="O179" s="728"/>
      <c r="P179" s="727"/>
      <c r="Q179" s="728"/>
      <c r="R179" s="727"/>
      <c r="S179" s="728"/>
      <c r="T179" s="56"/>
      <c r="U179" s="54">
        <f t="shared" si="29"/>
        <v>0</v>
      </c>
      <c r="V179" s="433">
        <v>10</v>
      </c>
      <c r="W179" s="99">
        <f t="shared" si="28"/>
        <v>0</v>
      </c>
      <c r="X179" s="250"/>
      <c r="Y179" s="313"/>
      <c r="Z179" s="312" t="s">
        <v>280</v>
      </c>
      <c r="AA179" s="313"/>
      <c r="AB179" s="313"/>
      <c r="AC179" s="313"/>
      <c r="AD179" s="313"/>
      <c r="AE179" s="313"/>
      <c r="AF179" s="313"/>
      <c r="AG179" s="313"/>
      <c r="AH179" s="313"/>
      <c r="AI179" s="313"/>
      <c r="AJ179" s="313"/>
      <c r="AK179" s="313"/>
      <c r="AL179" s="313"/>
      <c r="AM179" s="313"/>
      <c r="AN179" s="313"/>
    </row>
    <row r="180" spans="1:40" ht="27.95" customHeight="1" x14ac:dyDescent="0.2">
      <c r="A180" s="563"/>
      <c r="B180" s="290" t="s">
        <v>492</v>
      </c>
      <c r="C180" s="124" t="s">
        <v>72</v>
      </c>
      <c r="D180" s="727"/>
      <c r="E180" s="728"/>
      <c r="F180" s="727"/>
      <c r="G180" s="728"/>
      <c r="H180" s="727"/>
      <c r="I180" s="728"/>
      <c r="J180" s="727"/>
      <c r="K180" s="728"/>
      <c r="L180" s="727"/>
      <c r="M180" s="728"/>
      <c r="N180" s="727"/>
      <c r="O180" s="728"/>
      <c r="P180" s="727"/>
      <c r="Q180" s="728"/>
      <c r="R180" s="727"/>
      <c r="S180" s="728"/>
      <c r="T180" s="56"/>
      <c r="U180" s="54">
        <f t="shared" si="29"/>
        <v>0</v>
      </c>
      <c r="V180" s="428">
        <v>10</v>
      </c>
      <c r="W180" s="99">
        <f t="shared" si="28"/>
        <v>0</v>
      </c>
      <c r="X180" s="250"/>
      <c r="Y180" s="313"/>
      <c r="Z180" s="312" t="s">
        <v>280</v>
      </c>
      <c r="AA180" s="313"/>
      <c r="AB180" s="313"/>
      <c r="AC180" s="313"/>
      <c r="AD180" s="313"/>
      <c r="AE180" s="313"/>
      <c r="AF180" s="313"/>
      <c r="AG180" s="313"/>
      <c r="AH180" s="313"/>
      <c r="AI180" s="313"/>
      <c r="AJ180" s="313"/>
      <c r="AK180" s="313"/>
      <c r="AL180" s="313"/>
      <c r="AM180" s="313"/>
      <c r="AN180" s="313"/>
    </row>
    <row r="181" spans="1:40" ht="27.95" customHeight="1" x14ac:dyDescent="0.2">
      <c r="A181" s="563"/>
      <c r="B181" s="290" t="s">
        <v>493</v>
      </c>
      <c r="C181" s="124" t="s">
        <v>494</v>
      </c>
      <c r="D181" s="727"/>
      <c r="E181" s="728"/>
      <c r="F181" s="727"/>
      <c r="G181" s="728"/>
      <c r="H181" s="727"/>
      <c r="I181" s="728"/>
      <c r="J181" s="727"/>
      <c r="K181" s="728"/>
      <c r="L181" s="727"/>
      <c r="M181" s="728"/>
      <c r="N181" s="727"/>
      <c r="O181" s="728"/>
      <c r="P181" s="727"/>
      <c r="Q181" s="728"/>
      <c r="R181" s="727"/>
      <c r="S181" s="728"/>
      <c r="T181" s="236"/>
      <c r="U181" s="54">
        <f t="shared" ref="U181:U189" si="30">IF(OR(D181="s",F181="s",H181="s",J181="s",L181="s",N181="s",P181="s",R181="s"), 0, IF(OR(D181="a",F181="a",H181="a",J181="a",L181="a",N181="a",P181="a",R181="a"),V181,0))</f>
        <v>0</v>
      </c>
      <c r="V181" s="428">
        <v>10</v>
      </c>
      <c r="W181" s="99">
        <f t="shared" ref="W181:W189" si="31">COUNTIF(D181:S181,"a")+COUNTIF(D181:S181,"s")</f>
        <v>0</v>
      </c>
      <c r="X181" s="250"/>
      <c r="Y181" s="313"/>
      <c r="Z181" s="312" t="s">
        <v>280</v>
      </c>
      <c r="AA181" s="313"/>
      <c r="AB181" s="313"/>
      <c r="AC181" s="313"/>
      <c r="AD181" s="313"/>
      <c r="AE181" s="313"/>
      <c r="AF181" s="313"/>
      <c r="AG181" s="313"/>
      <c r="AH181" s="313"/>
      <c r="AI181" s="313"/>
      <c r="AJ181" s="313"/>
      <c r="AK181" s="313"/>
      <c r="AL181" s="313"/>
      <c r="AM181" s="313"/>
      <c r="AN181" s="313"/>
    </row>
    <row r="182" spans="1:40" ht="27.95" customHeight="1" x14ac:dyDescent="0.2">
      <c r="A182" s="563"/>
      <c r="B182" s="290" t="s">
        <v>568</v>
      </c>
      <c r="C182" s="124" t="s">
        <v>652</v>
      </c>
      <c r="D182" s="727"/>
      <c r="E182" s="728"/>
      <c r="F182" s="727"/>
      <c r="G182" s="728"/>
      <c r="H182" s="727"/>
      <c r="I182" s="728"/>
      <c r="J182" s="727"/>
      <c r="K182" s="728"/>
      <c r="L182" s="727"/>
      <c r="M182" s="728"/>
      <c r="N182" s="727"/>
      <c r="O182" s="728"/>
      <c r="P182" s="727"/>
      <c r="Q182" s="728"/>
      <c r="R182" s="727"/>
      <c r="S182" s="728"/>
      <c r="T182" s="236"/>
      <c r="U182" s="54">
        <f t="shared" ref="U182:U185" si="32">IF(OR(D182="s",F182="s",H182="s",J182="s",L182="s",N182="s",P182="s",R182="s"), 0, IF(OR(D182="a",F182="a",H182="a",J182="a",L182="a",N182="a",P182="a",R182="a"),V182,0))</f>
        <v>0</v>
      </c>
      <c r="V182" s="428">
        <v>10</v>
      </c>
      <c r="W182" s="99">
        <f t="shared" ref="W182:W185" si="33">COUNTIF(D182:S182,"a")+COUNTIF(D182:S182,"s")</f>
        <v>0</v>
      </c>
      <c r="X182" s="250"/>
      <c r="Y182" s="313"/>
      <c r="Z182" s="312" t="s">
        <v>280</v>
      </c>
      <c r="AA182" s="313"/>
      <c r="AB182" s="313"/>
      <c r="AC182" s="313"/>
      <c r="AD182" s="313"/>
      <c r="AE182" s="313"/>
      <c r="AF182" s="313"/>
      <c r="AG182" s="313"/>
      <c r="AH182" s="313"/>
      <c r="AI182" s="313"/>
      <c r="AJ182" s="313"/>
      <c r="AK182" s="313"/>
      <c r="AL182" s="313"/>
      <c r="AM182" s="313"/>
      <c r="AN182" s="313"/>
    </row>
    <row r="183" spans="1:40" ht="27.95" customHeight="1" x14ac:dyDescent="0.2">
      <c r="A183" s="563"/>
      <c r="B183" s="290" t="s">
        <v>569</v>
      </c>
      <c r="C183" s="124" t="s">
        <v>653</v>
      </c>
      <c r="D183" s="727"/>
      <c r="E183" s="728"/>
      <c r="F183" s="727"/>
      <c r="G183" s="728"/>
      <c r="H183" s="727"/>
      <c r="I183" s="728"/>
      <c r="J183" s="727"/>
      <c r="K183" s="728"/>
      <c r="L183" s="727"/>
      <c r="M183" s="728"/>
      <c r="N183" s="727"/>
      <c r="O183" s="728"/>
      <c r="P183" s="727"/>
      <c r="Q183" s="728"/>
      <c r="R183" s="727"/>
      <c r="S183" s="728"/>
      <c r="T183" s="236"/>
      <c r="U183" s="54">
        <f t="shared" si="32"/>
        <v>0</v>
      </c>
      <c r="V183" s="428">
        <v>10</v>
      </c>
      <c r="W183" s="99">
        <f t="shared" si="33"/>
        <v>0</v>
      </c>
      <c r="X183" s="250"/>
      <c r="Y183" s="313"/>
      <c r="Z183" s="312"/>
      <c r="AA183" s="313"/>
      <c r="AB183" s="313"/>
      <c r="AC183" s="313"/>
      <c r="AD183" s="313"/>
      <c r="AE183" s="313"/>
      <c r="AF183" s="313"/>
      <c r="AG183" s="313"/>
      <c r="AH183" s="313"/>
      <c r="AI183" s="313"/>
      <c r="AJ183" s="313"/>
      <c r="AK183" s="313"/>
      <c r="AL183" s="313"/>
      <c r="AM183" s="313"/>
      <c r="AN183" s="313"/>
    </row>
    <row r="184" spans="1:40" ht="27.95" customHeight="1" x14ac:dyDescent="0.2">
      <c r="A184" s="563"/>
      <c r="B184" s="290" t="s">
        <v>570</v>
      </c>
      <c r="C184" s="124" t="s">
        <v>654</v>
      </c>
      <c r="D184" s="727"/>
      <c r="E184" s="728"/>
      <c r="F184" s="727"/>
      <c r="G184" s="728"/>
      <c r="H184" s="727"/>
      <c r="I184" s="728"/>
      <c r="J184" s="727"/>
      <c r="K184" s="728"/>
      <c r="L184" s="727"/>
      <c r="M184" s="728"/>
      <c r="N184" s="727"/>
      <c r="O184" s="728"/>
      <c r="P184" s="727"/>
      <c r="Q184" s="728"/>
      <c r="R184" s="727"/>
      <c r="S184" s="728"/>
      <c r="T184" s="236"/>
      <c r="U184" s="54">
        <f t="shared" si="32"/>
        <v>0</v>
      </c>
      <c r="V184" s="428">
        <v>10</v>
      </c>
      <c r="W184" s="99">
        <f t="shared" si="33"/>
        <v>0</v>
      </c>
      <c r="X184" s="250"/>
      <c r="Y184" s="313"/>
      <c r="Z184" s="312"/>
      <c r="AA184" s="313"/>
      <c r="AB184" s="313"/>
      <c r="AC184" s="313"/>
      <c r="AD184" s="313"/>
      <c r="AE184" s="313"/>
      <c r="AF184" s="313"/>
      <c r="AG184" s="313"/>
      <c r="AH184" s="313"/>
      <c r="AI184" s="313"/>
      <c r="AJ184" s="313"/>
      <c r="AK184" s="313"/>
      <c r="AL184" s="313"/>
      <c r="AM184" s="313"/>
      <c r="AN184" s="313"/>
    </row>
    <row r="185" spans="1:40" ht="27.95" customHeight="1" x14ac:dyDescent="0.2">
      <c r="A185" s="563"/>
      <c r="B185" s="290" t="s">
        <v>571</v>
      </c>
      <c r="C185" s="124" t="s">
        <v>655</v>
      </c>
      <c r="D185" s="727"/>
      <c r="E185" s="728"/>
      <c r="F185" s="727"/>
      <c r="G185" s="728"/>
      <c r="H185" s="727"/>
      <c r="I185" s="728"/>
      <c r="J185" s="727"/>
      <c r="K185" s="728"/>
      <c r="L185" s="727"/>
      <c r="M185" s="728"/>
      <c r="N185" s="727"/>
      <c r="O185" s="728"/>
      <c r="P185" s="727"/>
      <c r="Q185" s="728"/>
      <c r="R185" s="727"/>
      <c r="S185" s="728"/>
      <c r="T185" s="236"/>
      <c r="U185" s="54">
        <f t="shared" si="32"/>
        <v>0</v>
      </c>
      <c r="V185" s="428">
        <v>10</v>
      </c>
      <c r="W185" s="99">
        <f t="shared" si="33"/>
        <v>0</v>
      </c>
      <c r="X185" s="250"/>
      <c r="Y185" s="313"/>
      <c r="Z185" s="312" t="s">
        <v>280</v>
      </c>
      <c r="AA185" s="313"/>
      <c r="AB185" s="313"/>
      <c r="AC185" s="313"/>
      <c r="AD185" s="313"/>
      <c r="AE185" s="313"/>
      <c r="AF185" s="313"/>
      <c r="AG185" s="313"/>
      <c r="AH185" s="313"/>
      <c r="AI185" s="313"/>
      <c r="AJ185" s="313"/>
      <c r="AK185" s="313"/>
      <c r="AL185" s="313"/>
      <c r="AM185" s="313"/>
      <c r="AN185" s="313"/>
    </row>
    <row r="186" spans="1:40" ht="45" customHeight="1" x14ac:dyDescent="0.2">
      <c r="A186" s="563"/>
      <c r="B186" s="290" t="s">
        <v>572</v>
      </c>
      <c r="C186" s="124" t="s">
        <v>1182</v>
      </c>
      <c r="D186" s="727"/>
      <c r="E186" s="728"/>
      <c r="F186" s="727"/>
      <c r="G186" s="728"/>
      <c r="H186" s="727"/>
      <c r="I186" s="728"/>
      <c r="J186" s="727"/>
      <c r="K186" s="728"/>
      <c r="L186" s="727"/>
      <c r="M186" s="728"/>
      <c r="N186" s="727"/>
      <c r="O186" s="728"/>
      <c r="P186" s="727"/>
      <c r="Q186" s="728"/>
      <c r="R186" s="727"/>
      <c r="S186" s="728"/>
      <c r="T186" s="236"/>
      <c r="U186" s="54">
        <f t="shared" si="30"/>
        <v>0</v>
      </c>
      <c r="V186" s="428">
        <v>10</v>
      </c>
      <c r="W186" s="99">
        <f t="shared" si="31"/>
        <v>0</v>
      </c>
      <c r="X186" s="250"/>
      <c r="Y186" s="313"/>
      <c r="Z186" s="312"/>
      <c r="AA186" s="313"/>
      <c r="AB186" s="313"/>
      <c r="AC186" s="313"/>
      <c r="AD186" s="313"/>
      <c r="AE186" s="313"/>
      <c r="AF186" s="313"/>
      <c r="AG186" s="313"/>
      <c r="AH186" s="313"/>
      <c r="AI186" s="313"/>
      <c r="AJ186" s="313"/>
      <c r="AK186" s="313"/>
      <c r="AL186" s="313"/>
      <c r="AM186" s="313"/>
      <c r="AN186" s="313"/>
    </row>
    <row r="187" spans="1:40" ht="45" customHeight="1" x14ac:dyDescent="0.2">
      <c r="A187" s="563"/>
      <c r="B187" s="290" t="s">
        <v>573</v>
      </c>
      <c r="C187" s="124" t="s">
        <v>658</v>
      </c>
      <c r="D187" s="727"/>
      <c r="E187" s="728"/>
      <c r="F187" s="727"/>
      <c r="G187" s="728"/>
      <c r="H187" s="727"/>
      <c r="I187" s="728"/>
      <c r="J187" s="727"/>
      <c r="K187" s="728"/>
      <c r="L187" s="727"/>
      <c r="M187" s="728"/>
      <c r="N187" s="727"/>
      <c r="O187" s="728"/>
      <c r="P187" s="727"/>
      <c r="Q187" s="728"/>
      <c r="R187" s="727"/>
      <c r="S187" s="728"/>
      <c r="T187" s="236"/>
      <c r="U187" s="54">
        <f t="shared" ref="U187" si="34">IF(OR(D187="s",F187="s",H187="s",J187="s",L187="s",N187="s",P187="s",R187="s"), 0, IF(OR(D187="a",F187="a",H187="a",J187="a",L187="a",N187="a",P187="a",R187="a"),V187,0))</f>
        <v>0</v>
      </c>
      <c r="V187" s="428">
        <v>10</v>
      </c>
      <c r="W187" s="99">
        <f t="shared" ref="W187" si="35">COUNTIF(D187:S187,"a")+COUNTIF(D187:S187,"s")</f>
        <v>0</v>
      </c>
      <c r="X187" s="250"/>
      <c r="Y187" s="313"/>
      <c r="Z187" s="312" t="s">
        <v>280</v>
      </c>
      <c r="AA187" s="313"/>
      <c r="AB187" s="313"/>
      <c r="AC187" s="313"/>
      <c r="AD187" s="313"/>
      <c r="AE187" s="313"/>
      <c r="AF187" s="313"/>
      <c r="AG187" s="313"/>
      <c r="AH187" s="313"/>
      <c r="AI187" s="313"/>
      <c r="AJ187" s="313"/>
      <c r="AK187" s="313"/>
      <c r="AL187" s="313"/>
      <c r="AM187" s="313"/>
      <c r="AN187" s="313"/>
    </row>
    <row r="188" spans="1:40" ht="27.95" customHeight="1" x14ac:dyDescent="0.2">
      <c r="A188" s="563"/>
      <c r="B188" s="290" t="s">
        <v>574</v>
      </c>
      <c r="C188" s="124" t="s">
        <v>656</v>
      </c>
      <c r="D188" s="727"/>
      <c r="E188" s="728"/>
      <c r="F188" s="727"/>
      <c r="G188" s="728"/>
      <c r="H188" s="727"/>
      <c r="I188" s="728"/>
      <c r="J188" s="727"/>
      <c r="K188" s="728"/>
      <c r="L188" s="727"/>
      <c r="M188" s="728"/>
      <c r="N188" s="727"/>
      <c r="O188" s="728"/>
      <c r="P188" s="727"/>
      <c r="Q188" s="728"/>
      <c r="R188" s="727"/>
      <c r="S188" s="728"/>
      <c r="T188" s="236"/>
      <c r="U188" s="54">
        <f t="shared" ref="U188" si="36">IF(OR(D188="s",F188="s",H188="s",J188="s",L188="s",N188="s",P188="s",R188="s"), 0, IF(OR(D188="a",F188="a",H188="a",J188="a",L188="a",N188="a",P188="a",R188="a"),V188,0))</f>
        <v>0</v>
      </c>
      <c r="V188" s="428">
        <v>10</v>
      </c>
      <c r="W188" s="99">
        <f t="shared" ref="W188" si="37">COUNTIF(D188:S188,"a")+COUNTIF(D188:S188,"s")</f>
        <v>0</v>
      </c>
      <c r="X188" s="250"/>
      <c r="Y188" s="313"/>
      <c r="Z188" s="312"/>
      <c r="AA188" s="313"/>
      <c r="AB188" s="313"/>
      <c r="AC188" s="313"/>
      <c r="AD188" s="313"/>
      <c r="AE188" s="313"/>
      <c r="AF188" s="313"/>
      <c r="AG188" s="313"/>
      <c r="AH188" s="313"/>
      <c r="AI188" s="313"/>
      <c r="AJ188" s="313"/>
      <c r="AK188" s="313"/>
      <c r="AL188" s="313"/>
      <c r="AM188" s="313"/>
      <c r="AN188" s="313"/>
    </row>
    <row r="189" spans="1:40" ht="27.95" customHeight="1" thickBot="1" x14ac:dyDescent="0.25">
      <c r="A189" s="563"/>
      <c r="B189" s="290" t="s">
        <v>575</v>
      </c>
      <c r="C189" s="124" t="s">
        <v>657</v>
      </c>
      <c r="D189" s="727"/>
      <c r="E189" s="728"/>
      <c r="F189" s="727"/>
      <c r="G189" s="728"/>
      <c r="H189" s="727"/>
      <c r="I189" s="728"/>
      <c r="J189" s="727"/>
      <c r="K189" s="728"/>
      <c r="L189" s="727"/>
      <c r="M189" s="728"/>
      <c r="N189" s="727"/>
      <c r="O189" s="728"/>
      <c r="P189" s="727"/>
      <c r="Q189" s="728"/>
      <c r="R189" s="727"/>
      <c r="S189" s="728"/>
      <c r="T189" s="236"/>
      <c r="U189" s="54">
        <f t="shared" si="30"/>
        <v>0</v>
      </c>
      <c r="V189" s="428">
        <v>10</v>
      </c>
      <c r="W189" s="99">
        <f t="shared" si="31"/>
        <v>0</v>
      </c>
      <c r="X189" s="250"/>
      <c r="Y189" s="313"/>
      <c r="Z189" s="312"/>
      <c r="AA189" s="313"/>
      <c r="AB189" s="313"/>
      <c r="AC189" s="313"/>
      <c r="AD189" s="313"/>
      <c r="AE189" s="313"/>
      <c r="AF189" s="313"/>
      <c r="AG189" s="313"/>
      <c r="AH189" s="313"/>
      <c r="AI189" s="313"/>
      <c r="AJ189" s="313"/>
      <c r="AK189" s="313"/>
      <c r="AL189" s="313"/>
      <c r="AM189" s="313"/>
      <c r="AN189" s="313"/>
    </row>
    <row r="190" spans="1:40" ht="21" customHeight="1" thickTop="1" thickBot="1" x14ac:dyDescent="0.25">
      <c r="A190" s="563"/>
      <c r="B190" s="110"/>
      <c r="C190" s="155"/>
      <c r="D190" s="725" t="s">
        <v>284</v>
      </c>
      <c r="E190" s="811"/>
      <c r="F190" s="811"/>
      <c r="G190" s="811"/>
      <c r="H190" s="811"/>
      <c r="I190" s="811"/>
      <c r="J190" s="811"/>
      <c r="K190" s="811"/>
      <c r="L190" s="811"/>
      <c r="M190" s="811"/>
      <c r="N190" s="811"/>
      <c r="O190" s="811"/>
      <c r="P190" s="811"/>
      <c r="Q190" s="811"/>
      <c r="R190" s="811"/>
      <c r="S190" s="811"/>
      <c r="T190" s="812"/>
      <c r="U190" s="2">
        <f>SUM(U174:U189)</f>
        <v>0</v>
      </c>
      <c r="V190" s="429">
        <f>SUM(V174:V189)</f>
        <v>180</v>
      </c>
      <c r="X190" s="244"/>
      <c r="Y190" s="313"/>
      <c r="Z190" s="312"/>
      <c r="AA190" s="313"/>
      <c r="AB190" s="313"/>
      <c r="AC190" s="313"/>
      <c r="AD190" s="313"/>
      <c r="AE190" s="313"/>
      <c r="AF190" s="313"/>
      <c r="AG190" s="313"/>
      <c r="AH190" s="313"/>
      <c r="AI190" s="313"/>
      <c r="AJ190" s="313"/>
      <c r="AK190" s="313"/>
      <c r="AL190" s="313"/>
      <c r="AM190" s="313"/>
      <c r="AN190" s="313"/>
    </row>
    <row r="191" spans="1:40" ht="21" customHeight="1" thickBot="1" x14ac:dyDescent="0.25">
      <c r="A191" s="563"/>
      <c r="B191" s="111"/>
      <c r="C191" s="369"/>
      <c r="D191" s="900"/>
      <c r="E191" s="901"/>
      <c r="F191" s="796">
        <v>110</v>
      </c>
      <c r="G191" s="723"/>
      <c r="H191" s="723"/>
      <c r="I191" s="723"/>
      <c r="J191" s="723"/>
      <c r="K191" s="723"/>
      <c r="L191" s="723"/>
      <c r="M191" s="723"/>
      <c r="N191" s="723"/>
      <c r="O191" s="723"/>
      <c r="P191" s="723"/>
      <c r="Q191" s="723"/>
      <c r="R191" s="723"/>
      <c r="S191" s="723"/>
      <c r="T191" s="723"/>
      <c r="U191" s="723"/>
      <c r="V191" s="724"/>
      <c r="Y191" s="313"/>
      <c r="Z191" s="312"/>
      <c r="AA191" s="313"/>
      <c r="AB191" s="313"/>
      <c r="AC191" s="313"/>
      <c r="AD191" s="313"/>
      <c r="AE191" s="313"/>
      <c r="AF191" s="313"/>
      <c r="AG191" s="313"/>
      <c r="AH191" s="313"/>
      <c r="AI191" s="313"/>
      <c r="AJ191" s="313"/>
      <c r="AK191" s="313"/>
      <c r="AL191" s="313"/>
      <c r="AM191" s="313"/>
      <c r="AN191" s="313"/>
    </row>
    <row r="192" spans="1:40" ht="30" customHeight="1" thickBot="1" x14ac:dyDescent="0.25">
      <c r="A192" s="418"/>
      <c r="B192" s="356" t="s">
        <v>436</v>
      </c>
      <c r="C192" s="663" t="s">
        <v>264</v>
      </c>
      <c r="D192" s="562" t="s">
        <v>283</v>
      </c>
      <c r="E192" s="560"/>
      <c r="F192" s="368" t="s">
        <v>283</v>
      </c>
      <c r="G192" s="95"/>
      <c r="H192" s="562"/>
      <c r="I192" s="560"/>
      <c r="J192" s="368"/>
      <c r="K192" s="95"/>
      <c r="L192" s="562" t="s">
        <v>283</v>
      </c>
      <c r="M192" s="560"/>
      <c r="N192" s="368" t="s">
        <v>283</v>
      </c>
      <c r="O192" s="95"/>
      <c r="P192" s="562"/>
      <c r="Q192" s="198"/>
      <c r="R192" s="201"/>
      <c r="S192" s="199"/>
      <c r="T192" s="381"/>
      <c r="U192" s="211"/>
      <c r="V192" s="439"/>
      <c r="Y192" s="313"/>
      <c r="Z192" s="312"/>
      <c r="AA192" s="313"/>
      <c r="AB192" s="313"/>
      <c r="AC192" s="313"/>
      <c r="AD192" s="313"/>
      <c r="AE192" s="313"/>
      <c r="AF192" s="313"/>
      <c r="AG192" s="313"/>
      <c r="AH192" s="313"/>
      <c r="AI192" s="313"/>
      <c r="AJ192" s="313"/>
      <c r="AK192" s="313"/>
      <c r="AL192" s="313"/>
      <c r="AM192" s="313"/>
      <c r="AN192" s="313"/>
    </row>
    <row r="193" spans="1:86" s="364" customFormat="1" ht="27.95" customHeight="1" x14ac:dyDescent="0.2">
      <c r="A193" s="563"/>
      <c r="B193" s="280" t="s">
        <v>168</v>
      </c>
      <c r="C193" s="229" t="s">
        <v>158</v>
      </c>
      <c r="D193" s="744"/>
      <c r="E193" s="745"/>
      <c r="F193" s="744"/>
      <c r="G193" s="745"/>
      <c r="H193" s="744"/>
      <c r="I193" s="745"/>
      <c r="J193" s="744"/>
      <c r="K193" s="745"/>
      <c r="L193" s="744"/>
      <c r="M193" s="745"/>
      <c r="N193" s="744"/>
      <c r="O193" s="745"/>
      <c r="P193" s="744"/>
      <c r="Q193" s="745"/>
      <c r="R193" s="744"/>
      <c r="S193" s="745"/>
      <c r="T193" s="107"/>
      <c r="U193" s="57">
        <f>IF(OR(D193="s",F193="s",H193="s",J193="s",L193="s",N193="s",P193="s",R193="s"), 0, IF(OR(D193="a",F193="a",H193="a",J193="a",L193="a",N193="a",P193="a",R193="a",T193="NA"),V193,0))</f>
        <v>0</v>
      </c>
      <c r="V193" s="431">
        <v>10</v>
      </c>
      <c r="W193" s="99">
        <f>IF((COUNTIF(D193:S193,"a")+COUNTIF(D193:S193,"s"))&gt;0,IF((COUNTIF(D194:S194,"a")+COUNTIF(D194:S194,"s"))&gt;0,0,COUNTIF(D193:S193,"a")+COUNTIF(D193:S193,"s")+COUNTIF(T193,"NA")), COUNTIF(D193:S193,"a")+COUNTIF(D193:S193,"s")+COUNTIF(T193,"NA"))</f>
        <v>0</v>
      </c>
      <c r="X193" s="250"/>
      <c r="Y193" s="313"/>
      <c r="Z193" s="312"/>
      <c r="AA193" s="313"/>
      <c r="AB193" s="313"/>
      <c r="AC193" s="313"/>
      <c r="AD193" s="313"/>
      <c r="AE193" s="313"/>
      <c r="AF193" s="313"/>
      <c r="AG193" s="313"/>
      <c r="AH193" s="313"/>
      <c r="AI193" s="313"/>
      <c r="AJ193" s="313"/>
      <c r="AK193" s="313"/>
      <c r="AL193" s="313"/>
      <c r="AM193" s="313"/>
      <c r="AN193" s="313"/>
      <c r="AO193" s="313"/>
      <c r="AP193" s="313"/>
      <c r="AQ193" s="313"/>
      <c r="AR193" s="313"/>
      <c r="AS193" s="313"/>
      <c r="AT193" s="313"/>
      <c r="AU193" s="363"/>
      <c r="AV193" s="363"/>
      <c r="AW193" s="363"/>
      <c r="AX193" s="363"/>
      <c r="AY193" s="363"/>
      <c r="AZ193" s="363"/>
      <c r="BA193" s="363"/>
      <c r="BB193" s="363"/>
      <c r="BC193" s="363"/>
      <c r="BD193" s="363"/>
      <c r="BE193" s="363"/>
      <c r="BF193" s="363"/>
      <c r="BG193" s="363"/>
      <c r="BH193" s="363"/>
      <c r="BI193" s="363"/>
      <c r="BJ193" s="363"/>
      <c r="BK193" s="363"/>
      <c r="BL193" s="363"/>
      <c r="BM193" s="363"/>
      <c r="BN193" s="363"/>
      <c r="BO193" s="363"/>
      <c r="BP193" s="363"/>
      <c r="BQ193" s="363"/>
      <c r="BR193" s="363"/>
      <c r="BS193" s="363"/>
      <c r="BT193" s="363"/>
      <c r="BU193" s="363"/>
      <c r="BV193" s="363"/>
      <c r="BW193" s="363"/>
      <c r="BX193" s="363"/>
      <c r="BY193" s="363"/>
      <c r="BZ193" s="363"/>
      <c r="CA193" s="363"/>
      <c r="CB193" s="363"/>
      <c r="CC193" s="363"/>
      <c r="CD193" s="363"/>
      <c r="CE193" s="363"/>
      <c r="CF193" s="363"/>
      <c r="CG193" s="363"/>
      <c r="CH193" s="363"/>
    </row>
    <row r="194" spans="1:86" ht="88.5" customHeight="1" x14ac:dyDescent="0.2">
      <c r="A194" s="563"/>
      <c r="B194" s="281" t="s">
        <v>435</v>
      </c>
      <c r="C194" s="230" t="s">
        <v>62</v>
      </c>
      <c r="D194" s="727"/>
      <c r="E194" s="728"/>
      <c r="F194" s="727"/>
      <c r="G194" s="728"/>
      <c r="H194" s="727"/>
      <c r="I194" s="728"/>
      <c r="J194" s="727"/>
      <c r="K194" s="728"/>
      <c r="L194" s="727"/>
      <c r="M194" s="728"/>
      <c r="N194" s="727"/>
      <c r="O194" s="728"/>
      <c r="P194" s="727"/>
      <c r="Q194" s="728"/>
      <c r="R194" s="727"/>
      <c r="S194" s="728"/>
      <c r="T194" s="106"/>
      <c r="U194" s="103">
        <f>IF(OR(D194="s",F194="s",H194="s",J194="s",L194="s",N194="s",P194="s",R194="s"), 0, IF(OR(D194="a",F194="a",H194="a",J194="a",L194="a",N194="a",P194="a",R194="a"),V194,0))</f>
        <v>0</v>
      </c>
      <c r="V194" s="440">
        <v>10</v>
      </c>
      <c r="W194" s="99">
        <f>IF((COUNTIF(D194:S194,"a")+COUNTIF(D194:S194,"s"))&gt;0,IF((COUNTIF(D193:S193,"a")+COUNTIF(D193:S193,"s"))&gt;0,0,COUNTIF(D194:S194,"a")+COUNTIF(D194:S194,"s")+COUNTIF(T194,"NA")), COUNTIF(D194:S194,"a")+COUNTIF(D194:S194,"s")+COUNTIF(T194,"NA"))</f>
        <v>0</v>
      </c>
      <c r="X194" s="250"/>
      <c r="Y194" s="313"/>
      <c r="Z194" s="312" t="s">
        <v>280</v>
      </c>
      <c r="AA194" s="313"/>
      <c r="AB194" s="313"/>
      <c r="AC194" s="313"/>
      <c r="AD194" s="313"/>
      <c r="AE194" s="313"/>
      <c r="AF194" s="313"/>
      <c r="AG194" s="313"/>
      <c r="AH194" s="313"/>
      <c r="AI194" s="313"/>
      <c r="AJ194" s="313"/>
      <c r="AK194" s="313"/>
      <c r="AL194" s="313"/>
      <c r="AM194" s="313"/>
      <c r="AN194" s="313"/>
    </row>
    <row r="195" spans="1:86" ht="20.25" customHeight="1" x14ac:dyDescent="0.2">
      <c r="A195" s="563"/>
      <c r="B195" s="275"/>
      <c r="C195" s="195"/>
      <c r="D195" s="827"/>
      <c r="E195" s="828"/>
      <c r="F195" s="829"/>
      <c r="G195" s="829"/>
      <c r="H195" s="829"/>
      <c r="I195" s="829"/>
      <c r="J195" s="829"/>
      <c r="K195" s="829"/>
      <c r="L195" s="829"/>
      <c r="M195" s="829"/>
      <c r="N195" s="829"/>
      <c r="O195" s="829"/>
      <c r="P195" s="829"/>
      <c r="Q195" s="829"/>
      <c r="R195" s="829"/>
      <c r="S195" s="829"/>
      <c r="T195" s="829"/>
      <c r="U195" s="829"/>
      <c r="V195" s="830"/>
      <c r="Z195" s="312"/>
    </row>
    <row r="196" spans="1:86" ht="45" customHeight="1" x14ac:dyDescent="0.2">
      <c r="A196" s="563"/>
      <c r="B196" s="281" t="s">
        <v>169</v>
      </c>
      <c r="C196" s="231" t="s">
        <v>469</v>
      </c>
      <c r="D196" s="727"/>
      <c r="E196" s="728"/>
      <c r="F196" s="727"/>
      <c r="G196" s="728"/>
      <c r="H196" s="727"/>
      <c r="I196" s="728"/>
      <c r="J196" s="727"/>
      <c r="K196" s="728"/>
      <c r="L196" s="727"/>
      <c r="M196" s="728"/>
      <c r="N196" s="727"/>
      <c r="O196" s="728"/>
      <c r="P196" s="727"/>
      <c r="Q196" s="728"/>
      <c r="R196" s="727"/>
      <c r="S196" s="728"/>
      <c r="T196" s="105" t="str">
        <f>IF($T$193="na","na","")</f>
        <v/>
      </c>
      <c r="U196" s="54">
        <f>IF(OR(D196="s",F196="s",H196="s",J196="s",L196="s",N196="s",P196="s",R196="s"), 0, IF(OR(D196="a",F196="a",H196="a",J196="a",L196="a",N196="a",P196="a",R196="a",T196="NA"),V196,0))</f>
        <v>0</v>
      </c>
      <c r="V196" s="428">
        <v>10</v>
      </c>
      <c r="W196" s="99">
        <f>COUNTIF(D196:S196,"a")+COUNTIF(D196:S196,"s")+COUNTIF(T196,"NA")</f>
        <v>0</v>
      </c>
      <c r="X196" s="250"/>
      <c r="Z196" s="312" t="s">
        <v>280</v>
      </c>
    </row>
    <row r="197" spans="1:86" ht="88.5" customHeight="1" thickBot="1" x14ac:dyDescent="0.25">
      <c r="A197" s="563"/>
      <c r="B197" s="281" t="s">
        <v>170</v>
      </c>
      <c r="C197" s="231" t="s">
        <v>52</v>
      </c>
      <c r="D197" s="732"/>
      <c r="E197" s="733"/>
      <c r="F197" s="732"/>
      <c r="G197" s="733"/>
      <c r="H197" s="732"/>
      <c r="I197" s="733"/>
      <c r="J197" s="732"/>
      <c r="K197" s="733"/>
      <c r="L197" s="732"/>
      <c r="M197" s="733"/>
      <c r="N197" s="732"/>
      <c r="O197" s="733"/>
      <c r="P197" s="732"/>
      <c r="Q197" s="733"/>
      <c r="R197" s="732"/>
      <c r="S197" s="733"/>
      <c r="T197" s="108" t="str">
        <f>IF($T$193="na","na","")</f>
        <v/>
      </c>
      <c r="U197" s="54">
        <f>IF(OR(D197="s",F197="s",H197="s",J197="s",L197="s",N197="s",P197="s",R197="s"), 0, IF(OR(D197="a",F197="a",H197="a",J197="a",L197="a",N197="a",P197="a",R197="a",T197="NA"),V197,0))</f>
        <v>0</v>
      </c>
      <c r="V197" s="433">
        <v>10</v>
      </c>
      <c r="W197" s="99">
        <f>COUNTIF(D197:S197,"a")+COUNTIF(D197:S197,"s")+COUNTIF(T197,"NA")</f>
        <v>0</v>
      </c>
      <c r="X197" s="250"/>
      <c r="Y197" s="313"/>
      <c r="Z197" s="312" t="s">
        <v>280</v>
      </c>
      <c r="AA197" s="313"/>
      <c r="AB197" s="313"/>
      <c r="AC197" s="313"/>
      <c r="AD197" s="313"/>
      <c r="AE197" s="313"/>
      <c r="AF197" s="313"/>
      <c r="AG197" s="313"/>
      <c r="AH197" s="313"/>
      <c r="AI197" s="313"/>
      <c r="AJ197" s="313"/>
      <c r="AK197" s="313"/>
      <c r="AL197" s="313"/>
      <c r="AM197" s="313"/>
      <c r="AN197" s="313"/>
    </row>
    <row r="198" spans="1:86" ht="21" customHeight="1" thickTop="1" thickBot="1" x14ac:dyDescent="0.25">
      <c r="A198" s="563"/>
      <c r="B198" s="110"/>
      <c r="C198" s="156"/>
      <c r="D198" s="725" t="s">
        <v>284</v>
      </c>
      <c r="E198" s="811"/>
      <c r="F198" s="811"/>
      <c r="G198" s="811"/>
      <c r="H198" s="811"/>
      <c r="I198" s="811"/>
      <c r="J198" s="811"/>
      <c r="K198" s="811"/>
      <c r="L198" s="811"/>
      <c r="M198" s="811"/>
      <c r="N198" s="811"/>
      <c r="O198" s="811"/>
      <c r="P198" s="811"/>
      <c r="Q198" s="811"/>
      <c r="R198" s="811"/>
      <c r="S198" s="811"/>
      <c r="T198" s="812"/>
      <c r="U198" s="2">
        <f>SUM(U193:U197)</f>
        <v>0</v>
      </c>
      <c r="V198" s="429">
        <f>30</f>
        <v>30</v>
      </c>
      <c r="X198" s="244"/>
      <c r="Y198" s="313"/>
      <c r="Z198" s="312"/>
      <c r="AA198" s="313"/>
      <c r="AB198" s="313"/>
      <c r="AC198" s="313"/>
      <c r="AD198" s="313"/>
      <c r="AE198" s="313"/>
      <c r="AF198" s="313"/>
      <c r="AG198" s="313"/>
      <c r="AH198" s="313"/>
      <c r="AI198" s="313"/>
      <c r="AJ198" s="313"/>
      <c r="AK198" s="313"/>
      <c r="AL198" s="313"/>
      <c r="AM198" s="313"/>
      <c r="AN198" s="313"/>
    </row>
    <row r="199" spans="1:86" ht="21" customHeight="1" thickBot="1" x14ac:dyDescent="0.25">
      <c r="A199" s="421"/>
      <c r="B199" s="111"/>
      <c r="C199" s="369"/>
      <c r="D199" s="900"/>
      <c r="E199" s="901"/>
      <c r="F199" s="928">
        <v>30</v>
      </c>
      <c r="G199" s="723"/>
      <c r="H199" s="723"/>
      <c r="I199" s="723"/>
      <c r="J199" s="723"/>
      <c r="K199" s="723"/>
      <c r="L199" s="723"/>
      <c r="M199" s="723"/>
      <c r="N199" s="723"/>
      <c r="O199" s="723"/>
      <c r="P199" s="723"/>
      <c r="Q199" s="723"/>
      <c r="R199" s="723"/>
      <c r="S199" s="723"/>
      <c r="T199" s="723"/>
      <c r="U199" s="723"/>
      <c r="V199" s="724"/>
      <c r="Y199" s="313"/>
      <c r="Z199" s="312"/>
      <c r="AA199" s="313"/>
      <c r="AB199" s="313"/>
      <c r="AC199" s="313"/>
      <c r="AD199" s="313"/>
      <c r="AE199" s="313"/>
      <c r="AF199" s="313"/>
      <c r="AG199" s="313"/>
      <c r="AH199" s="313"/>
      <c r="AI199" s="313"/>
      <c r="AJ199" s="313"/>
      <c r="AK199" s="313"/>
      <c r="AL199" s="313"/>
      <c r="AM199" s="313"/>
      <c r="AN199" s="313"/>
    </row>
    <row r="200" spans="1:86" ht="30" customHeight="1" thickBot="1" x14ac:dyDescent="0.25">
      <c r="A200" s="418"/>
      <c r="B200" s="270">
        <v>4400</v>
      </c>
      <c r="C200" s="194" t="s">
        <v>254</v>
      </c>
      <c r="D200" s="200"/>
      <c r="E200" s="198"/>
      <c r="F200" s="201" t="s">
        <v>283</v>
      </c>
      <c r="G200" s="199"/>
      <c r="H200" s="200"/>
      <c r="I200" s="198"/>
      <c r="J200" s="192"/>
      <c r="K200" s="199"/>
      <c r="L200" s="200"/>
      <c r="M200" s="198"/>
      <c r="N200" s="368"/>
      <c r="O200" s="199"/>
      <c r="P200" s="200"/>
      <c r="Q200" s="198"/>
      <c r="R200" s="200"/>
      <c r="S200" s="198"/>
      <c r="T200" s="381"/>
      <c r="U200" s="361"/>
      <c r="V200" s="361"/>
      <c r="Y200" s="313"/>
      <c r="Z200" s="312"/>
      <c r="AA200" s="313"/>
      <c r="AB200" s="313"/>
      <c r="AC200" s="313"/>
      <c r="AD200" s="313"/>
      <c r="AE200" s="313"/>
      <c r="AF200" s="313"/>
      <c r="AG200" s="313"/>
      <c r="AH200" s="313"/>
      <c r="AI200" s="313"/>
      <c r="AJ200" s="313"/>
      <c r="AK200" s="313"/>
      <c r="AL200" s="313"/>
      <c r="AM200" s="313"/>
      <c r="AN200" s="313"/>
    </row>
    <row r="201" spans="1:86" ht="27.95" customHeight="1" x14ac:dyDescent="0.2">
      <c r="A201" s="471"/>
      <c r="B201" s="269" t="s">
        <v>377</v>
      </c>
      <c r="C201" s="126" t="s">
        <v>192</v>
      </c>
      <c r="D201" s="744"/>
      <c r="E201" s="745"/>
      <c r="F201" s="744"/>
      <c r="G201" s="745"/>
      <c r="H201" s="744"/>
      <c r="I201" s="745"/>
      <c r="J201" s="744"/>
      <c r="K201" s="745"/>
      <c r="L201" s="744"/>
      <c r="M201" s="745"/>
      <c r="N201" s="744"/>
      <c r="O201" s="745"/>
      <c r="P201" s="744"/>
      <c r="Q201" s="745"/>
      <c r="R201" s="744"/>
      <c r="S201" s="745"/>
      <c r="T201" s="56"/>
      <c r="U201" s="57">
        <f t="shared" ref="U201:U211" si="38">IF(OR(D201="s",F201="s",H201="s",J201="s",L201="s",N201="s",P201="s",R201="s"), 0, IF(OR(D201="a",F201="a",H201="a",J201="a",L201="a",N201="a",P201="a",R201="a"),V201,0))</f>
        <v>0</v>
      </c>
      <c r="V201" s="431">
        <v>20</v>
      </c>
      <c r="W201" s="99">
        <f t="shared" ref="W201:W211" si="39">COUNTIF(D201:S201,"a")+COUNTIF(D201:S201,"s")</f>
        <v>0</v>
      </c>
      <c r="X201" s="250"/>
      <c r="Y201" s="313"/>
      <c r="Z201" s="312" t="s">
        <v>280</v>
      </c>
      <c r="AA201" s="313"/>
      <c r="AB201" s="313"/>
      <c r="AC201" s="313"/>
      <c r="AD201" s="313"/>
      <c r="AE201" s="313"/>
      <c r="AF201" s="313"/>
      <c r="AG201" s="313"/>
      <c r="AH201" s="313"/>
      <c r="AI201" s="313"/>
      <c r="AJ201" s="313"/>
      <c r="AK201" s="313"/>
      <c r="AL201" s="313"/>
      <c r="AM201" s="313"/>
      <c r="AN201" s="313"/>
    </row>
    <row r="202" spans="1:86" ht="27.95" customHeight="1" x14ac:dyDescent="0.2">
      <c r="A202" s="471"/>
      <c r="B202" s="274" t="s">
        <v>272</v>
      </c>
      <c r="C202" s="136" t="s">
        <v>34</v>
      </c>
      <c r="D202" s="727"/>
      <c r="E202" s="728"/>
      <c r="F202" s="727"/>
      <c r="G202" s="728"/>
      <c r="H202" s="727"/>
      <c r="I202" s="728"/>
      <c r="J202" s="727"/>
      <c r="K202" s="728"/>
      <c r="L202" s="727"/>
      <c r="M202" s="728"/>
      <c r="N202" s="727"/>
      <c r="O202" s="728"/>
      <c r="P202" s="727"/>
      <c r="Q202" s="728"/>
      <c r="R202" s="727"/>
      <c r="S202" s="728"/>
      <c r="T202" s="56"/>
      <c r="U202" s="58">
        <f t="shared" si="38"/>
        <v>0</v>
      </c>
      <c r="V202" s="428">
        <v>10</v>
      </c>
      <c r="W202" s="99">
        <f t="shared" si="39"/>
        <v>0</v>
      </c>
      <c r="X202" s="250"/>
      <c r="Y202" s="313"/>
      <c r="Z202" s="312" t="s">
        <v>280</v>
      </c>
      <c r="AA202" s="313"/>
      <c r="AB202" s="313"/>
      <c r="AC202" s="313"/>
      <c r="AD202" s="313"/>
      <c r="AE202" s="313"/>
      <c r="AF202" s="313"/>
      <c r="AG202" s="313"/>
      <c r="AH202" s="313"/>
      <c r="AI202" s="313"/>
      <c r="AJ202" s="313"/>
      <c r="AK202" s="313"/>
      <c r="AL202" s="313"/>
      <c r="AM202" s="313"/>
      <c r="AN202" s="313"/>
    </row>
    <row r="203" spans="1:86" ht="27.95" customHeight="1" x14ac:dyDescent="0.2">
      <c r="A203" s="432"/>
      <c r="B203" s="669" t="s">
        <v>35</v>
      </c>
      <c r="C203" s="136" t="s">
        <v>512</v>
      </c>
      <c r="D203" s="727"/>
      <c r="E203" s="728"/>
      <c r="F203" s="727"/>
      <c r="G203" s="728"/>
      <c r="H203" s="727"/>
      <c r="I203" s="728"/>
      <c r="J203" s="727"/>
      <c r="K203" s="728"/>
      <c r="L203" s="727"/>
      <c r="M203" s="728"/>
      <c r="N203" s="727"/>
      <c r="O203" s="728"/>
      <c r="P203" s="727"/>
      <c r="Q203" s="728"/>
      <c r="R203" s="727"/>
      <c r="S203" s="728"/>
      <c r="T203" s="56"/>
      <c r="U203" s="54">
        <f t="shared" si="38"/>
        <v>0</v>
      </c>
      <c r="V203" s="428">
        <v>10</v>
      </c>
      <c r="W203" s="99">
        <f t="shared" si="39"/>
        <v>0</v>
      </c>
      <c r="X203" s="250"/>
      <c r="Y203" s="313"/>
      <c r="Z203" s="312"/>
      <c r="AA203" s="313"/>
      <c r="AB203" s="313"/>
      <c r="AC203" s="313"/>
      <c r="AD203" s="313"/>
      <c r="AE203" s="313"/>
      <c r="AF203" s="313"/>
      <c r="AG203" s="313"/>
      <c r="AH203" s="313"/>
      <c r="AI203" s="313"/>
      <c r="AJ203" s="313"/>
      <c r="AK203" s="313"/>
      <c r="AL203" s="313"/>
      <c r="AM203" s="313"/>
      <c r="AN203" s="313"/>
    </row>
    <row r="204" spans="1:86" ht="27.95" customHeight="1" x14ac:dyDescent="0.2">
      <c r="A204" s="432"/>
      <c r="B204" s="274" t="s">
        <v>217</v>
      </c>
      <c r="C204" s="136" t="s">
        <v>664</v>
      </c>
      <c r="D204" s="727"/>
      <c r="E204" s="728"/>
      <c r="F204" s="727"/>
      <c r="G204" s="728"/>
      <c r="H204" s="727"/>
      <c r="I204" s="728"/>
      <c r="J204" s="727"/>
      <c r="K204" s="728"/>
      <c r="L204" s="727"/>
      <c r="M204" s="728"/>
      <c r="N204" s="727"/>
      <c r="O204" s="728"/>
      <c r="P204" s="727"/>
      <c r="Q204" s="728"/>
      <c r="R204" s="727"/>
      <c r="S204" s="728"/>
      <c r="T204" s="56"/>
      <c r="U204" s="54">
        <f t="shared" si="38"/>
        <v>0</v>
      </c>
      <c r="V204" s="428">
        <v>10</v>
      </c>
      <c r="W204" s="99">
        <f t="shared" si="39"/>
        <v>0</v>
      </c>
      <c r="X204" s="250"/>
      <c r="Y204" s="313"/>
      <c r="Z204" s="312"/>
      <c r="AA204" s="313"/>
      <c r="AB204" s="313"/>
      <c r="AC204" s="313"/>
      <c r="AD204" s="313"/>
      <c r="AE204" s="313"/>
      <c r="AF204" s="313"/>
      <c r="AG204" s="313"/>
      <c r="AH204" s="313"/>
      <c r="AI204" s="313"/>
      <c r="AJ204" s="313"/>
      <c r="AK204" s="313"/>
      <c r="AL204" s="313"/>
      <c r="AM204" s="313"/>
      <c r="AN204" s="313"/>
    </row>
    <row r="205" spans="1:86" ht="27.95" customHeight="1" x14ac:dyDescent="0.2">
      <c r="A205" s="432"/>
      <c r="B205" s="669" t="s">
        <v>218</v>
      </c>
      <c r="C205" s="136" t="s">
        <v>665</v>
      </c>
      <c r="D205" s="727"/>
      <c r="E205" s="728"/>
      <c r="F205" s="727"/>
      <c r="G205" s="728"/>
      <c r="H205" s="727"/>
      <c r="I205" s="728"/>
      <c r="J205" s="727"/>
      <c r="K205" s="728"/>
      <c r="L205" s="727"/>
      <c r="M205" s="728"/>
      <c r="N205" s="727"/>
      <c r="O205" s="728"/>
      <c r="P205" s="727"/>
      <c r="Q205" s="728"/>
      <c r="R205" s="727"/>
      <c r="S205" s="728"/>
      <c r="T205" s="56"/>
      <c r="U205" s="54">
        <f t="shared" si="38"/>
        <v>0</v>
      </c>
      <c r="V205" s="428">
        <v>40</v>
      </c>
      <c r="W205" s="99">
        <f t="shared" si="39"/>
        <v>0</v>
      </c>
      <c r="X205" s="250"/>
      <c r="Y205" s="313"/>
      <c r="Z205" s="312" t="s">
        <v>280</v>
      </c>
      <c r="AA205" s="313"/>
      <c r="AB205" s="313"/>
      <c r="AC205" s="313"/>
      <c r="AD205" s="313"/>
      <c r="AE205" s="313"/>
      <c r="AF205" s="313"/>
      <c r="AG205" s="313"/>
      <c r="AH205" s="313"/>
      <c r="AI205" s="313"/>
      <c r="AJ205" s="313"/>
      <c r="AK205" s="313"/>
      <c r="AL205" s="313"/>
      <c r="AM205" s="313"/>
      <c r="AN205" s="313"/>
    </row>
    <row r="206" spans="1:86" ht="22.5" x14ac:dyDescent="0.2">
      <c r="A206" s="432"/>
      <c r="B206" s="274" t="s">
        <v>197</v>
      </c>
      <c r="C206" s="136" t="s">
        <v>666</v>
      </c>
      <c r="D206" s="727"/>
      <c r="E206" s="728"/>
      <c r="F206" s="727"/>
      <c r="G206" s="728"/>
      <c r="H206" s="727"/>
      <c r="I206" s="728"/>
      <c r="J206" s="727"/>
      <c r="K206" s="728"/>
      <c r="L206" s="727"/>
      <c r="M206" s="728"/>
      <c r="N206" s="727"/>
      <c r="O206" s="728"/>
      <c r="P206" s="727"/>
      <c r="Q206" s="728"/>
      <c r="R206" s="727"/>
      <c r="S206" s="728"/>
      <c r="T206" s="56"/>
      <c r="U206" s="54">
        <f t="shared" ref="U206" si="40">IF(OR(D206="s",F206="s",H206="s",J206="s",L206="s",N206="s",P206="s",R206="s"), 0, IF(OR(D206="a",F206="a",H206="a",J206="a",L206="a",N206="a",P206="a",R206="a"),V206,0))</f>
        <v>0</v>
      </c>
      <c r="V206" s="428">
        <v>30</v>
      </c>
      <c r="W206" s="99">
        <f t="shared" ref="W206" si="41">COUNTIF(D206:S206,"a")+COUNTIF(D206:S206,"s")</f>
        <v>0</v>
      </c>
      <c r="X206" s="250"/>
      <c r="Y206" s="313"/>
      <c r="Z206" s="312" t="s">
        <v>280</v>
      </c>
      <c r="AA206" s="313"/>
      <c r="AB206" s="313"/>
      <c r="AC206" s="313"/>
      <c r="AD206" s="313"/>
      <c r="AE206" s="313"/>
      <c r="AF206" s="313"/>
      <c r="AG206" s="313"/>
      <c r="AH206" s="313"/>
      <c r="AI206" s="313"/>
      <c r="AJ206" s="313"/>
      <c r="AK206" s="313"/>
      <c r="AL206" s="313"/>
      <c r="AM206" s="313"/>
      <c r="AN206" s="313"/>
    </row>
    <row r="207" spans="1:86" ht="45" customHeight="1" x14ac:dyDescent="0.2">
      <c r="A207" s="432"/>
      <c r="B207" s="274" t="s">
        <v>659</v>
      </c>
      <c r="C207" s="136" t="s">
        <v>670</v>
      </c>
      <c r="D207" s="727"/>
      <c r="E207" s="728"/>
      <c r="F207" s="727"/>
      <c r="G207" s="728"/>
      <c r="H207" s="727"/>
      <c r="I207" s="728"/>
      <c r="J207" s="727"/>
      <c r="K207" s="728"/>
      <c r="L207" s="727"/>
      <c r="M207" s="728"/>
      <c r="N207" s="727"/>
      <c r="O207" s="728"/>
      <c r="P207" s="727"/>
      <c r="Q207" s="728"/>
      <c r="R207" s="727"/>
      <c r="S207" s="728"/>
      <c r="T207" s="56"/>
      <c r="U207" s="54">
        <f t="shared" ref="U207:U208" si="42">IF(OR(D207="s",F207="s",H207="s",J207="s",L207="s",N207="s",P207="s",R207="s"), 0, IF(OR(D207="a",F207="a",H207="a",J207="a",L207="a",N207="a",P207="a",R207="a"),V207,0))</f>
        <v>0</v>
      </c>
      <c r="V207" s="428">
        <v>10</v>
      </c>
      <c r="W207" s="99">
        <f t="shared" ref="W207:W208" si="43">COUNTIF(D207:S207,"a")+COUNTIF(D207:S207,"s")</f>
        <v>0</v>
      </c>
      <c r="X207" s="250"/>
      <c r="Y207" s="313"/>
      <c r="Z207" s="312"/>
      <c r="AA207" s="313"/>
      <c r="AB207" s="313"/>
      <c r="AC207" s="313"/>
      <c r="AD207" s="313"/>
      <c r="AE207" s="313"/>
      <c r="AF207" s="313"/>
      <c r="AG207" s="313"/>
      <c r="AH207" s="313"/>
      <c r="AI207" s="313"/>
      <c r="AJ207" s="313"/>
      <c r="AK207" s="313"/>
      <c r="AL207" s="313"/>
      <c r="AM207" s="313"/>
      <c r="AN207" s="313"/>
    </row>
    <row r="208" spans="1:86" ht="27.95" customHeight="1" x14ac:dyDescent="0.2">
      <c r="A208" s="432"/>
      <c r="B208" s="669" t="s">
        <v>660</v>
      </c>
      <c r="C208" s="136" t="s">
        <v>1183</v>
      </c>
      <c r="D208" s="727"/>
      <c r="E208" s="728"/>
      <c r="F208" s="727"/>
      <c r="G208" s="728"/>
      <c r="H208" s="727"/>
      <c r="I208" s="728"/>
      <c r="J208" s="727"/>
      <c r="K208" s="728"/>
      <c r="L208" s="727"/>
      <c r="M208" s="728"/>
      <c r="N208" s="727"/>
      <c r="O208" s="728"/>
      <c r="P208" s="727"/>
      <c r="Q208" s="728"/>
      <c r="R208" s="727"/>
      <c r="S208" s="728"/>
      <c r="T208" s="56"/>
      <c r="U208" s="54">
        <f t="shared" si="42"/>
        <v>0</v>
      </c>
      <c r="V208" s="428">
        <v>10</v>
      </c>
      <c r="W208" s="99">
        <f t="shared" si="43"/>
        <v>0</v>
      </c>
      <c r="X208" s="250"/>
      <c r="Y208" s="313"/>
      <c r="Z208" s="312"/>
      <c r="AA208" s="313"/>
      <c r="AB208" s="313"/>
      <c r="AC208" s="313"/>
      <c r="AD208" s="313"/>
      <c r="AE208" s="313"/>
      <c r="AF208" s="313"/>
      <c r="AG208" s="313"/>
      <c r="AH208" s="313"/>
      <c r="AI208" s="313"/>
      <c r="AJ208" s="313"/>
      <c r="AK208" s="313"/>
      <c r="AL208" s="313"/>
      <c r="AM208" s="313"/>
      <c r="AN208" s="313"/>
    </row>
    <row r="209" spans="1:86" ht="45" customHeight="1" x14ac:dyDescent="0.2">
      <c r="A209" s="432"/>
      <c r="B209" s="274" t="s">
        <v>661</v>
      </c>
      <c r="C209" s="136" t="s">
        <v>667</v>
      </c>
      <c r="D209" s="727"/>
      <c r="E209" s="728"/>
      <c r="F209" s="727"/>
      <c r="G209" s="728"/>
      <c r="H209" s="727"/>
      <c r="I209" s="728"/>
      <c r="J209" s="727"/>
      <c r="K209" s="728"/>
      <c r="L209" s="727"/>
      <c r="M209" s="728"/>
      <c r="N209" s="727"/>
      <c r="O209" s="728"/>
      <c r="P209" s="727"/>
      <c r="Q209" s="728"/>
      <c r="R209" s="727"/>
      <c r="S209" s="728"/>
      <c r="T209" s="56"/>
      <c r="U209" s="54">
        <f t="shared" si="38"/>
        <v>0</v>
      </c>
      <c r="V209" s="428">
        <v>10</v>
      </c>
      <c r="W209" s="99">
        <f t="shared" si="39"/>
        <v>0</v>
      </c>
      <c r="X209" s="250"/>
      <c r="Y209" s="313"/>
      <c r="Z209" s="312"/>
      <c r="AA209" s="313"/>
      <c r="AB209" s="313"/>
      <c r="AC209" s="313"/>
      <c r="AD209" s="313"/>
      <c r="AE209" s="313"/>
      <c r="AF209" s="313"/>
      <c r="AG209" s="313"/>
      <c r="AH209" s="313"/>
      <c r="AI209" s="313"/>
      <c r="AJ209" s="313"/>
      <c r="AK209" s="313"/>
      <c r="AL209" s="313"/>
      <c r="AM209" s="313"/>
      <c r="AN209" s="313"/>
    </row>
    <row r="210" spans="1:86" ht="27.95" customHeight="1" x14ac:dyDescent="0.2">
      <c r="A210" s="432"/>
      <c r="B210" s="669" t="s">
        <v>662</v>
      </c>
      <c r="C210" s="136" t="s">
        <v>668</v>
      </c>
      <c r="D210" s="727"/>
      <c r="E210" s="728"/>
      <c r="F210" s="727"/>
      <c r="G210" s="728"/>
      <c r="H210" s="727"/>
      <c r="I210" s="728"/>
      <c r="J210" s="727"/>
      <c r="K210" s="728"/>
      <c r="L210" s="727"/>
      <c r="M210" s="728"/>
      <c r="N210" s="727"/>
      <c r="O210" s="728"/>
      <c r="P210" s="727"/>
      <c r="Q210" s="728"/>
      <c r="R210" s="727"/>
      <c r="S210" s="728"/>
      <c r="T210" s="56"/>
      <c r="U210" s="54">
        <f t="shared" si="38"/>
        <v>0</v>
      </c>
      <c r="V210" s="428">
        <v>10</v>
      </c>
      <c r="W210" s="99">
        <f t="shared" si="39"/>
        <v>0</v>
      </c>
      <c r="X210" s="250"/>
      <c r="Y210" s="313"/>
      <c r="Z210" s="312"/>
      <c r="AA210" s="313"/>
      <c r="AB210" s="313"/>
      <c r="AC210" s="313"/>
      <c r="AD210" s="313"/>
      <c r="AE210" s="313"/>
      <c r="AF210" s="313"/>
      <c r="AG210" s="313"/>
      <c r="AH210" s="313"/>
      <c r="AI210" s="313"/>
      <c r="AJ210" s="313"/>
      <c r="AK210" s="313"/>
      <c r="AL210" s="313"/>
      <c r="AM210" s="313"/>
      <c r="AN210" s="313"/>
    </row>
    <row r="211" spans="1:86" ht="27.95" customHeight="1" thickBot="1" x14ac:dyDescent="0.25">
      <c r="A211" s="432"/>
      <c r="B211" s="274" t="s">
        <v>663</v>
      </c>
      <c r="C211" s="136" t="s">
        <v>669</v>
      </c>
      <c r="D211" s="720"/>
      <c r="E211" s="721"/>
      <c r="F211" s="720"/>
      <c r="G211" s="721"/>
      <c r="H211" s="720"/>
      <c r="I211" s="721"/>
      <c r="J211" s="720"/>
      <c r="K211" s="721"/>
      <c r="L211" s="720"/>
      <c r="M211" s="721"/>
      <c r="N211" s="720"/>
      <c r="O211" s="721"/>
      <c r="P211" s="720"/>
      <c r="Q211" s="721"/>
      <c r="R211" s="720"/>
      <c r="S211" s="721"/>
      <c r="T211" s="56"/>
      <c r="U211" s="55">
        <f t="shared" si="38"/>
        <v>0</v>
      </c>
      <c r="V211" s="438">
        <v>10</v>
      </c>
      <c r="W211" s="99">
        <f t="shared" si="39"/>
        <v>0</v>
      </c>
      <c r="X211" s="250"/>
      <c r="Y211" s="313"/>
      <c r="Z211" s="312"/>
      <c r="AA211" s="313"/>
      <c r="AB211" s="313"/>
      <c r="AC211" s="313"/>
      <c r="AD211" s="313"/>
      <c r="AE211" s="313"/>
      <c r="AF211" s="313"/>
      <c r="AG211" s="313"/>
      <c r="AH211" s="313"/>
      <c r="AI211" s="313"/>
      <c r="AJ211" s="313"/>
      <c r="AK211" s="313"/>
      <c r="AL211" s="313"/>
      <c r="AM211" s="313"/>
      <c r="AN211" s="313"/>
    </row>
    <row r="212" spans="1:86" ht="21" customHeight="1" thickTop="1" thickBot="1" x14ac:dyDescent="0.25">
      <c r="A212" s="432"/>
      <c r="B212" s="96"/>
      <c r="C212" s="164"/>
      <c r="D212" s="725" t="s">
        <v>284</v>
      </c>
      <c r="E212" s="811"/>
      <c r="F212" s="811"/>
      <c r="G212" s="811"/>
      <c r="H212" s="811"/>
      <c r="I212" s="811"/>
      <c r="J212" s="811"/>
      <c r="K212" s="811"/>
      <c r="L212" s="811"/>
      <c r="M212" s="811"/>
      <c r="N212" s="811"/>
      <c r="O212" s="811"/>
      <c r="P212" s="811"/>
      <c r="Q212" s="811"/>
      <c r="R212" s="811"/>
      <c r="S212" s="811"/>
      <c r="T212" s="812"/>
      <c r="U212" s="2">
        <f>SUM(U201:U211)</f>
        <v>0</v>
      </c>
      <c r="V212" s="434">
        <f>SUM(V201:V211)</f>
        <v>170</v>
      </c>
      <c r="X212" s="244"/>
      <c r="Y212" s="313"/>
      <c r="Z212" s="312"/>
      <c r="AA212" s="313"/>
      <c r="AB212" s="313"/>
      <c r="AC212" s="313"/>
      <c r="AD212" s="313"/>
      <c r="AE212" s="313"/>
      <c r="AF212" s="313"/>
      <c r="AG212" s="313"/>
      <c r="AH212" s="313"/>
      <c r="AI212" s="313"/>
      <c r="AJ212" s="313"/>
      <c r="AK212" s="313"/>
      <c r="AL212" s="313"/>
      <c r="AM212" s="313"/>
      <c r="AN212" s="313"/>
    </row>
    <row r="213" spans="1:86" s="94" customFormat="1" ht="21" customHeight="1" thickBot="1" x14ac:dyDescent="0.25">
      <c r="A213" s="432"/>
      <c r="B213" s="171"/>
      <c r="C213" s="212" t="s">
        <v>319</v>
      </c>
      <c r="D213" s="900"/>
      <c r="E213" s="901"/>
      <c r="F213" s="939">
        <v>100</v>
      </c>
      <c r="G213" s="723"/>
      <c r="H213" s="723"/>
      <c r="I213" s="723"/>
      <c r="J213" s="723"/>
      <c r="K213" s="723"/>
      <c r="L213" s="723"/>
      <c r="M213" s="723"/>
      <c r="N213" s="723"/>
      <c r="O213" s="723"/>
      <c r="P213" s="723"/>
      <c r="Q213" s="723"/>
      <c r="R213" s="723"/>
      <c r="S213" s="723"/>
      <c r="T213" s="723"/>
      <c r="U213" s="723"/>
      <c r="V213" s="724"/>
      <c r="W213" s="247"/>
      <c r="X213" s="240"/>
      <c r="Y213" s="313"/>
      <c r="Z213" s="312"/>
      <c r="AA213" s="313"/>
      <c r="AB213" s="313"/>
      <c r="AC213" s="313"/>
      <c r="AD213" s="313"/>
      <c r="AE213" s="313"/>
      <c r="AF213" s="313"/>
      <c r="AG213" s="313"/>
      <c r="AH213" s="313"/>
      <c r="AI213" s="313"/>
      <c r="AJ213" s="313"/>
      <c r="AK213" s="313"/>
      <c r="AL213" s="313"/>
      <c r="AM213" s="313"/>
      <c r="AN213" s="313"/>
      <c r="AO213" s="313"/>
      <c r="AP213" s="313"/>
      <c r="AQ213" s="313"/>
      <c r="AR213" s="313"/>
      <c r="AS213" s="313"/>
      <c r="AT213" s="313"/>
      <c r="AU213" s="314"/>
      <c r="AV213" s="314"/>
      <c r="AW213" s="314"/>
      <c r="AX213" s="314"/>
      <c r="AY213" s="314"/>
      <c r="AZ213" s="314"/>
      <c r="BA213" s="314"/>
      <c r="BB213" s="314"/>
      <c r="BC213" s="314"/>
      <c r="BD213" s="314"/>
      <c r="BE213" s="314"/>
      <c r="BF213" s="314"/>
      <c r="BG213" s="314"/>
      <c r="BH213" s="314"/>
      <c r="BI213" s="314"/>
      <c r="BJ213" s="314"/>
      <c r="BK213" s="314"/>
      <c r="BL213" s="314"/>
      <c r="BM213" s="314"/>
      <c r="BN213" s="314"/>
      <c r="BO213" s="314"/>
      <c r="BP213" s="314"/>
      <c r="BQ213" s="314"/>
      <c r="BR213" s="314"/>
      <c r="BS213" s="314"/>
      <c r="BT213" s="314"/>
      <c r="BU213" s="314"/>
      <c r="BV213" s="314"/>
      <c r="BW213" s="314"/>
      <c r="BX213" s="314"/>
      <c r="BY213" s="314"/>
      <c r="BZ213" s="314"/>
      <c r="CA213" s="314"/>
      <c r="CB213" s="314"/>
      <c r="CC213" s="314"/>
      <c r="CD213" s="314"/>
      <c r="CE213" s="314"/>
      <c r="CF213" s="314"/>
      <c r="CG213" s="314"/>
      <c r="CH213" s="314"/>
    </row>
    <row r="214" spans="1:86" ht="30" customHeight="1" thickBot="1" x14ac:dyDescent="0.25">
      <c r="A214" s="563"/>
      <c r="B214" s="277">
        <v>4500</v>
      </c>
      <c r="C214" s="135" t="s">
        <v>342</v>
      </c>
      <c r="D214" s="14" t="s">
        <v>283</v>
      </c>
      <c r="E214" s="23"/>
      <c r="F214" s="24" t="s">
        <v>283</v>
      </c>
      <c r="G214" s="19"/>
      <c r="H214" s="15"/>
      <c r="I214" s="17"/>
      <c r="J214" s="36"/>
      <c r="K214" s="19"/>
      <c r="L214" s="15"/>
      <c r="M214" s="17"/>
      <c r="N214" s="18"/>
      <c r="O214" s="19"/>
      <c r="P214" s="15"/>
      <c r="Q214" s="17"/>
      <c r="R214" s="15"/>
      <c r="S214" s="17"/>
      <c r="T214" s="566"/>
      <c r="U214" s="35"/>
      <c r="V214" s="435"/>
      <c r="Y214" s="313"/>
      <c r="Z214" s="312"/>
      <c r="AA214" s="313"/>
      <c r="AB214" s="313"/>
      <c r="AC214" s="313"/>
      <c r="AD214" s="313"/>
      <c r="AE214" s="313"/>
      <c r="AF214" s="313"/>
      <c r="AG214" s="313"/>
      <c r="AH214" s="313"/>
      <c r="AI214" s="313"/>
      <c r="AJ214" s="313"/>
      <c r="AK214" s="313"/>
      <c r="AL214" s="313"/>
      <c r="AM214" s="313"/>
      <c r="AN214" s="313"/>
    </row>
    <row r="215" spans="1:86" ht="45" customHeight="1" thickBot="1" x14ac:dyDescent="0.25">
      <c r="A215" s="563"/>
      <c r="B215" s="269" t="s">
        <v>219</v>
      </c>
      <c r="C215" s="204" t="s">
        <v>66</v>
      </c>
      <c r="D215" s="778"/>
      <c r="E215" s="779"/>
      <c r="F215" s="778"/>
      <c r="G215" s="779"/>
      <c r="H215" s="778"/>
      <c r="I215" s="779"/>
      <c r="J215" s="778"/>
      <c r="K215" s="779"/>
      <c r="L215" s="778"/>
      <c r="M215" s="779"/>
      <c r="N215" s="778"/>
      <c r="O215" s="779"/>
      <c r="P215" s="778"/>
      <c r="Q215" s="779"/>
      <c r="R215" s="778"/>
      <c r="S215" s="779"/>
      <c r="T215" s="56"/>
      <c r="U215" s="57">
        <f>IF(OR(D215="s",F215="s",H215="s",J215="s",L215="s",N215="s",P215="s",R215="s"), 0, IF(OR(D215="a",F215="a",H215="a",J215="a",L215="a",N215="a",P215="a",R215="a"),V215,0))</f>
        <v>0</v>
      </c>
      <c r="V215" s="431">
        <v>20</v>
      </c>
      <c r="W215" s="99">
        <f>COUNTIF(D215:S215,"a")+COUNTIF(D215:S215,"s")</f>
        <v>0</v>
      </c>
      <c r="X215" s="250"/>
      <c r="Y215" s="313"/>
      <c r="Z215" s="312"/>
      <c r="AA215" s="313"/>
      <c r="AB215" s="313"/>
      <c r="AC215" s="313"/>
      <c r="AD215" s="313"/>
      <c r="AE215" s="313"/>
      <c r="AF215" s="313"/>
      <c r="AG215" s="313"/>
      <c r="AH215" s="313"/>
      <c r="AI215" s="313"/>
      <c r="AJ215" s="313"/>
      <c r="AK215" s="313"/>
      <c r="AL215" s="313"/>
      <c r="AM215" s="313"/>
      <c r="AN215" s="313"/>
    </row>
    <row r="216" spans="1:86" ht="21" customHeight="1" thickTop="1" thickBot="1" x14ac:dyDescent="0.25">
      <c r="A216" s="563"/>
      <c r="B216" s="64"/>
      <c r="C216" s="170"/>
      <c r="D216" s="725" t="s">
        <v>284</v>
      </c>
      <c r="E216" s="811"/>
      <c r="F216" s="811"/>
      <c r="G216" s="811"/>
      <c r="H216" s="811"/>
      <c r="I216" s="811"/>
      <c r="J216" s="811"/>
      <c r="K216" s="811"/>
      <c r="L216" s="811"/>
      <c r="M216" s="811"/>
      <c r="N216" s="811"/>
      <c r="O216" s="811"/>
      <c r="P216" s="811"/>
      <c r="Q216" s="811"/>
      <c r="R216" s="811"/>
      <c r="S216" s="811"/>
      <c r="T216" s="812"/>
      <c r="U216" s="2">
        <f>SUM(U215)</f>
        <v>0</v>
      </c>
      <c r="V216" s="434">
        <f>SUM(V215)</f>
        <v>20</v>
      </c>
      <c r="X216" s="244"/>
      <c r="Y216" s="313"/>
      <c r="Z216" s="312"/>
      <c r="AA216" s="313"/>
      <c r="AB216" s="313"/>
      <c r="AC216" s="313"/>
      <c r="AD216" s="313"/>
      <c r="AE216" s="313"/>
      <c r="AF216" s="313"/>
      <c r="AG216" s="313"/>
      <c r="AH216" s="313"/>
      <c r="AI216" s="313"/>
      <c r="AJ216" s="313"/>
      <c r="AK216" s="313"/>
      <c r="AL216" s="313"/>
      <c r="AM216" s="313"/>
      <c r="AN216" s="313"/>
    </row>
    <row r="217" spans="1:86" ht="21" customHeight="1" thickBot="1" x14ac:dyDescent="0.25">
      <c r="A217" s="421"/>
      <c r="B217" s="111"/>
      <c r="C217" s="369"/>
      <c r="D217" s="900"/>
      <c r="E217" s="901"/>
      <c r="F217" s="956">
        <v>0</v>
      </c>
      <c r="G217" s="723"/>
      <c r="H217" s="723"/>
      <c r="I217" s="723"/>
      <c r="J217" s="723"/>
      <c r="K217" s="723"/>
      <c r="L217" s="723"/>
      <c r="M217" s="723"/>
      <c r="N217" s="723"/>
      <c r="O217" s="723"/>
      <c r="P217" s="723"/>
      <c r="Q217" s="723"/>
      <c r="R217" s="723"/>
      <c r="S217" s="723"/>
      <c r="T217" s="723"/>
      <c r="U217" s="723"/>
      <c r="V217" s="724"/>
      <c r="Y217" s="313"/>
      <c r="Z217" s="312"/>
      <c r="AA217" s="313"/>
      <c r="AB217" s="313"/>
      <c r="AC217" s="313"/>
      <c r="AD217" s="313"/>
      <c r="AE217" s="313"/>
      <c r="AF217" s="313"/>
      <c r="AG217" s="313"/>
      <c r="AH217" s="313"/>
      <c r="AI217" s="313"/>
      <c r="AJ217" s="313"/>
      <c r="AK217" s="313"/>
      <c r="AL217" s="313"/>
      <c r="AM217" s="313"/>
      <c r="AN217" s="313"/>
    </row>
    <row r="218" spans="1:86" ht="33" customHeight="1" thickBot="1" x14ac:dyDescent="0.25">
      <c r="A218" s="418"/>
      <c r="B218" s="304">
        <v>5000</v>
      </c>
      <c r="C218" s="917" t="s">
        <v>301</v>
      </c>
      <c r="D218" s="918"/>
      <c r="E218" s="918"/>
      <c r="F218" s="918"/>
      <c r="G218" s="918"/>
      <c r="H218" s="918"/>
      <c r="I218" s="918"/>
      <c r="J218" s="918"/>
      <c r="K218" s="918"/>
      <c r="L218" s="918"/>
      <c r="M218" s="918"/>
      <c r="N218" s="918"/>
      <c r="O218" s="918"/>
      <c r="P218" s="918"/>
      <c r="Q218" s="918"/>
      <c r="R218" s="918"/>
      <c r="S218" s="918"/>
      <c r="T218" s="918"/>
      <c r="U218" s="918"/>
      <c r="V218" s="919"/>
      <c r="Y218" s="313"/>
      <c r="Z218" s="312"/>
      <c r="AA218" s="313"/>
      <c r="AB218" s="313"/>
      <c r="AC218" s="313"/>
      <c r="AD218" s="313"/>
      <c r="AE218" s="313"/>
      <c r="AF218" s="313"/>
      <c r="AG218" s="313"/>
      <c r="AH218" s="313"/>
      <c r="AI218" s="313"/>
      <c r="AJ218" s="313"/>
      <c r="AK218" s="313"/>
      <c r="AL218" s="313"/>
      <c r="AM218" s="313"/>
      <c r="AN218" s="313"/>
    </row>
    <row r="219" spans="1:86" ht="30" customHeight="1" thickBot="1" x14ac:dyDescent="0.25">
      <c r="A219" s="563"/>
      <c r="B219" s="277" t="s">
        <v>1214</v>
      </c>
      <c r="C219" s="205" t="s">
        <v>1215</v>
      </c>
      <c r="D219" s="15"/>
      <c r="E219" s="17"/>
      <c r="F219" s="18"/>
      <c r="G219" s="19"/>
      <c r="H219" s="15"/>
      <c r="I219" s="17"/>
      <c r="J219" s="13"/>
      <c r="K219" s="19"/>
      <c r="L219" s="15"/>
      <c r="M219" s="17"/>
      <c r="N219" s="24"/>
      <c r="O219" s="19"/>
      <c r="P219" s="15"/>
      <c r="Q219" s="17"/>
      <c r="R219" s="15"/>
      <c r="S219" s="17"/>
      <c r="T219" s="20"/>
      <c r="U219" s="21"/>
      <c r="V219" s="21"/>
      <c r="Y219" s="313"/>
      <c r="Z219" s="312"/>
      <c r="AA219" s="313"/>
      <c r="AB219" s="313"/>
      <c r="AC219" s="313"/>
      <c r="AD219" s="313"/>
      <c r="AE219" s="313"/>
      <c r="AF219" s="313"/>
      <c r="AG219" s="313"/>
      <c r="AH219" s="313"/>
      <c r="AI219" s="313"/>
      <c r="AJ219" s="313"/>
      <c r="AK219" s="313"/>
      <c r="AL219" s="313"/>
      <c r="AM219" s="313"/>
      <c r="AN219" s="313"/>
    </row>
    <row r="220" spans="1:86" ht="45" customHeight="1" x14ac:dyDescent="0.2">
      <c r="A220" s="432" t="s">
        <v>220</v>
      </c>
      <c r="B220" s="269" t="s">
        <v>1216</v>
      </c>
      <c r="C220" s="126" t="s">
        <v>1219</v>
      </c>
      <c r="D220" s="744"/>
      <c r="E220" s="745"/>
      <c r="F220" s="744"/>
      <c r="G220" s="745"/>
      <c r="H220" s="744"/>
      <c r="I220" s="745"/>
      <c r="J220" s="744"/>
      <c r="K220" s="745"/>
      <c r="L220" s="744"/>
      <c r="M220" s="745"/>
      <c r="N220" s="744"/>
      <c r="O220" s="745"/>
      <c r="P220" s="744"/>
      <c r="Q220" s="745"/>
      <c r="R220" s="744"/>
      <c r="S220" s="745"/>
      <c r="T220" s="509"/>
      <c r="U220" s="57">
        <f>IF(OR(D220="s",F220="s",H220="s",J220="s",L220="s",N220="s",P220="s",R220="s"), 0, IF(OR(D220="a",F220="a",H220="a",J220="a",L220="a",N220="a",P220="a",R220="a"),V220,0))</f>
        <v>0</v>
      </c>
      <c r="V220" s="431">
        <v>10</v>
      </c>
      <c r="W220" s="99">
        <f>COUNTIF(D220:S220,"a")+COUNTIF(D220:S220,"s")</f>
        <v>0</v>
      </c>
      <c r="X220" s="250"/>
      <c r="Y220" s="313"/>
      <c r="Z220" s="312"/>
      <c r="AA220" s="313"/>
      <c r="AB220" s="313"/>
      <c r="AC220" s="313"/>
      <c r="AD220" s="313"/>
      <c r="AE220" s="313"/>
      <c r="AF220" s="313"/>
      <c r="AG220" s="313"/>
      <c r="AH220" s="313"/>
      <c r="AI220" s="313"/>
      <c r="AJ220" s="313"/>
      <c r="AK220" s="313"/>
      <c r="AL220" s="313"/>
      <c r="AM220" s="313"/>
      <c r="AN220" s="313"/>
    </row>
    <row r="221" spans="1:86" ht="45" customHeight="1" x14ac:dyDescent="0.2">
      <c r="A221" s="432" t="s">
        <v>220</v>
      </c>
      <c r="B221" s="274" t="s">
        <v>1217</v>
      </c>
      <c r="C221" s="136" t="s">
        <v>1220</v>
      </c>
      <c r="D221" s="727"/>
      <c r="E221" s="728"/>
      <c r="F221" s="727"/>
      <c r="G221" s="728"/>
      <c r="H221" s="727"/>
      <c r="I221" s="728"/>
      <c r="J221" s="727"/>
      <c r="K221" s="728"/>
      <c r="L221" s="727"/>
      <c r="M221" s="728"/>
      <c r="N221" s="727"/>
      <c r="O221" s="728"/>
      <c r="P221" s="727"/>
      <c r="Q221" s="728"/>
      <c r="R221" s="727"/>
      <c r="S221" s="728"/>
      <c r="T221" s="509"/>
      <c r="U221" s="58">
        <f>IF(OR(D221="s",F221="s",H221="s",J221="s",L221="s",N221="s",P221="s",R221="s"), 0, IF(OR(D221="a",F221="a",H221="a",J221="a",L221="a",N221="a",P221="a",R221="a"),V221,0))</f>
        <v>0</v>
      </c>
      <c r="V221" s="428">
        <v>5</v>
      </c>
      <c r="W221" s="99">
        <f>COUNTIF(D221:S221,"a")+COUNTIF(D221:S221,"s")</f>
        <v>0</v>
      </c>
      <c r="X221" s="250"/>
      <c r="Y221" s="313"/>
      <c r="Z221" s="312"/>
      <c r="AA221" s="313"/>
      <c r="AB221" s="313"/>
      <c r="AC221" s="313"/>
      <c r="AD221" s="313"/>
      <c r="AE221" s="313"/>
      <c r="AF221" s="313"/>
      <c r="AG221" s="313"/>
      <c r="AH221" s="313"/>
      <c r="AI221" s="313"/>
      <c r="AJ221" s="313"/>
      <c r="AK221" s="313"/>
      <c r="AL221" s="313"/>
      <c r="AM221" s="313"/>
      <c r="AN221" s="313"/>
    </row>
    <row r="222" spans="1:86" ht="45" customHeight="1" x14ac:dyDescent="0.2">
      <c r="A222" s="432" t="s">
        <v>220</v>
      </c>
      <c r="B222" s="672" t="s">
        <v>1218</v>
      </c>
      <c r="C222" s="136" t="s">
        <v>1221</v>
      </c>
      <c r="D222" s="727"/>
      <c r="E222" s="728"/>
      <c r="F222" s="727"/>
      <c r="G222" s="728"/>
      <c r="H222" s="727"/>
      <c r="I222" s="728"/>
      <c r="J222" s="727"/>
      <c r="K222" s="728"/>
      <c r="L222" s="727"/>
      <c r="M222" s="728"/>
      <c r="N222" s="727"/>
      <c r="O222" s="728"/>
      <c r="P222" s="727"/>
      <c r="Q222" s="728"/>
      <c r="R222" s="727"/>
      <c r="S222" s="728"/>
      <c r="T222" s="509"/>
      <c r="U222" s="54">
        <f>IF(OR(D222="s",F222="s",H222="s",J222="s",L222="s",N222="s",P222="s",R222="s"), 0, IF(OR(D222="a",F222="a",H222="a",J222="a",L222="a",N222="a",P222="a",R222="a"),V222,0))</f>
        <v>0</v>
      </c>
      <c r="V222" s="428">
        <v>5</v>
      </c>
      <c r="W222" s="99">
        <f>COUNTIF(D222:S222,"a")+COUNTIF(D222:S222,"s")</f>
        <v>0</v>
      </c>
      <c r="X222" s="250"/>
      <c r="Y222" s="313"/>
      <c r="Z222" s="312" t="s">
        <v>1222</v>
      </c>
      <c r="AA222" s="313"/>
      <c r="AB222" s="313"/>
      <c r="AC222" s="313"/>
      <c r="AD222" s="313"/>
      <c r="AE222" s="313"/>
      <c r="AF222" s="313"/>
      <c r="AG222" s="313"/>
      <c r="AH222" s="313"/>
      <c r="AI222" s="313"/>
      <c r="AJ222" s="313"/>
      <c r="AK222" s="313"/>
      <c r="AL222" s="313"/>
      <c r="AM222" s="313"/>
      <c r="AN222" s="313"/>
    </row>
    <row r="223" spans="1:86" ht="27.95" customHeight="1" thickBot="1" x14ac:dyDescent="0.25">
      <c r="A223" s="432" t="s">
        <v>220</v>
      </c>
      <c r="B223" s="274" t="s">
        <v>1223</v>
      </c>
      <c r="C223" s="222" t="s">
        <v>1224</v>
      </c>
      <c r="D223" s="727"/>
      <c r="E223" s="728"/>
      <c r="F223" s="727"/>
      <c r="G223" s="728"/>
      <c r="H223" s="727"/>
      <c r="I223" s="728"/>
      <c r="J223" s="727"/>
      <c r="K223" s="728"/>
      <c r="L223" s="727"/>
      <c r="M223" s="728"/>
      <c r="N223" s="727"/>
      <c r="O223" s="728"/>
      <c r="P223" s="727"/>
      <c r="Q223" s="728"/>
      <c r="R223" s="727"/>
      <c r="S223" s="728"/>
      <c r="T223" s="509"/>
      <c r="U223" s="54">
        <f>IF(OR(D223="s",F223="s",H223="s",J223="s",L223="s",N223="s",P223="s",R223="s"), 0, IF(OR(D223="a",F223="a",H223="a",J223="a",L223="a",N223="a",P223="a",R223="a"),V223,0))</f>
        <v>0</v>
      </c>
      <c r="V223" s="440">
        <v>10</v>
      </c>
      <c r="W223" s="99">
        <f>COUNTIF(D223:S223,"a")+COUNTIF(D223:S223,"s")</f>
        <v>0</v>
      </c>
      <c r="X223" s="250"/>
      <c r="Y223" s="313"/>
      <c r="Z223" s="312"/>
      <c r="AA223" s="313"/>
      <c r="AB223" s="313"/>
      <c r="AC223" s="313"/>
      <c r="AD223" s="313"/>
      <c r="AE223" s="313"/>
      <c r="AF223" s="313"/>
      <c r="AG223" s="313"/>
      <c r="AH223" s="313"/>
      <c r="AI223" s="313"/>
      <c r="AJ223" s="313"/>
      <c r="AK223" s="313"/>
      <c r="AL223" s="313"/>
      <c r="AM223" s="313"/>
      <c r="AN223" s="313"/>
    </row>
    <row r="224" spans="1:86" ht="21" customHeight="1" thickTop="1" thickBot="1" x14ac:dyDescent="0.25">
      <c r="A224" s="432"/>
      <c r="B224" s="96"/>
      <c r="C224" s="164"/>
      <c r="D224" s="725" t="s">
        <v>284</v>
      </c>
      <c r="E224" s="811"/>
      <c r="F224" s="811"/>
      <c r="G224" s="811"/>
      <c r="H224" s="811"/>
      <c r="I224" s="811"/>
      <c r="J224" s="811"/>
      <c r="K224" s="811"/>
      <c r="L224" s="811"/>
      <c r="M224" s="811"/>
      <c r="N224" s="811"/>
      <c r="O224" s="811"/>
      <c r="P224" s="811"/>
      <c r="Q224" s="811"/>
      <c r="R224" s="811"/>
      <c r="S224" s="811"/>
      <c r="T224" s="812"/>
      <c r="U224" s="2">
        <f>SUM(U220:U223)</f>
        <v>0</v>
      </c>
      <c r="V224" s="434">
        <f>SUM(V220:V223)</f>
        <v>30</v>
      </c>
      <c r="X224" s="244"/>
      <c r="Y224" s="313"/>
      <c r="Z224" s="312"/>
      <c r="AA224" s="313"/>
      <c r="AB224" s="313"/>
      <c r="AC224" s="313"/>
      <c r="AD224" s="313"/>
      <c r="AE224" s="313"/>
      <c r="AF224" s="313"/>
      <c r="AG224" s="313"/>
      <c r="AH224" s="313"/>
      <c r="AI224" s="313"/>
      <c r="AJ224" s="313"/>
      <c r="AK224" s="313"/>
      <c r="AL224" s="313"/>
      <c r="AM224" s="313"/>
      <c r="AN224" s="313"/>
    </row>
    <row r="225" spans="1:86" s="94" customFormat="1" ht="21" customHeight="1" thickBot="1" x14ac:dyDescent="0.25">
      <c r="A225" s="432"/>
      <c r="B225" s="171"/>
      <c r="C225" s="212" t="s">
        <v>319</v>
      </c>
      <c r="D225" s="900"/>
      <c r="E225" s="901"/>
      <c r="F225" s="997">
        <v>5</v>
      </c>
      <c r="G225" s="809"/>
      <c r="H225" s="809"/>
      <c r="I225" s="809"/>
      <c r="J225" s="809"/>
      <c r="K225" s="809"/>
      <c r="L225" s="809"/>
      <c r="M225" s="809"/>
      <c r="N225" s="809"/>
      <c r="O225" s="809"/>
      <c r="P225" s="809"/>
      <c r="Q225" s="809"/>
      <c r="R225" s="809"/>
      <c r="S225" s="809"/>
      <c r="T225" s="809"/>
      <c r="U225" s="809"/>
      <c r="V225" s="810"/>
      <c r="W225" s="247"/>
      <c r="X225" s="240"/>
      <c r="Y225" s="313"/>
      <c r="Z225" s="312"/>
      <c r="AA225" s="313"/>
      <c r="AB225" s="313"/>
      <c r="AC225" s="313"/>
      <c r="AD225" s="313"/>
      <c r="AE225" s="313"/>
      <c r="AF225" s="313"/>
      <c r="AG225" s="313"/>
      <c r="AH225" s="313"/>
      <c r="AI225" s="313"/>
      <c r="AJ225" s="313"/>
      <c r="AK225" s="313"/>
      <c r="AL225" s="313"/>
      <c r="AM225" s="313"/>
      <c r="AN225" s="313"/>
      <c r="AO225" s="313"/>
      <c r="AP225" s="313"/>
      <c r="AQ225" s="313"/>
      <c r="AR225" s="313"/>
      <c r="AS225" s="313"/>
      <c r="AT225" s="313"/>
      <c r="AU225" s="314"/>
      <c r="AV225" s="314"/>
      <c r="AW225" s="314"/>
      <c r="AX225" s="314"/>
      <c r="AY225" s="314"/>
      <c r="AZ225" s="314"/>
      <c r="BA225" s="314"/>
      <c r="BB225" s="314"/>
      <c r="BC225" s="314"/>
      <c r="BD225" s="314"/>
      <c r="BE225" s="314"/>
      <c r="BF225" s="314"/>
      <c r="BG225" s="314"/>
      <c r="BH225" s="314"/>
      <c r="BI225" s="314"/>
      <c r="BJ225" s="314"/>
      <c r="BK225" s="314"/>
      <c r="BL225" s="314"/>
      <c r="BM225" s="314"/>
      <c r="BN225" s="314"/>
      <c r="BO225" s="314"/>
      <c r="BP225" s="314"/>
      <c r="BQ225" s="314"/>
      <c r="BR225" s="314"/>
      <c r="BS225" s="314"/>
      <c r="BT225" s="314"/>
      <c r="BU225" s="314"/>
      <c r="BV225" s="314"/>
      <c r="BW225" s="314"/>
      <c r="BX225" s="314"/>
      <c r="BY225" s="314"/>
      <c r="BZ225" s="314"/>
      <c r="CA225" s="314"/>
      <c r="CB225" s="314"/>
      <c r="CC225" s="314"/>
      <c r="CD225" s="314"/>
      <c r="CE225" s="314"/>
      <c r="CF225" s="314"/>
      <c r="CG225" s="314"/>
      <c r="CH225" s="314"/>
    </row>
    <row r="226" spans="1:86" ht="30" customHeight="1" thickBot="1" x14ac:dyDescent="0.25">
      <c r="A226" s="472"/>
      <c r="B226" s="287" t="s">
        <v>199</v>
      </c>
      <c r="C226" s="135" t="s">
        <v>578</v>
      </c>
      <c r="D226" s="15"/>
      <c r="E226" s="17"/>
      <c r="F226" s="24" t="s">
        <v>283</v>
      </c>
      <c r="G226" s="25"/>
      <c r="H226" s="14"/>
      <c r="I226" s="23"/>
      <c r="J226" s="24"/>
      <c r="K226" s="25"/>
      <c r="L226" s="14" t="s">
        <v>283</v>
      </c>
      <c r="M226" s="23"/>
      <c r="N226" s="24"/>
      <c r="O226" s="25"/>
      <c r="P226" s="14"/>
      <c r="Q226" s="23"/>
      <c r="R226" s="24" t="s">
        <v>283</v>
      </c>
      <c r="S226" s="19"/>
      <c r="T226" s="20"/>
      <c r="U226" s="35"/>
      <c r="V226" s="435"/>
      <c r="Y226" s="313"/>
      <c r="Z226" s="312"/>
      <c r="AA226" s="313"/>
      <c r="AB226" s="313"/>
      <c r="AC226" s="313"/>
      <c r="AD226" s="313"/>
      <c r="AE226" s="313"/>
      <c r="AF226" s="313"/>
      <c r="AG226" s="313"/>
      <c r="AH226" s="313"/>
      <c r="AI226" s="313"/>
      <c r="AJ226" s="313"/>
      <c r="AK226" s="313"/>
      <c r="AL226" s="313"/>
      <c r="AM226" s="313"/>
      <c r="AN226" s="313"/>
    </row>
    <row r="227" spans="1:86" ht="27.95" customHeight="1" x14ac:dyDescent="0.2">
      <c r="A227" s="628"/>
      <c r="B227" s="281"/>
      <c r="C227" s="668" t="s">
        <v>1127</v>
      </c>
      <c r="D227" s="920"/>
      <c r="E227" s="921"/>
      <c r="F227" s="921"/>
      <c r="G227" s="921"/>
      <c r="H227" s="921"/>
      <c r="I227" s="921"/>
      <c r="J227" s="921"/>
      <c r="K227" s="921"/>
      <c r="L227" s="921"/>
      <c r="M227" s="921"/>
      <c r="N227" s="921"/>
      <c r="O227" s="921"/>
      <c r="P227" s="921"/>
      <c r="Q227" s="921"/>
      <c r="R227" s="921"/>
      <c r="S227" s="921"/>
      <c r="T227" s="921"/>
      <c r="U227" s="921"/>
      <c r="V227" s="922"/>
      <c r="Y227" s="313"/>
      <c r="Z227" s="312"/>
      <c r="AA227" s="313"/>
      <c r="AB227" s="313"/>
      <c r="AC227" s="313"/>
      <c r="AD227" s="313"/>
      <c r="AE227" s="313"/>
      <c r="AF227" s="313"/>
      <c r="AG227" s="313"/>
      <c r="AH227" s="313"/>
      <c r="AI227" s="313"/>
      <c r="AJ227" s="313"/>
      <c r="AK227" s="313"/>
      <c r="AL227" s="313"/>
      <c r="AM227" s="313"/>
      <c r="AN227" s="313"/>
    </row>
    <row r="228" spans="1:86" ht="27.95" customHeight="1" x14ac:dyDescent="0.2">
      <c r="A228" s="563"/>
      <c r="B228" s="281" t="s">
        <v>673</v>
      </c>
      <c r="C228" s="510" t="s">
        <v>1136</v>
      </c>
      <c r="D228" s="727"/>
      <c r="E228" s="728"/>
      <c r="F228" s="727"/>
      <c r="G228" s="728"/>
      <c r="H228" s="727"/>
      <c r="I228" s="728"/>
      <c r="J228" s="727"/>
      <c r="K228" s="728"/>
      <c r="L228" s="727"/>
      <c r="M228" s="728"/>
      <c r="N228" s="727"/>
      <c r="O228" s="728"/>
      <c r="P228" s="727"/>
      <c r="Q228" s="728"/>
      <c r="R228" s="727"/>
      <c r="S228" s="728"/>
      <c r="T228" s="509"/>
      <c r="U228" s="54">
        <f>IF(OR(D228="s",F228="s",H228="s",J228="s",L228="s",N228="s",P228="s",R228="s"), 0, IF(OR(D228="a",F228="a",H228="a",J228="a",L228="a",N228="a",P228="a",R228="a"),V228,0))</f>
        <v>0</v>
      </c>
      <c r="V228" s="460">
        <v>5</v>
      </c>
      <c r="W228" s="99">
        <f>COUNTIF(D228:S228,"a")+COUNTIF(D228:S228,"s")</f>
        <v>0</v>
      </c>
      <c r="X228" s="250"/>
      <c r="Z228" s="312" t="s">
        <v>280</v>
      </c>
    </row>
    <row r="229" spans="1:86" ht="27.95" customHeight="1" x14ac:dyDescent="0.2">
      <c r="A229" s="563"/>
      <c r="B229" s="281" t="s">
        <v>200</v>
      </c>
      <c r="C229" s="510" t="s">
        <v>277</v>
      </c>
      <c r="D229" s="727"/>
      <c r="E229" s="728"/>
      <c r="F229" s="727"/>
      <c r="G229" s="728"/>
      <c r="H229" s="727"/>
      <c r="I229" s="728"/>
      <c r="J229" s="727"/>
      <c r="K229" s="728"/>
      <c r="L229" s="727"/>
      <c r="M229" s="728"/>
      <c r="N229" s="727"/>
      <c r="O229" s="728"/>
      <c r="P229" s="727"/>
      <c r="Q229" s="728"/>
      <c r="R229" s="727"/>
      <c r="S229" s="728"/>
      <c r="T229" s="107"/>
      <c r="U229" s="54">
        <f>IF(OR(D229="s",F229="s",H229="s",J229="s",L229="s",N229="s",P229="s",R229="s"), 0, IF(OR(D229="a",F229="a",H229="a",J229="a",L229="a",N229="a",P229="a",R229="a"),V229,0))</f>
        <v>0</v>
      </c>
      <c r="V229" s="461">
        <f>IF(T229="na",0,10)</f>
        <v>10</v>
      </c>
      <c r="W229" s="99">
        <f>COUNTIF(D229:S229,"a")+COUNTIF(D229:S229,"s")+COUNTIF(T229,"NA")</f>
        <v>0</v>
      </c>
      <c r="X229" s="250"/>
      <c r="Z229" s="312"/>
    </row>
    <row r="230" spans="1:86" ht="27.95" customHeight="1" x14ac:dyDescent="0.2">
      <c r="A230" s="563"/>
      <c r="B230" s="281" t="s">
        <v>146</v>
      </c>
      <c r="C230" s="510" t="s">
        <v>674</v>
      </c>
      <c r="D230" s="727"/>
      <c r="E230" s="728"/>
      <c r="F230" s="727"/>
      <c r="G230" s="728"/>
      <c r="H230" s="727"/>
      <c r="I230" s="728"/>
      <c r="J230" s="727"/>
      <c r="K230" s="728"/>
      <c r="L230" s="727"/>
      <c r="M230" s="728"/>
      <c r="N230" s="727"/>
      <c r="O230" s="728"/>
      <c r="P230" s="727"/>
      <c r="Q230" s="728"/>
      <c r="R230" s="727"/>
      <c r="S230" s="728"/>
      <c r="T230" s="509"/>
      <c r="U230" s="54">
        <f>IF(OR(D230="s",F230="s",H230="s",J230="s",L230="s",N230="s",P230="s",R230="s"), 0, IF(OR(D230="a",F230="a",H230="a",J230="a",L230="a",N230="a",P230="a",R230="a"),V230,0))</f>
        <v>0</v>
      </c>
      <c r="V230" s="460">
        <v>5</v>
      </c>
      <c r="W230" s="99">
        <f>COUNTIF(D230:S230,"a")+COUNTIF(D230:S230,"s")</f>
        <v>0</v>
      </c>
      <c r="X230" s="250"/>
      <c r="Z230" s="312"/>
    </row>
    <row r="231" spans="1:86" ht="27.95" customHeight="1" x14ac:dyDescent="0.2">
      <c r="A231" s="563"/>
      <c r="B231" s="281" t="s">
        <v>675</v>
      </c>
      <c r="C231" s="510" t="s">
        <v>676</v>
      </c>
      <c r="D231" s="727"/>
      <c r="E231" s="728"/>
      <c r="F231" s="727"/>
      <c r="G231" s="728"/>
      <c r="H231" s="727"/>
      <c r="I231" s="728"/>
      <c r="J231" s="727"/>
      <c r="K231" s="728"/>
      <c r="L231" s="727"/>
      <c r="M231" s="728"/>
      <c r="N231" s="727"/>
      <c r="O231" s="728"/>
      <c r="P231" s="727"/>
      <c r="Q231" s="728"/>
      <c r="R231" s="727"/>
      <c r="S231" s="728"/>
      <c r="T231" s="509"/>
      <c r="U231" s="54">
        <f>IF(OR(D231="s",F231="s",H231="s",J231="s",L231="s",N231="s",P231="s",R231="s"), 0, IF(OR(D231="a",F231="a",H231="a",J231="a",L231="a",N231="a",P231="a",R231="a"),V231,0))</f>
        <v>0</v>
      </c>
      <c r="V231" s="461">
        <v>5</v>
      </c>
      <c r="W231" s="99">
        <f>COUNTIF(D231:S231,"a")+COUNTIF(D231:S231,"s")</f>
        <v>0</v>
      </c>
      <c r="X231" s="250"/>
      <c r="Z231" s="312"/>
    </row>
    <row r="232" spans="1:86" ht="45" customHeight="1" x14ac:dyDescent="0.2">
      <c r="A232" s="563"/>
      <c r="B232" s="281" t="s">
        <v>580</v>
      </c>
      <c r="C232" s="510" t="s">
        <v>1137</v>
      </c>
      <c r="D232" s="732"/>
      <c r="E232" s="733"/>
      <c r="F232" s="732"/>
      <c r="G232" s="733"/>
      <c r="H232" s="732"/>
      <c r="I232" s="733"/>
      <c r="J232" s="732"/>
      <c r="K232" s="733"/>
      <c r="L232" s="732"/>
      <c r="M232" s="733"/>
      <c r="N232" s="732"/>
      <c r="O232" s="733"/>
      <c r="P232" s="732"/>
      <c r="Q232" s="733"/>
      <c r="R232" s="732"/>
      <c r="S232" s="733"/>
      <c r="T232" s="631"/>
      <c r="U232" s="101">
        <f>IF(OR(D232="s",F232="s",H232="s",J232="s",L232="s",N232="s",P232="s",R232="s"), 0, IF(OR(D232="a",F232="a",H232="a",J232="a",L232="a",N232="a",P232="a",R232="a"),V232,0))</f>
        <v>0</v>
      </c>
      <c r="V232" s="466">
        <v>5</v>
      </c>
      <c r="W232" s="99">
        <f>COUNTIF(D232:S232,"a")+COUNTIF(D232:S232,"s")</f>
        <v>0</v>
      </c>
      <c r="X232" s="250"/>
      <c r="Z232" s="312"/>
    </row>
    <row r="233" spans="1:86" ht="27.95" customHeight="1" x14ac:dyDescent="0.2">
      <c r="A233" s="628"/>
      <c r="B233" s="281"/>
      <c r="C233" s="668" t="s">
        <v>1128</v>
      </c>
      <c r="D233" s="914"/>
      <c r="E233" s="915"/>
      <c r="F233" s="915"/>
      <c r="G233" s="915"/>
      <c r="H233" s="915"/>
      <c r="I233" s="915"/>
      <c r="J233" s="915"/>
      <c r="K233" s="915"/>
      <c r="L233" s="915"/>
      <c r="M233" s="915"/>
      <c r="N233" s="915"/>
      <c r="O233" s="915"/>
      <c r="P233" s="915"/>
      <c r="Q233" s="915"/>
      <c r="R233" s="915"/>
      <c r="S233" s="915"/>
      <c r="T233" s="915"/>
      <c r="U233" s="915"/>
      <c r="V233" s="916"/>
      <c r="Y233" s="313"/>
      <c r="Z233" s="312"/>
      <c r="AA233" s="313"/>
      <c r="AB233" s="313"/>
      <c r="AC233" s="313"/>
      <c r="AD233" s="313"/>
      <c r="AE233" s="313"/>
      <c r="AF233" s="313"/>
      <c r="AG233" s="313"/>
      <c r="AH233" s="313"/>
      <c r="AI233" s="313"/>
      <c r="AJ233" s="313"/>
      <c r="AK233" s="313"/>
      <c r="AL233" s="313"/>
      <c r="AM233" s="313"/>
      <c r="AN233" s="313"/>
    </row>
    <row r="234" spans="1:86" ht="27.95" customHeight="1" x14ac:dyDescent="0.2">
      <c r="A234" s="628"/>
      <c r="B234" s="281"/>
      <c r="C234" s="668" t="s">
        <v>1138</v>
      </c>
      <c r="D234" s="911"/>
      <c r="E234" s="912"/>
      <c r="F234" s="912"/>
      <c r="G234" s="912"/>
      <c r="H234" s="912"/>
      <c r="I234" s="912"/>
      <c r="J234" s="912"/>
      <c r="K234" s="912"/>
      <c r="L234" s="912"/>
      <c r="M234" s="912"/>
      <c r="N234" s="912"/>
      <c r="O234" s="912"/>
      <c r="P234" s="912"/>
      <c r="Q234" s="912"/>
      <c r="R234" s="912"/>
      <c r="S234" s="912"/>
      <c r="T234" s="912"/>
      <c r="U234" s="912"/>
      <c r="V234" s="913"/>
      <c r="Y234" s="313"/>
      <c r="Z234" s="312"/>
      <c r="AA234" s="313"/>
      <c r="AB234" s="313"/>
      <c r="AC234" s="313"/>
      <c r="AD234" s="313"/>
      <c r="AE234" s="313"/>
      <c r="AF234" s="313"/>
      <c r="AG234" s="313"/>
      <c r="AH234" s="313"/>
      <c r="AI234" s="313"/>
      <c r="AJ234" s="313"/>
      <c r="AK234" s="313"/>
      <c r="AL234" s="313"/>
      <c r="AM234" s="313"/>
      <c r="AN234" s="313"/>
    </row>
    <row r="235" spans="1:86" ht="27.95" customHeight="1" x14ac:dyDescent="0.2">
      <c r="A235" s="563"/>
      <c r="B235" s="281" t="s">
        <v>145</v>
      </c>
      <c r="C235" s="510" t="s">
        <v>677</v>
      </c>
      <c r="D235" s="727"/>
      <c r="E235" s="728"/>
      <c r="F235" s="727"/>
      <c r="G235" s="728"/>
      <c r="H235" s="727"/>
      <c r="I235" s="728"/>
      <c r="J235" s="727"/>
      <c r="K235" s="728"/>
      <c r="L235" s="727"/>
      <c r="M235" s="728"/>
      <c r="N235" s="727"/>
      <c r="O235" s="728"/>
      <c r="P235" s="727"/>
      <c r="Q235" s="728"/>
      <c r="R235" s="727"/>
      <c r="S235" s="728"/>
      <c r="T235" s="509"/>
      <c r="U235" s="54">
        <f>IF(OR(D235="s",F235="s",H235="s",J235="s",L235="s",N235="s",P235="s",R235="s"), 0, IF(OR(D235="a",F235="a",H235="a",J235="a",L235="a",N235="a",P235="a",R235="a"),V235,0))</f>
        <v>0</v>
      </c>
      <c r="V235" s="461">
        <v>5</v>
      </c>
      <c r="W235" s="99">
        <f>COUNTIF(D235:S235,"a")+COUNTIF(D235:S235,"s")</f>
        <v>0</v>
      </c>
      <c r="X235" s="250"/>
      <c r="Z235" s="312" t="s">
        <v>280</v>
      </c>
    </row>
    <row r="236" spans="1:86" ht="45" customHeight="1" x14ac:dyDescent="0.2">
      <c r="A236" s="563"/>
      <c r="B236" s="281" t="s">
        <v>678</v>
      </c>
      <c r="C236" s="510" t="s">
        <v>1190</v>
      </c>
      <c r="D236" s="727"/>
      <c r="E236" s="728"/>
      <c r="F236" s="727"/>
      <c r="G236" s="728"/>
      <c r="H236" s="727"/>
      <c r="I236" s="728"/>
      <c r="J236" s="727"/>
      <c r="K236" s="728"/>
      <c r="L236" s="727"/>
      <c r="M236" s="728"/>
      <c r="N236" s="727"/>
      <c r="O236" s="728"/>
      <c r="P236" s="727"/>
      <c r="Q236" s="728"/>
      <c r="R236" s="727"/>
      <c r="S236" s="728"/>
      <c r="T236" s="107"/>
      <c r="U236" s="54">
        <f>IF(OR(D236="s",F236="s",H236="s",J236="s",L236="s",N236="s",P236="s",R236="s"), 0, IF(OR(D236="a",F236="a",H236="a",J236="a",L236="a",N236="a",P236="a",R236="a"),V236,0))</f>
        <v>0</v>
      </c>
      <c r="V236" s="461">
        <f>IF(T236="na",0,10)</f>
        <v>10</v>
      </c>
      <c r="W236" s="99">
        <f>COUNTIF(D236:S236,"a")+COUNTIF(D236:S236,"s")+COUNTIF(T236,"NA")</f>
        <v>0</v>
      </c>
      <c r="X236" s="250"/>
      <c r="Z236" s="312" t="s">
        <v>280</v>
      </c>
    </row>
    <row r="237" spans="1:86" ht="45" customHeight="1" x14ac:dyDescent="0.2">
      <c r="A237" s="563"/>
      <c r="B237" s="281" t="s">
        <v>679</v>
      </c>
      <c r="C237" s="510" t="s">
        <v>1139</v>
      </c>
      <c r="D237" s="727"/>
      <c r="E237" s="728"/>
      <c r="F237" s="727"/>
      <c r="G237" s="728"/>
      <c r="H237" s="727"/>
      <c r="I237" s="728"/>
      <c r="J237" s="727"/>
      <c r="K237" s="728"/>
      <c r="L237" s="727"/>
      <c r="M237" s="728"/>
      <c r="N237" s="727"/>
      <c r="O237" s="728"/>
      <c r="P237" s="727"/>
      <c r="Q237" s="728"/>
      <c r="R237" s="727"/>
      <c r="S237" s="728"/>
      <c r="T237" s="107"/>
      <c r="U237" s="54">
        <f>IF(OR(D237="s",F237="s",H237="s",J237="s",L237="s",N237="s",P237="s",R237="s"), 0, IF(OR(D237="a",F237="a",H237="a",J237="a",L237="a",N237="a",P237="a",R237="a"),V237,0))</f>
        <v>0</v>
      </c>
      <c r="V237" s="461">
        <f>IF(T237="na",0,5)</f>
        <v>5</v>
      </c>
      <c r="W237" s="99">
        <f>COUNTIF(D237:S237,"a")+COUNTIF(D237:S237,"s")+COUNTIF(T237,"NA")</f>
        <v>0</v>
      </c>
      <c r="X237" s="250"/>
      <c r="Z237" s="312"/>
    </row>
    <row r="238" spans="1:86" ht="27.95" customHeight="1" x14ac:dyDescent="0.2">
      <c r="A238" s="563"/>
      <c r="B238" s="281" t="s">
        <v>680</v>
      </c>
      <c r="C238" s="510" t="s">
        <v>1140</v>
      </c>
      <c r="D238" s="727"/>
      <c r="E238" s="728"/>
      <c r="F238" s="727"/>
      <c r="G238" s="728"/>
      <c r="H238" s="727"/>
      <c r="I238" s="728"/>
      <c r="J238" s="727"/>
      <c r="K238" s="728"/>
      <c r="L238" s="727"/>
      <c r="M238" s="728"/>
      <c r="N238" s="727"/>
      <c r="O238" s="728"/>
      <c r="P238" s="727"/>
      <c r="Q238" s="728"/>
      <c r="R238" s="727"/>
      <c r="S238" s="728"/>
      <c r="T238" s="509"/>
      <c r="U238" s="54">
        <f>IF(OR(D238="s",F238="s",H238="s",J238="s",L238="s",N238="s",P238="s",R238="s"), 0, IF(OR(D238="a",F238="a",H238="a",J238="a",L238="a",N238="a",P238="a",R238="a"),V238,0))</f>
        <v>0</v>
      </c>
      <c r="V238" s="461">
        <v>5</v>
      </c>
      <c r="W238" s="99">
        <f>COUNTIF(D238:S238,"a")+COUNTIF(D238:S238,"s")</f>
        <v>0</v>
      </c>
      <c r="X238" s="250"/>
      <c r="Z238" s="312"/>
    </row>
    <row r="239" spans="1:86" ht="27.95" customHeight="1" x14ac:dyDescent="0.2">
      <c r="A239" s="563"/>
      <c r="B239" s="281" t="s">
        <v>681</v>
      </c>
      <c r="C239" s="510" t="s">
        <v>1141</v>
      </c>
      <c r="D239" s="727"/>
      <c r="E239" s="728"/>
      <c r="F239" s="727"/>
      <c r="G239" s="728"/>
      <c r="H239" s="727"/>
      <c r="I239" s="728"/>
      <c r="J239" s="727"/>
      <c r="K239" s="728"/>
      <c r="L239" s="727"/>
      <c r="M239" s="728"/>
      <c r="N239" s="727"/>
      <c r="O239" s="728"/>
      <c r="P239" s="727"/>
      <c r="Q239" s="728"/>
      <c r="R239" s="727"/>
      <c r="S239" s="728"/>
      <c r="T239" s="69"/>
      <c r="U239" s="54">
        <f>IF(OR(D239="s",F239="s",H239="s",J239="s",L239="s",N239="s",P239="s",R239="s"), 0, IF(OR(D239="a",F239="a",H239="a",J239="a",L239="a",N239="a",P239="a",R239="a"),V239,0))</f>
        <v>0</v>
      </c>
      <c r="V239" s="461">
        <v>5</v>
      </c>
      <c r="W239" s="99">
        <f>COUNTIF(D239:S239,"a")+COUNTIF(D239:S239,"s")</f>
        <v>0</v>
      </c>
      <c r="X239" s="250"/>
      <c r="Z239" s="312"/>
    </row>
    <row r="240" spans="1:86" ht="27.95" customHeight="1" x14ac:dyDescent="0.2">
      <c r="A240" s="628"/>
      <c r="B240" s="281"/>
      <c r="C240" s="668" t="s">
        <v>1129</v>
      </c>
      <c r="D240" s="911"/>
      <c r="E240" s="912"/>
      <c r="F240" s="912"/>
      <c r="G240" s="912"/>
      <c r="H240" s="912"/>
      <c r="I240" s="912"/>
      <c r="J240" s="912"/>
      <c r="K240" s="912"/>
      <c r="L240" s="912"/>
      <c r="M240" s="912"/>
      <c r="N240" s="912"/>
      <c r="O240" s="912"/>
      <c r="P240" s="912"/>
      <c r="Q240" s="912"/>
      <c r="R240" s="912"/>
      <c r="S240" s="912"/>
      <c r="T240" s="912"/>
      <c r="U240" s="912"/>
      <c r="V240" s="913"/>
      <c r="Y240" s="313"/>
      <c r="Z240" s="312"/>
      <c r="AA240" s="313"/>
      <c r="AB240" s="313"/>
      <c r="AC240" s="313"/>
      <c r="AD240" s="313"/>
      <c r="AE240" s="313"/>
      <c r="AF240" s="313"/>
      <c r="AG240" s="313"/>
      <c r="AH240" s="313"/>
      <c r="AI240" s="313"/>
      <c r="AJ240" s="313"/>
      <c r="AK240" s="313"/>
      <c r="AL240" s="313"/>
      <c r="AM240" s="313"/>
      <c r="AN240" s="313"/>
    </row>
    <row r="241" spans="1:40" ht="27.95" customHeight="1" x14ac:dyDescent="0.2">
      <c r="A241" s="522"/>
      <c r="B241" s="281" t="s">
        <v>581</v>
      </c>
      <c r="C241" s="510" t="s">
        <v>682</v>
      </c>
      <c r="D241" s="727"/>
      <c r="E241" s="728"/>
      <c r="F241" s="727"/>
      <c r="G241" s="728"/>
      <c r="H241" s="727"/>
      <c r="I241" s="728"/>
      <c r="J241" s="727"/>
      <c r="K241" s="728"/>
      <c r="L241" s="727"/>
      <c r="M241" s="728"/>
      <c r="N241" s="727"/>
      <c r="O241" s="728"/>
      <c r="P241" s="727"/>
      <c r="Q241" s="728"/>
      <c r="R241" s="727"/>
      <c r="S241" s="728"/>
      <c r="T241" s="107"/>
      <c r="U241" s="54">
        <f>IF(OR(D241="s",F241="s",H241="s",J241="s",L241="s",N241="s",P241="s",R241="s"), 0, IF(OR(D241="a",F241="a",H241="a",J241="a",L241="a",N241="a",P241="a",R241="a"),V241,0))</f>
        <v>0</v>
      </c>
      <c r="V241" s="461">
        <v>10</v>
      </c>
      <c r="W241" s="99">
        <f>COUNTIF(D241:S241,"a")+COUNTIF(D241:S241,"s")+COUNTIF(T241,"NA")</f>
        <v>0</v>
      </c>
      <c r="X241" s="250"/>
      <c r="Z241" s="312" t="s">
        <v>280</v>
      </c>
    </row>
    <row r="242" spans="1:40" ht="27.95" customHeight="1" x14ac:dyDescent="0.2">
      <c r="A242" s="628"/>
      <c r="B242" s="281"/>
      <c r="C242" s="668" t="s">
        <v>1130</v>
      </c>
      <c r="D242" s="911"/>
      <c r="E242" s="912"/>
      <c r="F242" s="912"/>
      <c r="G242" s="912"/>
      <c r="H242" s="912"/>
      <c r="I242" s="912"/>
      <c r="J242" s="912"/>
      <c r="K242" s="912"/>
      <c r="L242" s="912"/>
      <c r="M242" s="912"/>
      <c r="N242" s="912"/>
      <c r="O242" s="912"/>
      <c r="P242" s="912"/>
      <c r="Q242" s="912"/>
      <c r="R242" s="912"/>
      <c r="S242" s="912"/>
      <c r="T242" s="912"/>
      <c r="U242" s="912"/>
      <c r="V242" s="913"/>
      <c r="Y242" s="313"/>
      <c r="Z242" s="312"/>
      <c r="AA242" s="313"/>
      <c r="AB242" s="313"/>
      <c r="AC242" s="313"/>
      <c r="AD242" s="313"/>
      <c r="AE242" s="313"/>
      <c r="AF242" s="313"/>
      <c r="AG242" s="313"/>
      <c r="AH242" s="313"/>
      <c r="AI242" s="313"/>
      <c r="AJ242" s="313"/>
      <c r="AK242" s="313"/>
      <c r="AL242" s="313"/>
      <c r="AM242" s="313"/>
      <c r="AN242" s="313"/>
    </row>
    <row r="243" spans="1:40" ht="45" customHeight="1" x14ac:dyDescent="0.2">
      <c r="A243" s="563"/>
      <c r="B243" s="281" t="s">
        <v>582</v>
      </c>
      <c r="C243" s="510" t="s">
        <v>1142</v>
      </c>
      <c r="D243" s="727"/>
      <c r="E243" s="728"/>
      <c r="F243" s="727"/>
      <c r="G243" s="728"/>
      <c r="H243" s="727"/>
      <c r="I243" s="728"/>
      <c r="J243" s="727"/>
      <c r="K243" s="728"/>
      <c r="L243" s="727"/>
      <c r="M243" s="728"/>
      <c r="N243" s="727"/>
      <c r="O243" s="728"/>
      <c r="P243" s="727"/>
      <c r="Q243" s="728"/>
      <c r="R243" s="727"/>
      <c r="S243" s="728"/>
      <c r="T243" s="509"/>
      <c r="U243" s="54">
        <f>IF(OR(D243="s",F243="s",H243="s",J243="s",L243="s",N243="s",P243="s",R243="s"), 0, IF(OR(D243="a",F243="a",H243="a",J243="a",L243="a",N243="a",P243="a",R243="a"),V243,0))</f>
        <v>0</v>
      </c>
      <c r="V243" s="461">
        <v>10</v>
      </c>
      <c r="W243" s="99">
        <f>COUNTIF(D243:S243,"a")+COUNTIF(D243:S243,"s")</f>
        <v>0</v>
      </c>
      <c r="X243" s="250"/>
      <c r="Z243" s="312" t="s">
        <v>280</v>
      </c>
    </row>
    <row r="244" spans="1:40" ht="27.95" customHeight="1" x14ac:dyDescent="0.2">
      <c r="A244" s="628"/>
      <c r="B244" s="281"/>
      <c r="C244" s="668" t="s">
        <v>1131</v>
      </c>
      <c r="D244" s="911"/>
      <c r="E244" s="912"/>
      <c r="F244" s="912"/>
      <c r="G244" s="912"/>
      <c r="H244" s="912"/>
      <c r="I244" s="912"/>
      <c r="J244" s="912"/>
      <c r="K244" s="912"/>
      <c r="L244" s="912"/>
      <c r="M244" s="912"/>
      <c r="N244" s="912"/>
      <c r="O244" s="912"/>
      <c r="P244" s="912"/>
      <c r="Q244" s="912"/>
      <c r="R244" s="912"/>
      <c r="S244" s="912"/>
      <c r="T244" s="912"/>
      <c r="U244" s="912"/>
      <c r="V244" s="913"/>
      <c r="Y244" s="313"/>
      <c r="Z244" s="312"/>
      <c r="AA244" s="313"/>
      <c r="AB244" s="313"/>
      <c r="AC244" s="313"/>
      <c r="AD244" s="313"/>
      <c r="AE244" s="313"/>
      <c r="AF244" s="313"/>
      <c r="AG244" s="313"/>
      <c r="AH244" s="313"/>
      <c r="AI244" s="313"/>
      <c r="AJ244" s="313"/>
      <c r="AK244" s="313"/>
      <c r="AL244" s="313"/>
      <c r="AM244" s="313"/>
      <c r="AN244" s="313"/>
    </row>
    <row r="245" spans="1:40" ht="27.95" customHeight="1" x14ac:dyDescent="0.2">
      <c r="A245" s="563"/>
      <c r="B245" s="281" t="s">
        <v>671</v>
      </c>
      <c r="C245" s="510" t="s">
        <v>672</v>
      </c>
      <c r="D245" s="727"/>
      <c r="E245" s="728"/>
      <c r="F245" s="727"/>
      <c r="G245" s="728"/>
      <c r="H245" s="727"/>
      <c r="I245" s="728"/>
      <c r="J245" s="727"/>
      <c r="K245" s="728"/>
      <c r="L245" s="727"/>
      <c r="M245" s="728"/>
      <c r="N245" s="727"/>
      <c r="O245" s="728"/>
      <c r="P245" s="727"/>
      <c r="Q245" s="728"/>
      <c r="R245" s="727"/>
      <c r="S245" s="728"/>
      <c r="T245" s="509"/>
      <c r="U245" s="54">
        <f>IF(OR(D245="s",F245="s",H245="s",J245="s",L245="s",N245="s",P245="s",R245="s"), 0, IF(OR(D245="a",F245="a",H245="a",J245="a",L245="a",N245="a",P245="a",R245="a"),V245,0))</f>
        <v>0</v>
      </c>
      <c r="V245" s="461">
        <v>10</v>
      </c>
      <c r="W245" s="99">
        <f>COUNTIF(D245:S245,"a")+COUNTIF(D245:S245,"s")</f>
        <v>0</v>
      </c>
      <c r="X245" s="250"/>
      <c r="Z245" s="312"/>
    </row>
    <row r="246" spans="1:40" ht="27.95" customHeight="1" x14ac:dyDescent="0.2">
      <c r="A246" s="418"/>
      <c r="B246" s="280" t="s">
        <v>1143</v>
      </c>
      <c r="C246" s="508" t="s">
        <v>1144</v>
      </c>
      <c r="D246" s="718"/>
      <c r="E246" s="719"/>
      <c r="F246" s="718"/>
      <c r="G246" s="719"/>
      <c r="H246" s="718"/>
      <c r="I246" s="719"/>
      <c r="J246" s="718"/>
      <c r="K246" s="719"/>
      <c r="L246" s="718"/>
      <c r="M246" s="719"/>
      <c r="N246" s="718"/>
      <c r="O246" s="719"/>
      <c r="P246" s="718"/>
      <c r="Q246" s="719"/>
      <c r="R246" s="718"/>
      <c r="S246" s="719"/>
      <c r="T246" s="509"/>
      <c r="U246" s="58">
        <f>IF(OR(D246="s",F246="s",H246="s",J246="s",L246="s",N246="s",P246="s",R246="s"), 0, IF(OR(D246="a",F246="a",H246="a",J246="a",L246="a",N246="a",P246="a",R246="a"),V246,0))</f>
        <v>0</v>
      </c>
      <c r="V246" s="460">
        <v>5</v>
      </c>
      <c r="W246" s="99">
        <f>COUNTIF(D246:S246,"a")+COUNTIF(D246:S246,"s")</f>
        <v>0</v>
      </c>
      <c r="X246" s="250"/>
      <c r="Z246" s="312" t="s">
        <v>280</v>
      </c>
    </row>
    <row r="247" spans="1:40" ht="45" customHeight="1" x14ac:dyDescent="0.2">
      <c r="A247" s="563"/>
      <c r="B247" s="281" t="s">
        <v>1145</v>
      </c>
      <c r="C247" s="510" t="s">
        <v>1146</v>
      </c>
      <c r="D247" s="727"/>
      <c r="E247" s="728"/>
      <c r="F247" s="727"/>
      <c r="G247" s="728"/>
      <c r="H247" s="727"/>
      <c r="I247" s="728"/>
      <c r="J247" s="727"/>
      <c r="K247" s="728"/>
      <c r="L247" s="727"/>
      <c r="M247" s="728"/>
      <c r="N247" s="727"/>
      <c r="O247" s="728"/>
      <c r="P247" s="727"/>
      <c r="Q247" s="728"/>
      <c r="R247" s="727"/>
      <c r="S247" s="728"/>
      <c r="T247" s="509"/>
      <c r="U247" s="54">
        <f t="shared" ref="U247:U250" si="44">IF(OR(D247="s",F247="s",H247="s",J247="s",L247="s",N247="s",P247="s",R247="s"), 0, IF(OR(D247="a",F247="a",H247="a",J247="a",L247="a",N247="a",P247="a",R247="a"),V247,0))</f>
        <v>0</v>
      </c>
      <c r="V247" s="460">
        <v>5</v>
      </c>
      <c r="W247" s="99">
        <f t="shared" ref="W247:W250" si="45">COUNTIF(D247:S247,"a")+COUNTIF(D247:S247,"s")</f>
        <v>0</v>
      </c>
      <c r="X247" s="250"/>
      <c r="Z247" s="312"/>
    </row>
    <row r="248" spans="1:40" ht="45" customHeight="1" x14ac:dyDescent="0.2">
      <c r="A248" s="563"/>
      <c r="B248" s="281" t="s">
        <v>1132</v>
      </c>
      <c r="C248" s="510" t="s">
        <v>1147</v>
      </c>
      <c r="D248" s="727"/>
      <c r="E248" s="728"/>
      <c r="F248" s="727"/>
      <c r="G248" s="728"/>
      <c r="H248" s="727"/>
      <c r="I248" s="728"/>
      <c r="J248" s="727"/>
      <c r="K248" s="728"/>
      <c r="L248" s="727"/>
      <c r="M248" s="728"/>
      <c r="N248" s="727"/>
      <c r="O248" s="728"/>
      <c r="P248" s="727"/>
      <c r="Q248" s="728"/>
      <c r="R248" s="727"/>
      <c r="S248" s="728"/>
      <c r="T248" s="509"/>
      <c r="U248" s="54">
        <f t="shared" si="44"/>
        <v>0</v>
      </c>
      <c r="V248" s="461">
        <v>5</v>
      </c>
      <c r="W248" s="99">
        <f t="shared" si="45"/>
        <v>0</v>
      </c>
      <c r="X248" s="250"/>
      <c r="Z248" s="312"/>
    </row>
    <row r="249" spans="1:40" ht="45" customHeight="1" x14ac:dyDescent="0.2">
      <c r="A249" s="563"/>
      <c r="B249" s="281" t="s">
        <v>1133</v>
      </c>
      <c r="C249" s="510" t="s">
        <v>1184</v>
      </c>
      <c r="D249" s="727"/>
      <c r="E249" s="728"/>
      <c r="F249" s="727"/>
      <c r="G249" s="728"/>
      <c r="H249" s="727"/>
      <c r="I249" s="728"/>
      <c r="J249" s="727"/>
      <c r="K249" s="728"/>
      <c r="L249" s="727"/>
      <c r="M249" s="728"/>
      <c r="N249" s="727"/>
      <c r="O249" s="728"/>
      <c r="P249" s="727"/>
      <c r="Q249" s="728"/>
      <c r="R249" s="727"/>
      <c r="S249" s="728"/>
      <c r="T249" s="509"/>
      <c r="U249" s="54">
        <f t="shared" si="44"/>
        <v>0</v>
      </c>
      <c r="V249" s="461">
        <v>5</v>
      </c>
      <c r="W249" s="99">
        <f t="shared" si="45"/>
        <v>0</v>
      </c>
      <c r="X249" s="250"/>
      <c r="Z249" s="312"/>
    </row>
    <row r="250" spans="1:40" ht="45" customHeight="1" x14ac:dyDescent="0.2">
      <c r="A250" s="563"/>
      <c r="B250" s="281" t="s">
        <v>1134</v>
      </c>
      <c r="C250" s="510" t="s">
        <v>1148</v>
      </c>
      <c r="D250" s="727"/>
      <c r="E250" s="728"/>
      <c r="F250" s="727"/>
      <c r="G250" s="728"/>
      <c r="H250" s="727"/>
      <c r="I250" s="728"/>
      <c r="J250" s="727"/>
      <c r="K250" s="728"/>
      <c r="L250" s="727"/>
      <c r="M250" s="728"/>
      <c r="N250" s="727"/>
      <c r="O250" s="728"/>
      <c r="P250" s="727"/>
      <c r="Q250" s="728"/>
      <c r="R250" s="727"/>
      <c r="S250" s="728"/>
      <c r="T250" s="509"/>
      <c r="U250" s="54">
        <f t="shared" si="44"/>
        <v>0</v>
      </c>
      <c r="V250" s="461">
        <v>5</v>
      </c>
      <c r="W250" s="99">
        <f t="shared" si="45"/>
        <v>0</v>
      </c>
      <c r="X250" s="250"/>
      <c r="Z250" s="312"/>
    </row>
    <row r="251" spans="1:40" ht="27.95" customHeight="1" x14ac:dyDescent="0.2">
      <c r="A251" s="628"/>
      <c r="B251" s="281"/>
      <c r="C251" s="668" t="s">
        <v>1135</v>
      </c>
      <c r="D251" s="911"/>
      <c r="E251" s="912"/>
      <c r="F251" s="912"/>
      <c r="G251" s="912"/>
      <c r="H251" s="912"/>
      <c r="I251" s="912"/>
      <c r="J251" s="912"/>
      <c r="K251" s="912"/>
      <c r="L251" s="912"/>
      <c r="M251" s="912"/>
      <c r="N251" s="912"/>
      <c r="O251" s="912"/>
      <c r="P251" s="912"/>
      <c r="Q251" s="912"/>
      <c r="R251" s="912"/>
      <c r="S251" s="912"/>
      <c r="T251" s="912"/>
      <c r="U251" s="912"/>
      <c r="V251" s="913"/>
      <c r="Y251" s="313"/>
      <c r="Z251" s="312"/>
      <c r="AA251" s="313"/>
      <c r="AB251" s="313"/>
      <c r="AC251" s="313"/>
      <c r="AD251" s="313"/>
      <c r="AE251" s="313"/>
      <c r="AF251" s="313"/>
      <c r="AG251" s="313"/>
      <c r="AH251" s="313"/>
      <c r="AI251" s="313"/>
      <c r="AJ251" s="313"/>
      <c r="AK251" s="313"/>
      <c r="AL251" s="313"/>
      <c r="AM251" s="313"/>
      <c r="AN251" s="313"/>
    </row>
    <row r="252" spans="1:40" ht="27.95" customHeight="1" thickBot="1" x14ac:dyDescent="0.25">
      <c r="A252" s="563"/>
      <c r="B252" s="281" t="s">
        <v>579</v>
      </c>
      <c r="C252" s="510" t="s">
        <v>1149</v>
      </c>
      <c r="D252" s="727"/>
      <c r="E252" s="728"/>
      <c r="F252" s="727"/>
      <c r="G252" s="728"/>
      <c r="H252" s="727"/>
      <c r="I252" s="728"/>
      <c r="J252" s="727"/>
      <c r="K252" s="728"/>
      <c r="L252" s="727"/>
      <c r="M252" s="728"/>
      <c r="N252" s="727"/>
      <c r="O252" s="728"/>
      <c r="P252" s="727"/>
      <c r="Q252" s="728"/>
      <c r="R252" s="727"/>
      <c r="S252" s="728"/>
      <c r="T252" s="509"/>
      <c r="U252" s="54">
        <f t="shared" ref="U252" si="46">IF(OR(D252="s",F252="s",H252="s",J252="s",L252="s",N252="s",P252="s",R252="s"), 0, IF(OR(D252="a",F252="a",H252="a",J252="a",L252="a",N252="a",P252="a",R252="a"),V252,0))</f>
        <v>0</v>
      </c>
      <c r="V252" s="461">
        <v>5</v>
      </c>
      <c r="W252" s="99">
        <f>COUNTIF(D252:S252,"a")+COUNTIF(D252:S252,"s")</f>
        <v>0</v>
      </c>
      <c r="X252" s="250"/>
      <c r="Z252" s="312" t="s">
        <v>280</v>
      </c>
    </row>
    <row r="253" spans="1:40" ht="21" customHeight="1" thickTop="1" thickBot="1" x14ac:dyDescent="0.25">
      <c r="A253" s="432"/>
      <c r="B253" s="12"/>
      <c r="C253" s="172"/>
      <c r="D253" s="725" t="s">
        <v>284</v>
      </c>
      <c r="E253" s="811"/>
      <c r="F253" s="811"/>
      <c r="G253" s="811"/>
      <c r="H253" s="811"/>
      <c r="I253" s="811"/>
      <c r="J253" s="811"/>
      <c r="K253" s="811"/>
      <c r="L253" s="811"/>
      <c r="M253" s="811"/>
      <c r="N253" s="811"/>
      <c r="O253" s="811"/>
      <c r="P253" s="811"/>
      <c r="Q253" s="811"/>
      <c r="R253" s="811"/>
      <c r="S253" s="811"/>
      <c r="T253" s="812"/>
      <c r="U253" s="2">
        <f>SUM(U228:U252)</f>
        <v>0</v>
      </c>
      <c r="V253" s="462">
        <f>SUM(V228:V252)</f>
        <v>120</v>
      </c>
      <c r="X253" s="244"/>
      <c r="Y253" s="313"/>
      <c r="Z253" s="312"/>
      <c r="AA253" s="313"/>
      <c r="AB253" s="313"/>
      <c r="AC253" s="313"/>
      <c r="AD253" s="313"/>
      <c r="AE253" s="313"/>
      <c r="AF253" s="313"/>
      <c r="AG253" s="313"/>
      <c r="AH253" s="313"/>
      <c r="AI253" s="313"/>
      <c r="AJ253" s="313"/>
      <c r="AK253" s="313"/>
      <c r="AL253" s="313"/>
      <c r="AM253" s="313"/>
      <c r="AN253" s="313"/>
    </row>
    <row r="254" spans="1:40" ht="21" customHeight="1" thickBot="1" x14ac:dyDescent="0.25">
      <c r="A254" s="448"/>
      <c r="B254" s="523"/>
      <c r="C254" s="524"/>
      <c r="D254" s="900"/>
      <c r="E254" s="901"/>
      <c r="F254" s="752">
        <v>50</v>
      </c>
      <c r="G254" s="723"/>
      <c r="H254" s="723"/>
      <c r="I254" s="723"/>
      <c r="J254" s="723"/>
      <c r="K254" s="723"/>
      <c r="L254" s="723"/>
      <c r="M254" s="723"/>
      <c r="N254" s="723"/>
      <c r="O254" s="723"/>
      <c r="P254" s="723"/>
      <c r="Q254" s="723"/>
      <c r="R254" s="723"/>
      <c r="S254" s="723"/>
      <c r="T254" s="723"/>
      <c r="U254" s="723"/>
      <c r="V254" s="724"/>
      <c r="Y254" s="313"/>
      <c r="Z254" s="312"/>
      <c r="AA254" s="313"/>
      <c r="AB254" s="313"/>
      <c r="AC254" s="313"/>
      <c r="AD254" s="313"/>
      <c r="AE254" s="313"/>
      <c r="AF254" s="313"/>
      <c r="AG254" s="313"/>
      <c r="AH254" s="313"/>
      <c r="AI254" s="313"/>
      <c r="AJ254" s="313"/>
      <c r="AK254" s="313"/>
      <c r="AL254" s="313"/>
      <c r="AM254" s="313"/>
      <c r="AN254" s="313"/>
    </row>
    <row r="255" spans="1:40" ht="30" customHeight="1" thickBot="1" x14ac:dyDescent="0.25">
      <c r="A255" s="418"/>
      <c r="B255" s="297" t="s">
        <v>987</v>
      </c>
      <c r="C255" s="194" t="s">
        <v>403</v>
      </c>
      <c r="D255" s="562"/>
      <c r="E255" s="560"/>
      <c r="F255" s="368"/>
      <c r="G255" s="95"/>
      <c r="H255" s="562"/>
      <c r="I255" s="560"/>
      <c r="J255" s="368"/>
      <c r="K255" s="95"/>
      <c r="L255" s="562" t="s">
        <v>283</v>
      </c>
      <c r="M255" s="560"/>
      <c r="N255" s="368"/>
      <c r="O255" s="95"/>
      <c r="P255" s="562"/>
      <c r="Q255" s="560"/>
      <c r="R255" s="368"/>
      <c r="S255" s="95"/>
      <c r="T255" s="561"/>
      <c r="U255" s="564"/>
      <c r="V255" s="564"/>
      <c r="X255" s="349"/>
      <c r="Y255" s="350"/>
      <c r="Z255" s="312"/>
      <c r="AA255" s="313"/>
      <c r="AB255" s="313"/>
      <c r="AC255" s="313"/>
      <c r="AD255" s="313"/>
      <c r="AE255" s="313"/>
      <c r="AF255" s="313"/>
      <c r="AG255" s="313"/>
      <c r="AH255" s="313"/>
      <c r="AI255" s="313"/>
      <c r="AJ255" s="313"/>
      <c r="AK255" s="313"/>
      <c r="AL255" s="313"/>
      <c r="AM255" s="313"/>
      <c r="AN255" s="313"/>
    </row>
    <row r="256" spans="1:40" ht="30" customHeight="1" x14ac:dyDescent="0.2">
      <c r="A256" s="418"/>
      <c r="B256" s="632"/>
      <c r="C256" s="626" t="s">
        <v>921</v>
      </c>
      <c r="D256" s="961"/>
      <c r="E256" s="962"/>
      <c r="F256" s="962"/>
      <c r="G256" s="962"/>
      <c r="H256" s="962"/>
      <c r="I256" s="962"/>
      <c r="J256" s="962"/>
      <c r="K256" s="962"/>
      <c r="L256" s="962"/>
      <c r="M256" s="962"/>
      <c r="N256" s="962"/>
      <c r="O256" s="962"/>
      <c r="P256" s="962"/>
      <c r="Q256" s="962"/>
      <c r="R256" s="962"/>
      <c r="S256" s="962"/>
      <c r="T256" s="962"/>
      <c r="U256" s="962"/>
      <c r="V256" s="963"/>
      <c r="W256" s="248"/>
      <c r="X256" s="352"/>
      <c r="Y256" s="350"/>
      <c r="Z256" s="312"/>
      <c r="AA256" s="313"/>
      <c r="AB256" s="313"/>
      <c r="AC256" s="313"/>
      <c r="AD256" s="313"/>
      <c r="AE256" s="313"/>
      <c r="AF256" s="313"/>
      <c r="AG256" s="313"/>
      <c r="AH256" s="313"/>
      <c r="AI256" s="313"/>
      <c r="AJ256" s="313"/>
      <c r="AK256" s="313"/>
      <c r="AL256" s="313"/>
      <c r="AM256" s="313"/>
      <c r="AN256" s="313"/>
    </row>
    <row r="257" spans="1:40" ht="45" customHeight="1" x14ac:dyDescent="0.2">
      <c r="A257" s="441"/>
      <c r="B257" s="280" t="s">
        <v>922</v>
      </c>
      <c r="C257" s="617" t="s">
        <v>988</v>
      </c>
      <c r="D257" s="734"/>
      <c r="E257" s="735"/>
      <c r="F257" s="734"/>
      <c r="G257" s="735"/>
      <c r="H257" s="734"/>
      <c r="I257" s="735"/>
      <c r="J257" s="734"/>
      <c r="K257" s="735"/>
      <c r="L257" s="734"/>
      <c r="M257" s="735"/>
      <c r="N257" s="734"/>
      <c r="O257" s="735"/>
      <c r="P257" s="734"/>
      <c r="Q257" s="735"/>
      <c r="R257" s="734"/>
      <c r="S257" s="735"/>
      <c r="T257" s="622"/>
      <c r="U257" s="624">
        <f>IF(OR(D257="s",F257="s",H257="s",J257="s",L257="s",N257="s",P257="s",R257="s"), 0, IF(OR(D257="a",F257="a",H257="a",J257="a",L257="a",N257="a",P257="a",R257="a"),V257,0))</f>
        <v>0</v>
      </c>
      <c r="V257" s="618">
        <f>IF(T257="na",0,10)</f>
        <v>10</v>
      </c>
      <c r="W257" s="99">
        <f>COUNTIF(D257:S257,"a")+COUNTIF(D257:S257,"s")+COUNTIF(T257,"na")</f>
        <v>0</v>
      </c>
      <c r="X257" s="346"/>
      <c r="Y257" s="350"/>
      <c r="Z257" s="312"/>
      <c r="AA257" s="313"/>
      <c r="AB257" s="313"/>
      <c r="AC257" s="313"/>
      <c r="AD257" s="313"/>
      <c r="AE257" s="313"/>
      <c r="AF257" s="313"/>
      <c r="AG257" s="313"/>
      <c r="AH257" s="313"/>
      <c r="AI257" s="313"/>
      <c r="AJ257" s="313"/>
      <c r="AK257" s="313"/>
      <c r="AL257" s="313"/>
      <c r="AM257" s="313"/>
      <c r="AN257" s="313"/>
    </row>
    <row r="258" spans="1:40" ht="30" customHeight="1" x14ac:dyDescent="0.2">
      <c r="A258" s="441"/>
      <c r="B258" s="70"/>
      <c r="C258" s="403" t="s">
        <v>923</v>
      </c>
      <c r="D258" s="908"/>
      <c r="E258" s="909"/>
      <c r="F258" s="909"/>
      <c r="G258" s="909"/>
      <c r="H258" s="909"/>
      <c r="I258" s="909"/>
      <c r="J258" s="909"/>
      <c r="K258" s="909"/>
      <c r="L258" s="909"/>
      <c r="M258" s="909"/>
      <c r="N258" s="909"/>
      <c r="O258" s="909"/>
      <c r="P258" s="909"/>
      <c r="Q258" s="909"/>
      <c r="R258" s="909"/>
      <c r="S258" s="909"/>
      <c r="T258" s="909"/>
      <c r="U258" s="909"/>
      <c r="V258" s="910"/>
      <c r="X258" s="349"/>
      <c r="Y258" s="350"/>
      <c r="Z258" s="312"/>
      <c r="AA258" s="313"/>
      <c r="AB258" s="313"/>
      <c r="AC258" s="313"/>
      <c r="AD258" s="313"/>
      <c r="AE258" s="313"/>
      <c r="AF258" s="313"/>
      <c r="AG258" s="313"/>
      <c r="AH258" s="313"/>
      <c r="AI258" s="313"/>
      <c r="AJ258" s="313"/>
      <c r="AK258" s="313"/>
      <c r="AL258" s="313"/>
      <c r="AM258" s="313"/>
      <c r="AN258" s="313"/>
    </row>
    <row r="259" spans="1:40" ht="30" customHeight="1" x14ac:dyDescent="0.2">
      <c r="A259" s="441"/>
      <c r="B259" s="70"/>
      <c r="C259" s="403" t="s">
        <v>989</v>
      </c>
      <c r="D259" s="908"/>
      <c r="E259" s="909"/>
      <c r="F259" s="909"/>
      <c r="G259" s="909"/>
      <c r="H259" s="909"/>
      <c r="I259" s="909"/>
      <c r="J259" s="909"/>
      <c r="K259" s="909"/>
      <c r="L259" s="909"/>
      <c r="M259" s="909"/>
      <c r="N259" s="909"/>
      <c r="O259" s="909"/>
      <c r="P259" s="909"/>
      <c r="Q259" s="909"/>
      <c r="R259" s="909"/>
      <c r="S259" s="909"/>
      <c r="T259" s="909"/>
      <c r="U259" s="909"/>
      <c r="V259" s="910"/>
      <c r="X259" s="349"/>
      <c r="Y259" s="350"/>
      <c r="Z259" s="312"/>
      <c r="AA259" s="313"/>
      <c r="AB259" s="313"/>
      <c r="AC259" s="313"/>
      <c r="AD259" s="313"/>
      <c r="AE259" s="313"/>
      <c r="AF259" s="313"/>
      <c r="AG259" s="313"/>
      <c r="AH259" s="313"/>
      <c r="AI259" s="313"/>
      <c r="AJ259" s="313"/>
      <c r="AK259" s="313"/>
      <c r="AL259" s="313"/>
      <c r="AM259" s="313"/>
      <c r="AN259" s="313"/>
    </row>
    <row r="260" spans="1:40" ht="27.95" customHeight="1" x14ac:dyDescent="0.2">
      <c r="A260" s="441"/>
      <c r="B260" s="281" t="s">
        <v>990</v>
      </c>
      <c r="C260" s="142" t="s">
        <v>991</v>
      </c>
      <c r="D260" s="718"/>
      <c r="E260" s="719"/>
      <c r="F260" s="718"/>
      <c r="G260" s="719"/>
      <c r="H260" s="718"/>
      <c r="I260" s="719"/>
      <c r="J260" s="718"/>
      <c r="K260" s="719"/>
      <c r="L260" s="718"/>
      <c r="M260" s="719"/>
      <c r="N260" s="718"/>
      <c r="O260" s="719"/>
      <c r="P260" s="718"/>
      <c r="Q260" s="719"/>
      <c r="R260" s="718"/>
      <c r="S260" s="719"/>
      <c r="T260" s="108" t="str">
        <f>IF(OR('NOx Data Sheet'!G12="5410.13 - 5410.18",T257="na",'NOx Data Sheet'!G9="STEAM TURBINE",'NOx Data Sheet'!G9="GAS TURBINE",'NOx Data Sheet'!G9="DIESEL-ELECTRIC"),"na", "")</f>
        <v/>
      </c>
      <c r="U260" s="58">
        <f t="shared" ref="U260:U268" si="47">IF(OR(D260="s",F260="s",H260="s",J260="s",L260="s",N260="s",P260="s",R260="s"), 0, IF(OR(D260="a",F260="a",H260="a",J260="a",L260="a",N260="a",P260="a",R260="a"),V260,0))</f>
        <v>0</v>
      </c>
      <c r="V260" s="426">
        <f>IF(T260="na",0,10)</f>
        <v>10</v>
      </c>
      <c r="W260" s="99">
        <f>COUNTIF(D260:S260,"a")+COUNTIF(D260:S260,"s")+COUNTIF(T260,"na")</f>
        <v>0</v>
      </c>
      <c r="X260" s="346"/>
      <c r="Y260" s="350"/>
      <c r="Z260" s="312"/>
      <c r="AA260" s="313"/>
      <c r="AB260" s="313"/>
      <c r="AC260" s="313"/>
      <c r="AD260" s="313"/>
      <c r="AE260" s="313"/>
      <c r="AF260" s="313"/>
      <c r="AG260" s="313"/>
      <c r="AH260" s="313"/>
      <c r="AI260" s="313"/>
      <c r="AJ260" s="313"/>
      <c r="AK260" s="313"/>
      <c r="AL260" s="313"/>
      <c r="AM260" s="313"/>
      <c r="AN260" s="313"/>
    </row>
    <row r="261" spans="1:40" ht="27.95" customHeight="1" x14ac:dyDescent="0.2">
      <c r="A261" s="441"/>
      <c r="B261" s="281" t="s">
        <v>992</v>
      </c>
      <c r="C261" s="206" t="s">
        <v>993</v>
      </c>
      <c r="D261" s="732"/>
      <c r="E261" s="733"/>
      <c r="F261" s="732"/>
      <c r="G261" s="733"/>
      <c r="H261" s="732"/>
      <c r="I261" s="733"/>
      <c r="J261" s="732"/>
      <c r="K261" s="733"/>
      <c r="L261" s="732"/>
      <c r="M261" s="733"/>
      <c r="N261" s="732"/>
      <c r="O261" s="733"/>
      <c r="P261" s="732"/>
      <c r="Q261" s="733"/>
      <c r="R261" s="732"/>
      <c r="S261" s="733"/>
      <c r="T261" s="622" t="str">
        <f>IF(OR('NOx Data Sheet'!G12="5410.13 - 5410.18",T257="na",'NOx Data Sheet'!G10="STEAM TURBINE",'NOx Data Sheet'!G10="GAS TURBINE",'NOx Data Sheet'!G9="DIESEL-ELECTRIC"),"na", "")</f>
        <v/>
      </c>
      <c r="U261" s="101">
        <f t="shared" si="47"/>
        <v>0</v>
      </c>
      <c r="V261" s="618">
        <f>IF(T261="na",0,10)</f>
        <v>10</v>
      </c>
      <c r="W261" s="99">
        <f>COUNTIF(D261:S261,"a")+COUNTIF(D261:S261,"s")+COUNTIF(T261,"na")</f>
        <v>0</v>
      </c>
      <c r="X261" s="346"/>
      <c r="Y261" s="350"/>
      <c r="Z261" s="312"/>
      <c r="AA261" s="313"/>
      <c r="AB261" s="313"/>
      <c r="AC261" s="313"/>
      <c r="AD261" s="313"/>
      <c r="AE261" s="313"/>
      <c r="AF261" s="313"/>
      <c r="AG261" s="313"/>
      <c r="AH261" s="313"/>
      <c r="AI261" s="313"/>
      <c r="AJ261" s="313"/>
      <c r="AK261" s="313"/>
      <c r="AL261" s="313"/>
      <c r="AM261" s="313"/>
      <c r="AN261" s="313"/>
    </row>
    <row r="262" spans="1:40" ht="30" customHeight="1" x14ac:dyDescent="0.2">
      <c r="A262" s="441"/>
      <c r="B262" s="70"/>
      <c r="C262" s="403" t="s">
        <v>994</v>
      </c>
      <c r="D262" s="908"/>
      <c r="E262" s="909"/>
      <c r="F262" s="909"/>
      <c r="G262" s="909"/>
      <c r="H262" s="909"/>
      <c r="I262" s="909"/>
      <c r="J262" s="909"/>
      <c r="K262" s="909"/>
      <c r="L262" s="909"/>
      <c r="M262" s="909"/>
      <c r="N262" s="909"/>
      <c r="O262" s="909"/>
      <c r="P262" s="909"/>
      <c r="Q262" s="909"/>
      <c r="R262" s="909"/>
      <c r="S262" s="909"/>
      <c r="T262" s="909"/>
      <c r="U262" s="909"/>
      <c r="V262" s="910"/>
      <c r="X262" s="349"/>
      <c r="Y262" s="350"/>
      <c r="Z262" s="312"/>
      <c r="AA262" s="313"/>
      <c r="AB262" s="313"/>
      <c r="AC262" s="313"/>
      <c r="AD262" s="313"/>
      <c r="AE262" s="313"/>
      <c r="AF262" s="313"/>
      <c r="AG262" s="313"/>
      <c r="AH262" s="313"/>
      <c r="AI262" s="313"/>
      <c r="AJ262" s="313"/>
      <c r="AK262" s="313"/>
      <c r="AL262" s="313"/>
      <c r="AM262" s="313"/>
      <c r="AN262" s="313"/>
    </row>
    <row r="263" spans="1:40" ht="27.95" customHeight="1" x14ac:dyDescent="0.2">
      <c r="A263" s="441"/>
      <c r="B263" s="281" t="s">
        <v>995</v>
      </c>
      <c r="C263" s="634" t="s">
        <v>996</v>
      </c>
      <c r="D263" s="718"/>
      <c r="E263" s="719"/>
      <c r="F263" s="718"/>
      <c r="G263" s="719"/>
      <c r="H263" s="718"/>
      <c r="I263" s="719"/>
      <c r="J263" s="718"/>
      <c r="K263" s="719"/>
      <c r="L263" s="718"/>
      <c r="M263" s="719"/>
      <c r="N263" s="718"/>
      <c r="O263" s="719"/>
      <c r="P263" s="718"/>
      <c r="Q263" s="719"/>
      <c r="R263" s="718"/>
      <c r="S263" s="719"/>
      <c r="T263" s="108" t="str">
        <f>IF(OR('NOx Data Sheet'!G12="5410.11 - 5410.12",T257="na",'NOx Data Sheet'!G9="STEAM TURBINE",'NOx Data Sheet'!G9="GAS TURBINE",'NOx Data Sheet'!G9="DIESEL-ELECTRIC"),"na","")</f>
        <v/>
      </c>
      <c r="U263" s="58">
        <f t="shared" si="47"/>
        <v>0</v>
      </c>
      <c r="V263" s="426">
        <f>IF(T263="na",0,5)</f>
        <v>5</v>
      </c>
      <c r="W263" s="99">
        <f>IF(OR(COUNTIF(D264:S265,"a")+COUNTIF(D264:S265,"s")+COUNTIF(T264:T265,"na")&gt;0),0,(COUNTIF(D263:S263,"a")+COUNTIF(D263:S263,"s")+COUNTIF(T263,"na")))</f>
        <v>0</v>
      </c>
      <c r="X263" s="346"/>
      <c r="Y263" s="350"/>
      <c r="Z263" s="312"/>
      <c r="AA263" s="313"/>
      <c r="AB263" s="313"/>
      <c r="AC263" s="313"/>
      <c r="AD263" s="313"/>
      <c r="AE263" s="313"/>
      <c r="AF263" s="313"/>
      <c r="AG263" s="313"/>
      <c r="AH263" s="313"/>
      <c r="AI263" s="313"/>
      <c r="AJ263" s="313"/>
      <c r="AK263" s="313"/>
      <c r="AL263" s="313"/>
      <c r="AM263" s="313"/>
      <c r="AN263" s="313"/>
    </row>
    <row r="264" spans="1:40" ht="45" customHeight="1" x14ac:dyDescent="0.2">
      <c r="A264" s="441"/>
      <c r="B264" s="281" t="s">
        <v>997</v>
      </c>
      <c r="C264" s="635" t="s">
        <v>998</v>
      </c>
      <c r="D264" s="727"/>
      <c r="E264" s="728"/>
      <c r="F264" s="727"/>
      <c r="G264" s="728"/>
      <c r="H264" s="727"/>
      <c r="I264" s="728"/>
      <c r="J264" s="727"/>
      <c r="K264" s="728"/>
      <c r="L264" s="727"/>
      <c r="M264" s="728"/>
      <c r="N264" s="727"/>
      <c r="O264" s="728"/>
      <c r="P264" s="727"/>
      <c r="Q264" s="728"/>
      <c r="R264" s="727"/>
      <c r="S264" s="728"/>
      <c r="T264" s="69"/>
      <c r="U264" s="636">
        <f t="shared" si="47"/>
        <v>0</v>
      </c>
      <c r="V264" s="427">
        <f>IF(T263="na",0,10)</f>
        <v>10</v>
      </c>
      <c r="W264" s="99">
        <f>IF(OR(COUNTIF(D263:S263,"a")+COUNTIF(D263:S263,"s")+COUNTIF(T263:T263,"na")+COUNTIF(D265:S265,"a")+COUNTIF(D265:S265,"s")+COUNTIF(T265:T265,"na")&gt;0),0,(COUNTIF(D264:S264,"a")+COUNTIF(D264:S264,"s")+COUNTIF(T264,"na")))</f>
        <v>0</v>
      </c>
      <c r="X264" s="346"/>
      <c r="Y264" s="350"/>
      <c r="Z264" s="312"/>
      <c r="AA264" s="313"/>
      <c r="AB264" s="313"/>
      <c r="AC264" s="313"/>
      <c r="AD264" s="313"/>
      <c r="AE264" s="313"/>
      <c r="AF264" s="313"/>
      <c r="AG264" s="313"/>
      <c r="AH264" s="313"/>
      <c r="AI264" s="313"/>
      <c r="AJ264" s="313"/>
      <c r="AK264" s="313"/>
      <c r="AL264" s="313"/>
      <c r="AM264" s="313"/>
      <c r="AN264" s="313"/>
    </row>
    <row r="265" spans="1:40" ht="45" customHeight="1" x14ac:dyDescent="0.2">
      <c r="A265" s="441"/>
      <c r="B265" s="281" t="s">
        <v>999</v>
      </c>
      <c r="C265" s="635" t="s">
        <v>1000</v>
      </c>
      <c r="D265" s="727"/>
      <c r="E265" s="728"/>
      <c r="F265" s="727"/>
      <c r="G265" s="728"/>
      <c r="H265" s="727"/>
      <c r="I265" s="728"/>
      <c r="J265" s="727"/>
      <c r="K265" s="728"/>
      <c r="L265" s="727"/>
      <c r="M265" s="728"/>
      <c r="N265" s="727"/>
      <c r="O265" s="728"/>
      <c r="P265" s="727"/>
      <c r="Q265" s="728"/>
      <c r="R265" s="727"/>
      <c r="S265" s="728"/>
      <c r="T265" s="69"/>
      <c r="U265" s="636">
        <f t="shared" si="47"/>
        <v>0</v>
      </c>
      <c r="V265" s="427">
        <f>IF(T263="na",0,15)</f>
        <v>15</v>
      </c>
      <c r="W265" s="99">
        <f>IF(OR(COUNTIF(D263:S264,"a")+COUNTIF(D263:S264,"s")+COUNTIF(T263:T264,"na")&gt;0),0,(COUNTIF(D265:S265,"a")+COUNTIF(D265:S265,"s")+COUNTIF(T265,"na")))</f>
        <v>0</v>
      </c>
      <c r="X265" s="346"/>
      <c r="Y265" s="350"/>
      <c r="Z265" s="312"/>
      <c r="AA265" s="313"/>
      <c r="AB265" s="313"/>
      <c r="AC265" s="313"/>
      <c r="AD265" s="313"/>
      <c r="AE265" s="313"/>
      <c r="AF265" s="313"/>
      <c r="AG265" s="313"/>
      <c r="AH265" s="313"/>
      <c r="AI265" s="313"/>
      <c r="AJ265" s="313"/>
      <c r="AK265" s="313"/>
      <c r="AL265" s="313"/>
      <c r="AM265" s="313"/>
      <c r="AN265" s="313"/>
    </row>
    <row r="266" spans="1:40" ht="27.95" customHeight="1" x14ac:dyDescent="0.2">
      <c r="A266" s="441"/>
      <c r="B266" s="281" t="s">
        <v>1001</v>
      </c>
      <c r="C266" s="637" t="s">
        <v>1002</v>
      </c>
      <c r="D266" s="727"/>
      <c r="E266" s="728"/>
      <c r="F266" s="727"/>
      <c r="G266" s="728"/>
      <c r="H266" s="727"/>
      <c r="I266" s="728"/>
      <c r="J266" s="727"/>
      <c r="K266" s="728"/>
      <c r="L266" s="727"/>
      <c r="M266" s="728"/>
      <c r="N266" s="727"/>
      <c r="O266" s="728"/>
      <c r="P266" s="727"/>
      <c r="Q266" s="728"/>
      <c r="R266" s="727"/>
      <c r="S266" s="728"/>
      <c r="T266" s="420" t="str">
        <f>IF(OR('NOx Data Sheet'!G12="5410.11 - 5410.12",T257="na",'NOx Data Sheet'!G10="STEAM TURBINE",'NOx Data Sheet'!G10="GAS TURBINE",'NOx Data Sheet'!G9="DIESEL-ELECTRIC"),"na", "")</f>
        <v/>
      </c>
      <c r="U266" s="54">
        <f t="shared" si="47"/>
        <v>0</v>
      </c>
      <c r="V266" s="427">
        <f>IF(T266="na",0,5)</f>
        <v>5</v>
      </c>
      <c r="W266" s="99">
        <f>IF(OR(COUNTIF(D267:S268,"a")+COUNTIF(D267:S268,"s")+COUNTIF(T267:T268,"na")&gt;0),0,(COUNTIF(D266:S266,"a")+COUNTIF(D266:S266,"s")+COUNTIF(T266,"na")))</f>
        <v>0</v>
      </c>
      <c r="X266" s="346"/>
      <c r="Y266" s="350"/>
      <c r="Z266" s="312"/>
      <c r="AA266" s="313"/>
      <c r="AB266" s="313"/>
      <c r="AC266" s="313"/>
      <c r="AD266" s="313"/>
      <c r="AE266" s="313"/>
      <c r="AF266" s="313"/>
      <c r="AG266" s="313"/>
      <c r="AH266" s="313"/>
      <c r="AI266" s="313"/>
      <c r="AJ266" s="313"/>
      <c r="AK266" s="313"/>
      <c r="AL266" s="313"/>
      <c r="AM266" s="313"/>
      <c r="AN266" s="313"/>
    </row>
    <row r="267" spans="1:40" ht="45" customHeight="1" x14ac:dyDescent="0.2">
      <c r="A267" s="441"/>
      <c r="B267" s="281" t="s">
        <v>1003</v>
      </c>
      <c r="C267" s="635" t="s">
        <v>1004</v>
      </c>
      <c r="D267" s="727"/>
      <c r="E267" s="728"/>
      <c r="F267" s="727"/>
      <c r="G267" s="728"/>
      <c r="H267" s="727"/>
      <c r="I267" s="728"/>
      <c r="J267" s="727"/>
      <c r="K267" s="728"/>
      <c r="L267" s="727"/>
      <c r="M267" s="728"/>
      <c r="N267" s="727"/>
      <c r="O267" s="728"/>
      <c r="P267" s="727"/>
      <c r="Q267" s="728"/>
      <c r="R267" s="727"/>
      <c r="S267" s="728"/>
      <c r="T267" s="69"/>
      <c r="U267" s="636">
        <f t="shared" si="47"/>
        <v>0</v>
      </c>
      <c r="V267" s="427">
        <f>IF(T266="na",0,10)</f>
        <v>10</v>
      </c>
      <c r="W267" s="99">
        <f>IF(OR(COUNTIF(D266:S266,"a")+COUNTIF(D266:S266,"s")+COUNTIF(T266:T266,"na")+COUNTIF(D268:S268,"a")+COUNTIF(D268:S268,"s")+COUNTIF(T268:T268,"na")&gt;0),0,(COUNTIF(D267:S267,"a")+COUNTIF(D267:S267,"s")+COUNTIF(T267,"na")))</f>
        <v>0</v>
      </c>
      <c r="X267" s="346"/>
      <c r="Y267" s="350"/>
      <c r="Z267" s="312"/>
      <c r="AA267" s="313"/>
      <c r="AB267" s="313"/>
      <c r="AC267" s="313"/>
      <c r="AD267" s="313"/>
      <c r="AE267" s="313"/>
      <c r="AF267" s="313"/>
      <c r="AG267" s="313"/>
      <c r="AH267" s="313"/>
      <c r="AI267" s="313"/>
      <c r="AJ267" s="313"/>
      <c r="AK267" s="313"/>
      <c r="AL267" s="313"/>
      <c r="AM267" s="313"/>
      <c r="AN267" s="313"/>
    </row>
    <row r="268" spans="1:40" ht="45" customHeight="1" x14ac:dyDescent="0.2">
      <c r="A268" s="441"/>
      <c r="B268" s="281" t="s">
        <v>1005</v>
      </c>
      <c r="C268" s="635" t="s">
        <v>1006</v>
      </c>
      <c r="D268" s="732"/>
      <c r="E268" s="733"/>
      <c r="F268" s="732"/>
      <c r="G268" s="733"/>
      <c r="H268" s="732"/>
      <c r="I268" s="733"/>
      <c r="J268" s="732"/>
      <c r="K268" s="733"/>
      <c r="L268" s="732"/>
      <c r="M268" s="733"/>
      <c r="N268" s="732"/>
      <c r="O268" s="733"/>
      <c r="P268" s="732"/>
      <c r="Q268" s="733"/>
      <c r="R268" s="732"/>
      <c r="S268" s="733"/>
      <c r="T268" s="661"/>
      <c r="U268" s="638">
        <f t="shared" si="47"/>
        <v>0</v>
      </c>
      <c r="V268" s="473">
        <f>IF(T266="na",0,15)</f>
        <v>15</v>
      </c>
      <c r="W268" s="99">
        <f>IF(OR(COUNTIF(D266:S267,"a")+COUNTIF(D266:S267,"s")+COUNTIF(T266:T267,"na")&gt;0),0,(COUNTIF(D268:S268,"a")+COUNTIF(D268:S268,"s")+COUNTIF(T268,"na")))</f>
        <v>0</v>
      </c>
      <c r="X268" s="346"/>
      <c r="Y268" s="350"/>
      <c r="Z268" s="312"/>
      <c r="AA268" s="313"/>
      <c r="AB268" s="313"/>
      <c r="AC268" s="313"/>
      <c r="AD268" s="313"/>
      <c r="AE268" s="313"/>
      <c r="AF268" s="313"/>
      <c r="AG268" s="313"/>
      <c r="AH268" s="313"/>
      <c r="AI268" s="313"/>
      <c r="AJ268" s="313"/>
      <c r="AK268" s="313"/>
      <c r="AL268" s="313"/>
      <c r="AM268" s="313"/>
      <c r="AN268" s="313"/>
    </row>
    <row r="269" spans="1:40" ht="30" customHeight="1" x14ac:dyDescent="0.2">
      <c r="A269" s="441"/>
      <c r="B269" s="70"/>
      <c r="C269" s="403" t="s">
        <v>1150</v>
      </c>
      <c r="D269" s="908"/>
      <c r="E269" s="909"/>
      <c r="F269" s="909"/>
      <c r="G269" s="909"/>
      <c r="H269" s="909"/>
      <c r="I269" s="909"/>
      <c r="J269" s="909"/>
      <c r="K269" s="909"/>
      <c r="L269" s="909"/>
      <c r="M269" s="909"/>
      <c r="N269" s="909"/>
      <c r="O269" s="909"/>
      <c r="P269" s="909"/>
      <c r="Q269" s="909"/>
      <c r="R269" s="909"/>
      <c r="S269" s="909"/>
      <c r="T269" s="909"/>
      <c r="U269" s="909"/>
      <c r="V269" s="910"/>
      <c r="X269" s="349"/>
      <c r="Y269" s="350"/>
      <c r="Z269" s="312"/>
      <c r="AA269" s="313"/>
      <c r="AB269" s="313"/>
      <c r="AC269" s="313"/>
      <c r="AD269" s="313"/>
      <c r="AE269" s="313"/>
      <c r="AF269" s="313"/>
      <c r="AG269" s="313"/>
      <c r="AH269" s="313"/>
      <c r="AI269" s="313"/>
      <c r="AJ269" s="313"/>
      <c r="AK269" s="313"/>
      <c r="AL269" s="313"/>
      <c r="AM269" s="313"/>
      <c r="AN269" s="313"/>
    </row>
    <row r="270" spans="1:40" ht="45" customHeight="1" x14ac:dyDescent="0.2">
      <c r="A270" s="441"/>
      <c r="B270" s="280" t="s">
        <v>1151</v>
      </c>
      <c r="C270" s="136" t="s">
        <v>1195</v>
      </c>
      <c r="D270" s="727"/>
      <c r="E270" s="728"/>
      <c r="F270" s="727"/>
      <c r="G270" s="728"/>
      <c r="H270" s="727"/>
      <c r="I270" s="728"/>
      <c r="J270" s="727"/>
      <c r="K270" s="728"/>
      <c r="L270" s="727"/>
      <c r="M270" s="728"/>
      <c r="N270" s="727"/>
      <c r="O270" s="728"/>
      <c r="P270" s="727"/>
      <c r="Q270" s="728"/>
      <c r="R270" s="727"/>
      <c r="S270" s="728"/>
      <c r="T270" s="420" t="str">
        <f>IF(T257="na","na","")</f>
        <v/>
      </c>
      <c r="U270" s="54">
        <f>IF(OR(D270="s",F270="s",H270="s",J270="s",L270="s",N270="s",P270="s",R270="s"), 0, IF(OR(D270="a",F270="a",H270="a",J270="a",L270="a",N270="a",P270="a",R270="a"),V270,0))</f>
        <v>0</v>
      </c>
      <c r="V270" s="427">
        <f>IF(COUNTIF(D270:S270,"s"),0, IF(T270="na",0, 30))</f>
        <v>30</v>
      </c>
      <c r="W270" s="99">
        <f>COUNTIF(D270:S270,"a")+COUNTIF(D270:S270,"s")+COUNTIF(T270,"na")</f>
        <v>0</v>
      </c>
      <c r="X270" s="346"/>
      <c r="Y270" s="350"/>
      <c r="Z270" s="312"/>
      <c r="AA270" s="313"/>
      <c r="AB270" s="313"/>
      <c r="AC270" s="313"/>
      <c r="AD270" s="313"/>
      <c r="AE270" s="313"/>
      <c r="AF270" s="313"/>
      <c r="AG270" s="313"/>
      <c r="AH270" s="313"/>
      <c r="AI270" s="313"/>
      <c r="AJ270" s="313"/>
      <c r="AK270" s="313"/>
      <c r="AL270" s="313"/>
      <c r="AM270" s="313"/>
      <c r="AN270" s="313"/>
    </row>
    <row r="271" spans="1:40" ht="30" customHeight="1" x14ac:dyDescent="0.2">
      <c r="A271" s="441"/>
      <c r="B271" s="70"/>
      <c r="C271" s="403" t="s">
        <v>925</v>
      </c>
      <c r="D271" s="908"/>
      <c r="E271" s="909"/>
      <c r="F271" s="909"/>
      <c r="G271" s="909"/>
      <c r="H271" s="909"/>
      <c r="I271" s="909"/>
      <c r="J271" s="909"/>
      <c r="K271" s="909"/>
      <c r="L271" s="909"/>
      <c r="M271" s="909"/>
      <c r="N271" s="909"/>
      <c r="O271" s="909"/>
      <c r="P271" s="909"/>
      <c r="Q271" s="909"/>
      <c r="R271" s="909"/>
      <c r="S271" s="909"/>
      <c r="T271" s="909"/>
      <c r="U271" s="909"/>
      <c r="V271" s="910"/>
      <c r="X271" s="349"/>
      <c r="Y271" s="350"/>
      <c r="Z271" s="312"/>
      <c r="AA271" s="313"/>
      <c r="AB271" s="313"/>
      <c r="AC271" s="313"/>
      <c r="AD271" s="313"/>
      <c r="AE271" s="313"/>
      <c r="AF271" s="313"/>
      <c r="AG271" s="313"/>
      <c r="AH271" s="313"/>
      <c r="AI271" s="313"/>
      <c r="AJ271" s="313"/>
      <c r="AK271" s="313"/>
      <c r="AL271" s="313"/>
      <c r="AM271" s="313"/>
      <c r="AN271" s="313"/>
    </row>
    <row r="272" spans="1:40" ht="30" customHeight="1" x14ac:dyDescent="0.2">
      <c r="A272" s="441"/>
      <c r="B272" s="70"/>
      <c r="C272" s="403" t="s">
        <v>926</v>
      </c>
      <c r="D272" s="908"/>
      <c r="E272" s="909"/>
      <c r="F272" s="909"/>
      <c r="G272" s="909"/>
      <c r="H272" s="909"/>
      <c r="I272" s="909"/>
      <c r="J272" s="909"/>
      <c r="K272" s="909"/>
      <c r="L272" s="909"/>
      <c r="M272" s="909"/>
      <c r="N272" s="909"/>
      <c r="O272" s="909"/>
      <c r="P272" s="909"/>
      <c r="Q272" s="909"/>
      <c r="R272" s="909"/>
      <c r="S272" s="909"/>
      <c r="T272" s="909"/>
      <c r="U272" s="909"/>
      <c r="V272" s="910"/>
      <c r="X272" s="349"/>
      <c r="Y272" s="350"/>
      <c r="Z272" s="312"/>
      <c r="AA272" s="313"/>
      <c r="AB272" s="313"/>
      <c r="AC272" s="313"/>
      <c r="AD272" s="313"/>
      <c r="AE272" s="313"/>
      <c r="AF272" s="313"/>
      <c r="AG272" s="313"/>
      <c r="AH272" s="313"/>
      <c r="AI272" s="313"/>
      <c r="AJ272" s="313"/>
      <c r="AK272" s="313"/>
      <c r="AL272" s="313"/>
      <c r="AM272" s="313"/>
      <c r="AN272" s="313"/>
    </row>
    <row r="273" spans="1:40" ht="67.7" customHeight="1" x14ac:dyDescent="0.2">
      <c r="A273" s="441"/>
      <c r="B273" s="281" t="s">
        <v>927</v>
      </c>
      <c r="C273" s="142" t="s">
        <v>1007</v>
      </c>
      <c r="D273" s="718"/>
      <c r="E273" s="719"/>
      <c r="F273" s="718"/>
      <c r="G273" s="719"/>
      <c r="H273" s="718"/>
      <c r="I273" s="719"/>
      <c r="J273" s="718"/>
      <c r="K273" s="719"/>
      <c r="L273" s="718"/>
      <c r="M273" s="719"/>
      <c r="N273" s="718"/>
      <c r="O273" s="719"/>
      <c r="P273" s="718"/>
      <c r="Q273" s="719"/>
      <c r="R273" s="718"/>
      <c r="S273" s="719"/>
      <c r="T273" s="107"/>
      <c r="U273" s="58">
        <f t="shared" ref="U273:U275" si="48">IF(OR(D273="s",F273="s",H273="s",J273="s",L273="s",N273="s",P273="s",R273="s"), 0, IF(OR(D273="a",F273="a",H273="a",J273="a",L273="a",N273="a",P273="a",R273="a"),V273,0))</f>
        <v>0</v>
      </c>
      <c r="V273" s="426">
        <f>IF(T273="na",0,10)</f>
        <v>10</v>
      </c>
      <c r="W273" s="99">
        <f>COUNTIF(D273:S273,"a")+COUNTIF(D273:S273,"s")+COUNTIF(T273,"na")</f>
        <v>0</v>
      </c>
      <c r="X273" s="346"/>
      <c r="Y273" s="350"/>
      <c r="Z273" s="312" t="s">
        <v>280</v>
      </c>
      <c r="AA273" s="313"/>
      <c r="AB273" s="313"/>
      <c r="AC273" s="313"/>
      <c r="AD273" s="313"/>
      <c r="AE273" s="313"/>
      <c r="AF273" s="313"/>
      <c r="AG273" s="313"/>
      <c r="AH273" s="313"/>
      <c r="AI273" s="313"/>
      <c r="AJ273" s="313"/>
      <c r="AK273" s="313"/>
      <c r="AL273" s="313"/>
      <c r="AM273" s="313"/>
      <c r="AN273" s="313"/>
    </row>
    <row r="274" spans="1:40" ht="106.5" customHeight="1" x14ac:dyDescent="0.2">
      <c r="A274" s="441"/>
      <c r="B274" s="281" t="s">
        <v>1008</v>
      </c>
      <c r="C274" s="136" t="s">
        <v>1009</v>
      </c>
      <c r="D274" s="727"/>
      <c r="E274" s="728"/>
      <c r="F274" s="727"/>
      <c r="G274" s="728"/>
      <c r="H274" s="727"/>
      <c r="I274" s="728"/>
      <c r="J274" s="727"/>
      <c r="K274" s="728"/>
      <c r="L274" s="727"/>
      <c r="M274" s="728"/>
      <c r="N274" s="727"/>
      <c r="O274" s="728"/>
      <c r="P274" s="727"/>
      <c r="Q274" s="728"/>
      <c r="R274" s="727"/>
      <c r="S274" s="728"/>
      <c r="T274" s="108" t="str">
        <f>IF(T273="na","na","")</f>
        <v/>
      </c>
      <c r="U274" s="54">
        <f t="shared" si="48"/>
        <v>0</v>
      </c>
      <c r="V274" s="426">
        <f>IF(T274="na",0,15)</f>
        <v>15</v>
      </c>
      <c r="W274" s="99">
        <f>COUNTIF(D274:S274,"a")+COUNTIF(D274:S274,"s")+COUNTIF(T274,"na")</f>
        <v>0</v>
      </c>
      <c r="X274" s="346"/>
      <c r="Y274" s="350"/>
      <c r="Z274" s="312"/>
      <c r="AA274" s="313"/>
      <c r="AB274" s="313"/>
      <c r="AC274" s="313"/>
      <c r="AD274" s="313"/>
      <c r="AE274" s="313"/>
      <c r="AF274" s="313"/>
      <c r="AG274" s="313"/>
      <c r="AH274" s="313"/>
      <c r="AI274" s="313"/>
      <c r="AJ274" s="313"/>
      <c r="AK274" s="313"/>
      <c r="AL274" s="313"/>
      <c r="AM274" s="313"/>
      <c r="AN274" s="313"/>
    </row>
    <row r="275" spans="1:40" ht="48" customHeight="1" x14ac:dyDescent="0.2">
      <c r="A275" s="441"/>
      <c r="B275" s="281" t="s">
        <v>928</v>
      </c>
      <c r="C275" s="206" t="s">
        <v>1010</v>
      </c>
      <c r="D275" s="732"/>
      <c r="E275" s="733"/>
      <c r="F275" s="732"/>
      <c r="G275" s="733"/>
      <c r="H275" s="732"/>
      <c r="I275" s="733"/>
      <c r="J275" s="732"/>
      <c r="K275" s="733"/>
      <c r="L275" s="732"/>
      <c r="M275" s="733"/>
      <c r="N275" s="732"/>
      <c r="O275" s="733"/>
      <c r="P275" s="732"/>
      <c r="Q275" s="733"/>
      <c r="R275" s="732"/>
      <c r="S275" s="733"/>
      <c r="T275" s="622" t="str">
        <f>IF(T273="na","na","")</f>
        <v/>
      </c>
      <c r="U275" s="101">
        <f t="shared" si="48"/>
        <v>0</v>
      </c>
      <c r="V275" s="618">
        <f>IF(T275="na",0,5)</f>
        <v>5</v>
      </c>
      <c r="W275" s="99">
        <f>COUNTIF(D275:S275,"a")+COUNTIF(D275:S275,"s")+COUNTIF(T275,"na")</f>
        <v>0</v>
      </c>
      <c r="X275" s="346"/>
      <c r="Y275" s="350"/>
      <c r="Z275" s="312" t="s">
        <v>280</v>
      </c>
      <c r="AA275" s="313"/>
      <c r="AB275" s="313"/>
      <c r="AC275" s="313"/>
      <c r="AD275" s="313"/>
      <c r="AE275" s="313"/>
      <c r="AF275" s="313"/>
      <c r="AG275" s="313"/>
      <c r="AH275" s="313"/>
      <c r="AI275" s="313"/>
      <c r="AJ275" s="313"/>
      <c r="AK275" s="313"/>
      <c r="AL275" s="313"/>
      <c r="AM275" s="313"/>
      <c r="AN275" s="313"/>
    </row>
    <row r="276" spans="1:40" ht="30" customHeight="1" x14ac:dyDescent="0.2">
      <c r="A276" s="441"/>
      <c r="B276" s="70"/>
      <c r="C276" s="403" t="s">
        <v>929</v>
      </c>
      <c r="D276" s="908"/>
      <c r="E276" s="909"/>
      <c r="F276" s="909"/>
      <c r="G276" s="909"/>
      <c r="H276" s="909"/>
      <c r="I276" s="909"/>
      <c r="J276" s="909"/>
      <c r="K276" s="909"/>
      <c r="L276" s="909"/>
      <c r="M276" s="909"/>
      <c r="N276" s="909"/>
      <c r="O276" s="909"/>
      <c r="P276" s="909"/>
      <c r="Q276" s="909"/>
      <c r="R276" s="909"/>
      <c r="S276" s="909"/>
      <c r="T276" s="909"/>
      <c r="U276" s="909"/>
      <c r="V276" s="910"/>
      <c r="X276" s="349"/>
      <c r="Y276" s="350"/>
      <c r="Z276" s="312"/>
      <c r="AA276" s="313"/>
      <c r="AB276" s="313"/>
      <c r="AC276" s="313"/>
      <c r="AD276" s="313"/>
      <c r="AE276" s="313"/>
      <c r="AF276" s="313"/>
      <c r="AG276" s="313"/>
      <c r="AH276" s="313"/>
      <c r="AI276" s="313"/>
      <c r="AJ276" s="313"/>
      <c r="AK276" s="313"/>
      <c r="AL276" s="313"/>
      <c r="AM276" s="313"/>
      <c r="AN276" s="313"/>
    </row>
    <row r="277" spans="1:40" ht="45" customHeight="1" thickBot="1" x14ac:dyDescent="0.25">
      <c r="A277" s="441"/>
      <c r="B277" s="281" t="s">
        <v>930</v>
      </c>
      <c r="C277" s="142" t="s">
        <v>1011</v>
      </c>
      <c r="D277" s="718"/>
      <c r="E277" s="719"/>
      <c r="F277" s="718"/>
      <c r="G277" s="719"/>
      <c r="H277" s="718"/>
      <c r="I277" s="719"/>
      <c r="J277" s="718"/>
      <c r="K277" s="719"/>
      <c r="L277" s="718"/>
      <c r="M277" s="719"/>
      <c r="N277" s="718"/>
      <c r="O277" s="719"/>
      <c r="P277" s="718"/>
      <c r="Q277" s="719"/>
      <c r="R277" s="718"/>
      <c r="S277" s="719"/>
      <c r="T277" s="107"/>
      <c r="U277" s="58">
        <f t="shared" ref="U277" si="49">IF(OR(D277="s",F277="s",H277="s",J277="s",L277="s",N277="s",P277="s",R277="s"), 0, IF(OR(D277="a",F277="a",H277="a",J277="a",L277="a",N277="a",P277="a",R277="a"),V277,0))</f>
        <v>0</v>
      </c>
      <c r="V277" s="426">
        <f>IF(T277="na",0,20)</f>
        <v>20</v>
      </c>
      <c r="W277" s="99">
        <f>COUNTIF(D277:S277,"a")+COUNTIF(D277:S277,"s")+COUNTIF(T277,"na")</f>
        <v>0</v>
      </c>
      <c r="X277" s="346"/>
      <c r="Y277" s="350"/>
      <c r="Z277" s="312" t="s">
        <v>280</v>
      </c>
      <c r="AA277" s="313"/>
      <c r="AB277" s="313"/>
      <c r="AC277" s="313"/>
      <c r="AD277" s="313"/>
      <c r="AE277" s="313"/>
      <c r="AF277" s="313"/>
      <c r="AG277" s="313"/>
      <c r="AH277" s="313"/>
      <c r="AI277" s="313"/>
      <c r="AJ277" s="313"/>
      <c r="AK277" s="313"/>
      <c r="AL277" s="313"/>
      <c r="AM277" s="313"/>
      <c r="AN277" s="313"/>
    </row>
    <row r="278" spans="1:40" ht="21" customHeight="1" thickTop="1" thickBot="1" x14ac:dyDescent="0.25">
      <c r="A278" s="563"/>
      <c r="B278" s="11"/>
      <c r="C278" s="170"/>
      <c r="D278" s="725" t="s">
        <v>284</v>
      </c>
      <c r="E278" s="811"/>
      <c r="F278" s="811"/>
      <c r="G278" s="811"/>
      <c r="H278" s="811"/>
      <c r="I278" s="811"/>
      <c r="J278" s="811"/>
      <c r="K278" s="811"/>
      <c r="L278" s="811"/>
      <c r="M278" s="811"/>
      <c r="N278" s="811"/>
      <c r="O278" s="811"/>
      <c r="P278" s="811"/>
      <c r="Q278" s="811"/>
      <c r="R278" s="811"/>
      <c r="S278" s="811"/>
      <c r="T278" s="812"/>
      <c r="U278" s="2">
        <f>SUM(U257:U277)</f>
        <v>0</v>
      </c>
      <c r="V278" s="429">
        <f>SUM(V257:V261)+SUM(V265)+SUM(V268)+SUM(V270:V277)</f>
        <v>140</v>
      </c>
      <c r="X278" s="351"/>
      <c r="Y278" s="350"/>
      <c r="Z278" s="312"/>
      <c r="AA278" s="313"/>
      <c r="AB278" s="313"/>
      <c r="AC278" s="313"/>
      <c r="AD278" s="313"/>
      <c r="AE278" s="313"/>
      <c r="AF278" s="313"/>
      <c r="AG278" s="313"/>
      <c r="AH278" s="313"/>
      <c r="AI278" s="313"/>
      <c r="AJ278" s="313"/>
      <c r="AK278" s="313"/>
      <c r="AL278" s="313"/>
      <c r="AM278" s="313"/>
      <c r="AN278" s="313"/>
    </row>
    <row r="279" spans="1:40" ht="21" customHeight="1" thickBot="1" x14ac:dyDescent="0.25">
      <c r="A279" s="421"/>
      <c r="B279" s="207"/>
      <c r="C279" s="369"/>
      <c r="D279" s="900"/>
      <c r="E279" s="901"/>
      <c r="F279" s="804">
        <f>IF(AND(T277="na",T273="na"),0,IF(T273="na",20,IF(T277="na",15,35)))</f>
        <v>35</v>
      </c>
      <c r="G279" s="723"/>
      <c r="H279" s="723"/>
      <c r="I279" s="723"/>
      <c r="J279" s="723"/>
      <c r="K279" s="723"/>
      <c r="L279" s="723"/>
      <c r="M279" s="723"/>
      <c r="N279" s="723"/>
      <c r="O279" s="723"/>
      <c r="P279" s="723"/>
      <c r="Q279" s="723"/>
      <c r="R279" s="723"/>
      <c r="S279" s="723"/>
      <c r="T279" s="723"/>
      <c r="U279" s="723"/>
      <c r="V279" s="724"/>
      <c r="X279" s="349"/>
      <c r="Y279" s="350"/>
      <c r="Z279" s="312"/>
      <c r="AA279" s="313"/>
      <c r="AB279" s="313"/>
      <c r="AC279" s="313"/>
      <c r="AD279" s="313"/>
      <c r="AE279" s="313"/>
      <c r="AF279" s="313"/>
      <c r="AG279" s="313"/>
      <c r="AH279" s="313"/>
      <c r="AI279" s="313"/>
      <c r="AJ279" s="313"/>
      <c r="AK279" s="313"/>
      <c r="AL279" s="313"/>
      <c r="AM279" s="313"/>
      <c r="AN279" s="313"/>
    </row>
    <row r="280" spans="1:40" ht="30" customHeight="1" x14ac:dyDescent="0.2">
      <c r="A280" s="418"/>
      <c r="B280" s="620">
        <v>5420</v>
      </c>
      <c r="C280" s="657" t="s">
        <v>931</v>
      </c>
      <c r="D280" s="639"/>
      <c r="E280" s="640"/>
      <c r="F280" s="639"/>
      <c r="G280" s="640"/>
      <c r="H280" s="639"/>
      <c r="I280" s="640"/>
      <c r="J280" s="639"/>
      <c r="K280" s="640"/>
      <c r="L280" s="639" t="s">
        <v>283</v>
      </c>
      <c r="M280" s="640"/>
      <c r="N280" s="639"/>
      <c r="O280" s="640"/>
      <c r="P280" s="639"/>
      <c r="Q280" s="640"/>
      <c r="R280" s="639"/>
      <c r="S280" s="640"/>
      <c r="T280" s="641"/>
      <c r="U280" s="642"/>
      <c r="V280" s="642"/>
      <c r="X280" s="349"/>
      <c r="Y280" s="350"/>
      <c r="Z280" s="312"/>
      <c r="AA280" s="313"/>
      <c r="AB280" s="313"/>
      <c r="AC280" s="313"/>
      <c r="AD280" s="313"/>
      <c r="AE280" s="313"/>
      <c r="AF280" s="313"/>
      <c r="AG280" s="313"/>
      <c r="AH280" s="313"/>
      <c r="AI280" s="313"/>
      <c r="AJ280" s="313"/>
      <c r="AK280" s="313"/>
      <c r="AL280" s="313"/>
      <c r="AM280" s="313"/>
      <c r="AN280" s="313"/>
    </row>
    <row r="281" spans="1:40" ht="30" customHeight="1" x14ac:dyDescent="0.2">
      <c r="A281" s="563"/>
      <c r="B281" s="281"/>
      <c r="C281" s="403" t="s">
        <v>921</v>
      </c>
      <c r="D281" s="825"/>
      <c r="E281" s="826"/>
      <c r="F281" s="826"/>
      <c r="G281" s="826"/>
      <c r="H281" s="826"/>
      <c r="I281" s="826"/>
      <c r="J281" s="826"/>
      <c r="K281" s="826"/>
      <c r="L281" s="826"/>
      <c r="M281" s="826"/>
      <c r="N281" s="826"/>
      <c r="O281" s="826"/>
      <c r="P281" s="826"/>
      <c r="Q281" s="826"/>
      <c r="R281" s="826"/>
      <c r="S281" s="826"/>
      <c r="T281" s="826"/>
      <c r="U281" s="826"/>
      <c r="V281" s="957"/>
      <c r="Y281" s="313"/>
      <c r="Z281" s="312"/>
      <c r="AA281" s="313"/>
      <c r="AB281" s="313"/>
      <c r="AC281" s="313"/>
      <c r="AD281" s="313"/>
      <c r="AE281" s="313"/>
      <c r="AF281" s="313"/>
      <c r="AG281" s="313"/>
      <c r="AH281" s="313"/>
      <c r="AI281" s="313"/>
      <c r="AJ281" s="313"/>
      <c r="AK281" s="313"/>
      <c r="AL281" s="313"/>
      <c r="AM281" s="313"/>
      <c r="AN281" s="313"/>
    </row>
    <row r="282" spans="1:40" ht="40.5" x14ac:dyDescent="0.2">
      <c r="A282" s="442"/>
      <c r="B282" s="620" t="s">
        <v>932</v>
      </c>
      <c r="C282" s="189" t="s">
        <v>1012</v>
      </c>
      <c r="D282" s="734"/>
      <c r="E282" s="735"/>
      <c r="F282" s="734"/>
      <c r="G282" s="735"/>
      <c r="H282" s="734"/>
      <c r="I282" s="735"/>
      <c r="J282" s="734"/>
      <c r="K282" s="735"/>
      <c r="L282" s="734"/>
      <c r="M282" s="735"/>
      <c r="N282" s="734"/>
      <c r="O282" s="735"/>
      <c r="P282" s="734"/>
      <c r="Q282" s="735"/>
      <c r="R282" s="734"/>
      <c r="S282" s="735"/>
      <c r="T282" s="633"/>
      <c r="U282" s="624">
        <f>IF(OR(D282="s",F282="s",H282="s",J282="s",L282="s",N282="s",P282="s",R282="s"), 0, IF(OR(D282="a",F282="a",H282="a",J282="a",L282="a",N282="a",P282="a",R282="a"),V282,0))</f>
        <v>0</v>
      </c>
      <c r="V282" s="618">
        <f>IF(T282="na",0,10)</f>
        <v>10</v>
      </c>
      <c r="W282" s="99">
        <f>COUNTIF(D282:S282,"a")+COUNTIF(D282:S282,"s")+COUNTIF(T282,"na")</f>
        <v>0</v>
      </c>
      <c r="X282" s="346"/>
      <c r="Y282" s="350"/>
      <c r="Z282" s="312"/>
      <c r="AA282" s="313"/>
      <c r="AB282" s="516"/>
      <c r="AC282" s="516"/>
      <c r="AD282" s="516"/>
      <c r="AE282" s="313"/>
      <c r="AF282" s="313"/>
      <c r="AG282" s="313"/>
      <c r="AH282" s="313"/>
      <c r="AI282" s="313"/>
      <c r="AJ282" s="313"/>
      <c r="AK282" s="313"/>
      <c r="AL282" s="313"/>
      <c r="AM282" s="313"/>
      <c r="AN282" s="313"/>
    </row>
    <row r="283" spans="1:40" ht="30" customHeight="1" x14ac:dyDescent="0.2">
      <c r="A283" s="563"/>
      <c r="B283" s="281"/>
      <c r="C283" s="403" t="s">
        <v>923</v>
      </c>
      <c r="D283" s="825"/>
      <c r="E283" s="826"/>
      <c r="F283" s="826"/>
      <c r="G283" s="826"/>
      <c r="H283" s="826"/>
      <c r="I283" s="826"/>
      <c r="J283" s="826"/>
      <c r="K283" s="826"/>
      <c r="L283" s="826"/>
      <c r="M283" s="826"/>
      <c r="N283" s="826"/>
      <c r="O283" s="826"/>
      <c r="P283" s="826"/>
      <c r="Q283" s="826"/>
      <c r="R283" s="826"/>
      <c r="S283" s="826"/>
      <c r="T283" s="826"/>
      <c r="U283" s="826"/>
      <c r="V283" s="957"/>
      <c r="Y283" s="313"/>
      <c r="Z283" s="312"/>
      <c r="AA283" s="313"/>
      <c r="AB283" s="313"/>
      <c r="AC283" s="313"/>
      <c r="AD283" s="313"/>
      <c r="AE283" s="313"/>
      <c r="AF283" s="313"/>
      <c r="AG283" s="313"/>
      <c r="AH283" s="313"/>
      <c r="AI283" s="313"/>
      <c r="AJ283" s="313"/>
      <c r="AK283" s="313"/>
      <c r="AL283" s="313"/>
      <c r="AM283" s="313"/>
      <c r="AN283" s="313"/>
    </row>
    <row r="284" spans="1:40" ht="106.5" customHeight="1" x14ac:dyDescent="0.2">
      <c r="A284" s="442"/>
      <c r="B284" s="620" t="s">
        <v>933</v>
      </c>
      <c r="C284" s="189" t="s">
        <v>1013</v>
      </c>
      <c r="D284" s="734"/>
      <c r="E284" s="735"/>
      <c r="F284" s="734"/>
      <c r="G284" s="735"/>
      <c r="H284" s="734"/>
      <c r="I284" s="735"/>
      <c r="J284" s="734"/>
      <c r="K284" s="735"/>
      <c r="L284" s="734"/>
      <c r="M284" s="735"/>
      <c r="N284" s="734"/>
      <c r="O284" s="735"/>
      <c r="P284" s="734"/>
      <c r="Q284" s="735"/>
      <c r="R284" s="734"/>
      <c r="S284" s="735"/>
      <c r="T284" s="633"/>
      <c r="U284" s="624">
        <f>IF(OR(D284="s",F284="s",H284="s",J284="s",L284="s",N284="s",P284="s",R284="s"), 0, IF(OR(D284="a",F284="a",H284="a",J284="a",L284="a",N284="a",P284="a",R284="a"),V284,0))</f>
        <v>0</v>
      </c>
      <c r="V284" s="618">
        <f>IF(T284="na",0,30)</f>
        <v>30</v>
      </c>
      <c r="W284" s="99">
        <f>COUNTIF(D284:S284,"a")+COUNTIF(D284:S284,"s")+COUNTIF(T284,"na")</f>
        <v>0</v>
      </c>
      <c r="X284" s="346"/>
      <c r="Y284" s="350"/>
      <c r="Z284" s="312"/>
      <c r="AA284" s="313"/>
      <c r="AB284" s="313"/>
      <c r="AC284" s="313"/>
      <c r="AD284" s="313"/>
      <c r="AE284" s="313"/>
      <c r="AF284" s="313"/>
      <c r="AG284" s="313"/>
      <c r="AH284" s="313"/>
      <c r="AI284" s="313"/>
      <c r="AJ284" s="313"/>
      <c r="AK284" s="313"/>
      <c r="AL284" s="313"/>
      <c r="AM284" s="313"/>
      <c r="AN284" s="313"/>
    </row>
    <row r="285" spans="1:40" ht="30" customHeight="1" x14ac:dyDescent="0.2">
      <c r="A285" s="563"/>
      <c r="B285" s="281"/>
      <c r="C285" s="403" t="s">
        <v>925</v>
      </c>
      <c r="D285" s="825"/>
      <c r="E285" s="826"/>
      <c r="F285" s="826"/>
      <c r="G285" s="826"/>
      <c r="H285" s="826"/>
      <c r="I285" s="826"/>
      <c r="J285" s="826"/>
      <c r="K285" s="826"/>
      <c r="L285" s="826"/>
      <c r="M285" s="826"/>
      <c r="N285" s="826"/>
      <c r="O285" s="826"/>
      <c r="P285" s="826"/>
      <c r="Q285" s="826"/>
      <c r="R285" s="826"/>
      <c r="S285" s="826"/>
      <c r="T285" s="826"/>
      <c r="U285" s="826"/>
      <c r="V285" s="957"/>
      <c r="Y285" s="313"/>
      <c r="Z285" s="312"/>
      <c r="AA285" s="313"/>
      <c r="AB285" s="313"/>
      <c r="AC285" s="313"/>
      <c r="AD285" s="313"/>
      <c r="AE285" s="313"/>
      <c r="AF285" s="313"/>
      <c r="AG285" s="313"/>
      <c r="AH285" s="313"/>
      <c r="AI285" s="313"/>
      <c r="AJ285" s="313"/>
      <c r="AK285" s="313"/>
      <c r="AL285" s="313"/>
      <c r="AM285" s="313"/>
      <c r="AN285" s="313"/>
    </row>
    <row r="286" spans="1:40" ht="30" customHeight="1" x14ac:dyDescent="0.2">
      <c r="A286" s="563"/>
      <c r="B286" s="281"/>
      <c r="C286" s="403" t="s">
        <v>934</v>
      </c>
      <c r="D286" s="825"/>
      <c r="E286" s="826"/>
      <c r="F286" s="826"/>
      <c r="G286" s="826"/>
      <c r="H286" s="826"/>
      <c r="I286" s="826"/>
      <c r="J286" s="826"/>
      <c r="K286" s="826"/>
      <c r="L286" s="826"/>
      <c r="M286" s="826"/>
      <c r="N286" s="826"/>
      <c r="O286" s="826"/>
      <c r="P286" s="826"/>
      <c r="Q286" s="826"/>
      <c r="R286" s="826"/>
      <c r="S286" s="826"/>
      <c r="T286" s="826"/>
      <c r="U286" s="826"/>
      <c r="V286" s="957"/>
      <c r="Y286" s="313"/>
      <c r="Z286" s="312"/>
      <c r="AA286" s="313"/>
      <c r="AB286" s="313"/>
      <c r="AC286" s="313"/>
      <c r="AD286" s="313"/>
      <c r="AE286" s="313"/>
      <c r="AF286" s="313"/>
      <c r="AG286" s="313"/>
      <c r="AH286" s="313"/>
      <c r="AI286" s="313"/>
      <c r="AJ286" s="313"/>
      <c r="AK286" s="313"/>
      <c r="AL286" s="313"/>
      <c r="AM286" s="313"/>
      <c r="AN286" s="313"/>
    </row>
    <row r="287" spans="1:40" ht="126" customHeight="1" x14ac:dyDescent="0.2">
      <c r="A287" s="442"/>
      <c r="B287" s="266" t="s">
        <v>935</v>
      </c>
      <c r="C287" s="187" t="s">
        <v>1014</v>
      </c>
      <c r="D287" s="718"/>
      <c r="E287" s="719"/>
      <c r="F287" s="718"/>
      <c r="G287" s="719"/>
      <c r="H287" s="718"/>
      <c r="I287" s="719"/>
      <c r="J287" s="718"/>
      <c r="K287" s="719"/>
      <c r="L287" s="718"/>
      <c r="M287" s="719"/>
      <c r="N287" s="718"/>
      <c r="O287" s="719"/>
      <c r="P287" s="718"/>
      <c r="Q287" s="719"/>
      <c r="R287" s="718"/>
      <c r="S287" s="719"/>
      <c r="T287" s="107"/>
      <c r="U287" s="58">
        <f t="shared" ref="U287:U293" si="50">IF(OR(D287="s",F287="s",H287="s",J287="s",L287="s",N287="s",P287="s",R287="s"), 0, IF(OR(D287="a",F287="a",H287="a",J287="a",L287="a",N287="a",P287="a",R287="a"),V287,0))</f>
        <v>0</v>
      </c>
      <c r="V287" s="438">
        <f>IF(T287="na",0,10)</f>
        <v>10</v>
      </c>
      <c r="W287" s="99">
        <f t="shared" ref="W287:W293" si="51">COUNTIF(D287:S287,"a")+COUNTIF(D287:S287,"s")+COUNTIF(T287,"na")</f>
        <v>0</v>
      </c>
      <c r="X287" s="346"/>
      <c r="Y287" s="350"/>
      <c r="Z287" s="312"/>
      <c r="AA287" s="313"/>
      <c r="AB287" s="313"/>
      <c r="AC287" s="313"/>
      <c r="AD287" s="313"/>
      <c r="AE287" s="313"/>
      <c r="AF287" s="313"/>
      <c r="AG287" s="313"/>
      <c r="AH287" s="313"/>
      <c r="AI287" s="313"/>
      <c r="AJ287" s="313"/>
      <c r="AK287" s="313"/>
      <c r="AL287" s="313"/>
      <c r="AM287" s="313"/>
      <c r="AN287" s="313"/>
    </row>
    <row r="288" spans="1:40" ht="67.7" customHeight="1" x14ac:dyDescent="0.2">
      <c r="A288" s="563"/>
      <c r="B288" s="266" t="s">
        <v>936</v>
      </c>
      <c r="C288" s="190" t="s">
        <v>1015</v>
      </c>
      <c r="D288" s="727"/>
      <c r="E288" s="728"/>
      <c r="F288" s="727"/>
      <c r="G288" s="728"/>
      <c r="H288" s="727"/>
      <c r="I288" s="728"/>
      <c r="J288" s="727"/>
      <c r="K288" s="728"/>
      <c r="L288" s="727"/>
      <c r="M288" s="728"/>
      <c r="N288" s="727"/>
      <c r="O288" s="728"/>
      <c r="P288" s="727"/>
      <c r="Q288" s="728"/>
      <c r="R288" s="727"/>
      <c r="S288" s="728"/>
      <c r="T288" s="108" t="str">
        <f>IF(T287="na", "na", " ")</f>
        <v xml:space="preserve"> </v>
      </c>
      <c r="U288" s="54">
        <f t="shared" si="50"/>
        <v>0</v>
      </c>
      <c r="V288" s="428">
        <f>IF(T288="na",0,10)</f>
        <v>10</v>
      </c>
      <c r="W288" s="99">
        <f t="shared" si="51"/>
        <v>0</v>
      </c>
      <c r="X288" s="346"/>
      <c r="Y288" s="350"/>
      <c r="Z288" s="312" t="s">
        <v>280</v>
      </c>
      <c r="AA288" s="313"/>
      <c r="AB288" s="313"/>
      <c r="AC288" s="313"/>
      <c r="AD288" s="313"/>
      <c r="AE288" s="313"/>
      <c r="AF288" s="313"/>
      <c r="AG288" s="313"/>
      <c r="AH288" s="313"/>
      <c r="AI288" s="313"/>
      <c r="AJ288" s="313"/>
      <c r="AK288" s="313"/>
      <c r="AL288" s="313"/>
      <c r="AM288" s="313"/>
      <c r="AN288" s="313"/>
    </row>
    <row r="289" spans="1:40" ht="106.5" customHeight="1" x14ac:dyDescent="0.2">
      <c r="A289" s="563"/>
      <c r="B289" s="296" t="s">
        <v>1016</v>
      </c>
      <c r="C289" s="190" t="s">
        <v>1017</v>
      </c>
      <c r="D289" s="727"/>
      <c r="E289" s="728"/>
      <c r="F289" s="727"/>
      <c r="G289" s="728"/>
      <c r="H289" s="727"/>
      <c r="I289" s="728"/>
      <c r="J289" s="727"/>
      <c r="K289" s="728"/>
      <c r="L289" s="727"/>
      <c r="M289" s="728"/>
      <c r="N289" s="727"/>
      <c r="O289" s="728"/>
      <c r="P289" s="727"/>
      <c r="Q289" s="728"/>
      <c r="R289" s="727"/>
      <c r="S289" s="728"/>
      <c r="T289" s="108" t="str">
        <f>IF(T287="na", "na", " ")</f>
        <v xml:space="preserve"> </v>
      </c>
      <c r="U289" s="54">
        <f t="shared" si="50"/>
        <v>0</v>
      </c>
      <c r="V289" s="431">
        <f>IF(T289="na",0,15)</f>
        <v>15</v>
      </c>
      <c r="W289" s="99">
        <f t="shared" si="51"/>
        <v>0</v>
      </c>
      <c r="X289" s="346"/>
      <c r="Y289" s="350"/>
      <c r="Z289" s="312"/>
      <c r="AA289" s="313"/>
      <c r="AB289" s="313"/>
      <c r="AC289" s="313"/>
      <c r="AD289" s="313"/>
      <c r="AE289" s="313"/>
      <c r="AF289" s="313"/>
      <c r="AG289" s="313"/>
      <c r="AH289" s="313"/>
      <c r="AI289" s="313"/>
      <c r="AJ289" s="313"/>
      <c r="AK289" s="313"/>
      <c r="AL289" s="313"/>
      <c r="AM289" s="313"/>
      <c r="AN289" s="313"/>
    </row>
    <row r="290" spans="1:40" ht="27.95" customHeight="1" x14ac:dyDescent="0.2">
      <c r="A290" s="563"/>
      <c r="B290" s="274" t="s">
        <v>1018</v>
      </c>
      <c r="C290" s="219" t="s">
        <v>1019</v>
      </c>
      <c r="D290" s="732"/>
      <c r="E290" s="733"/>
      <c r="F290" s="732"/>
      <c r="G290" s="733"/>
      <c r="H290" s="732"/>
      <c r="I290" s="733"/>
      <c r="J290" s="732"/>
      <c r="K290" s="733"/>
      <c r="L290" s="732"/>
      <c r="M290" s="733"/>
      <c r="N290" s="732"/>
      <c r="O290" s="733"/>
      <c r="P290" s="732"/>
      <c r="Q290" s="733"/>
      <c r="R290" s="732"/>
      <c r="S290" s="733"/>
      <c r="T290" s="643" t="str">
        <f>IF(T287="na", "na", " ")</f>
        <v xml:space="preserve"> </v>
      </c>
      <c r="U290" s="54">
        <f t="shared" si="50"/>
        <v>0</v>
      </c>
      <c r="V290" s="433">
        <f>IF(T290="na",0,10)</f>
        <v>10</v>
      </c>
      <c r="W290" s="99">
        <f>IF((COUNTIF(D290:S290,"a")+COUNTIF(D290:S290,"s"))&gt;0,IF((COUNTIF(D291:S291,"a")+COUNTIF(D291:S291,"s"))&gt;0,0,COUNTIF(D290:S290,"a")+COUNTIF(D290:S290,"s")+COUNTIF(T290,"NA")), COUNTIF(D290:S290,"a")+COUNTIF(D290:S290,"s")+COUNTIF(T290,"NA"))</f>
        <v>0</v>
      </c>
      <c r="X290" s="250"/>
      <c r="Y290" s="317"/>
      <c r="Z290" s="312"/>
      <c r="AA290" s="313"/>
      <c r="AB290" s="313"/>
      <c r="AC290" s="313"/>
      <c r="AD290" s="313"/>
      <c r="AE290" s="313"/>
      <c r="AF290" s="313"/>
      <c r="AG290" s="313"/>
      <c r="AH290" s="313"/>
      <c r="AI290" s="313"/>
      <c r="AJ290" s="313"/>
      <c r="AK290" s="313"/>
      <c r="AL290" s="313"/>
      <c r="AM290" s="313"/>
      <c r="AN290" s="313"/>
    </row>
    <row r="291" spans="1:40" ht="45" customHeight="1" x14ac:dyDescent="0.2">
      <c r="A291" s="432"/>
      <c r="B291" s="275" t="s">
        <v>1020</v>
      </c>
      <c r="C291" s="185" t="s">
        <v>1021</v>
      </c>
      <c r="D291" s="705"/>
      <c r="E291" s="710"/>
      <c r="F291" s="705"/>
      <c r="G291" s="710"/>
      <c r="H291" s="705"/>
      <c r="I291" s="710"/>
      <c r="J291" s="705"/>
      <c r="K291" s="710"/>
      <c r="L291" s="705"/>
      <c r="M291" s="710"/>
      <c r="N291" s="705"/>
      <c r="O291" s="710"/>
      <c r="P291" s="705"/>
      <c r="Q291" s="710"/>
      <c r="R291" s="705"/>
      <c r="S291" s="710"/>
      <c r="T291" s="643" t="str">
        <f>IF(T287="na","na", " ")</f>
        <v xml:space="preserve"> </v>
      </c>
      <c r="U291" s="103">
        <f t="shared" si="50"/>
        <v>0</v>
      </c>
      <c r="V291" s="440">
        <f>IF(T291="na",0,5)</f>
        <v>5</v>
      </c>
      <c r="W291" s="99">
        <f>IF((COUNTIF(D291:S291,"a")+COUNTIF(D291:S291,"s"))&gt;0,IF((COUNTIF(D290:S290,"a")+COUNTIF(D290:S290,"s"))&gt;0,0,COUNTIF(D291:S291,"a")+COUNTIF(D291:S291,"s")), COUNTIF(D291:S291,"a")+COUNTIF(D291:S291,"s"))+COUNTIF(T291,"na")</f>
        <v>0</v>
      </c>
      <c r="X291" s="250"/>
      <c r="Y291" s="317"/>
      <c r="Z291" s="312"/>
      <c r="AA291" s="313"/>
      <c r="AB291" s="313"/>
      <c r="AC291" s="313"/>
      <c r="AD291" s="313"/>
      <c r="AE291" s="313"/>
      <c r="AF291" s="313"/>
      <c r="AG291" s="313"/>
      <c r="AH291" s="313"/>
      <c r="AI291" s="313"/>
      <c r="AJ291" s="313"/>
      <c r="AK291" s="313"/>
      <c r="AL291" s="313"/>
      <c r="AM291" s="313"/>
      <c r="AN291" s="313"/>
    </row>
    <row r="292" spans="1:40" ht="45" customHeight="1" x14ac:dyDescent="0.2">
      <c r="A292" s="563"/>
      <c r="B292" s="266" t="s">
        <v>1022</v>
      </c>
      <c r="C292" s="190" t="s">
        <v>1023</v>
      </c>
      <c r="D292" s="718"/>
      <c r="E292" s="719"/>
      <c r="F292" s="718"/>
      <c r="G292" s="719"/>
      <c r="H292" s="718"/>
      <c r="I292" s="719"/>
      <c r="J292" s="718"/>
      <c r="K292" s="719"/>
      <c r="L292" s="718"/>
      <c r="M292" s="719"/>
      <c r="N292" s="718"/>
      <c r="O292" s="719"/>
      <c r="P292" s="718"/>
      <c r="Q292" s="719"/>
      <c r="R292" s="718"/>
      <c r="S292" s="719"/>
      <c r="T292" s="108" t="str">
        <f>IF(OR(T287="na",D290="s",F290="s",H290="s",J290="s",L290="s",N290="s",P290="s",R290="s"),"na","")</f>
        <v/>
      </c>
      <c r="U292" s="58">
        <f t="shared" si="50"/>
        <v>0</v>
      </c>
      <c r="V292" s="431">
        <f>IF(T292="na",0,15)</f>
        <v>15</v>
      </c>
      <c r="W292" s="99">
        <f t="shared" si="51"/>
        <v>0</v>
      </c>
      <c r="X292" s="346"/>
      <c r="Y292" s="350"/>
      <c r="Z292" s="312"/>
      <c r="AA292" s="313"/>
      <c r="AB292" s="313"/>
      <c r="AC292" s="313"/>
      <c r="AD292" s="313"/>
      <c r="AE292" s="313"/>
      <c r="AF292" s="313"/>
      <c r="AG292" s="313"/>
      <c r="AH292" s="313"/>
      <c r="AI292" s="313"/>
      <c r="AJ292" s="313"/>
      <c r="AK292" s="313"/>
      <c r="AL292" s="313"/>
      <c r="AM292" s="313"/>
      <c r="AN292" s="313"/>
    </row>
    <row r="293" spans="1:40" ht="45" customHeight="1" thickBot="1" x14ac:dyDescent="0.25">
      <c r="A293" s="563"/>
      <c r="B293" s="296" t="s">
        <v>937</v>
      </c>
      <c r="C293" s="190" t="s">
        <v>1024</v>
      </c>
      <c r="D293" s="720"/>
      <c r="E293" s="721"/>
      <c r="F293" s="720"/>
      <c r="G293" s="721"/>
      <c r="H293" s="720"/>
      <c r="I293" s="721"/>
      <c r="J293" s="720"/>
      <c r="K293" s="721"/>
      <c r="L293" s="720"/>
      <c r="M293" s="721"/>
      <c r="N293" s="720"/>
      <c r="O293" s="721"/>
      <c r="P293" s="720"/>
      <c r="Q293" s="721"/>
      <c r="R293" s="720"/>
      <c r="S293" s="721"/>
      <c r="T293" s="108" t="str">
        <f>IF(OR(T287="na",T292="na"),"na", " ")</f>
        <v xml:space="preserve"> </v>
      </c>
      <c r="U293" s="54">
        <f t="shared" si="50"/>
        <v>0</v>
      </c>
      <c r="V293" s="431">
        <f>IF(T293="na",0,5)</f>
        <v>5</v>
      </c>
      <c r="W293" s="99">
        <f t="shared" si="51"/>
        <v>0</v>
      </c>
      <c r="X293" s="346"/>
      <c r="Y293" s="350"/>
      <c r="Z293" s="312" t="s">
        <v>280</v>
      </c>
      <c r="AA293" s="313"/>
      <c r="AB293" s="313"/>
      <c r="AC293" s="313"/>
      <c r="AD293" s="313"/>
      <c r="AE293" s="313"/>
      <c r="AF293" s="313"/>
      <c r="AG293" s="313"/>
      <c r="AH293" s="313"/>
      <c r="AI293" s="313"/>
      <c r="AJ293" s="313"/>
      <c r="AK293" s="313"/>
      <c r="AL293" s="313"/>
      <c r="AM293" s="313"/>
      <c r="AN293" s="313"/>
    </row>
    <row r="294" spans="1:40" ht="21" customHeight="1" thickTop="1" thickBot="1" x14ac:dyDescent="0.25">
      <c r="A294" s="563"/>
      <c r="B294" s="11"/>
      <c r="C294" s="170"/>
      <c r="D294" s="725" t="s">
        <v>284</v>
      </c>
      <c r="E294" s="811"/>
      <c r="F294" s="811"/>
      <c r="G294" s="811"/>
      <c r="H294" s="811"/>
      <c r="I294" s="811"/>
      <c r="J294" s="811"/>
      <c r="K294" s="811"/>
      <c r="L294" s="811"/>
      <c r="M294" s="811"/>
      <c r="N294" s="811"/>
      <c r="O294" s="811"/>
      <c r="P294" s="811"/>
      <c r="Q294" s="811"/>
      <c r="R294" s="811"/>
      <c r="S294" s="811"/>
      <c r="T294" s="812"/>
      <c r="U294" s="2">
        <f>SUM(U282:U293)</f>
        <v>0</v>
      </c>
      <c r="V294" s="429">
        <f>SUM(V282:V290)+SUM(V292:V293)</f>
        <v>105</v>
      </c>
      <c r="X294" s="351"/>
      <c r="Y294" s="347"/>
      <c r="Z294" s="312"/>
    </row>
    <row r="295" spans="1:40" ht="21" customHeight="1" thickBot="1" x14ac:dyDescent="0.25">
      <c r="A295" s="421"/>
      <c r="B295" s="207"/>
      <c r="C295" s="369"/>
      <c r="D295" s="900"/>
      <c r="E295" s="901"/>
      <c r="F295" s="964">
        <f>IF(T287="na",0,IF(T292="na",10,15))</f>
        <v>15</v>
      </c>
      <c r="G295" s="965"/>
      <c r="H295" s="965"/>
      <c r="I295" s="965"/>
      <c r="J295" s="965"/>
      <c r="K295" s="965"/>
      <c r="L295" s="965"/>
      <c r="M295" s="965"/>
      <c r="N295" s="965"/>
      <c r="O295" s="965"/>
      <c r="P295" s="965"/>
      <c r="Q295" s="965"/>
      <c r="R295" s="965"/>
      <c r="S295" s="965"/>
      <c r="T295" s="965"/>
      <c r="U295" s="965"/>
      <c r="V295" s="966"/>
      <c r="X295" s="349"/>
      <c r="Y295" s="347"/>
      <c r="Z295" s="312"/>
    </row>
    <row r="296" spans="1:40" ht="48" customHeight="1" thickBot="1" x14ac:dyDescent="0.25">
      <c r="A296" s="418"/>
      <c r="B296" s="297">
        <v>5421</v>
      </c>
      <c r="C296" s="479" t="s">
        <v>195</v>
      </c>
      <c r="D296" s="562"/>
      <c r="E296" s="192"/>
      <c r="F296" s="562"/>
      <c r="G296" s="192"/>
      <c r="H296" s="562"/>
      <c r="I296" s="192"/>
      <c r="J296" s="562"/>
      <c r="K296" s="192"/>
      <c r="L296" s="562" t="s">
        <v>283</v>
      </c>
      <c r="M296" s="192"/>
      <c r="N296" s="562" t="s">
        <v>283</v>
      </c>
      <c r="O296" s="192"/>
      <c r="P296" s="562"/>
      <c r="Q296" s="192"/>
      <c r="R296" s="562"/>
      <c r="S296" s="192"/>
      <c r="T296" s="561"/>
      <c r="U296" s="564"/>
      <c r="V296" s="564"/>
      <c r="X296" s="349"/>
      <c r="Y296" s="350"/>
      <c r="Z296" s="312"/>
      <c r="AA296" s="313"/>
      <c r="AB296" s="313"/>
      <c r="AC296" s="313"/>
      <c r="AD296" s="313"/>
      <c r="AE296" s="313"/>
      <c r="AF296" s="313"/>
      <c r="AG296" s="313"/>
      <c r="AH296" s="313"/>
      <c r="AI296" s="313"/>
      <c r="AJ296" s="313"/>
      <c r="AK296" s="313"/>
      <c r="AL296" s="313"/>
      <c r="AM296" s="313"/>
      <c r="AN296" s="313"/>
    </row>
    <row r="297" spans="1:40" ht="45" customHeight="1" x14ac:dyDescent="0.2">
      <c r="A297" s="441"/>
      <c r="B297" s="265" t="s">
        <v>174</v>
      </c>
      <c r="C297" s="187" t="s">
        <v>204</v>
      </c>
      <c r="D297" s="744"/>
      <c r="E297" s="745"/>
      <c r="F297" s="744"/>
      <c r="G297" s="745"/>
      <c r="H297" s="744"/>
      <c r="I297" s="745"/>
      <c r="J297" s="744"/>
      <c r="K297" s="745"/>
      <c r="L297" s="744"/>
      <c r="M297" s="745"/>
      <c r="N297" s="744"/>
      <c r="O297" s="745"/>
      <c r="P297" s="744"/>
      <c r="Q297" s="745"/>
      <c r="R297" s="744"/>
      <c r="S297" s="745"/>
      <c r="T297" s="107"/>
      <c r="U297" s="57">
        <f>IF(OR(D297="s",F297="s",H297="s",J297="s",L297="s",N297="s",P297="s",R297="s"), 0, IF(OR(D297="a",F297="a",H297="a",J297="a",L297="a",N297="a",P297="a",R297="a",T297="na"),V297,0))</f>
        <v>0</v>
      </c>
      <c r="V297" s="426">
        <v>20</v>
      </c>
      <c r="W297" s="99">
        <f t="shared" ref="W297:W303" si="52">COUNTIF(D297:S297,"a")+COUNTIF(D297:S297,"s")+COUNTIF(T297,"na")</f>
        <v>0</v>
      </c>
      <c r="X297" s="346"/>
      <c r="Y297" s="350"/>
      <c r="Z297" s="312" t="s">
        <v>280</v>
      </c>
      <c r="AA297" s="313"/>
      <c r="AB297" s="313"/>
      <c r="AC297" s="313"/>
      <c r="AD297" s="313"/>
      <c r="AE297" s="313"/>
      <c r="AF297" s="313"/>
      <c r="AG297" s="313"/>
      <c r="AH297" s="313"/>
      <c r="AI297" s="313"/>
      <c r="AJ297" s="313"/>
      <c r="AK297" s="313"/>
      <c r="AL297" s="313"/>
      <c r="AM297" s="313"/>
      <c r="AN297" s="313"/>
    </row>
    <row r="298" spans="1:40" ht="45" customHeight="1" x14ac:dyDescent="0.2">
      <c r="A298" s="441"/>
      <c r="B298" s="265" t="s">
        <v>175</v>
      </c>
      <c r="C298" s="187" t="s">
        <v>209</v>
      </c>
      <c r="D298" s="727"/>
      <c r="E298" s="728"/>
      <c r="F298" s="727"/>
      <c r="G298" s="728"/>
      <c r="H298" s="727"/>
      <c r="I298" s="728"/>
      <c r="J298" s="727"/>
      <c r="K298" s="728"/>
      <c r="L298" s="727"/>
      <c r="M298" s="728"/>
      <c r="N298" s="727"/>
      <c r="O298" s="728"/>
      <c r="P298" s="727"/>
      <c r="Q298" s="728"/>
      <c r="R298" s="727"/>
      <c r="S298" s="728"/>
      <c r="T298" s="107"/>
      <c r="U298" s="54">
        <f>IF(OR(D298="s",F298="s",H298="s",J298="s",L298="s",N298="s",P298="s",R298="s"), 0, IF(OR(D298="a",F298="a",H298="a",J298="a",L298="a",N298="a",P298="a",R298="a",T298="na"),V298,0))</f>
        <v>0</v>
      </c>
      <c r="V298" s="427">
        <v>10</v>
      </c>
      <c r="W298" s="99">
        <f t="shared" si="52"/>
        <v>0</v>
      </c>
      <c r="X298" s="346"/>
      <c r="Y298" s="350"/>
      <c r="Z298" s="312" t="s">
        <v>280</v>
      </c>
      <c r="AA298" s="313"/>
      <c r="AB298" s="313"/>
      <c r="AC298" s="313"/>
      <c r="AD298" s="313"/>
      <c r="AE298" s="313"/>
      <c r="AF298" s="313"/>
      <c r="AG298" s="313"/>
      <c r="AH298" s="313"/>
      <c r="AI298" s="313"/>
      <c r="AJ298" s="313"/>
      <c r="AK298" s="313"/>
      <c r="AL298" s="313"/>
      <c r="AM298" s="313"/>
      <c r="AN298" s="313"/>
    </row>
    <row r="299" spans="1:40" ht="30.75" customHeight="1" x14ac:dyDescent="0.2">
      <c r="A299" s="441"/>
      <c r="B299" s="265" t="s">
        <v>505</v>
      </c>
      <c r="C299" s="187" t="s">
        <v>214</v>
      </c>
      <c r="D299" s="727"/>
      <c r="E299" s="728"/>
      <c r="F299" s="727"/>
      <c r="G299" s="728"/>
      <c r="H299" s="727"/>
      <c r="I299" s="728"/>
      <c r="J299" s="727"/>
      <c r="K299" s="728"/>
      <c r="L299" s="727"/>
      <c r="M299" s="728"/>
      <c r="N299" s="727"/>
      <c r="O299" s="728"/>
      <c r="P299" s="727"/>
      <c r="Q299" s="728"/>
      <c r="R299" s="727"/>
      <c r="S299" s="728"/>
      <c r="T299" s="107"/>
      <c r="U299" s="54">
        <f>IF(OR(D299="s",F299="s",H299="s",J299="s",L299="s",N299="s",P299="s",R299="s"), 0, IF(OR(D299="a",F299="a",H299="a",J299="a",L299="a",N299="a",P299="a",R299="a",T299="na"),V299,0))</f>
        <v>0</v>
      </c>
      <c r="V299" s="427">
        <v>10</v>
      </c>
      <c r="W299" s="99">
        <f t="shared" si="52"/>
        <v>0</v>
      </c>
      <c r="X299" s="346"/>
      <c r="Y299" s="350"/>
      <c r="Z299" s="312" t="s">
        <v>280</v>
      </c>
      <c r="AA299" s="313"/>
      <c r="AB299" s="313"/>
      <c r="AC299" s="313"/>
      <c r="AD299" s="313"/>
      <c r="AE299" s="313"/>
      <c r="AF299" s="313"/>
      <c r="AG299" s="313"/>
      <c r="AH299" s="313"/>
      <c r="AI299" s="313"/>
      <c r="AJ299" s="313"/>
      <c r="AK299" s="313"/>
      <c r="AL299" s="313"/>
      <c r="AM299" s="313"/>
      <c r="AN299" s="313"/>
    </row>
    <row r="300" spans="1:40" ht="45" customHeight="1" x14ac:dyDescent="0.2">
      <c r="A300" s="441"/>
      <c r="B300" s="265" t="s">
        <v>506</v>
      </c>
      <c r="C300" s="187" t="s">
        <v>60</v>
      </c>
      <c r="D300" s="727"/>
      <c r="E300" s="728"/>
      <c r="F300" s="727"/>
      <c r="G300" s="728"/>
      <c r="H300" s="727"/>
      <c r="I300" s="728"/>
      <c r="J300" s="727"/>
      <c r="K300" s="728"/>
      <c r="L300" s="727"/>
      <c r="M300" s="728"/>
      <c r="N300" s="727"/>
      <c r="O300" s="728"/>
      <c r="P300" s="727"/>
      <c r="Q300" s="728"/>
      <c r="R300" s="727"/>
      <c r="S300" s="728"/>
      <c r="T300" s="53"/>
      <c r="U300" s="54">
        <f t="shared" ref="U300:U302" si="53">IF(OR(D300="s",F300="s",H300="s",J300="s",L300="s",N300="s",P300="s",R300="s"), 0, IF(OR(D300="a",F300="a",H300="a",J300="a",L300="a",N300="a",P300="a",R300="a"),V300,0))</f>
        <v>0</v>
      </c>
      <c r="V300" s="427">
        <v>10</v>
      </c>
      <c r="W300" s="99">
        <f t="shared" si="52"/>
        <v>0</v>
      </c>
      <c r="X300" s="346"/>
      <c r="Y300" s="350"/>
      <c r="Z300" s="312"/>
      <c r="AA300" s="313"/>
      <c r="AB300" s="313"/>
      <c r="AC300" s="313"/>
      <c r="AD300" s="313"/>
      <c r="AE300" s="313"/>
      <c r="AF300" s="313"/>
      <c r="AG300" s="313"/>
      <c r="AH300" s="313"/>
      <c r="AI300" s="313"/>
      <c r="AJ300" s="313"/>
      <c r="AK300" s="313"/>
      <c r="AL300" s="313"/>
      <c r="AM300" s="313"/>
      <c r="AN300" s="313"/>
    </row>
    <row r="301" spans="1:40" ht="45" customHeight="1" x14ac:dyDescent="0.2">
      <c r="A301" s="441"/>
      <c r="B301" s="265" t="s">
        <v>507</v>
      </c>
      <c r="C301" s="187" t="s">
        <v>338</v>
      </c>
      <c r="D301" s="727"/>
      <c r="E301" s="728"/>
      <c r="F301" s="727"/>
      <c r="G301" s="728"/>
      <c r="H301" s="727"/>
      <c r="I301" s="728"/>
      <c r="J301" s="727"/>
      <c r="K301" s="728"/>
      <c r="L301" s="727"/>
      <c r="M301" s="728"/>
      <c r="N301" s="727"/>
      <c r="O301" s="728"/>
      <c r="P301" s="727"/>
      <c r="Q301" s="728"/>
      <c r="R301" s="727"/>
      <c r="S301" s="728"/>
      <c r="T301" s="107"/>
      <c r="U301" s="54">
        <f>IF(OR(D301="s",F301="s",H301="s",J301="s",L301="s",N301="s",P301="s",R301="s"), 0, IF(OR(D301="a",F301="a",H301="a",J301="a",L301="a",N301="a",P301="a",R301="a",T301="na"),V301,0))</f>
        <v>0</v>
      </c>
      <c r="V301" s="428">
        <v>10</v>
      </c>
      <c r="W301" s="99">
        <f t="shared" si="52"/>
        <v>0</v>
      </c>
      <c r="X301" s="346"/>
      <c r="Y301" s="350"/>
      <c r="Z301" s="312" t="s">
        <v>280</v>
      </c>
      <c r="AA301" s="313"/>
      <c r="AB301" s="313"/>
      <c r="AC301" s="313"/>
      <c r="AD301" s="313"/>
      <c r="AE301" s="313"/>
      <c r="AF301" s="313"/>
      <c r="AG301" s="313"/>
      <c r="AH301" s="313"/>
      <c r="AI301" s="313"/>
      <c r="AJ301" s="313"/>
      <c r="AK301" s="313"/>
      <c r="AL301" s="313"/>
      <c r="AM301" s="313"/>
      <c r="AN301" s="313"/>
    </row>
    <row r="302" spans="1:40" ht="27.95" customHeight="1" x14ac:dyDescent="0.2">
      <c r="A302" s="441"/>
      <c r="B302" s="265" t="s">
        <v>508</v>
      </c>
      <c r="C302" s="187" t="s">
        <v>54</v>
      </c>
      <c r="D302" s="727"/>
      <c r="E302" s="728"/>
      <c r="F302" s="727"/>
      <c r="G302" s="728"/>
      <c r="H302" s="727"/>
      <c r="I302" s="728"/>
      <c r="J302" s="727"/>
      <c r="K302" s="728"/>
      <c r="L302" s="727"/>
      <c r="M302" s="728"/>
      <c r="N302" s="727"/>
      <c r="O302" s="728"/>
      <c r="P302" s="727"/>
      <c r="Q302" s="728"/>
      <c r="R302" s="727"/>
      <c r="S302" s="728"/>
      <c r="T302" s="53"/>
      <c r="U302" s="54">
        <f t="shared" si="53"/>
        <v>0</v>
      </c>
      <c r="V302" s="427">
        <v>10</v>
      </c>
      <c r="W302" s="99">
        <f t="shared" si="52"/>
        <v>0</v>
      </c>
      <c r="X302" s="346"/>
      <c r="Y302" s="350"/>
      <c r="Z302" s="312"/>
      <c r="AA302" s="313"/>
      <c r="AB302" s="313"/>
      <c r="AC302" s="313"/>
      <c r="AD302" s="313"/>
      <c r="AE302" s="313"/>
      <c r="AF302" s="313"/>
      <c r="AG302" s="313"/>
      <c r="AH302" s="313"/>
      <c r="AI302" s="313"/>
      <c r="AJ302" s="313"/>
      <c r="AK302" s="313"/>
      <c r="AL302" s="313"/>
      <c r="AM302" s="313"/>
      <c r="AN302" s="313"/>
    </row>
    <row r="303" spans="1:40" ht="45" customHeight="1" thickBot="1" x14ac:dyDescent="0.25">
      <c r="A303" s="441"/>
      <c r="B303" s="265" t="s">
        <v>509</v>
      </c>
      <c r="C303" s="186" t="s">
        <v>339</v>
      </c>
      <c r="D303" s="720"/>
      <c r="E303" s="721"/>
      <c r="F303" s="720"/>
      <c r="G303" s="721"/>
      <c r="H303" s="720"/>
      <c r="I303" s="721"/>
      <c r="J303" s="720"/>
      <c r="K303" s="721"/>
      <c r="L303" s="720"/>
      <c r="M303" s="721"/>
      <c r="N303" s="720"/>
      <c r="O303" s="721"/>
      <c r="P303" s="720"/>
      <c r="Q303" s="721"/>
      <c r="R303" s="720"/>
      <c r="S303" s="721"/>
      <c r="T303" s="107"/>
      <c r="U303" s="55">
        <f>IF(OR(D303="s",F303="s",H303="s",J303="s",L303="s",N303="s",P303="s",R303="s"), 0, IF(OR(D303="a",F303="a",H303="a",J303="a",L303="a",N303="a",P303="a",R303="a",T303="na"),V303,0))</f>
        <v>0</v>
      </c>
      <c r="V303" s="473">
        <v>5</v>
      </c>
      <c r="W303" s="99">
        <f t="shared" si="52"/>
        <v>0</v>
      </c>
      <c r="X303" s="346"/>
      <c r="Y303" s="350"/>
      <c r="Z303" s="312" t="s">
        <v>280</v>
      </c>
      <c r="AA303" s="313"/>
      <c r="AB303" s="313"/>
      <c r="AC303" s="313"/>
      <c r="AD303" s="313"/>
      <c r="AE303" s="313"/>
      <c r="AF303" s="313"/>
      <c r="AG303" s="313"/>
      <c r="AH303" s="313"/>
      <c r="AI303" s="313"/>
      <c r="AJ303" s="313"/>
      <c r="AK303" s="313"/>
      <c r="AL303" s="313"/>
      <c r="AM303" s="313"/>
      <c r="AN303" s="313"/>
    </row>
    <row r="304" spans="1:40" ht="21" customHeight="1" thickTop="1" thickBot="1" x14ac:dyDescent="0.25">
      <c r="A304" s="563"/>
      <c r="B304" s="298"/>
      <c r="C304" s="170"/>
      <c r="D304" s="725" t="s">
        <v>284</v>
      </c>
      <c r="E304" s="811"/>
      <c r="F304" s="811"/>
      <c r="G304" s="811"/>
      <c r="H304" s="811"/>
      <c r="I304" s="811"/>
      <c r="J304" s="811"/>
      <c r="K304" s="811"/>
      <c r="L304" s="811"/>
      <c r="M304" s="811"/>
      <c r="N304" s="811"/>
      <c r="O304" s="811"/>
      <c r="P304" s="811"/>
      <c r="Q304" s="811"/>
      <c r="R304" s="811"/>
      <c r="S304" s="811"/>
      <c r="T304" s="812"/>
      <c r="U304" s="2">
        <f>SUM(U297:U303)</f>
        <v>0</v>
      </c>
      <c r="V304" s="429">
        <f>SUM(V297:V303)</f>
        <v>75</v>
      </c>
      <c r="X304" s="351"/>
      <c r="Y304" s="350"/>
      <c r="Z304" s="312"/>
      <c r="AA304" s="313"/>
      <c r="AB304" s="313"/>
      <c r="AC304" s="313"/>
      <c r="AD304" s="313"/>
      <c r="AE304" s="313"/>
      <c r="AF304" s="313"/>
      <c r="AG304" s="313"/>
      <c r="AH304" s="313"/>
      <c r="AI304" s="313"/>
      <c r="AJ304" s="313"/>
      <c r="AK304" s="313"/>
      <c r="AL304" s="313"/>
      <c r="AM304" s="313"/>
      <c r="AN304" s="313"/>
    </row>
    <row r="305" spans="1:40" ht="21" customHeight="1" thickBot="1" x14ac:dyDescent="0.25">
      <c r="A305" s="563"/>
      <c r="B305" s="299"/>
      <c r="C305" s="156"/>
      <c r="D305" s="900"/>
      <c r="E305" s="901"/>
      <c r="F305" s="813">
        <v>55</v>
      </c>
      <c r="G305" s="723"/>
      <c r="H305" s="723"/>
      <c r="I305" s="723"/>
      <c r="J305" s="723"/>
      <c r="K305" s="723"/>
      <c r="L305" s="723"/>
      <c r="M305" s="723"/>
      <c r="N305" s="723"/>
      <c r="O305" s="723"/>
      <c r="P305" s="723"/>
      <c r="Q305" s="723"/>
      <c r="R305" s="723"/>
      <c r="S305" s="723"/>
      <c r="T305" s="723"/>
      <c r="U305" s="723"/>
      <c r="V305" s="724"/>
      <c r="X305" s="349"/>
      <c r="Y305" s="350"/>
      <c r="Z305" s="312"/>
      <c r="AA305" s="313"/>
      <c r="AB305" s="313"/>
      <c r="AC305" s="313"/>
      <c r="AD305" s="313"/>
      <c r="AE305" s="313"/>
      <c r="AF305" s="313"/>
      <c r="AG305" s="313"/>
      <c r="AH305" s="313"/>
      <c r="AI305" s="313"/>
      <c r="AJ305" s="313"/>
      <c r="AK305" s="313"/>
      <c r="AL305" s="313"/>
      <c r="AM305" s="313"/>
      <c r="AN305" s="313"/>
    </row>
    <row r="306" spans="1:40" ht="30" customHeight="1" thickBot="1" x14ac:dyDescent="0.25">
      <c r="A306" s="563"/>
      <c r="B306" s="293" t="s">
        <v>344</v>
      </c>
      <c r="C306" s="205" t="s">
        <v>519</v>
      </c>
      <c r="D306" s="14" t="s">
        <v>283</v>
      </c>
      <c r="E306" s="13"/>
      <c r="F306" s="14"/>
      <c r="G306" s="13"/>
      <c r="H306" s="14"/>
      <c r="I306" s="13"/>
      <c r="J306" s="14"/>
      <c r="K306" s="13"/>
      <c r="L306" s="14" t="s">
        <v>283</v>
      </c>
      <c r="M306" s="13"/>
      <c r="N306" s="14"/>
      <c r="O306" s="13"/>
      <c r="P306" s="14"/>
      <c r="Q306" s="13"/>
      <c r="R306" s="14"/>
      <c r="S306" s="13"/>
      <c r="T306" s="28"/>
      <c r="U306" s="37"/>
      <c r="V306" s="37"/>
      <c r="X306" s="349"/>
      <c r="Y306" s="350"/>
      <c r="Z306" s="312"/>
      <c r="AA306" s="313"/>
      <c r="AB306" s="313"/>
      <c r="AC306" s="313"/>
      <c r="AD306" s="313"/>
      <c r="AE306" s="313"/>
      <c r="AF306" s="313"/>
      <c r="AG306" s="313"/>
      <c r="AH306" s="313"/>
      <c r="AI306" s="313"/>
      <c r="AJ306" s="313"/>
      <c r="AK306" s="313"/>
      <c r="AL306" s="313"/>
      <c r="AM306" s="313"/>
      <c r="AN306" s="313"/>
    </row>
    <row r="307" spans="1:40" ht="27.95" customHeight="1" x14ac:dyDescent="0.2">
      <c r="A307" s="441"/>
      <c r="B307" s="282" t="s">
        <v>1025</v>
      </c>
      <c r="C307" s="190" t="s">
        <v>1026</v>
      </c>
      <c r="D307" s="744"/>
      <c r="E307" s="745"/>
      <c r="F307" s="744"/>
      <c r="G307" s="745"/>
      <c r="H307" s="744"/>
      <c r="I307" s="745"/>
      <c r="J307" s="744"/>
      <c r="K307" s="745"/>
      <c r="L307" s="744"/>
      <c r="M307" s="745"/>
      <c r="N307" s="744"/>
      <c r="O307" s="745"/>
      <c r="P307" s="744"/>
      <c r="Q307" s="745"/>
      <c r="R307" s="744"/>
      <c r="S307" s="745"/>
      <c r="T307" s="509"/>
      <c r="U307" s="57">
        <f>IF(OR(D307="s",F307="s",H307="s",J307="s",L307="s",N307="s",P307="s",R307="s"), 0, IF(OR(D307="a",F307="a",H307="a",J307="a",L307="a",N307="a",P307="a",R307="a"),V307,0))</f>
        <v>0</v>
      </c>
      <c r="V307" s="431">
        <v>10</v>
      </c>
      <c r="W307" s="99">
        <f>COUNTIF(D307:S307,"a")+COUNTIF(D307:S307,"s")</f>
        <v>0</v>
      </c>
      <c r="X307" s="346"/>
      <c r="Y307" s="347"/>
      <c r="Z307" s="312"/>
    </row>
    <row r="308" spans="1:40" ht="27.95" customHeight="1" x14ac:dyDescent="0.2">
      <c r="A308" s="441"/>
      <c r="B308" s="282" t="s">
        <v>1027</v>
      </c>
      <c r="C308" s="190" t="s">
        <v>1028</v>
      </c>
      <c r="D308" s="727"/>
      <c r="E308" s="728"/>
      <c r="F308" s="727"/>
      <c r="G308" s="728"/>
      <c r="H308" s="727"/>
      <c r="I308" s="728"/>
      <c r="J308" s="727"/>
      <c r="K308" s="728"/>
      <c r="L308" s="727"/>
      <c r="M308" s="728"/>
      <c r="N308" s="727"/>
      <c r="O308" s="728"/>
      <c r="P308" s="727"/>
      <c r="Q308" s="728"/>
      <c r="R308" s="727"/>
      <c r="S308" s="728"/>
      <c r="T308" s="509"/>
      <c r="U308" s="54">
        <f>IF(OR(D308="s",F308="s",H308="s",J308="s",L308="s",N308="s",P308="s",R308="s"), 0, IF(OR(D308="a",F308="a",H308="a",J308="a",L308="a",N308="a",P308="a",R308="a"),V308,0))</f>
        <v>0</v>
      </c>
      <c r="V308" s="431">
        <v>10</v>
      </c>
      <c r="W308" s="99">
        <f>COUNTIF(D308:S308,"a")+COUNTIF(D308:S308,"s")</f>
        <v>0</v>
      </c>
      <c r="X308" s="346"/>
      <c r="Y308" s="347"/>
      <c r="Z308" s="312"/>
    </row>
    <row r="309" spans="1:40" ht="27.95" customHeight="1" thickBot="1" x14ac:dyDescent="0.25">
      <c r="A309" s="441"/>
      <c r="B309" s="265" t="s">
        <v>1029</v>
      </c>
      <c r="C309" s="187" t="s">
        <v>1030</v>
      </c>
      <c r="D309" s="727"/>
      <c r="E309" s="728"/>
      <c r="F309" s="727"/>
      <c r="G309" s="728"/>
      <c r="H309" s="727"/>
      <c r="I309" s="728"/>
      <c r="J309" s="727"/>
      <c r="K309" s="728"/>
      <c r="L309" s="727"/>
      <c r="M309" s="728"/>
      <c r="N309" s="727"/>
      <c r="O309" s="728"/>
      <c r="P309" s="727"/>
      <c r="Q309" s="728"/>
      <c r="R309" s="727"/>
      <c r="S309" s="728"/>
      <c r="T309" s="509"/>
      <c r="U309" s="54">
        <f>IF(OR(D309="s",F309="s",H309="s",J309="s",L309="s",N309="s",P309="s",R309="s"), 0, IF(OR(D309="a",F309="a",H309="a",J309="a",L309="a",N309="a",P309="a",R309="a"),V309,0))</f>
        <v>0</v>
      </c>
      <c r="V309" s="427">
        <v>10</v>
      </c>
      <c r="W309" s="99">
        <f>COUNTIF(D309:S309,"a")+COUNTIF(D309:S309,"s")</f>
        <v>0</v>
      </c>
      <c r="X309" s="346"/>
      <c r="Y309" s="350"/>
      <c r="Z309" s="312"/>
      <c r="AA309" s="313"/>
      <c r="AB309" s="313"/>
      <c r="AC309" s="313"/>
      <c r="AD309" s="313"/>
      <c r="AE309" s="313"/>
      <c r="AF309" s="313"/>
      <c r="AG309" s="313"/>
      <c r="AH309" s="313"/>
      <c r="AI309" s="313"/>
      <c r="AJ309" s="313"/>
      <c r="AK309" s="313"/>
      <c r="AL309" s="313"/>
      <c r="AM309" s="313"/>
      <c r="AN309" s="313"/>
    </row>
    <row r="310" spans="1:40" ht="21" customHeight="1" thickTop="1" thickBot="1" x14ac:dyDescent="0.25">
      <c r="A310" s="563"/>
      <c r="B310" s="11"/>
      <c r="C310" s="170"/>
      <c r="D310" s="725" t="s">
        <v>284</v>
      </c>
      <c r="E310" s="811"/>
      <c r="F310" s="811"/>
      <c r="G310" s="811"/>
      <c r="H310" s="811"/>
      <c r="I310" s="811"/>
      <c r="J310" s="811"/>
      <c r="K310" s="811"/>
      <c r="L310" s="811"/>
      <c r="M310" s="811"/>
      <c r="N310" s="811"/>
      <c r="O310" s="811"/>
      <c r="P310" s="811"/>
      <c r="Q310" s="811"/>
      <c r="R310" s="811"/>
      <c r="S310" s="811"/>
      <c r="T310" s="812"/>
      <c r="U310" s="2">
        <f>SUM(U307:U309)</f>
        <v>0</v>
      </c>
      <c r="V310" s="429">
        <f>SUM(V307:V309)</f>
        <v>30</v>
      </c>
      <c r="X310" s="351"/>
      <c r="Y310" s="350"/>
      <c r="Z310" s="312"/>
      <c r="AA310" s="313"/>
      <c r="AB310" s="313"/>
      <c r="AC310" s="313"/>
      <c r="AD310" s="313"/>
      <c r="AE310" s="313"/>
      <c r="AF310" s="313"/>
      <c r="AG310" s="313"/>
      <c r="AH310" s="313"/>
      <c r="AI310" s="313"/>
      <c r="AJ310" s="313"/>
      <c r="AK310" s="313"/>
      <c r="AL310" s="313"/>
      <c r="AM310" s="313"/>
      <c r="AN310" s="313"/>
    </row>
    <row r="311" spans="1:40" ht="21" customHeight="1" thickBot="1" x14ac:dyDescent="0.25">
      <c r="A311" s="421"/>
      <c r="B311" s="207"/>
      <c r="C311" s="369"/>
      <c r="D311" s="900"/>
      <c r="E311" s="901"/>
      <c r="F311" s="814">
        <v>0</v>
      </c>
      <c r="G311" s="723"/>
      <c r="H311" s="723"/>
      <c r="I311" s="723"/>
      <c r="J311" s="723"/>
      <c r="K311" s="723"/>
      <c r="L311" s="723"/>
      <c r="M311" s="723"/>
      <c r="N311" s="723"/>
      <c r="O311" s="723"/>
      <c r="P311" s="723"/>
      <c r="Q311" s="723"/>
      <c r="R311" s="723"/>
      <c r="S311" s="723"/>
      <c r="T311" s="723"/>
      <c r="U311" s="723"/>
      <c r="V311" s="724"/>
      <c r="X311" s="349"/>
      <c r="Y311" s="350"/>
      <c r="Z311" s="312"/>
      <c r="AA311" s="313"/>
      <c r="AB311" s="313"/>
      <c r="AC311" s="313"/>
      <c r="AD311" s="313"/>
      <c r="AE311" s="313"/>
      <c r="AF311" s="313"/>
      <c r="AG311" s="313"/>
      <c r="AH311" s="313"/>
      <c r="AI311" s="313"/>
      <c r="AJ311" s="313"/>
      <c r="AK311" s="313"/>
      <c r="AL311" s="313"/>
      <c r="AM311" s="313"/>
      <c r="AN311" s="313"/>
    </row>
    <row r="312" spans="1:40" ht="30" customHeight="1" thickBot="1" x14ac:dyDescent="0.25">
      <c r="A312" s="418"/>
      <c r="B312" s="297">
        <v>5440</v>
      </c>
      <c r="C312" s="194" t="s">
        <v>1073</v>
      </c>
      <c r="D312" s="562"/>
      <c r="E312" s="192"/>
      <c r="F312" s="562"/>
      <c r="G312" s="192"/>
      <c r="H312" s="562"/>
      <c r="I312" s="192"/>
      <c r="J312" s="562"/>
      <c r="K312" s="192"/>
      <c r="L312" s="562" t="s">
        <v>283</v>
      </c>
      <c r="M312" s="192"/>
      <c r="N312" s="562"/>
      <c r="O312" s="192"/>
      <c r="P312" s="562"/>
      <c r="Q312" s="192"/>
      <c r="R312" s="562"/>
      <c r="S312" s="192"/>
      <c r="T312" s="561"/>
      <c r="U312" s="564"/>
      <c r="V312" s="564"/>
      <c r="X312" s="349"/>
      <c r="Y312" s="347"/>
      <c r="Z312" s="312"/>
    </row>
    <row r="313" spans="1:40" ht="30" customHeight="1" x14ac:dyDescent="0.2">
      <c r="A313" s="563"/>
      <c r="B313" s="280"/>
      <c r="C313" s="670" t="s">
        <v>921</v>
      </c>
      <c r="D313" s="902"/>
      <c r="E313" s="903"/>
      <c r="F313" s="903"/>
      <c r="G313" s="903"/>
      <c r="H313" s="903"/>
      <c r="I313" s="903"/>
      <c r="J313" s="903"/>
      <c r="K313" s="903"/>
      <c r="L313" s="903"/>
      <c r="M313" s="903"/>
      <c r="N313" s="903"/>
      <c r="O313" s="903"/>
      <c r="P313" s="903"/>
      <c r="Q313" s="903"/>
      <c r="R313" s="903"/>
      <c r="S313" s="903"/>
      <c r="T313" s="903"/>
      <c r="U313" s="903"/>
      <c r="V313" s="904"/>
      <c r="Y313" s="313"/>
      <c r="Z313" s="312"/>
      <c r="AA313" s="313"/>
      <c r="AB313" s="313"/>
      <c r="AC313" s="313"/>
      <c r="AD313" s="313"/>
      <c r="AE313" s="313"/>
      <c r="AF313" s="313"/>
      <c r="AG313" s="313"/>
      <c r="AH313" s="313"/>
      <c r="AI313" s="313"/>
      <c r="AJ313" s="313"/>
      <c r="AK313" s="313"/>
      <c r="AL313" s="313"/>
      <c r="AM313" s="313"/>
      <c r="AN313" s="313"/>
    </row>
    <row r="314" spans="1:40" ht="45" customHeight="1" x14ac:dyDescent="0.2">
      <c r="A314" s="441"/>
      <c r="B314" s="265" t="s">
        <v>938</v>
      </c>
      <c r="C314" s="187" t="s">
        <v>1031</v>
      </c>
      <c r="D314" s="718"/>
      <c r="E314" s="719"/>
      <c r="F314" s="718"/>
      <c r="G314" s="719"/>
      <c r="H314" s="718"/>
      <c r="I314" s="719"/>
      <c r="J314" s="718"/>
      <c r="K314" s="719"/>
      <c r="L314" s="718"/>
      <c r="M314" s="719"/>
      <c r="N314" s="718"/>
      <c r="O314" s="719"/>
      <c r="P314" s="718"/>
      <c r="Q314" s="719"/>
      <c r="R314" s="718"/>
      <c r="S314" s="719"/>
      <c r="T314" s="621"/>
      <c r="U314" s="58">
        <f>IF(OR(D314="s",F314="s",H314="s",J314="s",L314="s",N314="s",P314="s",R314="s"), 0, IF(OR(D314="a",F314="a",H314="a",J314="a",L314="a",N314="a",P314="a",R314="a"),V314,0))</f>
        <v>0</v>
      </c>
      <c r="V314" s="426">
        <f>IF(T314="na",0,10)</f>
        <v>10</v>
      </c>
      <c r="W314" s="99">
        <f>COUNTIF(D314:S314,"a")+COUNTIF(D314:S314,"s")+COUNTIF(T314,"na")</f>
        <v>0</v>
      </c>
      <c r="X314" s="346"/>
      <c r="Y314" s="347"/>
      <c r="Z314" s="312"/>
    </row>
    <row r="315" spans="1:40" ht="67.7" customHeight="1" x14ac:dyDescent="0.2">
      <c r="A315" s="441"/>
      <c r="B315" s="265" t="s">
        <v>1032</v>
      </c>
      <c r="C315" s="187" t="s">
        <v>1033</v>
      </c>
      <c r="D315" s="727"/>
      <c r="E315" s="728"/>
      <c r="F315" s="727"/>
      <c r="G315" s="728"/>
      <c r="H315" s="727"/>
      <c r="I315" s="728"/>
      <c r="J315" s="727"/>
      <c r="K315" s="728"/>
      <c r="L315" s="727"/>
      <c r="M315" s="728"/>
      <c r="N315" s="727"/>
      <c r="O315" s="728"/>
      <c r="P315" s="727"/>
      <c r="Q315" s="728"/>
      <c r="R315" s="727"/>
      <c r="S315" s="728"/>
      <c r="T315" s="621"/>
      <c r="U315" s="54">
        <f>IF(OR(D315="s",F315="s",H315="s",J315="s",L315="s",N315="s",P315="s",R315="s"), 0, IF(OR(D315="a",F315="a",H315="a",J315="a",L315="a",N315="a",P315="a",R315="a"),V315,0))</f>
        <v>0</v>
      </c>
      <c r="V315" s="427">
        <f>IF(T315="na",0,5)</f>
        <v>5</v>
      </c>
      <c r="W315" s="99">
        <f>COUNTIF(D315:S315,"a")+COUNTIF(T315,"na")</f>
        <v>0</v>
      </c>
      <c r="X315" s="346"/>
      <c r="Y315" s="347"/>
      <c r="Z315" s="312" t="s">
        <v>280</v>
      </c>
    </row>
    <row r="316" spans="1:40" ht="30" customHeight="1" x14ac:dyDescent="0.2">
      <c r="A316" s="563"/>
      <c r="B316" s="280"/>
      <c r="C316" s="644" t="s">
        <v>1034</v>
      </c>
      <c r="D316" s="936"/>
      <c r="E316" s="937"/>
      <c r="F316" s="937"/>
      <c r="G316" s="937"/>
      <c r="H316" s="937"/>
      <c r="I316" s="937"/>
      <c r="J316" s="937"/>
      <c r="K316" s="937"/>
      <c r="L316" s="937"/>
      <c r="M316" s="937"/>
      <c r="N316" s="937"/>
      <c r="O316" s="937"/>
      <c r="P316" s="937"/>
      <c r="Q316" s="937"/>
      <c r="R316" s="937"/>
      <c r="S316" s="937"/>
      <c r="T316" s="937"/>
      <c r="U316" s="937"/>
      <c r="V316" s="938"/>
      <c r="W316" s="99" t="str">
        <f>IF(AND(ISNUMBER(D316),COUNTIF(D315:S315,"a")),1,IF(COUNTIF(D315:S315,"a"),0,""))</f>
        <v/>
      </c>
      <c r="Y316" s="313"/>
      <c r="Z316" s="312"/>
      <c r="AA316" s="313"/>
      <c r="AB316" s="313"/>
      <c r="AC316" s="313"/>
      <c r="AD316" s="313"/>
      <c r="AE316" s="313"/>
      <c r="AF316" s="313"/>
      <c r="AG316" s="313"/>
      <c r="AH316" s="313"/>
      <c r="AI316" s="313"/>
      <c r="AJ316" s="313"/>
      <c r="AK316" s="313"/>
      <c r="AL316" s="313"/>
      <c r="AM316" s="313"/>
      <c r="AN316" s="313"/>
    </row>
    <row r="317" spans="1:40" ht="45" customHeight="1" x14ac:dyDescent="0.2">
      <c r="A317" s="441"/>
      <c r="B317" s="282" t="s">
        <v>939</v>
      </c>
      <c r="C317" s="187" t="s">
        <v>1035</v>
      </c>
      <c r="D317" s="727"/>
      <c r="E317" s="728"/>
      <c r="F317" s="727"/>
      <c r="G317" s="728"/>
      <c r="H317" s="727"/>
      <c r="I317" s="728"/>
      <c r="J317" s="727"/>
      <c r="K317" s="728"/>
      <c r="L317" s="727"/>
      <c r="M317" s="728"/>
      <c r="N317" s="727"/>
      <c r="O317" s="728"/>
      <c r="P317" s="727"/>
      <c r="Q317" s="728"/>
      <c r="R317" s="727"/>
      <c r="S317" s="728"/>
      <c r="T317" s="621"/>
      <c r="U317" s="54">
        <f>IF(OR(D317="s",F317="s",H317="s",J317="s",L317="s",N317="s",P317="s",R317="s"), 0, IF(OR(D317="a",F317="a",H317="a",J317="a",L317="a",N317="a",P317="a",R317="a"),V317,0))</f>
        <v>0</v>
      </c>
      <c r="V317" s="428">
        <f>IF(T317="na",0,5)</f>
        <v>5</v>
      </c>
      <c r="W317" s="99">
        <f>COUNTIF(D317:S317,"a")+COUNTIF(D317:S317,"s")+COUNTIF(T317,"na")</f>
        <v>0</v>
      </c>
      <c r="X317" s="346"/>
      <c r="Y317" s="347"/>
      <c r="Z317" s="312"/>
    </row>
    <row r="318" spans="1:40" ht="30" customHeight="1" x14ac:dyDescent="0.2">
      <c r="A318" s="563"/>
      <c r="B318" s="280"/>
      <c r="C318" s="670" t="s">
        <v>923</v>
      </c>
      <c r="D318" s="902"/>
      <c r="E318" s="903"/>
      <c r="F318" s="903"/>
      <c r="G318" s="903"/>
      <c r="H318" s="903"/>
      <c r="I318" s="903"/>
      <c r="J318" s="903"/>
      <c r="K318" s="903"/>
      <c r="L318" s="903"/>
      <c r="M318" s="903"/>
      <c r="N318" s="903"/>
      <c r="O318" s="903"/>
      <c r="P318" s="903"/>
      <c r="Q318" s="903"/>
      <c r="R318" s="903"/>
      <c r="S318" s="903"/>
      <c r="T318" s="903"/>
      <c r="U318" s="903"/>
      <c r="V318" s="904"/>
      <c r="Y318" s="313"/>
      <c r="Z318" s="312"/>
      <c r="AA318" s="313"/>
      <c r="AB318" s="313"/>
      <c r="AC318" s="313"/>
      <c r="AD318" s="313"/>
      <c r="AE318" s="313"/>
      <c r="AF318" s="313"/>
      <c r="AG318" s="313"/>
      <c r="AH318" s="313"/>
      <c r="AI318" s="313"/>
      <c r="AJ318" s="313"/>
      <c r="AK318" s="313"/>
      <c r="AL318" s="313"/>
      <c r="AM318" s="313"/>
      <c r="AN318" s="313"/>
    </row>
    <row r="319" spans="1:40" ht="30" customHeight="1" x14ac:dyDescent="0.2">
      <c r="A319" s="563"/>
      <c r="B319" s="280"/>
      <c r="C319" s="670" t="s">
        <v>940</v>
      </c>
      <c r="D319" s="902"/>
      <c r="E319" s="903"/>
      <c r="F319" s="903"/>
      <c r="G319" s="903"/>
      <c r="H319" s="903"/>
      <c r="I319" s="903"/>
      <c r="J319" s="903"/>
      <c r="K319" s="903"/>
      <c r="L319" s="903"/>
      <c r="M319" s="903"/>
      <c r="N319" s="903"/>
      <c r="O319" s="903"/>
      <c r="P319" s="903"/>
      <c r="Q319" s="903"/>
      <c r="R319" s="903"/>
      <c r="S319" s="903"/>
      <c r="T319" s="903"/>
      <c r="U319" s="903"/>
      <c r="V319" s="904"/>
      <c r="Y319" s="313"/>
      <c r="Z319" s="312"/>
      <c r="AA319" s="313"/>
      <c r="AB319" s="313"/>
      <c r="AC319" s="313"/>
      <c r="AD319" s="313"/>
      <c r="AE319" s="313"/>
      <c r="AF319" s="313"/>
      <c r="AG319" s="313"/>
      <c r="AH319" s="313"/>
      <c r="AI319" s="313"/>
      <c r="AJ319" s="313"/>
      <c r="AK319" s="313"/>
      <c r="AL319" s="313"/>
      <c r="AM319" s="313"/>
      <c r="AN319" s="313"/>
    </row>
    <row r="320" spans="1:40" ht="45" customHeight="1" x14ac:dyDescent="0.2">
      <c r="A320" s="441"/>
      <c r="B320" s="282" t="s">
        <v>941</v>
      </c>
      <c r="C320" s="187" t="s">
        <v>1036</v>
      </c>
      <c r="D320" s="727"/>
      <c r="E320" s="728"/>
      <c r="F320" s="727"/>
      <c r="G320" s="728"/>
      <c r="H320" s="727"/>
      <c r="I320" s="728"/>
      <c r="J320" s="727"/>
      <c r="K320" s="728"/>
      <c r="L320" s="727"/>
      <c r="M320" s="728"/>
      <c r="N320" s="727"/>
      <c r="O320" s="728"/>
      <c r="P320" s="727"/>
      <c r="Q320" s="728"/>
      <c r="R320" s="727"/>
      <c r="S320" s="728"/>
      <c r="T320" s="621"/>
      <c r="U320" s="54">
        <f>IF(OR(D320="s",F320="s",H320="s",J320="s",L320="s",N320="s",P320="s",R320="s"), 0, IF(OR(D320="a",F320="a",H320="a",J320="a",L320="a",N320="a",P320="a",R320="a"),V320,0))</f>
        <v>0</v>
      </c>
      <c r="V320" s="428">
        <f>IF(T320="na",0,20)</f>
        <v>20</v>
      </c>
      <c r="W320" s="99">
        <f>COUNTIF(D320:S320,"a")+COUNTIF(D320:S320,"s")+COUNTIF(T320,"na")</f>
        <v>0</v>
      </c>
      <c r="X320" s="346"/>
      <c r="Y320" s="347"/>
      <c r="Z320" s="312"/>
    </row>
    <row r="321" spans="1:40" ht="48" customHeight="1" x14ac:dyDescent="0.2">
      <c r="A321" s="441"/>
      <c r="B321" s="292"/>
      <c r="C321" s="619" t="s">
        <v>942</v>
      </c>
      <c r="D321" s="781" t="s">
        <v>943</v>
      </c>
      <c r="E321" s="782"/>
      <c r="F321" s="782"/>
      <c r="G321" s="782"/>
      <c r="H321" s="782"/>
      <c r="I321" s="782"/>
      <c r="J321" s="782"/>
      <c r="K321" s="782"/>
      <c r="L321" s="782"/>
      <c r="M321" s="782"/>
      <c r="N321" s="782"/>
      <c r="O321" s="782"/>
      <c r="P321" s="782"/>
      <c r="Q321" s="782"/>
      <c r="R321" s="782"/>
      <c r="S321" s="782"/>
      <c r="T321" s="782"/>
      <c r="U321" s="782"/>
      <c r="V321" s="783"/>
      <c r="X321" s="349"/>
      <c r="Y321" s="347"/>
      <c r="Z321" s="312"/>
    </row>
    <row r="322" spans="1:40" ht="27.95" customHeight="1" x14ac:dyDescent="0.2">
      <c r="A322" s="441"/>
      <c r="B322" s="292"/>
      <c r="C322" s="187" t="s">
        <v>944</v>
      </c>
      <c r="D322" s="718"/>
      <c r="E322" s="719"/>
      <c r="F322" s="718"/>
      <c r="G322" s="719"/>
      <c r="H322" s="718"/>
      <c r="I322" s="719"/>
      <c r="J322" s="718"/>
      <c r="K322" s="719"/>
      <c r="L322" s="718"/>
      <c r="M322" s="719"/>
      <c r="N322" s="718"/>
      <c r="O322" s="719"/>
      <c r="P322" s="718"/>
      <c r="Q322" s="719"/>
      <c r="R322" s="718"/>
      <c r="S322" s="719"/>
      <c r="T322" s="807"/>
      <c r="U322" s="805"/>
      <c r="V322" s="806"/>
      <c r="W322" s="99">
        <f>IF(OR(COUNTIF($D$320:$S$320,"s"),COUNTIF($T$320,"na")),1,COUNTIF(D322:S322, "a"))</f>
        <v>0</v>
      </c>
      <c r="X322" s="346"/>
      <c r="Y322" s="347"/>
      <c r="Z322" s="312"/>
    </row>
    <row r="323" spans="1:40" ht="27.95" customHeight="1" x14ac:dyDescent="0.2">
      <c r="A323" s="441"/>
      <c r="B323" s="292"/>
      <c r="C323" s="187" t="s">
        <v>945</v>
      </c>
      <c r="D323" s="727"/>
      <c r="E323" s="728"/>
      <c r="F323" s="727"/>
      <c r="G323" s="728"/>
      <c r="H323" s="727"/>
      <c r="I323" s="728"/>
      <c r="J323" s="727"/>
      <c r="K323" s="728"/>
      <c r="L323" s="727"/>
      <c r="M323" s="728"/>
      <c r="N323" s="727"/>
      <c r="O323" s="728"/>
      <c r="P323" s="727"/>
      <c r="Q323" s="728"/>
      <c r="R323" s="727"/>
      <c r="S323" s="728"/>
      <c r="T323" s="807"/>
      <c r="U323" s="805"/>
      <c r="V323" s="806"/>
      <c r="W323" s="99">
        <f t="shared" ref="W323:W326" si="54">IF(OR(COUNTIF($D$320:$S$320,"s"),COUNTIF($T$320,"na")),1,COUNTIF(D323:S323, "a"))</f>
        <v>0</v>
      </c>
      <c r="X323" s="346"/>
      <c r="Y323" s="347"/>
      <c r="Z323" s="312"/>
    </row>
    <row r="324" spans="1:40" ht="27.95" customHeight="1" x14ac:dyDescent="0.2">
      <c r="A324" s="441"/>
      <c r="B324" s="294"/>
      <c r="C324" s="187" t="s">
        <v>946</v>
      </c>
      <c r="D324" s="727"/>
      <c r="E324" s="728"/>
      <c r="F324" s="727"/>
      <c r="G324" s="728"/>
      <c r="H324" s="727"/>
      <c r="I324" s="728"/>
      <c r="J324" s="727"/>
      <c r="K324" s="728"/>
      <c r="L324" s="727"/>
      <c r="M324" s="728"/>
      <c r="N324" s="727"/>
      <c r="O324" s="728"/>
      <c r="P324" s="727"/>
      <c r="Q324" s="728"/>
      <c r="R324" s="727"/>
      <c r="S324" s="728"/>
      <c r="T324" s="807"/>
      <c r="U324" s="805"/>
      <c r="V324" s="806"/>
      <c r="W324" s="99">
        <f t="shared" si="54"/>
        <v>0</v>
      </c>
      <c r="X324" s="346"/>
      <c r="Y324" s="347"/>
      <c r="Z324" s="312"/>
    </row>
    <row r="325" spans="1:40" ht="27.95" customHeight="1" x14ac:dyDescent="0.2">
      <c r="A325" s="441"/>
      <c r="B325" s="292"/>
      <c r="C325" s="187" t="s">
        <v>947</v>
      </c>
      <c r="D325" s="727"/>
      <c r="E325" s="728"/>
      <c r="F325" s="727"/>
      <c r="G325" s="728"/>
      <c r="H325" s="727"/>
      <c r="I325" s="728"/>
      <c r="J325" s="727"/>
      <c r="K325" s="728"/>
      <c r="L325" s="727"/>
      <c r="M325" s="728"/>
      <c r="N325" s="727"/>
      <c r="O325" s="728"/>
      <c r="P325" s="727"/>
      <c r="Q325" s="728"/>
      <c r="R325" s="727"/>
      <c r="S325" s="728"/>
      <c r="T325" s="807"/>
      <c r="U325" s="805"/>
      <c r="V325" s="806"/>
      <c r="W325" s="99">
        <f t="shared" si="54"/>
        <v>0</v>
      </c>
      <c r="X325" s="346"/>
      <c r="Y325" s="347"/>
      <c r="Z325" s="312"/>
    </row>
    <row r="326" spans="1:40" ht="27.95" customHeight="1" thickBot="1" x14ac:dyDescent="0.25">
      <c r="A326" s="480"/>
      <c r="B326" s="300"/>
      <c r="C326" s="659" t="s">
        <v>1037</v>
      </c>
      <c r="D326" s="720"/>
      <c r="E326" s="721"/>
      <c r="F326" s="720"/>
      <c r="G326" s="721"/>
      <c r="H326" s="720"/>
      <c r="I326" s="721"/>
      <c r="J326" s="720"/>
      <c r="K326" s="721"/>
      <c r="L326" s="720"/>
      <c r="M326" s="721"/>
      <c r="N326" s="720"/>
      <c r="O326" s="721"/>
      <c r="P326" s="720"/>
      <c r="Q326" s="721"/>
      <c r="R326" s="720"/>
      <c r="S326" s="721"/>
      <c r="T326" s="951"/>
      <c r="U326" s="952"/>
      <c r="V326" s="953"/>
      <c r="W326" s="99">
        <f t="shared" si="54"/>
        <v>0</v>
      </c>
      <c r="X326" s="346"/>
      <c r="Y326" s="347"/>
      <c r="Z326" s="312"/>
    </row>
    <row r="327" spans="1:40" ht="30" customHeight="1" x14ac:dyDescent="0.2">
      <c r="A327" s="418"/>
      <c r="B327" s="280"/>
      <c r="C327" s="670" t="s">
        <v>948</v>
      </c>
      <c r="D327" s="902"/>
      <c r="E327" s="903"/>
      <c r="F327" s="903"/>
      <c r="G327" s="903"/>
      <c r="H327" s="903"/>
      <c r="I327" s="903"/>
      <c r="J327" s="903"/>
      <c r="K327" s="903"/>
      <c r="L327" s="903"/>
      <c r="M327" s="903"/>
      <c r="N327" s="903"/>
      <c r="O327" s="903"/>
      <c r="P327" s="903"/>
      <c r="Q327" s="903"/>
      <c r="R327" s="903"/>
      <c r="S327" s="903"/>
      <c r="T327" s="903"/>
      <c r="U327" s="903"/>
      <c r="V327" s="904"/>
      <c r="Y327" s="313"/>
      <c r="Z327" s="312"/>
      <c r="AA327" s="313"/>
      <c r="AB327" s="313"/>
      <c r="AC327" s="313"/>
      <c r="AD327" s="313"/>
      <c r="AE327" s="313"/>
      <c r="AF327" s="313"/>
      <c r="AG327" s="313"/>
      <c r="AH327" s="313"/>
      <c r="AI327" s="313"/>
      <c r="AJ327" s="313"/>
      <c r="AK327" s="313"/>
      <c r="AL327" s="313"/>
      <c r="AM327" s="313"/>
      <c r="AN327" s="313"/>
    </row>
    <row r="328" spans="1:40" ht="45" customHeight="1" x14ac:dyDescent="0.2">
      <c r="A328" s="441"/>
      <c r="B328" s="282" t="s">
        <v>949</v>
      </c>
      <c r="C328" s="187" t="s">
        <v>1038</v>
      </c>
      <c r="D328" s="727"/>
      <c r="E328" s="728"/>
      <c r="F328" s="727"/>
      <c r="G328" s="728"/>
      <c r="H328" s="727"/>
      <c r="I328" s="728"/>
      <c r="J328" s="727"/>
      <c r="K328" s="728"/>
      <c r="L328" s="727"/>
      <c r="M328" s="728"/>
      <c r="N328" s="727"/>
      <c r="O328" s="728"/>
      <c r="P328" s="727"/>
      <c r="Q328" s="728"/>
      <c r="R328" s="727"/>
      <c r="S328" s="728"/>
      <c r="T328" s="509"/>
      <c r="U328" s="54">
        <f>IF(OR(D328="s",F328="s",H328="s",J328="s",L328="s",N328="s",P328="s",R328="s"), 0, IF(OR(D328="a",F328="a",H328="a",J328="a",L328="a",N328="a",P328="a",R328="a"),V328,0))</f>
        <v>0</v>
      </c>
      <c r="V328" s="428">
        <v>15</v>
      </c>
      <c r="W328" s="99">
        <f>COUNTIF(D328:S328,"a")+COUNTIF(D328:S328,"s")</f>
        <v>0</v>
      </c>
      <c r="X328" s="346"/>
      <c r="Y328" s="347"/>
      <c r="Z328" s="312"/>
    </row>
    <row r="329" spans="1:40" ht="30" customHeight="1" x14ac:dyDescent="0.2">
      <c r="A329" s="441"/>
      <c r="B329" s="292"/>
      <c r="C329" s="619" t="s">
        <v>950</v>
      </c>
      <c r="D329" s="736" t="s">
        <v>924</v>
      </c>
      <c r="E329" s="737"/>
      <c r="F329" s="737"/>
      <c r="G329" s="737"/>
      <c r="H329" s="737"/>
      <c r="I329" s="737"/>
      <c r="J329" s="737"/>
      <c r="K329" s="737"/>
      <c r="L329" s="737"/>
      <c r="M329" s="737"/>
      <c r="N329" s="737"/>
      <c r="O329" s="737"/>
      <c r="P329" s="737"/>
      <c r="Q329" s="737"/>
      <c r="R329" s="737"/>
      <c r="S329" s="737"/>
      <c r="T329" s="737"/>
      <c r="U329" s="737"/>
      <c r="V329" s="738"/>
      <c r="X329" s="349"/>
      <c r="Y329" s="347"/>
      <c r="Z329" s="312"/>
    </row>
    <row r="330" spans="1:40" ht="27.95" customHeight="1" x14ac:dyDescent="0.2">
      <c r="A330" s="441"/>
      <c r="B330" s="291"/>
      <c r="C330" s="187" t="s">
        <v>951</v>
      </c>
      <c r="D330" s="718"/>
      <c r="E330" s="719"/>
      <c r="F330" s="718"/>
      <c r="G330" s="719"/>
      <c r="H330" s="718"/>
      <c r="I330" s="719"/>
      <c r="J330" s="718"/>
      <c r="K330" s="719"/>
      <c r="L330" s="718"/>
      <c r="M330" s="719"/>
      <c r="N330" s="718"/>
      <c r="O330" s="719"/>
      <c r="P330" s="718"/>
      <c r="Q330" s="719"/>
      <c r="R330" s="718"/>
      <c r="S330" s="719"/>
      <c r="T330" s="807"/>
      <c r="U330" s="805"/>
      <c r="V330" s="806"/>
      <c r="W330" s="99">
        <f>IF(COUNTIF($D$328:$S$328,"s"),1,COUNTIF(D330:S330, "a"))</f>
        <v>0</v>
      </c>
      <c r="X330" s="346"/>
      <c r="Y330" s="347"/>
      <c r="Z330" s="312"/>
    </row>
    <row r="331" spans="1:40" ht="27.95" customHeight="1" x14ac:dyDescent="0.2">
      <c r="A331" s="441"/>
      <c r="B331" s="292"/>
      <c r="C331" s="187" t="s">
        <v>952</v>
      </c>
      <c r="D331" s="727"/>
      <c r="E331" s="728"/>
      <c r="F331" s="727"/>
      <c r="G331" s="728"/>
      <c r="H331" s="727"/>
      <c r="I331" s="728"/>
      <c r="J331" s="727"/>
      <c r="K331" s="728"/>
      <c r="L331" s="727"/>
      <c r="M331" s="728"/>
      <c r="N331" s="727"/>
      <c r="O331" s="728"/>
      <c r="P331" s="727"/>
      <c r="Q331" s="728"/>
      <c r="R331" s="727"/>
      <c r="S331" s="728"/>
      <c r="T331" s="807"/>
      <c r="U331" s="805"/>
      <c r="V331" s="806"/>
      <c r="W331" s="99">
        <f t="shared" ref="W331:W338" si="55">IF(COUNTIF($D$328:$S$328,"s"),1,COUNTIF(D331:S331, "a"))</f>
        <v>0</v>
      </c>
      <c r="X331" s="346"/>
      <c r="Y331" s="347"/>
      <c r="Z331" s="312"/>
    </row>
    <row r="332" spans="1:40" ht="27.95" customHeight="1" x14ac:dyDescent="0.2">
      <c r="A332" s="441"/>
      <c r="B332" s="294"/>
      <c r="C332" s="187" t="s">
        <v>1039</v>
      </c>
      <c r="D332" s="727"/>
      <c r="E332" s="728"/>
      <c r="F332" s="727"/>
      <c r="G332" s="728"/>
      <c r="H332" s="727"/>
      <c r="I332" s="728"/>
      <c r="J332" s="727"/>
      <c r="K332" s="728"/>
      <c r="L332" s="727"/>
      <c r="M332" s="728"/>
      <c r="N332" s="727"/>
      <c r="O332" s="728"/>
      <c r="P332" s="727"/>
      <c r="Q332" s="728"/>
      <c r="R332" s="727"/>
      <c r="S332" s="728"/>
      <c r="T332" s="807"/>
      <c r="U332" s="805"/>
      <c r="V332" s="806"/>
      <c r="W332" s="99">
        <f t="shared" si="55"/>
        <v>0</v>
      </c>
      <c r="X332" s="346"/>
      <c r="Y332" s="347"/>
      <c r="Z332" s="312"/>
    </row>
    <row r="333" spans="1:40" ht="27.95" customHeight="1" x14ac:dyDescent="0.2">
      <c r="A333" s="441"/>
      <c r="B333" s="292"/>
      <c r="C333" s="187" t="s">
        <v>953</v>
      </c>
      <c r="D333" s="727"/>
      <c r="E333" s="728"/>
      <c r="F333" s="727"/>
      <c r="G333" s="728"/>
      <c r="H333" s="727"/>
      <c r="I333" s="728"/>
      <c r="J333" s="727"/>
      <c r="K333" s="728"/>
      <c r="L333" s="727"/>
      <c r="M333" s="728"/>
      <c r="N333" s="727"/>
      <c r="O333" s="728"/>
      <c r="P333" s="727"/>
      <c r="Q333" s="728"/>
      <c r="R333" s="727"/>
      <c r="S333" s="728"/>
      <c r="T333" s="807"/>
      <c r="U333" s="805"/>
      <c r="V333" s="806"/>
      <c r="W333" s="99">
        <f t="shared" si="55"/>
        <v>0</v>
      </c>
      <c r="X333" s="346"/>
      <c r="Y333" s="347"/>
      <c r="Z333" s="312"/>
    </row>
    <row r="334" spans="1:40" ht="27.95" customHeight="1" x14ac:dyDescent="0.2">
      <c r="A334" s="441"/>
      <c r="B334" s="295"/>
      <c r="C334" s="190" t="s">
        <v>954</v>
      </c>
      <c r="D334" s="732"/>
      <c r="E334" s="733"/>
      <c r="F334" s="732"/>
      <c r="G334" s="733"/>
      <c r="H334" s="732"/>
      <c r="I334" s="733"/>
      <c r="J334" s="732"/>
      <c r="K334" s="733"/>
      <c r="L334" s="732"/>
      <c r="M334" s="733"/>
      <c r="N334" s="732"/>
      <c r="O334" s="733"/>
      <c r="P334" s="732"/>
      <c r="Q334" s="733"/>
      <c r="R334" s="732"/>
      <c r="S334" s="733"/>
      <c r="T334" s="807"/>
      <c r="U334" s="805"/>
      <c r="V334" s="806"/>
      <c r="W334" s="99">
        <f t="shared" si="55"/>
        <v>0</v>
      </c>
      <c r="X334" s="346"/>
      <c r="Y334" s="347"/>
      <c r="Z334" s="312"/>
    </row>
    <row r="335" spans="1:40" ht="27.95" customHeight="1" x14ac:dyDescent="0.2">
      <c r="A335" s="441"/>
      <c r="B335" s="292"/>
      <c r="C335" s="187" t="s">
        <v>955</v>
      </c>
      <c r="D335" s="732"/>
      <c r="E335" s="733"/>
      <c r="F335" s="732"/>
      <c r="G335" s="733"/>
      <c r="H335" s="732"/>
      <c r="I335" s="733"/>
      <c r="J335" s="732"/>
      <c r="K335" s="733"/>
      <c r="L335" s="732"/>
      <c r="M335" s="733"/>
      <c r="N335" s="732"/>
      <c r="O335" s="733"/>
      <c r="P335" s="732"/>
      <c r="Q335" s="733"/>
      <c r="R335" s="732"/>
      <c r="S335" s="733"/>
      <c r="T335" s="807"/>
      <c r="U335" s="805"/>
      <c r="V335" s="806"/>
      <c r="W335" s="99">
        <f t="shared" si="55"/>
        <v>0</v>
      </c>
      <c r="X335" s="346"/>
      <c r="Y335" s="347"/>
      <c r="Z335" s="312"/>
    </row>
    <row r="336" spans="1:40" ht="27.95" customHeight="1" x14ac:dyDescent="0.2">
      <c r="A336" s="441"/>
      <c r="B336" s="294"/>
      <c r="C336" s="187" t="s">
        <v>956</v>
      </c>
      <c r="D336" s="732"/>
      <c r="E336" s="733"/>
      <c r="F336" s="732"/>
      <c r="G336" s="733"/>
      <c r="H336" s="732"/>
      <c r="I336" s="733"/>
      <c r="J336" s="732"/>
      <c r="K336" s="733"/>
      <c r="L336" s="732"/>
      <c r="M336" s="733"/>
      <c r="N336" s="732"/>
      <c r="O336" s="733"/>
      <c r="P336" s="732"/>
      <c r="Q336" s="733"/>
      <c r="R336" s="732"/>
      <c r="S336" s="733"/>
      <c r="T336" s="807"/>
      <c r="U336" s="805"/>
      <c r="V336" s="806"/>
      <c r="W336" s="99">
        <f t="shared" si="55"/>
        <v>0</v>
      </c>
      <c r="X336" s="346"/>
      <c r="Y336" s="347"/>
      <c r="Z336" s="312"/>
    </row>
    <row r="337" spans="1:40" ht="27.95" customHeight="1" x14ac:dyDescent="0.2">
      <c r="A337" s="441"/>
      <c r="B337" s="292"/>
      <c r="C337" s="187" t="s">
        <v>957</v>
      </c>
      <c r="D337" s="732"/>
      <c r="E337" s="733"/>
      <c r="F337" s="732"/>
      <c r="G337" s="733"/>
      <c r="H337" s="732"/>
      <c r="I337" s="733"/>
      <c r="J337" s="732"/>
      <c r="K337" s="733"/>
      <c r="L337" s="732"/>
      <c r="M337" s="733"/>
      <c r="N337" s="732"/>
      <c r="O337" s="733"/>
      <c r="P337" s="732"/>
      <c r="Q337" s="733"/>
      <c r="R337" s="732"/>
      <c r="S337" s="733"/>
      <c r="T337" s="807"/>
      <c r="U337" s="805"/>
      <c r="V337" s="806"/>
      <c r="W337" s="99">
        <f t="shared" si="55"/>
        <v>0</v>
      </c>
      <c r="X337" s="346"/>
      <c r="Y337" s="347"/>
      <c r="Z337" s="312"/>
    </row>
    <row r="338" spans="1:40" ht="27.95" customHeight="1" x14ac:dyDescent="0.2">
      <c r="A338" s="441"/>
      <c r="B338" s="292"/>
      <c r="C338" s="187" t="s">
        <v>1040</v>
      </c>
      <c r="D338" s="727"/>
      <c r="E338" s="728"/>
      <c r="F338" s="727"/>
      <c r="G338" s="728"/>
      <c r="H338" s="727"/>
      <c r="I338" s="728"/>
      <c r="J338" s="727"/>
      <c r="K338" s="728"/>
      <c r="L338" s="727"/>
      <c r="M338" s="728"/>
      <c r="N338" s="727"/>
      <c r="O338" s="728"/>
      <c r="P338" s="727"/>
      <c r="Q338" s="728"/>
      <c r="R338" s="727"/>
      <c r="S338" s="728"/>
      <c r="T338" s="807"/>
      <c r="U338" s="805"/>
      <c r="V338" s="806"/>
      <c r="W338" s="99">
        <f t="shared" si="55"/>
        <v>0</v>
      </c>
      <c r="X338" s="346"/>
      <c r="Y338" s="347"/>
      <c r="Z338" s="312"/>
    </row>
    <row r="339" spans="1:40" ht="27.95" customHeight="1" x14ac:dyDescent="0.2">
      <c r="A339" s="441"/>
      <c r="B339" s="295"/>
      <c r="C339" s="645" t="s">
        <v>1041</v>
      </c>
      <c r="D339" s="818"/>
      <c r="E339" s="819"/>
      <c r="F339" s="819"/>
      <c r="G339" s="819"/>
      <c r="H339" s="819"/>
      <c r="I339" s="819"/>
      <c r="J339" s="819"/>
      <c r="K339" s="819"/>
      <c r="L339" s="819"/>
      <c r="M339" s="819"/>
      <c r="N339" s="819"/>
      <c r="O339" s="819"/>
      <c r="P339" s="819"/>
      <c r="Q339" s="819"/>
      <c r="R339" s="819"/>
      <c r="S339" s="820"/>
      <c r="T339" s="815"/>
      <c r="U339" s="816"/>
      <c r="V339" s="817"/>
      <c r="W339" s="99" t="str">
        <f>IF(AND(ISTEXT(D339),COUNTIF(D338:S338,"a")),1,IF(COUNTIF(D338:S338,"a"),0,""))</f>
        <v/>
      </c>
      <c r="X339" s="346"/>
      <c r="Y339" s="347"/>
      <c r="Z339" s="312"/>
    </row>
    <row r="340" spans="1:40" ht="45" customHeight="1" x14ac:dyDescent="0.2">
      <c r="A340" s="441"/>
      <c r="B340" s="282" t="s">
        <v>958</v>
      </c>
      <c r="C340" s="187" t="s">
        <v>1042</v>
      </c>
      <c r="D340" s="727"/>
      <c r="E340" s="728"/>
      <c r="F340" s="727"/>
      <c r="G340" s="728"/>
      <c r="H340" s="727"/>
      <c r="I340" s="728"/>
      <c r="J340" s="727"/>
      <c r="K340" s="728"/>
      <c r="L340" s="727"/>
      <c r="M340" s="728"/>
      <c r="N340" s="727"/>
      <c r="O340" s="728"/>
      <c r="P340" s="727"/>
      <c r="Q340" s="728"/>
      <c r="R340" s="727"/>
      <c r="S340" s="728"/>
      <c r="T340" s="509"/>
      <c r="U340" s="58">
        <f>IF(OR(D340="s",F340="s",H340="s",J340="s",L340="s",N340="s",P340="s",R340="s"), 0, IF(OR(D340="a",F340="a",H340="a",J340="a",L340="a",N340="a",P340="a",R340="a"),V340,0))</f>
        <v>0</v>
      </c>
      <c r="V340" s="431">
        <v>15</v>
      </c>
      <c r="W340" s="99">
        <f>COUNTIF(D340:S340,"a")+COUNTIF(D340:S340,"s")</f>
        <v>0</v>
      </c>
      <c r="X340" s="346"/>
      <c r="Y340" s="347"/>
      <c r="Z340" s="312"/>
    </row>
    <row r="341" spans="1:40" ht="30" customHeight="1" x14ac:dyDescent="0.2">
      <c r="A341" s="441"/>
      <c r="B341" s="292"/>
      <c r="C341" s="619" t="s">
        <v>950</v>
      </c>
      <c r="D341" s="736" t="s">
        <v>924</v>
      </c>
      <c r="E341" s="737"/>
      <c r="F341" s="737"/>
      <c r="G341" s="737"/>
      <c r="H341" s="737"/>
      <c r="I341" s="737"/>
      <c r="J341" s="737"/>
      <c r="K341" s="737"/>
      <c r="L341" s="737"/>
      <c r="M341" s="737"/>
      <c r="N341" s="737"/>
      <c r="O341" s="737"/>
      <c r="P341" s="737"/>
      <c r="Q341" s="737"/>
      <c r="R341" s="737"/>
      <c r="S341" s="737"/>
      <c r="T341" s="737"/>
      <c r="U341" s="737"/>
      <c r="V341" s="738"/>
      <c r="X341" s="349"/>
      <c r="Y341" s="347"/>
      <c r="Z341" s="312"/>
    </row>
    <row r="342" spans="1:40" ht="27.95" customHeight="1" x14ac:dyDescent="0.2">
      <c r="A342" s="441"/>
      <c r="B342" s="291"/>
      <c r="C342" s="187" t="s">
        <v>951</v>
      </c>
      <c r="D342" s="718"/>
      <c r="E342" s="719"/>
      <c r="F342" s="718"/>
      <c r="G342" s="719"/>
      <c r="H342" s="718"/>
      <c r="I342" s="719"/>
      <c r="J342" s="718"/>
      <c r="K342" s="719"/>
      <c r="L342" s="718"/>
      <c r="M342" s="719"/>
      <c r="N342" s="718"/>
      <c r="O342" s="719"/>
      <c r="P342" s="718"/>
      <c r="Q342" s="719"/>
      <c r="R342" s="718"/>
      <c r="S342" s="719"/>
      <c r="T342" s="807"/>
      <c r="U342" s="805"/>
      <c r="V342" s="806"/>
      <c r="W342" s="99">
        <f>IF(COUNTIF($D$340:$S$340,"s"),1,COUNTIF(D342:S342, "a"))</f>
        <v>0</v>
      </c>
      <c r="X342" s="346"/>
      <c r="Y342" s="347"/>
      <c r="Z342" s="312"/>
    </row>
    <row r="343" spans="1:40" ht="27.95" customHeight="1" x14ac:dyDescent="0.2">
      <c r="A343" s="441"/>
      <c r="B343" s="292"/>
      <c r="C343" s="187" t="s">
        <v>952</v>
      </c>
      <c r="D343" s="727"/>
      <c r="E343" s="728"/>
      <c r="F343" s="727"/>
      <c r="G343" s="728"/>
      <c r="H343" s="727"/>
      <c r="I343" s="728"/>
      <c r="J343" s="727"/>
      <c r="K343" s="728"/>
      <c r="L343" s="727"/>
      <c r="M343" s="728"/>
      <c r="N343" s="727"/>
      <c r="O343" s="728"/>
      <c r="P343" s="727"/>
      <c r="Q343" s="728"/>
      <c r="R343" s="727"/>
      <c r="S343" s="728"/>
      <c r="T343" s="807"/>
      <c r="U343" s="805"/>
      <c r="V343" s="806"/>
      <c r="W343" s="99">
        <f t="shared" ref="W343:W350" si="56">IF(COUNTIF($D$340:$S$340,"s"),1,COUNTIF(D343:S343, "a"))</f>
        <v>0</v>
      </c>
      <c r="X343" s="346"/>
      <c r="Y343" s="347"/>
      <c r="Z343" s="312"/>
    </row>
    <row r="344" spans="1:40" ht="27.95" customHeight="1" x14ac:dyDescent="0.2">
      <c r="A344" s="441"/>
      <c r="B344" s="294"/>
      <c r="C344" s="187" t="s">
        <v>1039</v>
      </c>
      <c r="D344" s="727"/>
      <c r="E344" s="728"/>
      <c r="F344" s="727"/>
      <c r="G344" s="728"/>
      <c r="H344" s="727"/>
      <c r="I344" s="728"/>
      <c r="J344" s="727"/>
      <c r="K344" s="728"/>
      <c r="L344" s="727"/>
      <c r="M344" s="728"/>
      <c r="N344" s="727"/>
      <c r="O344" s="728"/>
      <c r="P344" s="727"/>
      <c r="Q344" s="728"/>
      <c r="R344" s="727"/>
      <c r="S344" s="728"/>
      <c r="T344" s="807"/>
      <c r="U344" s="805"/>
      <c r="V344" s="806"/>
      <c r="W344" s="99">
        <f t="shared" si="56"/>
        <v>0</v>
      </c>
      <c r="X344" s="346"/>
      <c r="Y344" s="347"/>
      <c r="Z344" s="312"/>
    </row>
    <row r="345" spans="1:40" ht="27.95" customHeight="1" x14ac:dyDescent="0.2">
      <c r="A345" s="441"/>
      <c r="B345" s="292"/>
      <c r="C345" s="187" t="s">
        <v>953</v>
      </c>
      <c r="D345" s="727"/>
      <c r="E345" s="728"/>
      <c r="F345" s="727"/>
      <c r="G345" s="728"/>
      <c r="H345" s="727"/>
      <c r="I345" s="728"/>
      <c r="J345" s="727"/>
      <c r="K345" s="728"/>
      <c r="L345" s="727"/>
      <c r="M345" s="728"/>
      <c r="N345" s="727"/>
      <c r="O345" s="728"/>
      <c r="P345" s="727"/>
      <c r="Q345" s="728"/>
      <c r="R345" s="727"/>
      <c r="S345" s="728"/>
      <c r="T345" s="807"/>
      <c r="U345" s="805"/>
      <c r="V345" s="806"/>
      <c r="W345" s="99">
        <f t="shared" si="56"/>
        <v>0</v>
      </c>
      <c r="X345" s="346"/>
      <c r="Y345" s="347"/>
      <c r="Z345" s="312"/>
    </row>
    <row r="346" spans="1:40" ht="27.95" customHeight="1" x14ac:dyDescent="0.2">
      <c r="A346" s="441"/>
      <c r="B346" s="295"/>
      <c r="C346" s="190" t="s">
        <v>954</v>
      </c>
      <c r="D346" s="732"/>
      <c r="E346" s="733"/>
      <c r="F346" s="732"/>
      <c r="G346" s="733"/>
      <c r="H346" s="732"/>
      <c r="I346" s="733"/>
      <c r="J346" s="732"/>
      <c r="K346" s="733"/>
      <c r="L346" s="732"/>
      <c r="M346" s="733"/>
      <c r="N346" s="732"/>
      <c r="O346" s="733"/>
      <c r="P346" s="732"/>
      <c r="Q346" s="733"/>
      <c r="R346" s="732"/>
      <c r="S346" s="733"/>
      <c r="T346" s="807"/>
      <c r="U346" s="805"/>
      <c r="V346" s="806"/>
      <c r="W346" s="99">
        <f t="shared" si="56"/>
        <v>0</v>
      </c>
      <c r="X346" s="346"/>
      <c r="Y346" s="347"/>
      <c r="Z346" s="312"/>
    </row>
    <row r="347" spans="1:40" ht="27.95" customHeight="1" x14ac:dyDescent="0.2">
      <c r="A347" s="441"/>
      <c r="B347" s="292"/>
      <c r="C347" s="187" t="s">
        <v>955</v>
      </c>
      <c r="D347" s="727"/>
      <c r="E347" s="728"/>
      <c r="F347" s="727"/>
      <c r="G347" s="728"/>
      <c r="H347" s="727"/>
      <c r="I347" s="728"/>
      <c r="J347" s="727"/>
      <c r="K347" s="728"/>
      <c r="L347" s="727"/>
      <c r="M347" s="728"/>
      <c r="N347" s="727"/>
      <c r="O347" s="728"/>
      <c r="P347" s="727"/>
      <c r="Q347" s="728"/>
      <c r="R347" s="727"/>
      <c r="S347" s="728"/>
      <c r="T347" s="807"/>
      <c r="U347" s="805"/>
      <c r="V347" s="806"/>
      <c r="W347" s="99">
        <f t="shared" si="56"/>
        <v>0</v>
      </c>
      <c r="X347" s="346"/>
      <c r="Y347" s="347"/>
      <c r="Z347" s="312"/>
    </row>
    <row r="348" spans="1:40" ht="27.95" customHeight="1" x14ac:dyDescent="0.2">
      <c r="A348" s="441"/>
      <c r="B348" s="294"/>
      <c r="C348" s="187" t="s">
        <v>956</v>
      </c>
      <c r="D348" s="727"/>
      <c r="E348" s="728"/>
      <c r="F348" s="727"/>
      <c r="G348" s="728"/>
      <c r="H348" s="727"/>
      <c r="I348" s="728"/>
      <c r="J348" s="727"/>
      <c r="K348" s="728"/>
      <c r="L348" s="727"/>
      <c r="M348" s="728"/>
      <c r="N348" s="727"/>
      <c r="O348" s="728"/>
      <c r="P348" s="727"/>
      <c r="Q348" s="728"/>
      <c r="R348" s="727"/>
      <c r="S348" s="728"/>
      <c r="T348" s="807"/>
      <c r="U348" s="805"/>
      <c r="V348" s="806"/>
      <c r="W348" s="99">
        <f t="shared" si="56"/>
        <v>0</v>
      </c>
      <c r="X348" s="346"/>
      <c r="Y348" s="347"/>
      <c r="Z348" s="312"/>
    </row>
    <row r="349" spans="1:40" ht="27.95" customHeight="1" x14ac:dyDescent="0.2">
      <c r="A349" s="441"/>
      <c r="B349" s="292"/>
      <c r="C349" s="187" t="s">
        <v>957</v>
      </c>
      <c r="D349" s="727"/>
      <c r="E349" s="728"/>
      <c r="F349" s="727"/>
      <c r="G349" s="728"/>
      <c r="H349" s="727"/>
      <c r="I349" s="728"/>
      <c r="J349" s="727"/>
      <c r="K349" s="728"/>
      <c r="L349" s="727"/>
      <c r="M349" s="728"/>
      <c r="N349" s="727"/>
      <c r="O349" s="728"/>
      <c r="P349" s="727"/>
      <c r="Q349" s="728"/>
      <c r="R349" s="727"/>
      <c r="S349" s="728"/>
      <c r="T349" s="807"/>
      <c r="U349" s="805"/>
      <c r="V349" s="806"/>
      <c r="W349" s="99">
        <f t="shared" si="56"/>
        <v>0</v>
      </c>
      <c r="X349" s="346"/>
      <c r="Y349" s="347"/>
      <c r="Z349" s="312"/>
    </row>
    <row r="350" spans="1:40" ht="27.95" customHeight="1" x14ac:dyDescent="0.2">
      <c r="A350" s="441"/>
      <c r="B350" s="292"/>
      <c r="C350" s="187" t="s">
        <v>1040</v>
      </c>
      <c r="D350" s="727"/>
      <c r="E350" s="728"/>
      <c r="F350" s="727"/>
      <c r="G350" s="728"/>
      <c r="H350" s="727"/>
      <c r="I350" s="728"/>
      <c r="J350" s="727"/>
      <c r="K350" s="728"/>
      <c r="L350" s="727"/>
      <c r="M350" s="728"/>
      <c r="N350" s="727"/>
      <c r="O350" s="728"/>
      <c r="P350" s="727"/>
      <c r="Q350" s="728"/>
      <c r="R350" s="727"/>
      <c r="S350" s="728"/>
      <c r="T350" s="807"/>
      <c r="U350" s="805"/>
      <c r="V350" s="806"/>
      <c r="W350" s="99">
        <f t="shared" si="56"/>
        <v>0</v>
      </c>
      <c r="X350" s="346"/>
      <c r="Y350" s="347"/>
      <c r="Z350" s="312"/>
    </row>
    <row r="351" spans="1:40" ht="27.95" customHeight="1" thickBot="1" x14ac:dyDescent="0.25">
      <c r="A351" s="480"/>
      <c r="B351" s="300"/>
      <c r="C351" s="660" t="s">
        <v>1041</v>
      </c>
      <c r="D351" s="821"/>
      <c r="E351" s="822"/>
      <c r="F351" s="822"/>
      <c r="G351" s="822"/>
      <c r="H351" s="822"/>
      <c r="I351" s="822"/>
      <c r="J351" s="822"/>
      <c r="K351" s="822"/>
      <c r="L351" s="822"/>
      <c r="M351" s="822"/>
      <c r="N351" s="822"/>
      <c r="O351" s="822"/>
      <c r="P351" s="822"/>
      <c r="Q351" s="822"/>
      <c r="R351" s="822"/>
      <c r="S351" s="958"/>
      <c r="T351" s="951"/>
      <c r="U351" s="952"/>
      <c r="V351" s="953"/>
      <c r="W351" s="99" t="str">
        <f>IF(AND(ISTEXT(D351),COUNTIF(D350:S350,"a")),1,IF(COUNTIF(D350:S350,"a"),0,""))</f>
        <v/>
      </c>
      <c r="X351" s="346"/>
      <c r="Y351" s="347"/>
      <c r="Z351" s="312"/>
    </row>
    <row r="352" spans="1:40" ht="30" customHeight="1" x14ac:dyDescent="0.2">
      <c r="A352" s="418"/>
      <c r="B352" s="280"/>
      <c r="C352" s="670" t="s">
        <v>959</v>
      </c>
      <c r="D352" s="902"/>
      <c r="E352" s="903"/>
      <c r="F352" s="903"/>
      <c r="G352" s="903"/>
      <c r="H352" s="903"/>
      <c r="I352" s="903"/>
      <c r="J352" s="903"/>
      <c r="K352" s="903"/>
      <c r="L352" s="903"/>
      <c r="M352" s="903"/>
      <c r="N352" s="903"/>
      <c r="O352" s="903"/>
      <c r="P352" s="903"/>
      <c r="Q352" s="903"/>
      <c r="R352" s="903"/>
      <c r="S352" s="903"/>
      <c r="T352" s="903"/>
      <c r="U352" s="903"/>
      <c r="V352" s="904"/>
      <c r="Y352" s="313"/>
      <c r="Z352" s="312"/>
      <c r="AA352" s="313"/>
      <c r="AB352" s="313"/>
      <c r="AC352" s="313"/>
      <c r="AD352" s="313"/>
      <c r="AE352" s="313"/>
      <c r="AF352" s="313"/>
      <c r="AG352" s="313"/>
      <c r="AH352" s="313"/>
      <c r="AI352" s="313"/>
      <c r="AJ352" s="313"/>
      <c r="AK352" s="313"/>
      <c r="AL352" s="313"/>
      <c r="AM352" s="313"/>
      <c r="AN352" s="313"/>
    </row>
    <row r="353" spans="1:26" ht="45" customHeight="1" x14ac:dyDescent="0.2">
      <c r="A353" s="441"/>
      <c r="B353" s="282" t="s">
        <v>960</v>
      </c>
      <c r="C353" s="187" t="s">
        <v>1043</v>
      </c>
      <c r="D353" s="727"/>
      <c r="E353" s="728"/>
      <c r="F353" s="727"/>
      <c r="G353" s="728"/>
      <c r="H353" s="727"/>
      <c r="I353" s="728"/>
      <c r="J353" s="727"/>
      <c r="K353" s="728"/>
      <c r="L353" s="727"/>
      <c r="M353" s="728"/>
      <c r="N353" s="727"/>
      <c r="O353" s="728"/>
      <c r="P353" s="727"/>
      <c r="Q353" s="728"/>
      <c r="R353" s="727"/>
      <c r="S353" s="728"/>
      <c r="T353" s="509"/>
      <c r="U353" s="54">
        <f>IF(OR(D353="s",F353="s",H353="s",J353="s",L353="s",N353="s",P353="s",R353="s"), 0, IF(OR(D353="a",F353="a",H353="a",J353="a",L353="a",N353="a",P353="a",R353="a"),V353,0))</f>
        <v>0</v>
      </c>
      <c r="V353" s="428">
        <v>25</v>
      </c>
      <c r="W353" s="99">
        <f>COUNTIF(D353:S353,"a")+COUNTIF(D353:S353,"s")</f>
        <v>0</v>
      </c>
      <c r="X353" s="346"/>
      <c r="Y353" s="347"/>
      <c r="Z353" s="312"/>
    </row>
    <row r="354" spans="1:26" ht="30" customHeight="1" x14ac:dyDescent="0.2">
      <c r="A354" s="441"/>
      <c r="B354" s="292"/>
      <c r="C354" s="619" t="s">
        <v>961</v>
      </c>
      <c r="D354" s="736" t="s">
        <v>924</v>
      </c>
      <c r="E354" s="737"/>
      <c r="F354" s="737"/>
      <c r="G354" s="737"/>
      <c r="H354" s="737"/>
      <c r="I354" s="737"/>
      <c r="J354" s="737"/>
      <c r="K354" s="737"/>
      <c r="L354" s="737"/>
      <c r="M354" s="737"/>
      <c r="N354" s="737"/>
      <c r="O354" s="737"/>
      <c r="P354" s="737"/>
      <c r="Q354" s="737"/>
      <c r="R354" s="737"/>
      <c r="S354" s="737"/>
      <c r="T354" s="737"/>
      <c r="U354" s="737"/>
      <c r="V354" s="738"/>
      <c r="X354" s="349"/>
      <c r="Y354" s="347"/>
      <c r="Z354" s="312"/>
    </row>
    <row r="355" spans="1:26" ht="27.95" customHeight="1" x14ac:dyDescent="0.2">
      <c r="A355" s="441"/>
      <c r="B355" s="291"/>
      <c r="C355" s="187" t="s">
        <v>962</v>
      </c>
      <c r="D355" s="718"/>
      <c r="E355" s="719"/>
      <c r="F355" s="718"/>
      <c r="G355" s="719"/>
      <c r="H355" s="718"/>
      <c r="I355" s="719"/>
      <c r="J355" s="718"/>
      <c r="K355" s="719"/>
      <c r="L355" s="718"/>
      <c r="M355" s="719"/>
      <c r="N355" s="718"/>
      <c r="O355" s="719"/>
      <c r="P355" s="718"/>
      <c r="Q355" s="719"/>
      <c r="R355" s="718"/>
      <c r="S355" s="719"/>
      <c r="T355" s="967"/>
      <c r="U355" s="968"/>
      <c r="V355" s="969"/>
      <c r="W355" s="99">
        <f>IF(COUNTIF($D$353:$S$353,"s"),1,COUNTIF(D355:S355, "a"))</f>
        <v>0</v>
      </c>
      <c r="X355" s="346"/>
      <c r="Y355" s="347"/>
      <c r="Z355" s="312"/>
    </row>
    <row r="356" spans="1:26" ht="27.95" customHeight="1" x14ac:dyDescent="0.2">
      <c r="A356" s="441"/>
      <c r="B356" s="292"/>
      <c r="C356" s="187" t="s">
        <v>963</v>
      </c>
      <c r="D356" s="727"/>
      <c r="E356" s="728"/>
      <c r="F356" s="727"/>
      <c r="G356" s="728"/>
      <c r="H356" s="727"/>
      <c r="I356" s="728"/>
      <c r="J356" s="727"/>
      <c r="K356" s="728"/>
      <c r="L356" s="727"/>
      <c r="M356" s="728"/>
      <c r="N356" s="727"/>
      <c r="O356" s="728"/>
      <c r="P356" s="727"/>
      <c r="Q356" s="728"/>
      <c r="R356" s="727"/>
      <c r="S356" s="728"/>
      <c r="T356" s="967"/>
      <c r="U356" s="968"/>
      <c r="V356" s="969"/>
      <c r="W356" s="99">
        <f t="shared" ref="W356:W360" si="57">IF(COUNTIF($D$353:$S$353,"s"),1,COUNTIF(D356:S356, "a"))</f>
        <v>0</v>
      </c>
      <c r="X356" s="346"/>
      <c r="Y356" s="347"/>
      <c r="Z356" s="312"/>
    </row>
    <row r="357" spans="1:26" ht="27.95" customHeight="1" x14ac:dyDescent="0.2">
      <c r="A357" s="441"/>
      <c r="B357" s="294"/>
      <c r="C357" s="187" t="s">
        <v>964</v>
      </c>
      <c r="D357" s="727"/>
      <c r="E357" s="728"/>
      <c r="F357" s="727"/>
      <c r="G357" s="728"/>
      <c r="H357" s="727"/>
      <c r="I357" s="728"/>
      <c r="J357" s="727"/>
      <c r="K357" s="728"/>
      <c r="L357" s="727"/>
      <c r="M357" s="728"/>
      <c r="N357" s="727"/>
      <c r="O357" s="728"/>
      <c r="P357" s="727"/>
      <c r="Q357" s="728"/>
      <c r="R357" s="727"/>
      <c r="S357" s="728"/>
      <c r="T357" s="967"/>
      <c r="U357" s="968"/>
      <c r="V357" s="969"/>
      <c r="W357" s="99">
        <f t="shared" si="57"/>
        <v>0</v>
      </c>
      <c r="X357" s="346"/>
      <c r="Y357" s="347"/>
      <c r="Z357" s="312"/>
    </row>
    <row r="358" spans="1:26" ht="27.95" customHeight="1" x14ac:dyDescent="0.2">
      <c r="A358" s="441"/>
      <c r="B358" s="292"/>
      <c r="C358" s="187" t="s">
        <v>965</v>
      </c>
      <c r="D358" s="727"/>
      <c r="E358" s="728"/>
      <c r="F358" s="727"/>
      <c r="G358" s="728"/>
      <c r="H358" s="727"/>
      <c r="I358" s="728"/>
      <c r="J358" s="727"/>
      <c r="K358" s="728"/>
      <c r="L358" s="727"/>
      <c r="M358" s="728"/>
      <c r="N358" s="727"/>
      <c r="O358" s="728"/>
      <c r="P358" s="727"/>
      <c r="Q358" s="728"/>
      <c r="R358" s="727"/>
      <c r="S358" s="728"/>
      <c r="T358" s="967"/>
      <c r="U358" s="968"/>
      <c r="V358" s="969"/>
      <c r="W358" s="99">
        <f t="shared" si="57"/>
        <v>0</v>
      </c>
      <c r="X358" s="346"/>
      <c r="Y358" s="347"/>
      <c r="Z358" s="312"/>
    </row>
    <row r="359" spans="1:26" ht="27.95" customHeight="1" x14ac:dyDescent="0.2">
      <c r="A359" s="441"/>
      <c r="B359" s="295"/>
      <c r="C359" s="190" t="s">
        <v>966</v>
      </c>
      <c r="D359" s="732"/>
      <c r="E359" s="733"/>
      <c r="F359" s="732"/>
      <c r="G359" s="733"/>
      <c r="H359" s="732"/>
      <c r="I359" s="733"/>
      <c r="J359" s="732"/>
      <c r="K359" s="733"/>
      <c r="L359" s="732"/>
      <c r="M359" s="733"/>
      <c r="N359" s="732"/>
      <c r="O359" s="733"/>
      <c r="P359" s="732"/>
      <c r="Q359" s="733"/>
      <c r="R359" s="732"/>
      <c r="S359" s="733"/>
      <c r="T359" s="967"/>
      <c r="U359" s="968"/>
      <c r="V359" s="969"/>
      <c r="W359" s="99">
        <f t="shared" si="57"/>
        <v>0</v>
      </c>
      <c r="X359" s="346"/>
      <c r="Y359" s="347"/>
      <c r="Z359" s="312"/>
    </row>
    <row r="360" spans="1:26" ht="27.95" customHeight="1" x14ac:dyDescent="0.2">
      <c r="A360" s="441"/>
      <c r="B360" s="292"/>
      <c r="C360" s="187" t="s">
        <v>1040</v>
      </c>
      <c r="D360" s="727"/>
      <c r="E360" s="728"/>
      <c r="F360" s="727"/>
      <c r="G360" s="728"/>
      <c r="H360" s="727"/>
      <c r="I360" s="728"/>
      <c r="J360" s="727"/>
      <c r="K360" s="728"/>
      <c r="L360" s="727"/>
      <c r="M360" s="728"/>
      <c r="N360" s="727"/>
      <c r="O360" s="728"/>
      <c r="P360" s="727"/>
      <c r="Q360" s="728"/>
      <c r="R360" s="727"/>
      <c r="S360" s="728"/>
      <c r="T360" s="967"/>
      <c r="U360" s="968"/>
      <c r="V360" s="969"/>
      <c r="W360" s="99">
        <f t="shared" si="57"/>
        <v>0</v>
      </c>
      <c r="X360" s="346"/>
      <c r="Y360" s="347"/>
      <c r="Z360" s="312"/>
    </row>
    <row r="361" spans="1:26" ht="27.95" customHeight="1" x14ac:dyDescent="0.2">
      <c r="A361" s="441"/>
      <c r="B361" s="292"/>
      <c r="C361" s="646" t="s">
        <v>1041</v>
      </c>
      <c r="D361" s="818"/>
      <c r="E361" s="819"/>
      <c r="F361" s="819"/>
      <c r="G361" s="819"/>
      <c r="H361" s="819"/>
      <c r="I361" s="819"/>
      <c r="J361" s="819"/>
      <c r="K361" s="819"/>
      <c r="L361" s="819"/>
      <c r="M361" s="819"/>
      <c r="N361" s="819"/>
      <c r="O361" s="819"/>
      <c r="P361" s="819"/>
      <c r="Q361" s="819"/>
      <c r="R361" s="819"/>
      <c r="S361" s="820"/>
      <c r="T361" s="970"/>
      <c r="U361" s="971"/>
      <c r="V361" s="972"/>
      <c r="W361" s="99" t="str">
        <f>IF(AND(ISTEXT(D361),COUNTIF(D360:S360,"a")),1,IF(COUNTIF(D360:S360,"a"),0,""))</f>
        <v/>
      </c>
      <c r="X361" s="346"/>
      <c r="Y361" s="347"/>
      <c r="Z361" s="312"/>
    </row>
    <row r="362" spans="1:26" ht="45" customHeight="1" x14ac:dyDescent="0.2">
      <c r="A362" s="441"/>
      <c r="B362" s="282" t="s">
        <v>967</v>
      </c>
      <c r="C362" s="187" t="s">
        <v>1044</v>
      </c>
      <c r="D362" s="727"/>
      <c r="E362" s="728"/>
      <c r="F362" s="727"/>
      <c r="G362" s="728"/>
      <c r="H362" s="727"/>
      <c r="I362" s="728"/>
      <c r="J362" s="727"/>
      <c r="K362" s="728"/>
      <c r="L362" s="727"/>
      <c r="M362" s="728"/>
      <c r="N362" s="727"/>
      <c r="O362" s="728"/>
      <c r="P362" s="727"/>
      <c r="Q362" s="728"/>
      <c r="R362" s="727"/>
      <c r="S362" s="728"/>
      <c r="T362" s="509"/>
      <c r="U362" s="54">
        <f>IF(OR(D362="s",F362="s",H362="s",J362="s",L362="s",N362="s",P362="s",R362="s"), 0, IF(OR(D362="a",F362="a",H362="a",J362="a",L362="a",N362="a",P362="a",R362="a"),V362,0))</f>
        <v>0</v>
      </c>
      <c r="V362" s="428">
        <v>25</v>
      </c>
      <c r="W362" s="99">
        <f>COUNTIF(D362:S362,"a")+COUNTIF(D362:S362,"s")</f>
        <v>0</v>
      </c>
      <c r="X362" s="346"/>
      <c r="Y362" s="347"/>
      <c r="Z362" s="312"/>
    </row>
    <row r="363" spans="1:26" ht="30" customHeight="1" x14ac:dyDescent="0.2">
      <c r="A363" s="441"/>
      <c r="B363" s="292"/>
      <c r="C363" s="619" t="s">
        <v>961</v>
      </c>
      <c r="D363" s="736" t="s">
        <v>924</v>
      </c>
      <c r="E363" s="737"/>
      <c r="F363" s="737"/>
      <c r="G363" s="737"/>
      <c r="H363" s="737"/>
      <c r="I363" s="737"/>
      <c r="J363" s="737"/>
      <c r="K363" s="737"/>
      <c r="L363" s="737"/>
      <c r="M363" s="737"/>
      <c r="N363" s="737"/>
      <c r="O363" s="737"/>
      <c r="P363" s="737"/>
      <c r="Q363" s="737"/>
      <c r="R363" s="737"/>
      <c r="S363" s="737"/>
      <c r="T363" s="737"/>
      <c r="U363" s="737"/>
      <c r="V363" s="738"/>
      <c r="X363" s="349"/>
      <c r="Y363" s="347"/>
      <c r="Z363" s="312"/>
    </row>
    <row r="364" spans="1:26" ht="27.95" customHeight="1" x14ac:dyDescent="0.2">
      <c r="A364" s="441"/>
      <c r="B364" s="291"/>
      <c r="C364" s="187" t="s">
        <v>962</v>
      </c>
      <c r="D364" s="718"/>
      <c r="E364" s="719"/>
      <c r="F364" s="718"/>
      <c r="G364" s="719"/>
      <c r="H364" s="718"/>
      <c r="I364" s="719"/>
      <c r="J364" s="718"/>
      <c r="K364" s="719"/>
      <c r="L364" s="718"/>
      <c r="M364" s="719"/>
      <c r="N364" s="718"/>
      <c r="O364" s="719"/>
      <c r="P364" s="718"/>
      <c r="Q364" s="719"/>
      <c r="R364" s="718"/>
      <c r="S364" s="719"/>
      <c r="T364" s="967"/>
      <c r="U364" s="968"/>
      <c r="V364" s="969"/>
      <c r="W364" s="99">
        <f>IF(COUNTIF($D$362:$S$362,"s"),1,COUNTIF(D364:S364, "a"))</f>
        <v>0</v>
      </c>
      <c r="X364" s="346"/>
      <c r="Y364" s="347"/>
      <c r="Z364" s="312"/>
    </row>
    <row r="365" spans="1:26" ht="27.95" customHeight="1" x14ac:dyDescent="0.2">
      <c r="A365" s="441"/>
      <c r="B365" s="292"/>
      <c r="C365" s="187" t="s">
        <v>963</v>
      </c>
      <c r="D365" s="727"/>
      <c r="E365" s="728"/>
      <c r="F365" s="727"/>
      <c r="G365" s="728"/>
      <c r="H365" s="727"/>
      <c r="I365" s="728"/>
      <c r="J365" s="727"/>
      <c r="K365" s="728"/>
      <c r="L365" s="727"/>
      <c r="M365" s="728"/>
      <c r="N365" s="727"/>
      <c r="O365" s="728"/>
      <c r="P365" s="727"/>
      <c r="Q365" s="728"/>
      <c r="R365" s="727"/>
      <c r="S365" s="728"/>
      <c r="T365" s="967"/>
      <c r="U365" s="968"/>
      <c r="V365" s="969"/>
      <c r="W365" s="99">
        <f t="shared" ref="W365:W369" si="58">IF(COUNTIF($D$362:$S$362,"s"),1,COUNTIF(D365:S365, "a"))</f>
        <v>0</v>
      </c>
      <c r="X365" s="346"/>
      <c r="Y365" s="347"/>
      <c r="Z365" s="312"/>
    </row>
    <row r="366" spans="1:26" ht="27.95" customHeight="1" x14ac:dyDescent="0.2">
      <c r="A366" s="441"/>
      <c r="B366" s="294"/>
      <c r="C366" s="187" t="s">
        <v>964</v>
      </c>
      <c r="D366" s="727"/>
      <c r="E366" s="728"/>
      <c r="F366" s="727"/>
      <c r="G366" s="728"/>
      <c r="H366" s="727"/>
      <c r="I366" s="728"/>
      <c r="J366" s="727"/>
      <c r="K366" s="728"/>
      <c r="L366" s="727"/>
      <c r="M366" s="728"/>
      <c r="N366" s="727"/>
      <c r="O366" s="728"/>
      <c r="P366" s="727"/>
      <c r="Q366" s="728"/>
      <c r="R366" s="727"/>
      <c r="S366" s="728"/>
      <c r="T366" s="967"/>
      <c r="U366" s="968"/>
      <c r="V366" s="969"/>
      <c r="W366" s="99">
        <f t="shared" si="58"/>
        <v>0</v>
      </c>
      <c r="X366" s="346"/>
      <c r="Y366" s="347"/>
      <c r="Z366" s="312"/>
    </row>
    <row r="367" spans="1:26" ht="27.95" customHeight="1" x14ac:dyDescent="0.2">
      <c r="A367" s="441"/>
      <c r="B367" s="292"/>
      <c r="C367" s="187" t="s">
        <v>965</v>
      </c>
      <c r="D367" s="727"/>
      <c r="E367" s="728"/>
      <c r="F367" s="727"/>
      <c r="G367" s="728"/>
      <c r="H367" s="727"/>
      <c r="I367" s="728"/>
      <c r="J367" s="727"/>
      <c r="K367" s="728"/>
      <c r="L367" s="727"/>
      <c r="M367" s="728"/>
      <c r="N367" s="727"/>
      <c r="O367" s="728"/>
      <c r="P367" s="727"/>
      <c r="Q367" s="728"/>
      <c r="R367" s="727"/>
      <c r="S367" s="728"/>
      <c r="T367" s="967"/>
      <c r="U367" s="968"/>
      <c r="V367" s="969"/>
      <c r="W367" s="99">
        <f t="shared" si="58"/>
        <v>0</v>
      </c>
      <c r="X367" s="346"/>
      <c r="Y367" s="347"/>
      <c r="Z367" s="312"/>
    </row>
    <row r="368" spans="1:26" ht="27.95" customHeight="1" x14ac:dyDescent="0.2">
      <c r="A368" s="441"/>
      <c r="B368" s="295"/>
      <c r="C368" s="190" t="s">
        <v>966</v>
      </c>
      <c r="D368" s="732"/>
      <c r="E368" s="733"/>
      <c r="F368" s="732"/>
      <c r="G368" s="733"/>
      <c r="H368" s="732"/>
      <c r="I368" s="733"/>
      <c r="J368" s="732"/>
      <c r="K368" s="733"/>
      <c r="L368" s="732"/>
      <c r="M368" s="733"/>
      <c r="N368" s="732"/>
      <c r="O368" s="733"/>
      <c r="P368" s="732"/>
      <c r="Q368" s="733"/>
      <c r="R368" s="732"/>
      <c r="S368" s="733"/>
      <c r="T368" s="967"/>
      <c r="U368" s="968"/>
      <c r="V368" s="969"/>
      <c r="W368" s="99">
        <f t="shared" si="58"/>
        <v>0</v>
      </c>
      <c r="X368" s="346"/>
      <c r="Y368" s="347"/>
      <c r="Z368" s="312"/>
    </row>
    <row r="369" spans="1:40" ht="27.95" customHeight="1" x14ac:dyDescent="0.2">
      <c r="A369" s="441"/>
      <c r="B369" s="292"/>
      <c r="C369" s="187" t="s">
        <v>1040</v>
      </c>
      <c r="D369" s="727"/>
      <c r="E369" s="728"/>
      <c r="F369" s="727"/>
      <c r="G369" s="728"/>
      <c r="H369" s="727"/>
      <c r="I369" s="728"/>
      <c r="J369" s="727"/>
      <c r="K369" s="728"/>
      <c r="L369" s="727"/>
      <c r="M369" s="728"/>
      <c r="N369" s="727"/>
      <c r="O369" s="728"/>
      <c r="P369" s="727"/>
      <c r="Q369" s="728"/>
      <c r="R369" s="727"/>
      <c r="S369" s="728"/>
      <c r="T369" s="967"/>
      <c r="U369" s="968"/>
      <c r="V369" s="969"/>
      <c r="W369" s="99">
        <f t="shared" si="58"/>
        <v>0</v>
      </c>
      <c r="X369" s="346"/>
      <c r="Y369" s="347"/>
      <c r="Z369" s="312"/>
    </row>
    <row r="370" spans="1:40" ht="27.95" customHeight="1" x14ac:dyDescent="0.2">
      <c r="A370" s="441"/>
      <c r="B370" s="292"/>
      <c r="C370" s="646" t="s">
        <v>1041</v>
      </c>
      <c r="D370" s="818"/>
      <c r="E370" s="819"/>
      <c r="F370" s="819"/>
      <c r="G370" s="819"/>
      <c r="H370" s="819"/>
      <c r="I370" s="819"/>
      <c r="J370" s="819"/>
      <c r="K370" s="819"/>
      <c r="L370" s="819"/>
      <c r="M370" s="819"/>
      <c r="N370" s="819"/>
      <c r="O370" s="819"/>
      <c r="P370" s="819"/>
      <c r="Q370" s="819"/>
      <c r="R370" s="819"/>
      <c r="S370" s="820"/>
      <c r="T370" s="970"/>
      <c r="U370" s="971"/>
      <c r="V370" s="972"/>
      <c r="W370" s="99" t="str">
        <f>IF(AND(ISTEXT(D370),COUNTIF(D369:S369,"a")),1,IF(COUNTIF(D369:S369,"a"),0,""))</f>
        <v/>
      </c>
      <c r="X370" s="346"/>
      <c r="Y370" s="347"/>
      <c r="Z370" s="312"/>
    </row>
    <row r="371" spans="1:40" ht="27.95" customHeight="1" x14ac:dyDescent="0.2">
      <c r="A371" s="441"/>
      <c r="B371" s="282" t="s">
        <v>968</v>
      </c>
      <c r="C371" s="187" t="s">
        <v>1045</v>
      </c>
      <c r="D371" s="727"/>
      <c r="E371" s="728"/>
      <c r="F371" s="727"/>
      <c r="G371" s="728"/>
      <c r="H371" s="727"/>
      <c r="I371" s="728"/>
      <c r="J371" s="727"/>
      <c r="K371" s="728"/>
      <c r="L371" s="727"/>
      <c r="M371" s="728"/>
      <c r="N371" s="727"/>
      <c r="O371" s="728"/>
      <c r="P371" s="727"/>
      <c r="Q371" s="728"/>
      <c r="R371" s="727"/>
      <c r="S371" s="728"/>
      <c r="T371" s="509"/>
      <c r="U371" s="58">
        <f>IF(OR(D371="s",F371="s",H371="s",J371="s",L371="s",N371="s",P371="s",R371="s"), 0, IF(OR(D371="a",F371="a",H371="a",J371="a",L371="a",N371="a",P371="a",R371="a"),V371,0))</f>
        <v>0</v>
      </c>
      <c r="V371" s="431">
        <v>25</v>
      </c>
      <c r="W371" s="99">
        <f>COUNTIF(D371:S371,"a")+COUNTIF(D371:S371,"s")</f>
        <v>0</v>
      </c>
      <c r="X371" s="346"/>
      <c r="Y371" s="347"/>
      <c r="Z371" s="312"/>
    </row>
    <row r="372" spans="1:40" ht="30" customHeight="1" x14ac:dyDescent="0.2">
      <c r="A372" s="441"/>
      <c r="B372" s="292"/>
      <c r="C372" s="619" t="s">
        <v>969</v>
      </c>
      <c r="D372" s="736" t="s">
        <v>924</v>
      </c>
      <c r="E372" s="737"/>
      <c r="F372" s="737"/>
      <c r="G372" s="737"/>
      <c r="H372" s="737"/>
      <c r="I372" s="737"/>
      <c r="J372" s="737"/>
      <c r="K372" s="737"/>
      <c r="L372" s="737"/>
      <c r="M372" s="737"/>
      <c r="N372" s="737"/>
      <c r="O372" s="737"/>
      <c r="P372" s="737"/>
      <c r="Q372" s="737"/>
      <c r="R372" s="737"/>
      <c r="S372" s="737"/>
      <c r="T372" s="737"/>
      <c r="U372" s="737"/>
      <c r="V372" s="738"/>
      <c r="X372" s="349"/>
      <c r="Y372" s="347"/>
      <c r="Z372" s="312"/>
    </row>
    <row r="373" spans="1:40" ht="27.95" customHeight="1" x14ac:dyDescent="0.2">
      <c r="A373" s="441"/>
      <c r="B373" s="291"/>
      <c r="C373" s="187" t="s">
        <v>1046</v>
      </c>
      <c r="D373" s="718"/>
      <c r="E373" s="719"/>
      <c r="F373" s="718"/>
      <c r="G373" s="719"/>
      <c r="H373" s="718"/>
      <c r="I373" s="719"/>
      <c r="J373" s="718"/>
      <c r="K373" s="719"/>
      <c r="L373" s="718"/>
      <c r="M373" s="719"/>
      <c r="N373" s="718"/>
      <c r="O373" s="719"/>
      <c r="P373" s="718"/>
      <c r="Q373" s="719"/>
      <c r="R373" s="718"/>
      <c r="S373" s="719"/>
      <c r="T373" s="976"/>
      <c r="U373" s="977"/>
      <c r="V373" s="978"/>
      <c r="W373" s="99">
        <f>IF(COUNTIF($D$371:$S$371,"s"),1,COUNTIF(D373:S373, "a"))</f>
        <v>0</v>
      </c>
      <c r="X373" s="346"/>
      <c r="Y373" s="347"/>
      <c r="Z373" s="312"/>
    </row>
    <row r="374" spans="1:40" ht="27.95" customHeight="1" x14ac:dyDescent="0.2">
      <c r="A374" s="441"/>
      <c r="B374" s="292"/>
      <c r="C374" s="187" t="s">
        <v>970</v>
      </c>
      <c r="D374" s="727"/>
      <c r="E374" s="728"/>
      <c r="F374" s="727"/>
      <c r="G374" s="728"/>
      <c r="H374" s="727"/>
      <c r="I374" s="728"/>
      <c r="J374" s="727"/>
      <c r="K374" s="728"/>
      <c r="L374" s="727"/>
      <c r="M374" s="728"/>
      <c r="N374" s="727"/>
      <c r="O374" s="728"/>
      <c r="P374" s="727"/>
      <c r="Q374" s="728"/>
      <c r="R374" s="727"/>
      <c r="S374" s="728"/>
      <c r="T374" s="976"/>
      <c r="U374" s="977"/>
      <c r="V374" s="978"/>
      <c r="W374" s="99">
        <f t="shared" ref="W374:W375" si="59">IF(COUNTIF($D$371:$S$371,"s"),1,COUNTIF(D374:S374, "a"))</f>
        <v>0</v>
      </c>
      <c r="X374" s="346"/>
      <c r="Y374" s="347"/>
      <c r="Z374" s="312"/>
    </row>
    <row r="375" spans="1:40" ht="27.95" customHeight="1" x14ac:dyDescent="0.2">
      <c r="A375" s="441"/>
      <c r="B375" s="292"/>
      <c r="C375" s="187" t="s">
        <v>1040</v>
      </c>
      <c r="D375" s="727"/>
      <c r="E375" s="728"/>
      <c r="F375" s="727"/>
      <c r="G375" s="728"/>
      <c r="H375" s="727"/>
      <c r="I375" s="728"/>
      <c r="J375" s="727"/>
      <c r="K375" s="728"/>
      <c r="L375" s="727"/>
      <c r="M375" s="728"/>
      <c r="N375" s="727"/>
      <c r="O375" s="728"/>
      <c r="P375" s="727"/>
      <c r="Q375" s="728"/>
      <c r="R375" s="727"/>
      <c r="S375" s="728"/>
      <c r="T375" s="976"/>
      <c r="U375" s="977"/>
      <c r="V375" s="978"/>
      <c r="W375" s="99">
        <f t="shared" si="59"/>
        <v>0</v>
      </c>
      <c r="X375" s="346"/>
      <c r="Y375" s="347"/>
      <c r="Z375" s="312"/>
    </row>
    <row r="376" spans="1:40" ht="27.95" customHeight="1" x14ac:dyDescent="0.2">
      <c r="A376" s="441"/>
      <c r="B376" s="294"/>
      <c r="C376" s="646" t="s">
        <v>1047</v>
      </c>
      <c r="D376" s="973"/>
      <c r="E376" s="974"/>
      <c r="F376" s="974"/>
      <c r="G376" s="974"/>
      <c r="H376" s="974"/>
      <c r="I376" s="974"/>
      <c r="J376" s="974"/>
      <c r="K376" s="974"/>
      <c r="L376" s="974"/>
      <c r="M376" s="974"/>
      <c r="N376" s="974"/>
      <c r="O376" s="974"/>
      <c r="P376" s="974"/>
      <c r="Q376" s="974"/>
      <c r="R376" s="974"/>
      <c r="S376" s="975"/>
      <c r="T376" s="976"/>
      <c r="U376" s="977"/>
      <c r="V376" s="978"/>
      <c r="W376" s="99" t="str">
        <f>IF(AND(ISTEXT(D376),COUNTIF(D373:S373,"a")),1,IF(COUNTIF(D373:S373,"a"),0,""))</f>
        <v/>
      </c>
      <c r="X376" s="346"/>
      <c r="Y376" s="347"/>
      <c r="Z376" s="312"/>
    </row>
    <row r="377" spans="1:40" ht="27.95" customHeight="1" x14ac:dyDescent="0.2">
      <c r="A377" s="441"/>
      <c r="B377" s="294"/>
      <c r="C377" s="646" t="s">
        <v>1041</v>
      </c>
      <c r="D377" s="818"/>
      <c r="E377" s="819"/>
      <c r="F377" s="819"/>
      <c r="G377" s="819"/>
      <c r="H377" s="819"/>
      <c r="I377" s="819"/>
      <c r="J377" s="819"/>
      <c r="K377" s="819"/>
      <c r="L377" s="819"/>
      <c r="M377" s="819"/>
      <c r="N377" s="819"/>
      <c r="O377" s="819"/>
      <c r="P377" s="819"/>
      <c r="Q377" s="819"/>
      <c r="R377" s="819"/>
      <c r="S377" s="820"/>
      <c r="T377" s="979"/>
      <c r="U377" s="980"/>
      <c r="V377" s="981"/>
      <c r="W377" s="99" t="str">
        <f>IF(AND(ISTEXT(D377),COUNTIF(D375:S375,"a")),1,IF(COUNTIF(D375:S375,"a"),0,""))</f>
        <v/>
      </c>
      <c r="X377" s="346"/>
      <c r="Y377" s="347"/>
      <c r="Z377" s="312"/>
    </row>
    <row r="378" spans="1:40" ht="30" customHeight="1" x14ac:dyDescent="0.2">
      <c r="A378" s="563"/>
      <c r="B378" s="281"/>
      <c r="C378" s="668" t="s">
        <v>925</v>
      </c>
      <c r="D378" s="825"/>
      <c r="E378" s="826"/>
      <c r="F378" s="826"/>
      <c r="G378" s="826"/>
      <c r="H378" s="826"/>
      <c r="I378" s="826"/>
      <c r="J378" s="826"/>
      <c r="K378" s="826"/>
      <c r="L378" s="826"/>
      <c r="M378" s="826"/>
      <c r="N378" s="826"/>
      <c r="O378" s="826"/>
      <c r="P378" s="826"/>
      <c r="Q378" s="826"/>
      <c r="R378" s="826"/>
      <c r="S378" s="826"/>
      <c r="T378" s="826"/>
      <c r="U378" s="826"/>
      <c r="V378" s="957"/>
      <c r="Y378" s="313"/>
      <c r="Z378" s="312"/>
      <c r="AA378" s="313"/>
      <c r="AB378" s="313"/>
      <c r="AC378" s="313"/>
      <c r="AD378" s="313"/>
      <c r="AE378" s="313"/>
      <c r="AF378" s="313"/>
      <c r="AG378" s="313"/>
      <c r="AH378" s="313"/>
      <c r="AI378" s="313"/>
      <c r="AJ378" s="313"/>
      <c r="AK378" s="313"/>
      <c r="AL378" s="313"/>
      <c r="AM378" s="313"/>
      <c r="AN378" s="313"/>
    </row>
    <row r="379" spans="1:40" ht="45" customHeight="1" thickBot="1" x14ac:dyDescent="0.25">
      <c r="A379" s="441"/>
      <c r="B379" s="282" t="s">
        <v>1048</v>
      </c>
      <c r="C379" s="187" t="s">
        <v>1049</v>
      </c>
      <c r="D379" s="727"/>
      <c r="E379" s="728"/>
      <c r="F379" s="727"/>
      <c r="G379" s="728"/>
      <c r="H379" s="727"/>
      <c r="I379" s="728"/>
      <c r="J379" s="727"/>
      <c r="K379" s="728"/>
      <c r="L379" s="727"/>
      <c r="M379" s="728"/>
      <c r="N379" s="727"/>
      <c r="O379" s="728"/>
      <c r="P379" s="727"/>
      <c r="Q379" s="728"/>
      <c r="R379" s="727"/>
      <c r="S379" s="728"/>
      <c r="T379" s="621"/>
      <c r="U379" s="58">
        <f>IF(OR(D379="s",F379="s",H379="s",J379="s",L379="s",N379="s",P379="s",R379="s"), 0, IF(OR(D379="a",F379="a",H379="a",J379="a",L379="a",N379="a",P379="a",R379="a"),V379,0))</f>
        <v>0</v>
      </c>
      <c r="V379" s="431">
        <f>IF(T379="na",0,10)</f>
        <v>10</v>
      </c>
      <c r="W379" s="99">
        <f>COUNTIF(D379:S379,"a")+COUNTIF(D379:S379,"s")+COUNTIF(T379,"na")</f>
        <v>0</v>
      </c>
      <c r="X379" s="346"/>
      <c r="Y379" s="347"/>
      <c r="Z379" s="312" t="s">
        <v>280</v>
      </c>
    </row>
    <row r="380" spans="1:40" ht="21" customHeight="1" thickTop="1" thickBot="1" x14ac:dyDescent="0.25">
      <c r="A380" s="563"/>
      <c r="B380" s="298"/>
      <c r="C380" s="170"/>
      <c r="D380" s="725" t="s">
        <v>284</v>
      </c>
      <c r="E380" s="811"/>
      <c r="F380" s="811"/>
      <c r="G380" s="811"/>
      <c r="H380" s="811"/>
      <c r="I380" s="811"/>
      <c r="J380" s="811"/>
      <c r="K380" s="811"/>
      <c r="L380" s="811"/>
      <c r="M380" s="811"/>
      <c r="N380" s="811"/>
      <c r="O380" s="811"/>
      <c r="P380" s="811"/>
      <c r="Q380" s="811"/>
      <c r="R380" s="811"/>
      <c r="S380" s="811"/>
      <c r="T380" s="812"/>
      <c r="U380" s="2">
        <f>SUM(U314:U379)</f>
        <v>0</v>
      </c>
      <c r="V380" s="429">
        <f>SUM(V314:V379)</f>
        <v>155</v>
      </c>
      <c r="X380" s="351"/>
      <c r="Y380" s="347"/>
      <c r="Z380" s="312"/>
    </row>
    <row r="381" spans="1:40" ht="21" customHeight="1" thickBot="1" x14ac:dyDescent="0.25">
      <c r="A381" s="421"/>
      <c r="B381" s="301"/>
      <c r="C381" s="208"/>
      <c r="D381" s="900"/>
      <c r="E381" s="901"/>
      <c r="F381" s="982">
        <f>IF(AND(T315="na",T379="na"),0,IF(T315="na",10,IF(T379="na",5,15)))</f>
        <v>15</v>
      </c>
      <c r="G381" s="983"/>
      <c r="H381" s="983"/>
      <c r="I381" s="983"/>
      <c r="J381" s="983"/>
      <c r="K381" s="983"/>
      <c r="L381" s="983"/>
      <c r="M381" s="983"/>
      <c r="N381" s="983"/>
      <c r="O381" s="983"/>
      <c r="P381" s="983"/>
      <c r="Q381" s="983"/>
      <c r="R381" s="983"/>
      <c r="S381" s="983"/>
      <c r="T381" s="983"/>
      <c r="U381" s="983"/>
      <c r="V381" s="984"/>
      <c r="X381" s="349"/>
      <c r="Y381" s="347"/>
      <c r="Z381" s="312"/>
    </row>
    <row r="382" spans="1:40" ht="30" customHeight="1" thickBot="1" x14ac:dyDescent="0.25">
      <c r="A382" s="418"/>
      <c r="B382" s="356" t="s">
        <v>1152</v>
      </c>
      <c r="C382" s="663" t="s">
        <v>1153</v>
      </c>
      <c r="D382" s="562"/>
      <c r="E382" s="560"/>
      <c r="F382" s="368"/>
      <c r="G382" s="95"/>
      <c r="H382" s="562"/>
      <c r="I382" s="560"/>
      <c r="J382" s="368"/>
      <c r="K382" s="95"/>
      <c r="L382" s="562"/>
      <c r="M382" s="560"/>
      <c r="N382" s="368"/>
      <c r="O382" s="95"/>
      <c r="P382" s="562"/>
      <c r="Q382" s="198"/>
      <c r="R382" s="201"/>
      <c r="S382" s="199"/>
      <c r="T382" s="381"/>
      <c r="U382" s="211"/>
      <c r="V382" s="439"/>
      <c r="Y382" s="313"/>
      <c r="Z382" s="312"/>
      <c r="AA382" s="313"/>
      <c r="AB382" s="313"/>
      <c r="AC382" s="313"/>
      <c r="AD382" s="313"/>
      <c r="AE382" s="313"/>
      <c r="AF382" s="313"/>
      <c r="AG382" s="313"/>
      <c r="AH382" s="313"/>
      <c r="AI382" s="313"/>
      <c r="AJ382" s="313"/>
      <c r="AK382" s="313"/>
      <c r="AL382" s="313"/>
      <c r="AM382" s="313"/>
      <c r="AN382" s="313"/>
    </row>
    <row r="383" spans="1:40" ht="30" customHeight="1" x14ac:dyDescent="0.2">
      <c r="A383" s="563"/>
      <c r="B383" s="280"/>
      <c r="C383" s="670" t="s">
        <v>923</v>
      </c>
      <c r="D383" s="902"/>
      <c r="E383" s="903"/>
      <c r="F383" s="903"/>
      <c r="G383" s="903"/>
      <c r="H383" s="903"/>
      <c r="I383" s="903"/>
      <c r="J383" s="903"/>
      <c r="K383" s="903"/>
      <c r="L383" s="903"/>
      <c r="M383" s="903"/>
      <c r="N383" s="903"/>
      <c r="O383" s="903"/>
      <c r="P383" s="903"/>
      <c r="Q383" s="903"/>
      <c r="R383" s="903"/>
      <c r="S383" s="903"/>
      <c r="T383" s="903"/>
      <c r="U383" s="903"/>
      <c r="V383" s="904"/>
      <c r="Y383" s="313"/>
      <c r="Z383" s="312"/>
      <c r="AA383" s="313"/>
      <c r="AB383" s="313"/>
      <c r="AC383" s="313"/>
      <c r="AD383" s="313"/>
      <c r="AE383" s="313"/>
      <c r="AF383" s="313"/>
      <c r="AG383" s="313"/>
      <c r="AH383" s="313"/>
      <c r="AI383" s="313"/>
      <c r="AJ383" s="313"/>
      <c r="AK383" s="313"/>
      <c r="AL383" s="313"/>
      <c r="AM383" s="313"/>
      <c r="AN383" s="313"/>
    </row>
    <row r="384" spans="1:40" ht="30" customHeight="1" x14ac:dyDescent="0.2">
      <c r="A384" s="563"/>
      <c r="B384" s="280"/>
      <c r="C384" s="670" t="s">
        <v>1158</v>
      </c>
      <c r="D384" s="902"/>
      <c r="E384" s="903"/>
      <c r="F384" s="903"/>
      <c r="G384" s="903"/>
      <c r="H384" s="903"/>
      <c r="I384" s="903"/>
      <c r="J384" s="903"/>
      <c r="K384" s="903"/>
      <c r="L384" s="903"/>
      <c r="M384" s="903"/>
      <c r="N384" s="903"/>
      <c r="O384" s="903"/>
      <c r="P384" s="903"/>
      <c r="Q384" s="903"/>
      <c r="R384" s="903"/>
      <c r="S384" s="903"/>
      <c r="T384" s="903"/>
      <c r="U384" s="903"/>
      <c r="V384" s="904"/>
      <c r="Y384" s="313"/>
      <c r="Z384" s="312"/>
      <c r="AA384" s="313"/>
      <c r="AB384" s="313"/>
      <c r="AC384" s="313"/>
      <c r="AD384" s="313"/>
      <c r="AE384" s="313"/>
      <c r="AF384" s="313"/>
      <c r="AG384" s="313"/>
      <c r="AH384" s="313"/>
      <c r="AI384" s="313"/>
      <c r="AJ384" s="313"/>
      <c r="AK384" s="313"/>
      <c r="AL384" s="313"/>
      <c r="AM384" s="313"/>
      <c r="AN384" s="313"/>
    </row>
    <row r="385" spans="1:86" s="364" customFormat="1" ht="45" customHeight="1" x14ac:dyDescent="0.2">
      <c r="A385" s="563"/>
      <c r="B385" s="280" t="s">
        <v>1154</v>
      </c>
      <c r="C385" s="233" t="s">
        <v>1159</v>
      </c>
      <c r="D385" s="718"/>
      <c r="E385" s="719"/>
      <c r="F385" s="718"/>
      <c r="G385" s="719"/>
      <c r="H385" s="718"/>
      <c r="I385" s="719"/>
      <c r="J385" s="718"/>
      <c r="K385" s="719"/>
      <c r="L385" s="718"/>
      <c r="M385" s="719"/>
      <c r="N385" s="718"/>
      <c r="O385" s="719"/>
      <c r="P385" s="718"/>
      <c r="Q385" s="719"/>
      <c r="R385" s="718"/>
      <c r="S385" s="719"/>
      <c r="T385" s="107"/>
      <c r="U385" s="58">
        <f>IF(OR(D385="s",F385="s",H385="s",J385="s",L385="s",N385="s",P385="s",R385="s"), 0, IF(OR(D385="a",F385="a",H385="a",J385="a",L385="a",N385="a",P385="a",R385="a"),V385,0))</f>
        <v>0</v>
      </c>
      <c r="V385" s="431">
        <f>IF(T385="na",0,20)</f>
        <v>20</v>
      </c>
      <c r="W385" s="99">
        <f>IF((COUNTIF(D385:S385,"a")+COUNTIF(D385:S385,"s"))&gt;0,IF((COUNTIF(D387:S387,"a")+COUNTIF(D387:S387,"s"))&gt;0,0,COUNTIF(D385:S385,"a")+COUNTIF(D385:S385,"s")+COUNTIF(T385,"NA")), COUNTIF(D385:S385,"a")+COUNTIF(D385:S385,"s")+COUNTIF(T385,"NA"))</f>
        <v>0</v>
      </c>
      <c r="X385" s="250"/>
      <c r="Y385" s="313"/>
      <c r="Z385" s="312"/>
      <c r="AA385" s="313"/>
      <c r="AB385" s="313"/>
      <c r="AC385" s="313"/>
      <c r="AD385" s="313"/>
      <c r="AE385" s="313"/>
      <c r="AF385" s="313"/>
      <c r="AG385" s="313"/>
      <c r="AH385" s="313"/>
      <c r="AI385" s="313"/>
      <c r="AJ385" s="313"/>
      <c r="AK385" s="313"/>
      <c r="AL385" s="313"/>
      <c r="AM385" s="313"/>
      <c r="AN385" s="313"/>
      <c r="AO385" s="313"/>
      <c r="AP385" s="313"/>
      <c r="AQ385" s="313"/>
      <c r="AR385" s="313"/>
      <c r="AS385" s="313"/>
      <c r="AT385" s="313"/>
      <c r="AU385" s="363"/>
      <c r="AV385" s="363"/>
      <c r="AW385" s="363"/>
      <c r="AX385" s="363"/>
      <c r="AY385" s="363"/>
      <c r="AZ385" s="363"/>
      <c r="BA385" s="363"/>
      <c r="BB385" s="363"/>
      <c r="BC385" s="363"/>
      <c r="BD385" s="363"/>
      <c r="BE385" s="363"/>
      <c r="BF385" s="363"/>
      <c r="BG385" s="363"/>
      <c r="BH385" s="363"/>
      <c r="BI385" s="363"/>
      <c r="BJ385" s="363"/>
      <c r="BK385" s="363"/>
      <c r="BL385" s="363"/>
      <c r="BM385" s="363"/>
      <c r="BN385" s="363"/>
      <c r="BO385" s="363"/>
      <c r="BP385" s="363"/>
      <c r="BQ385" s="363"/>
      <c r="BR385" s="363"/>
      <c r="BS385" s="363"/>
      <c r="BT385" s="363"/>
      <c r="BU385" s="363"/>
      <c r="BV385" s="363"/>
      <c r="BW385" s="363"/>
      <c r="BX385" s="363"/>
      <c r="BY385" s="363"/>
      <c r="BZ385" s="363"/>
      <c r="CA385" s="363"/>
      <c r="CB385" s="363"/>
      <c r="CC385" s="363"/>
      <c r="CD385" s="363"/>
      <c r="CE385" s="363"/>
      <c r="CF385" s="363"/>
      <c r="CG385" s="363"/>
      <c r="CH385" s="363"/>
    </row>
    <row r="386" spans="1:86" ht="30" customHeight="1" x14ac:dyDescent="0.2">
      <c r="A386" s="563"/>
      <c r="B386" s="280"/>
      <c r="C386" s="670" t="s">
        <v>1160</v>
      </c>
      <c r="D386" s="902"/>
      <c r="E386" s="903"/>
      <c r="F386" s="903"/>
      <c r="G386" s="903"/>
      <c r="H386" s="903"/>
      <c r="I386" s="903"/>
      <c r="J386" s="903"/>
      <c r="K386" s="903"/>
      <c r="L386" s="903"/>
      <c r="M386" s="903"/>
      <c r="N386" s="903"/>
      <c r="O386" s="903"/>
      <c r="P386" s="903"/>
      <c r="Q386" s="903"/>
      <c r="R386" s="903"/>
      <c r="S386" s="903"/>
      <c r="T386" s="903"/>
      <c r="U386" s="903"/>
      <c r="V386" s="904"/>
      <c r="Y386" s="313"/>
      <c r="Z386" s="312"/>
      <c r="AA386" s="313"/>
      <c r="AB386" s="313"/>
      <c r="AC386" s="313"/>
      <c r="AD386" s="313"/>
      <c r="AE386" s="313"/>
      <c r="AF386" s="313"/>
      <c r="AG386" s="313"/>
      <c r="AH386" s="313"/>
      <c r="AI386" s="313"/>
      <c r="AJ386" s="313"/>
      <c r="AK386" s="313"/>
      <c r="AL386" s="313"/>
      <c r="AM386" s="313"/>
      <c r="AN386" s="313"/>
    </row>
    <row r="387" spans="1:86" ht="27.95" customHeight="1" x14ac:dyDescent="0.2">
      <c r="A387" s="563"/>
      <c r="B387" s="537" t="s">
        <v>1155</v>
      </c>
      <c r="C387" s="538" t="s">
        <v>1185</v>
      </c>
      <c r="D387" s="727"/>
      <c r="E387" s="728"/>
      <c r="F387" s="727"/>
      <c r="G387" s="728"/>
      <c r="H387" s="727"/>
      <c r="I387" s="728"/>
      <c r="J387" s="727"/>
      <c r="K387" s="728"/>
      <c r="L387" s="727"/>
      <c r="M387" s="728"/>
      <c r="N387" s="727"/>
      <c r="O387" s="728"/>
      <c r="P387" s="727"/>
      <c r="Q387" s="728"/>
      <c r="R387" s="727"/>
      <c r="S387" s="728"/>
      <c r="T387" s="69"/>
      <c r="U387" s="103">
        <f>IF(OR(D387="s",F387="s",H387="s",J387="s",L387="s",N387="s",P387="s",R387="s"), 0, IF(OR(D387="a",F387="a",H387="a",J387="a",L387="a",N387="a",P387="a",R387="a"),V387,0))</f>
        <v>0</v>
      </c>
      <c r="V387" s="440">
        <f>IF(T385="na",0,10)</f>
        <v>10</v>
      </c>
      <c r="W387" s="99">
        <f>IF((COUNTIF(D387:S387,"a")+COUNTIF(D387:S387,"s"))&gt;0,IF((COUNTIF(D385:S385,"a")+COUNTIF(D385:S385,"s"))&gt;0,0,COUNTIF(D387:S387,"a")+COUNTIF(D387:S387,"s")+COUNTIF(T387,"NA")), COUNTIF(D387:S387,"a")+COUNTIF(D387:S387,"s")+COUNTIF(T387,"NA"))</f>
        <v>0</v>
      </c>
      <c r="X387" s="250"/>
      <c r="Y387" s="313"/>
      <c r="Z387" s="312"/>
      <c r="AA387" s="313"/>
      <c r="AB387" s="313"/>
      <c r="AC387" s="313"/>
      <c r="AD387" s="313"/>
      <c r="AE387" s="313"/>
      <c r="AF387" s="313"/>
      <c r="AG387" s="313"/>
      <c r="AH387" s="313"/>
      <c r="AI387" s="313"/>
      <c r="AJ387" s="313"/>
      <c r="AK387" s="313"/>
      <c r="AL387" s="313"/>
      <c r="AM387" s="313"/>
      <c r="AN387" s="313"/>
    </row>
    <row r="388" spans="1:86" ht="30" customHeight="1" x14ac:dyDescent="0.2">
      <c r="A388" s="563"/>
      <c r="B388" s="281"/>
      <c r="C388" s="625" t="s">
        <v>921</v>
      </c>
      <c r="D388" s="902"/>
      <c r="E388" s="903"/>
      <c r="F388" s="903"/>
      <c r="G388" s="903"/>
      <c r="H388" s="903"/>
      <c r="I388" s="903"/>
      <c r="J388" s="903"/>
      <c r="K388" s="903"/>
      <c r="L388" s="903"/>
      <c r="M388" s="903"/>
      <c r="N388" s="903"/>
      <c r="O388" s="903"/>
      <c r="P388" s="903"/>
      <c r="Q388" s="903"/>
      <c r="R388" s="903"/>
      <c r="S388" s="903"/>
      <c r="T388" s="903"/>
      <c r="U388" s="903"/>
      <c r="V388" s="904"/>
      <c r="Y388" s="313"/>
      <c r="Z388" s="312"/>
      <c r="AA388" s="313"/>
      <c r="AB388" s="313"/>
      <c r="AC388" s="313"/>
      <c r="AD388" s="313"/>
      <c r="AE388" s="313"/>
      <c r="AF388" s="313"/>
      <c r="AG388" s="313"/>
      <c r="AH388" s="313"/>
      <c r="AI388" s="313"/>
      <c r="AJ388" s="313"/>
      <c r="AK388" s="313"/>
      <c r="AL388" s="313"/>
      <c r="AM388" s="313"/>
      <c r="AN388" s="313"/>
    </row>
    <row r="389" spans="1:86" ht="45" customHeight="1" x14ac:dyDescent="0.2">
      <c r="A389" s="563"/>
      <c r="B389" s="281" t="s">
        <v>1156</v>
      </c>
      <c r="C389" s="664" t="s">
        <v>1161</v>
      </c>
      <c r="D389" s="718"/>
      <c r="E389" s="719"/>
      <c r="F389" s="718"/>
      <c r="G389" s="719"/>
      <c r="H389" s="718"/>
      <c r="I389" s="719"/>
      <c r="J389" s="718"/>
      <c r="K389" s="719"/>
      <c r="L389" s="718"/>
      <c r="M389" s="719"/>
      <c r="N389" s="718"/>
      <c r="O389" s="719"/>
      <c r="P389" s="718"/>
      <c r="Q389" s="719"/>
      <c r="R389" s="718"/>
      <c r="S389" s="719"/>
      <c r="T389" s="108" t="str">
        <f>IF(OR(T385="na",COUNTIF(D385:S385,"a")), "na","")</f>
        <v/>
      </c>
      <c r="U389" s="58">
        <f>IF(OR(D389="s",F389="s",H389="s",J389="s",L389="s",N389="s",P389="s",R389="s"), 0, IF(OR(D389="a",F389="a",H389="a",J389="a",L389="a",N389="a",P389="a",R389="a"),V389,0))</f>
        <v>0</v>
      </c>
      <c r="V389" s="431">
        <f>IF(T389="na",0,10)</f>
        <v>10</v>
      </c>
      <c r="W389" s="99">
        <f>COUNTIF(D389:S389,"a")+COUNTIF(D389:S389,"s")+COUNTIF(T389,"NA")</f>
        <v>0</v>
      </c>
      <c r="X389" s="250"/>
      <c r="Z389" s="312"/>
    </row>
    <row r="390" spans="1:86" ht="30" customHeight="1" x14ac:dyDescent="0.2">
      <c r="A390" s="563"/>
      <c r="B390" s="280"/>
      <c r="C390" s="670" t="s">
        <v>1135</v>
      </c>
      <c r="D390" s="902"/>
      <c r="E390" s="903"/>
      <c r="F390" s="903"/>
      <c r="G390" s="903"/>
      <c r="H390" s="903"/>
      <c r="I390" s="903"/>
      <c r="J390" s="903"/>
      <c r="K390" s="903"/>
      <c r="L390" s="903"/>
      <c r="M390" s="903"/>
      <c r="N390" s="903"/>
      <c r="O390" s="903"/>
      <c r="P390" s="903"/>
      <c r="Q390" s="903"/>
      <c r="R390" s="903"/>
      <c r="S390" s="903"/>
      <c r="T390" s="903"/>
      <c r="U390" s="903"/>
      <c r="V390" s="904"/>
      <c r="Y390" s="313"/>
      <c r="Z390" s="312"/>
      <c r="AA390" s="313"/>
      <c r="AB390" s="313"/>
      <c r="AC390" s="313"/>
      <c r="AD390" s="313"/>
      <c r="AE390" s="313"/>
      <c r="AF390" s="313"/>
      <c r="AG390" s="313"/>
      <c r="AH390" s="313"/>
      <c r="AI390" s="313"/>
      <c r="AJ390" s="313"/>
      <c r="AK390" s="313"/>
      <c r="AL390" s="313"/>
      <c r="AM390" s="313"/>
      <c r="AN390" s="313"/>
    </row>
    <row r="391" spans="1:86" ht="27.95" customHeight="1" thickBot="1" x14ac:dyDescent="0.25">
      <c r="A391" s="563"/>
      <c r="B391" s="281" t="s">
        <v>1157</v>
      </c>
      <c r="C391" s="630" t="s">
        <v>1186</v>
      </c>
      <c r="D391" s="732"/>
      <c r="E391" s="733"/>
      <c r="F391" s="732"/>
      <c r="G391" s="733"/>
      <c r="H391" s="732"/>
      <c r="I391" s="733"/>
      <c r="J391" s="732"/>
      <c r="K391" s="733"/>
      <c r="L391" s="732"/>
      <c r="M391" s="733"/>
      <c r="N391" s="732"/>
      <c r="O391" s="733"/>
      <c r="P391" s="732"/>
      <c r="Q391" s="733"/>
      <c r="R391" s="732"/>
      <c r="S391" s="733"/>
      <c r="T391" s="108" t="str">
        <f>IF(T385="na","na","")</f>
        <v/>
      </c>
      <c r="U391" s="54">
        <f>IF(OR(D391="s",F391="s",H391="s",J391="s",L391="s",N391="s",P391="s",R391="s"), 0, IF(OR(D391="a",F391="a",H391="a",J391="a",L391="a",N391="a",P391="a",R391="a"),V391,0))</f>
        <v>0</v>
      </c>
      <c r="V391" s="433">
        <f>IF(T391="na",0,5)</f>
        <v>5</v>
      </c>
      <c r="W391" s="99">
        <f>COUNTIF(D391:S391,"a")+COUNTIF(D391:S391,"s")+COUNTIF(T391,"NA")</f>
        <v>0</v>
      </c>
      <c r="X391" s="250"/>
      <c r="Y391" s="313"/>
      <c r="Z391" s="312"/>
      <c r="AA391" s="313"/>
      <c r="AB391" s="313"/>
      <c r="AC391" s="313"/>
      <c r="AD391" s="313"/>
      <c r="AE391" s="313"/>
      <c r="AF391" s="313"/>
      <c r="AG391" s="313"/>
      <c r="AH391" s="313"/>
      <c r="AI391" s="313"/>
      <c r="AJ391" s="313"/>
      <c r="AK391" s="313"/>
      <c r="AL391" s="313"/>
      <c r="AM391" s="313"/>
      <c r="AN391" s="313"/>
    </row>
    <row r="392" spans="1:86" ht="21" customHeight="1" thickTop="1" thickBot="1" x14ac:dyDescent="0.25">
      <c r="A392" s="563"/>
      <c r="B392" s="110"/>
      <c r="C392" s="156"/>
      <c r="D392" s="725" t="s">
        <v>284</v>
      </c>
      <c r="E392" s="811"/>
      <c r="F392" s="811"/>
      <c r="G392" s="811"/>
      <c r="H392" s="811"/>
      <c r="I392" s="811"/>
      <c r="J392" s="811"/>
      <c r="K392" s="811"/>
      <c r="L392" s="811"/>
      <c r="M392" s="811"/>
      <c r="N392" s="811"/>
      <c r="O392" s="811"/>
      <c r="P392" s="811"/>
      <c r="Q392" s="811"/>
      <c r="R392" s="811"/>
      <c r="S392" s="811"/>
      <c r="T392" s="812"/>
      <c r="U392" s="2">
        <f>SUM(U385:U391)</f>
        <v>0</v>
      </c>
      <c r="V392" s="429">
        <f>SUM(V385,V389:V391)</f>
        <v>35</v>
      </c>
      <c r="X392" s="244"/>
      <c r="Y392" s="313"/>
      <c r="Z392" s="312"/>
      <c r="AA392" s="313"/>
      <c r="AB392" s="313"/>
      <c r="AC392" s="313"/>
      <c r="AD392" s="313"/>
      <c r="AE392" s="313"/>
      <c r="AF392" s="313"/>
      <c r="AG392" s="313"/>
      <c r="AH392" s="313"/>
      <c r="AI392" s="313"/>
      <c r="AJ392" s="313"/>
      <c r="AK392" s="313"/>
      <c r="AL392" s="313"/>
      <c r="AM392" s="313"/>
      <c r="AN392" s="313"/>
    </row>
    <row r="393" spans="1:86" ht="21" customHeight="1" thickBot="1" x14ac:dyDescent="0.25">
      <c r="A393" s="421"/>
      <c r="B393" s="111"/>
      <c r="C393" s="369"/>
      <c r="D393" s="900"/>
      <c r="E393" s="901"/>
      <c r="F393" s="905">
        <v>0</v>
      </c>
      <c r="G393" s="906"/>
      <c r="H393" s="906"/>
      <c r="I393" s="906"/>
      <c r="J393" s="906"/>
      <c r="K393" s="906"/>
      <c r="L393" s="906"/>
      <c r="M393" s="906"/>
      <c r="N393" s="906"/>
      <c r="O393" s="906"/>
      <c r="P393" s="906"/>
      <c r="Q393" s="906"/>
      <c r="R393" s="906"/>
      <c r="S393" s="906"/>
      <c r="T393" s="906"/>
      <c r="U393" s="906"/>
      <c r="V393" s="907"/>
      <c r="Y393" s="313"/>
      <c r="Z393" s="312"/>
      <c r="AA393" s="313"/>
      <c r="AB393" s="313"/>
      <c r="AC393" s="313"/>
      <c r="AD393" s="313"/>
      <c r="AE393" s="313"/>
      <c r="AF393" s="313"/>
      <c r="AG393" s="313"/>
      <c r="AH393" s="313"/>
      <c r="AI393" s="313"/>
      <c r="AJ393" s="313"/>
      <c r="AK393" s="313"/>
      <c r="AL393" s="313"/>
      <c r="AM393" s="313"/>
      <c r="AN393" s="313"/>
    </row>
    <row r="394" spans="1:86" ht="30" customHeight="1" thickBot="1" x14ac:dyDescent="0.25">
      <c r="A394" s="418"/>
      <c r="B394" s="654" t="s">
        <v>38</v>
      </c>
      <c r="C394" s="194" t="s">
        <v>522</v>
      </c>
      <c r="D394" s="562"/>
      <c r="E394" s="192"/>
      <c r="F394" s="562"/>
      <c r="G394" s="192"/>
      <c r="H394" s="562"/>
      <c r="I394" s="192"/>
      <c r="J394" s="562"/>
      <c r="K394" s="192"/>
      <c r="L394" s="562" t="s">
        <v>283</v>
      </c>
      <c r="M394" s="192"/>
      <c r="N394" s="562"/>
      <c r="O394" s="192"/>
      <c r="P394" s="562"/>
      <c r="Q394" s="192"/>
      <c r="R394" s="562"/>
      <c r="S394" s="560"/>
      <c r="T394" s="561"/>
      <c r="U394" s="564"/>
      <c r="V394" s="564"/>
      <c r="X394" s="349"/>
      <c r="Y394" s="347"/>
      <c r="Z394" s="312"/>
      <c r="AB394" s="322"/>
      <c r="AC394" s="322"/>
      <c r="AD394" s="322"/>
    </row>
    <row r="395" spans="1:86" ht="27.95" customHeight="1" x14ac:dyDescent="0.2">
      <c r="A395" s="441"/>
      <c r="B395" s="280" t="s">
        <v>281</v>
      </c>
      <c r="C395" s="189" t="s">
        <v>536</v>
      </c>
      <c r="D395" s="718"/>
      <c r="E395" s="719"/>
      <c r="F395" s="718"/>
      <c r="G395" s="719"/>
      <c r="H395" s="718"/>
      <c r="I395" s="719"/>
      <c r="J395" s="718"/>
      <c r="K395" s="719"/>
      <c r="L395" s="718"/>
      <c r="M395" s="719"/>
      <c r="N395" s="718"/>
      <c r="O395" s="719"/>
      <c r="P395" s="718"/>
      <c r="Q395" s="719"/>
      <c r="R395" s="718"/>
      <c r="S395" s="719"/>
      <c r="T395" s="509"/>
      <c r="U395" s="58">
        <f>IF(U396=V396,V395,IF(OR(D395="s",F395="s",H395="s",J395="s",L395="s",N395="s",P395="s",R395="s"), 0, IF(OR(D395="a",F395="a",H395="a",J395="a",L395="a",N395="a",P395="a",R395="a"),V395,0)))</f>
        <v>0</v>
      </c>
      <c r="V395" s="426">
        <v>20</v>
      </c>
      <c r="W395" s="99">
        <f>COUNTIF(D395:S395,"a")+COUNTIF(D395:S395,"s")</f>
        <v>0</v>
      </c>
      <c r="X395" s="346"/>
      <c r="Y395" s="347"/>
      <c r="Z395" s="312"/>
      <c r="AB395" s="505"/>
      <c r="AC395" s="505"/>
      <c r="AD395" s="505"/>
    </row>
    <row r="396" spans="1:86" ht="27.95" customHeight="1" x14ac:dyDescent="0.2">
      <c r="A396" s="441"/>
      <c r="B396" s="281" t="s">
        <v>282</v>
      </c>
      <c r="C396" s="190" t="s">
        <v>734</v>
      </c>
      <c r="D396" s="727"/>
      <c r="E396" s="728"/>
      <c r="F396" s="727"/>
      <c r="G396" s="728"/>
      <c r="H396" s="727"/>
      <c r="I396" s="728"/>
      <c r="J396" s="727"/>
      <c r="K396" s="728"/>
      <c r="L396" s="727"/>
      <c r="M396" s="728"/>
      <c r="N396" s="727"/>
      <c r="O396" s="728"/>
      <c r="P396" s="727"/>
      <c r="Q396" s="728"/>
      <c r="R396" s="727"/>
      <c r="S396" s="728"/>
      <c r="T396" s="509"/>
      <c r="U396" s="54">
        <f>IF(U397=V397,V396,IF(OR(D396="s",F396="s",H396="s",J396="s",L396="s",N396="s",P396="s",R396="s"), 0, IF(OR(D396="a",F396="a",H396="a",J396="a",L396="a",N396="a",P396="a",R396="a"),V396,0)))</f>
        <v>0</v>
      </c>
      <c r="V396" s="426">
        <v>20</v>
      </c>
      <c r="W396" s="99">
        <f>COUNTIF(D396:S396,"a")+COUNTIF(D396:S396,"s")</f>
        <v>0</v>
      </c>
      <c r="X396" s="346"/>
      <c r="Y396" s="347"/>
      <c r="Z396" s="312"/>
      <c r="AB396" s="505"/>
      <c r="AC396" s="505"/>
      <c r="AD396" s="505"/>
    </row>
    <row r="397" spans="1:86" ht="27.95" customHeight="1" thickBot="1" x14ac:dyDescent="0.25">
      <c r="A397" s="441"/>
      <c r="B397" s="281" t="s">
        <v>535</v>
      </c>
      <c r="C397" s="190" t="s">
        <v>735</v>
      </c>
      <c r="D397" s="727"/>
      <c r="E397" s="728"/>
      <c r="F397" s="727"/>
      <c r="G397" s="728"/>
      <c r="H397" s="727"/>
      <c r="I397" s="728"/>
      <c r="J397" s="727"/>
      <c r="K397" s="728"/>
      <c r="L397" s="727"/>
      <c r="M397" s="728"/>
      <c r="N397" s="727"/>
      <c r="O397" s="728"/>
      <c r="P397" s="727"/>
      <c r="Q397" s="728"/>
      <c r="R397" s="727"/>
      <c r="S397" s="728"/>
      <c r="T397" s="509"/>
      <c r="U397" s="54">
        <f>IF(OR(D397="s",F397="s",H397="s",J397="s",L397="s",N397="s",P397="s",R397="s"), 0, IF(OR(D397="a",F397="a",H397="a",J397="a",L397="a",N397="a",P397="a",R397="a"),V397,0))</f>
        <v>0</v>
      </c>
      <c r="V397" s="426">
        <v>20</v>
      </c>
      <c r="W397" s="99">
        <f>COUNTIF(D397:S397,"a")+COUNTIF(D397:S397,"s")</f>
        <v>0</v>
      </c>
      <c r="X397" s="346"/>
      <c r="Y397" s="347"/>
      <c r="Z397" s="312"/>
      <c r="AB397" s="505"/>
      <c r="AC397" s="505"/>
      <c r="AD397" s="505"/>
    </row>
    <row r="398" spans="1:86" ht="21" customHeight="1" thickTop="1" thickBot="1" x14ac:dyDescent="0.25">
      <c r="A398" s="563"/>
      <c r="B398" s="298"/>
      <c r="C398" s="170"/>
      <c r="D398" s="725" t="s">
        <v>284</v>
      </c>
      <c r="E398" s="811"/>
      <c r="F398" s="811"/>
      <c r="G398" s="811"/>
      <c r="H398" s="811"/>
      <c r="I398" s="811"/>
      <c r="J398" s="811"/>
      <c r="K398" s="811"/>
      <c r="L398" s="811"/>
      <c r="M398" s="811"/>
      <c r="N398" s="811"/>
      <c r="O398" s="811"/>
      <c r="P398" s="811"/>
      <c r="Q398" s="811"/>
      <c r="R398" s="811"/>
      <c r="S398" s="811"/>
      <c r="T398" s="812"/>
      <c r="U398" s="2">
        <f>SUM(U395:U397)</f>
        <v>0</v>
      </c>
      <c r="V398" s="429">
        <f>SUM(V395:V397)</f>
        <v>60</v>
      </c>
      <c r="X398" s="351"/>
      <c r="Y398" s="350"/>
      <c r="Z398" s="312"/>
      <c r="AA398" s="313"/>
      <c r="AB398" s="382"/>
      <c r="AC398" s="382"/>
      <c r="AD398" s="382"/>
      <c r="AE398" s="313"/>
      <c r="AF398" s="313"/>
      <c r="AG398" s="313"/>
      <c r="AH398" s="313"/>
      <c r="AI398" s="313"/>
      <c r="AJ398" s="313"/>
      <c r="AK398" s="313"/>
      <c r="AL398" s="313"/>
      <c r="AM398" s="313"/>
      <c r="AN398" s="313"/>
    </row>
    <row r="399" spans="1:86" ht="21" customHeight="1" thickBot="1" x14ac:dyDescent="0.25">
      <c r="A399" s="421"/>
      <c r="B399" s="301"/>
      <c r="C399" s="369"/>
      <c r="D399" s="900"/>
      <c r="E399" s="901"/>
      <c r="F399" s="932">
        <v>0</v>
      </c>
      <c r="G399" s="789"/>
      <c r="H399" s="789"/>
      <c r="I399" s="789"/>
      <c r="J399" s="789"/>
      <c r="K399" s="789"/>
      <c r="L399" s="789"/>
      <c r="M399" s="789"/>
      <c r="N399" s="789"/>
      <c r="O399" s="789"/>
      <c r="P399" s="789"/>
      <c r="Q399" s="789"/>
      <c r="R399" s="789"/>
      <c r="S399" s="789"/>
      <c r="T399" s="789"/>
      <c r="U399" s="789"/>
      <c r="V399" s="790"/>
      <c r="X399" s="349"/>
      <c r="Y399" s="350"/>
      <c r="Z399" s="312"/>
      <c r="AA399" s="313"/>
      <c r="AB399" s="382"/>
      <c r="AC399" s="382"/>
      <c r="AD399" s="382"/>
      <c r="AE399" s="313"/>
      <c r="AF399" s="313"/>
      <c r="AG399" s="313"/>
      <c r="AH399" s="313"/>
      <c r="AI399" s="313"/>
      <c r="AJ399" s="313"/>
      <c r="AK399" s="313"/>
      <c r="AL399" s="313"/>
      <c r="AM399" s="313"/>
      <c r="AN399" s="313"/>
    </row>
    <row r="400" spans="1:86" ht="30" customHeight="1" thickBot="1" x14ac:dyDescent="0.25">
      <c r="A400" s="418"/>
      <c r="B400" s="268" t="s">
        <v>718</v>
      </c>
      <c r="C400" s="380" t="s">
        <v>719</v>
      </c>
      <c r="D400" s="200"/>
      <c r="E400" s="198"/>
      <c r="F400" s="368"/>
      <c r="G400" s="95"/>
      <c r="H400" s="562"/>
      <c r="I400" s="560"/>
      <c r="J400" s="210"/>
      <c r="K400" s="199"/>
      <c r="L400" s="200"/>
      <c r="M400" s="198"/>
      <c r="N400" s="201"/>
      <c r="O400" s="199"/>
      <c r="P400" s="200"/>
      <c r="Q400" s="198"/>
      <c r="R400" s="201"/>
      <c r="S400" s="199"/>
      <c r="T400" s="381"/>
      <c r="U400" s="211"/>
      <c r="V400" s="439"/>
      <c r="Y400" s="313"/>
      <c r="Z400" s="312"/>
      <c r="AA400" s="313"/>
      <c r="AB400" s="313"/>
      <c r="AC400" s="313"/>
      <c r="AD400" s="313"/>
      <c r="AE400" s="313"/>
      <c r="AF400" s="313"/>
      <c r="AG400" s="313"/>
      <c r="AH400" s="313"/>
      <c r="AI400" s="313"/>
      <c r="AJ400" s="313"/>
      <c r="AK400" s="313"/>
      <c r="AL400" s="313"/>
      <c r="AM400" s="313"/>
      <c r="AN400" s="313"/>
    </row>
    <row r="401" spans="1:40" ht="27.95" customHeight="1" x14ac:dyDescent="0.2">
      <c r="A401" s="563"/>
      <c r="B401" s="280"/>
      <c r="C401" s="670" t="s">
        <v>971</v>
      </c>
      <c r="D401" s="823"/>
      <c r="E401" s="824"/>
      <c r="F401" s="824"/>
      <c r="G401" s="824"/>
      <c r="H401" s="824"/>
      <c r="I401" s="824"/>
      <c r="J401" s="824"/>
      <c r="K401" s="824"/>
      <c r="L401" s="824"/>
      <c r="M401" s="824"/>
      <c r="N401" s="824"/>
      <c r="O401" s="824"/>
      <c r="P401" s="824"/>
      <c r="Q401" s="824"/>
      <c r="R401" s="824"/>
      <c r="S401" s="824"/>
      <c r="T401" s="824"/>
      <c r="U401" s="824"/>
      <c r="V401" s="985"/>
      <c r="Y401" s="313"/>
      <c r="Z401" s="312"/>
      <c r="AA401" s="313"/>
      <c r="AB401" s="313"/>
      <c r="AC401" s="313"/>
      <c r="AD401" s="313"/>
      <c r="AE401" s="313"/>
      <c r="AF401" s="313"/>
      <c r="AG401" s="313"/>
      <c r="AH401" s="313"/>
      <c r="AI401" s="313"/>
      <c r="AJ401" s="313"/>
      <c r="AK401" s="313"/>
      <c r="AL401" s="313"/>
      <c r="AM401" s="313"/>
      <c r="AN401" s="313"/>
    </row>
    <row r="402" spans="1:40" ht="27.95" customHeight="1" x14ac:dyDescent="0.2">
      <c r="A402" s="563"/>
      <c r="B402" s="262" t="s">
        <v>720</v>
      </c>
      <c r="C402" s="220" t="s">
        <v>1050</v>
      </c>
      <c r="D402" s="718"/>
      <c r="E402" s="719"/>
      <c r="F402" s="718"/>
      <c r="G402" s="719"/>
      <c r="H402" s="718"/>
      <c r="I402" s="719"/>
      <c r="J402" s="718"/>
      <c r="K402" s="719"/>
      <c r="L402" s="718"/>
      <c r="M402" s="719"/>
      <c r="N402" s="718"/>
      <c r="O402" s="719"/>
      <c r="P402" s="718"/>
      <c r="Q402" s="719"/>
      <c r="R402" s="718"/>
      <c r="S402" s="719"/>
      <c r="T402" s="107"/>
      <c r="U402" s="58">
        <f>IF(OR(D402="s",F402="s",H402="s",J402="s",L402="s",N402="s",P402="s",R402="s"), 0, IF(OR(D402="a",F402="a",H402="a",J402="a",L402="a",N402="a",P402="a",R402="a"),V402,0))</f>
        <v>0</v>
      </c>
      <c r="V402" s="431">
        <f>IF(T402="na",0,10)</f>
        <v>10</v>
      </c>
      <c r="W402" s="99">
        <f>COUNTIF(D402:S402,"a")+COUNTIF(D402:S402,"s")+COUNTIF(T402,"na")</f>
        <v>0</v>
      </c>
      <c r="X402" s="250"/>
      <c r="Y402" s="313"/>
      <c r="Z402" s="312" t="s">
        <v>280</v>
      </c>
      <c r="AA402" s="313"/>
      <c r="AB402" s="313"/>
      <c r="AC402" s="313"/>
      <c r="AD402" s="313"/>
      <c r="AE402" s="313"/>
      <c r="AF402" s="313"/>
      <c r="AG402" s="313"/>
      <c r="AH402" s="313"/>
      <c r="AI402" s="313"/>
      <c r="AJ402" s="313"/>
      <c r="AK402" s="313"/>
      <c r="AL402" s="313"/>
      <c r="AM402" s="313"/>
      <c r="AN402" s="313"/>
    </row>
    <row r="403" spans="1:40" ht="45" customHeight="1" x14ac:dyDescent="0.2">
      <c r="A403" s="563"/>
      <c r="B403" s="274" t="s">
        <v>721</v>
      </c>
      <c r="C403" s="219" t="s">
        <v>1051</v>
      </c>
      <c r="D403" s="718"/>
      <c r="E403" s="719"/>
      <c r="F403" s="718"/>
      <c r="G403" s="719"/>
      <c r="H403" s="718"/>
      <c r="I403" s="719"/>
      <c r="J403" s="718"/>
      <c r="K403" s="719"/>
      <c r="L403" s="718"/>
      <c r="M403" s="719"/>
      <c r="N403" s="718"/>
      <c r="O403" s="719"/>
      <c r="P403" s="718"/>
      <c r="Q403" s="719"/>
      <c r="R403" s="718"/>
      <c r="S403" s="719"/>
      <c r="T403" s="108" t="str">
        <f>IF(T402="na","na","")</f>
        <v/>
      </c>
      <c r="U403" s="58">
        <f>IF(OR(D403="s",F403="s",H403="s",J403="s",L403="s",N403="s",P403="s",R403="s"), 0, IF(OR(D403="a",F403="a",H403="a",J403="a",L403="a",N403="a",P403="a",R403="a"),V403,0))</f>
        <v>0</v>
      </c>
      <c r="V403" s="431">
        <f t="shared" ref="V403:V404" si="60">IF(T403="na",0,10)</f>
        <v>10</v>
      </c>
      <c r="W403" s="99">
        <f>COUNTIF(D403:S403,"a")+COUNTIF(D403:S403,"s")+COUNTIF(T403,"na")</f>
        <v>0</v>
      </c>
      <c r="X403" s="250"/>
      <c r="Y403" s="313"/>
      <c r="Z403" s="312" t="s">
        <v>280</v>
      </c>
      <c r="AA403" s="313"/>
      <c r="AB403" s="313"/>
      <c r="AC403" s="313"/>
      <c r="AD403" s="313"/>
      <c r="AE403" s="313"/>
      <c r="AF403" s="313"/>
      <c r="AG403" s="313"/>
      <c r="AH403" s="313"/>
      <c r="AI403" s="313"/>
      <c r="AJ403" s="313"/>
      <c r="AK403" s="313"/>
      <c r="AL403" s="313"/>
      <c r="AM403" s="313"/>
      <c r="AN403" s="313"/>
    </row>
    <row r="404" spans="1:40" ht="45" customHeight="1" x14ac:dyDescent="0.2">
      <c r="A404" s="563"/>
      <c r="B404" s="274" t="s">
        <v>726</v>
      </c>
      <c r="C404" s="219" t="s">
        <v>1052</v>
      </c>
      <c r="D404" s="718"/>
      <c r="E404" s="719"/>
      <c r="F404" s="718"/>
      <c r="G404" s="719"/>
      <c r="H404" s="718"/>
      <c r="I404" s="719"/>
      <c r="J404" s="718"/>
      <c r="K404" s="719"/>
      <c r="L404" s="718"/>
      <c r="M404" s="719"/>
      <c r="N404" s="718"/>
      <c r="O404" s="719"/>
      <c r="P404" s="718"/>
      <c r="Q404" s="719"/>
      <c r="R404" s="718"/>
      <c r="S404" s="719"/>
      <c r="T404" s="108" t="str">
        <f>IF(T402="na","na","")</f>
        <v/>
      </c>
      <c r="U404" s="58">
        <f>IF(OR(D404="s",F404="s",H404="s",J404="s",L404="s",N404="s",P404="s",R404="s"), 0, IF(OR(D404="a",F404="a",H404="a",J404="a",L404="a",N404="a",P404="a",R404="a"),V404,0))</f>
        <v>0</v>
      </c>
      <c r="V404" s="431">
        <f t="shared" si="60"/>
        <v>10</v>
      </c>
      <c r="W404" s="99">
        <f>COUNTIF(D404:S404,"a")+COUNTIF(D404:S404,"s")+COUNTIF(T404,"na")</f>
        <v>0</v>
      </c>
      <c r="X404" s="250"/>
      <c r="Y404" s="313"/>
      <c r="Z404" s="312"/>
      <c r="AA404" s="313"/>
      <c r="AB404" s="313"/>
      <c r="AC404" s="313"/>
      <c r="AD404" s="313"/>
      <c r="AE404" s="313"/>
      <c r="AF404" s="313"/>
      <c r="AG404" s="313"/>
      <c r="AH404" s="313"/>
      <c r="AI404" s="313"/>
      <c r="AJ404" s="313"/>
      <c r="AK404" s="313"/>
      <c r="AL404" s="313"/>
      <c r="AM404" s="313"/>
      <c r="AN404" s="313"/>
    </row>
    <row r="405" spans="1:40" ht="27.75" customHeight="1" x14ac:dyDescent="0.2">
      <c r="A405" s="563"/>
      <c r="B405" s="274" t="s">
        <v>727</v>
      </c>
      <c r="C405" s="219" t="s">
        <v>728</v>
      </c>
      <c r="D405" s="718"/>
      <c r="E405" s="719"/>
      <c r="F405" s="718"/>
      <c r="G405" s="719"/>
      <c r="H405" s="718"/>
      <c r="I405" s="719"/>
      <c r="J405" s="718"/>
      <c r="K405" s="719"/>
      <c r="L405" s="718"/>
      <c r="M405" s="719"/>
      <c r="N405" s="718"/>
      <c r="O405" s="719"/>
      <c r="P405" s="718"/>
      <c r="Q405" s="719"/>
      <c r="R405" s="718"/>
      <c r="S405" s="719"/>
      <c r="T405" s="108" t="str">
        <f>IF(T402="na","na","")</f>
        <v/>
      </c>
      <c r="U405" s="58">
        <f>IF(OR(D405="s",F405="s",H405="s",J405="s",L405="s",N405="s",P405="s",R405="s"), 0, IF(OR(D405="a",F405="a",H405="a",J405="a",L405="a",N405="a",P405="a",R405="a"),V405,0))</f>
        <v>0</v>
      </c>
      <c r="V405" s="431">
        <f>IF(T405="na",0,5)</f>
        <v>5</v>
      </c>
      <c r="W405" s="99">
        <f>COUNTIF(D405:S405,"a")+COUNTIF(D405:S405,"s")+COUNTIF(T405,"na")</f>
        <v>0</v>
      </c>
      <c r="X405" s="250"/>
      <c r="Y405" s="313"/>
      <c r="Z405" s="312"/>
      <c r="AA405" s="313"/>
      <c r="AB405" s="313"/>
      <c r="AC405" s="313"/>
      <c r="AD405" s="313"/>
      <c r="AE405" s="313"/>
      <c r="AF405" s="313"/>
      <c r="AG405" s="313"/>
      <c r="AH405" s="313"/>
      <c r="AI405" s="313"/>
      <c r="AJ405" s="313"/>
      <c r="AK405" s="313"/>
      <c r="AL405" s="313"/>
      <c r="AM405" s="313"/>
      <c r="AN405" s="313"/>
    </row>
    <row r="406" spans="1:40" ht="27.95" customHeight="1" x14ac:dyDescent="0.2">
      <c r="A406" s="563"/>
      <c r="B406" s="276"/>
      <c r="C406" s="237" t="s">
        <v>729</v>
      </c>
      <c r="D406" s="827"/>
      <c r="E406" s="828"/>
      <c r="F406" s="828"/>
      <c r="G406" s="828"/>
      <c r="H406" s="828"/>
      <c r="I406" s="828"/>
      <c r="J406" s="828"/>
      <c r="K406" s="828"/>
      <c r="L406" s="828"/>
      <c r="M406" s="828"/>
      <c r="N406" s="828"/>
      <c r="O406" s="828"/>
      <c r="P406" s="828"/>
      <c r="Q406" s="828"/>
      <c r="R406" s="828"/>
      <c r="S406" s="828"/>
      <c r="T406" s="828"/>
      <c r="U406" s="828"/>
      <c r="V406" s="986"/>
      <c r="Y406" s="313"/>
      <c r="Z406" s="312"/>
      <c r="AA406" s="313"/>
      <c r="AB406" s="313"/>
      <c r="AC406" s="313"/>
      <c r="AD406" s="313"/>
      <c r="AE406" s="313"/>
      <c r="AF406" s="313"/>
      <c r="AG406" s="313"/>
      <c r="AH406" s="313"/>
      <c r="AI406" s="313"/>
      <c r="AJ406" s="313"/>
      <c r="AK406" s="313"/>
      <c r="AL406" s="313"/>
      <c r="AM406" s="313"/>
      <c r="AN406" s="313"/>
    </row>
    <row r="407" spans="1:40" ht="27.95" customHeight="1" thickBot="1" x14ac:dyDescent="0.25">
      <c r="A407" s="563"/>
      <c r="B407" s="262" t="s">
        <v>730</v>
      </c>
      <c r="C407" s="220" t="s">
        <v>731</v>
      </c>
      <c r="D407" s="718"/>
      <c r="E407" s="719"/>
      <c r="F407" s="718"/>
      <c r="G407" s="719"/>
      <c r="H407" s="718"/>
      <c r="I407" s="719"/>
      <c r="J407" s="718"/>
      <c r="K407" s="719"/>
      <c r="L407" s="718"/>
      <c r="M407" s="719"/>
      <c r="N407" s="718"/>
      <c r="O407" s="719"/>
      <c r="P407" s="718"/>
      <c r="Q407" s="719"/>
      <c r="R407" s="718"/>
      <c r="S407" s="719"/>
      <c r="T407" s="71"/>
      <c r="U407" s="58">
        <f>IF(OR(D407="s",F407="s",H407="s",J407="s",L407="s",N407="s",P407="s",R407="s"), 0, IF(OR(D407="a",F407="a",H407="a",J407="a",L407="a",N407="a",P407="a",R407="a"),V407,0))</f>
        <v>0</v>
      </c>
      <c r="V407" s="431">
        <v>20</v>
      </c>
      <c r="W407" s="99">
        <f>COUNTIF(D407:S407,"a")+COUNTIF(D407:S407,"s")</f>
        <v>0</v>
      </c>
      <c r="X407" s="250"/>
      <c r="Y407" s="313"/>
      <c r="Z407" s="312" t="s">
        <v>280</v>
      </c>
      <c r="AA407" s="313"/>
      <c r="AB407" s="313"/>
      <c r="AC407" s="313"/>
      <c r="AD407" s="313"/>
      <c r="AE407" s="313"/>
      <c r="AF407" s="313"/>
      <c r="AG407" s="313"/>
      <c r="AH407" s="313"/>
      <c r="AI407" s="313"/>
      <c r="AJ407" s="313"/>
      <c r="AK407" s="313"/>
      <c r="AL407" s="313"/>
      <c r="AM407" s="313"/>
      <c r="AN407" s="313"/>
    </row>
    <row r="408" spans="1:40" ht="21" customHeight="1" thickTop="1" thickBot="1" x14ac:dyDescent="0.25">
      <c r="A408" s="563"/>
      <c r="B408" s="174"/>
      <c r="C408" s="164"/>
      <c r="D408" s="725" t="s">
        <v>284</v>
      </c>
      <c r="E408" s="811"/>
      <c r="F408" s="811"/>
      <c r="G408" s="811"/>
      <c r="H408" s="811"/>
      <c r="I408" s="811"/>
      <c r="J408" s="811"/>
      <c r="K408" s="811"/>
      <c r="L408" s="811"/>
      <c r="M408" s="811"/>
      <c r="N408" s="811"/>
      <c r="O408" s="811"/>
      <c r="P408" s="811"/>
      <c r="Q408" s="811"/>
      <c r="R408" s="811"/>
      <c r="S408" s="811"/>
      <c r="T408" s="812"/>
      <c r="U408" s="2">
        <f>SUM(U402:U407)</f>
        <v>0</v>
      </c>
      <c r="V408" s="429">
        <f>SUM(V402:V405)+SUM(V407)</f>
        <v>55</v>
      </c>
      <c r="Y408" s="313"/>
      <c r="Z408" s="312"/>
      <c r="AA408" s="313"/>
      <c r="AB408" s="313"/>
      <c r="AC408" s="313"/>
      <c r="AD408" s="313"/>
      <c r="AE408" s="313"/>
      <c r="AF408" s="313"/>
      <c r="AG408" s="313"/>
      <c r="AH408" s="313"/>
      <c r="AI408" s="313"/>
      <c r="AJ408" s="313"/>
      <c r="AK408" s="313"/>
      <c r="AL408" s="313"/>
      <c r="AM408" s="313"/>
      <c r="AN408" s="313"/>
    </row>
    <row r="409" spans="1:40" ht="21" customHeight="1" thickBot="1" x14ac:dyDescent="0.25">
      <c r="A409" s="421"/>
      <c r="B409" s="111"/>
      <c r="C409" s="526"/>
      <c r="D409" s="900"/>
      <c r="E409" s="901"/>
      <c r="F409" s="929">
        <v>20</v>
      </c>
      <c r="G409" s="930"/>
      <c r="H409" s="930"/>
      <c r="I409" s="930"/>
      <c r="J409" s="930"/>
      <c r="K409" s="930"/>
      <c r="L409" s="930"/>
      <c r="M409" s="930"/>
      <c r="N409" s="930"/>
      <c r="O409" s="930"/>
      <c r="P409" s="930"/>
      <c r="Q409" s="930"/>
      <c r="R409" s="930"/>
      <c r="S409" s="930"/>
      <c r="T409" s="930"/>
      <c r="U409" s="930"/>
      <c r="V409" s="931"/>
      <c r="Y409" s="313"/>
      <c r="Z409" s="312"/>
      <c r="AA409" s="313"/>
      <c r="AB409" s="313"/>
      <c r="AC409" s="313"/>
      <c r="AD409" s="313"/>
      <c r="AE409" s="313"/>
      <c r="AF409" s="313"/>
      <c r="AG409" s="313"/>
      <c r="AH409" s="313"/>
      <c r="AI409" s="313"/>
      <c r="AJ409" s="313"/>
      <c r="AK409" s="313"/>
      <c r="AL409" s="313"/>
      <c r="AM409" s="313"/>
      <c r="AN409" s="313"/>
    </row>
    <row r="410" spans="1:40" ht="30" customHeight="1" thickBot="1" x14ac:dyDescent="0.25">
      <c r="A410" s="418"/>
      <c r="B410" s="268" t="s">
        <v>722</v>
      </c>
      <c r="C410" s="380" t="s">
        <v>723</v>
      </c>
      <c r="D410" s="200"/>
      <c r="E410" s="198"/>
      <c r="F410" s="368"/>
      <c r="G410" s="95"/>
      <c r="H410" s="562"/>
      <c r="I410" s="560"/>
      <c r="J410" s="210"/>
      <c r="K410" s="199"/>
      <c r="L410" s="200"/>
      <c r="M410" s="198"/>
      <c r="N410" s="201"/>
      <c r="O410" s="199"/>
      <c r="P410" s="200"/>
      <c r="Q410" s="198"/>
      <c r="R410" s="201"/>
      <c r="S410" s="199"/>
      <c r="T410" s="381"/>
      <c r="U410" s="211"/>
      <c r="V410" s="439"/>
      <c r="Y410" s="313"/>
      <c r="Z410" s="312"/>
      <c r="AA410" s="313"/>
      <c r="AB410" s="313"/>
      <c r="AC410" s="313"/>
      <c r="AD410" s="313"/>
      <c r="AE410" s="313"/>
      <c r="AF410" s="313"/>
      <c r="AG410" s="313"/>
      <c r="AH410" s="313"/>
      <c r="AI410" s="313"/>
      <c r="AJ410" s="313"/>
      <c r="AK410" s="313"/>
      <c r="AL410" s="313"/>
      <c r="AM410" s="313"/>
      <c r="AN410" s="313"/>
    </row>
    <row r="411" spans="1:40" ht="27.95" customHeight="1" x14ac:dyDescent="0.2">
      <c r="A411" s="563"/>
      <c r="B411" s="273" t="s">
        <v>724</v>
      </c>
      <c r="C411" s="525" t="s">
        <v>732</v>
      </c>
      <c r="D411" s="744"/>
      <c r="E411" s="745"/>
      <c r="F411" s="744"/>
      <c r="G411" s="745"/>
      <c r="H411" s="744"/>
      <c r="I411" s="745"/>
      <c r="J411" s="744"/>
      <c r="K411" s="745"/>
      <c r="L411" s="744"/>
      <c r="M411" s="745"/>
      <c r="N411" s="744"/>
      <c r="O411" s="745"/>
      <c r="P411" s="744"/>
      <c r="Q411" s="745"/>
      <c r="R411" s="744"/>
      <c r="S411" s="745"/>
      <c r="T411" s="107"/>
      <c r="U411" s="57">
        <f>IF(OR(D411="s",F411="s",H411="s",J411="s",L411="s",N411="s",P411="s",R411="s"), 0, IF(OR(D411="a",F411="a",H411="a",J411="a",L411="a",N411="a",P411="a",R411="a"),V411,0))</f>
        <v>0</v>
      </c>
      <c r="V411" s="436">
        <v>15</v>
      </c>
      <c r="W411" s="99">
        <f>COUNTIF(D411:S411,"a")+COUNTIF(D411:S411,"s")+COUNTIF(T411,"na")</f>
        <v>0</v>
      </c>
      <c r="X411" s="250"/>
      <c r="Y411" s="313"/>
      <c r="Z411" s="312"/>
      <c r="AA411" s="313"/>
      <c r="AB411" s="313"/>
      <c r="AC411" s="313"/>
      <c r="AD411" s="313"/>
      <c r="AE411" s="313"/>
      <c r="AF411" s="313"/>
      <c r="AG411" s="313"/>
      <c r="AH411" s="313"/>
      <c r="AI411" s="313"/>
      <c r="AJ411" s="313"/>
      <c r="AK411" s="313"/>
      <c r="AL411" s="313"/>
      <c r="AM411" s="313"/>
      <c r="AN411" s="313"/>
    </row>
    <row r="412" spans="1:40" ht="27.75" customHeight="1" thickBot="1" x14ac:dyDescent="0.25">
      <c r="A412" s="563"/>
      <c r="B412" s="262" t="s">
        <v>725</v>
      </c>
      <c r="C412" s="220" t="s">
        <v>733</v>
      </c>
      <c r="D412" s="718"/>
      <c r="E412" s="719"/>
      <c r="F412" s="718"/>
      <c r="G412" s="719"/>
      <c r="H412" s="718"/>
      <c r="I412" s="719"/>
      <c r="J412" s="718"/>
      <c r="K412" s="719"/>
      <c r="L412" s="718"/>
      <c r="M412" s="719"/>
      <c r="N412" s="718"/>
      <c r="O412" s="719"/>
      <c r="P412" s="718"/>
      <c r="Q412" s="719"/>
      <c r="R412" s="718"/>
      <c r="S412" s="719"/>
      <c r="T412" s="71"/>
      <c r="U412" s="58">
        <f>IF(OR(D412="s",F412="s",H412="s",J412="s",L412="s",N412="s",P412="s",R412="s"), 0, IF(OR(D412="a",F412="a",H412="a",J412="a",L412="a",N412="a",P412="a",R412="a"),V412,0))</f>
        <v>0</v>
      </c>
      <c r="V412" s="431">
        <v>10</v>
      </c>
      <c r="W412" s="99">
        <f>COUNTIF(D412:S412,"a")+COUNTIF(D412:S412,"s")</f>
        <v>0</v>
      </c>
      <c r="X412" s="250"/>
      <c r="Y412" s="313"/>
      <c r="Z412" s="312"/>
      <c r="AA412" s="313"/>
      <c r="AB412" s="313"/>
      <c r="AC412" s="313"/>
      <c r="AD412" s="313"/>
      <c r="AE412" s="313"/>
      <c r="AF412" s="313"/>
      <c r="AG412" s="313"/>
      <c r="AH412" s="313"/>
      <c r="AI412" s="313"/>
      <c r="AJ412" s="313"/>
      <c r="AK412" s="313"/>
      <c r="AL412" s="313"/>
      <c r="AM412" s="313"/>
      <c r="AN412" s="313"/>
    </row>
    <row r="413" spans="1:40" ht="21" customHeight="1" thickTop="1" thickBot="1" x14ac:dyDescent="0.25">
      <c r="A413" s="563"/>
      <c r="B413" s="174"/>
      <c r="C413" s="164"/>
      <c r="D413" s="725" t="s">
        <v>284</v>
      </c>
      <c r="E413" s="811"/>
      <c r="F413" s="811"/>
      <c r="G413" s="811"/>
      <c r="H413" s="811"/>
      <c r="I413" s="811"/>
      <c r="J413" s="811"/>
      <c r="K413" s="811"/>
      <c r="L413" s="811"/>
      <c r="M413" s="811"/>
      <c r="N413" s="811"/>
      <c r="O413" s="811"/>
      <c r="P413" s="811"/>
      <c r="Q413" s="811"/>
      <c r="R413" s="811"/>
      <c r="S413" s="811"/>
      <c r="T413" s="812"/>
      <c r="U413" s="2">
        <f>SUM(U411:U412)</f>
        <v>0</v>
      </c>
      <c r="V413" s="429">
        <f>SUM(V411:V412)</f>
        <v>25</v>
      </c>
      <c r="Y413" s="313"/>
      <c r="Z413" s="312"/>
      <c r="AA413" s="313"/>
      <c r="AB413" s="313"/>
      <c r="AC413" s="313"/>
      <c r="AD413" s="313"/>
      <c r="AE413" s="313"/>
      <c r="AF413" s="313"/>
      <c r="AG413" s="313"/>
      <c r="AH413" s="313"/>
      <c r="AI413" s="313"/>
      <c r="AJ413" s="313"/>
      <c r="AK413" s="313"/>
      <c r="AL413" s="313"/>
      <c r="AM413" s="313"/>
      <c r="AN413" s="313"/>
    </row>
    <row r="414" spans="1:40" ht="21" customHeight="1" thickBot="1" x14ac:dyDescent="0.25">
      <c r="A414" s="421"/>
      <c r="B414" s="111"/>
      <c r="C414" s="526"/>
      <c r="D414" s="900"/>
      <c r="E414" s="901"/>
      <c r="F414" s="729">
        <v>0</v>
      </c>
      <c r="G414" s="730"/>
      <c r="H414" s="730"/>
      <c r="I414" s="730"/>
      <c r="J414" s="730"/>
      <c r="K414" s="730"/>
      <c r="L414" s="730"/>
      <c r="M414" s="730"/>
      <c r="N414" s="730"/>
      <c r="O414" s="730"/>
      <c r="P414" s="730"/>
      <c r="Q414" s="730"/>
      <c r="R414" s="730"/>
      <c r="S414" s="730"/>
      <c r="T414" s="730"/>
      <c r="U414" s="730"/>
      <c r="V414" s="731"/>
      <c r="Y414" s="313"/>
      <c r="Z414" s="312"/>
      <c r="AA414" s="313"/>
      <c r="AB414" s="313"/>
      <c r="AC414" s="313"/>
      <c r="AD414" s="313"/>
      <c r="AE414" s="313"/>
      <c r="AF414" s="313"/>
      <c r="AG414" s="313"/>
      <c r="AH414" s="313"/>
      <c r="AI414" s="313"/>
      <c r="AJ414" s="313"/>
      <c r="AK414" s="313"/>
      <c r="AL414" s="313"/>
      <c r="AM414" s="313"/>
      <c r="AN414" s="313"/>
    </row>
    <row r="415" spans="1:40" ht="30" customHeight="1" thickBot="1" x14ac:dyDescent="0.25">
      <c r="A415" s="418"/>
      <c r="B415" s="270">
        <v>5700</v>
      </c>
      <c r="C415" s="197" t="s">
        <v>26</v>
      </c>
      <c r="D415" s="562" t="s">
        <v>283</v>
      </c>
      <c r="E415" s="560"/>
      <c r="F415" s="562" t="s">
        <v>283</v>
      </c>
      <c r="G415" s="192"/>
      <c r="H415" s="562" t="s">
        <v>283</v>
      </c>
      <c r="I415" s="560"/>
      <c r="J415" s="210"/>
      <c r="K415" s="210"/>
      <c r="L415" s="200"/>
      <c r="M415" s="198"/>
      <c r="N415" s="210"/>
      <c r="O415" s="199"/>
      <c r="P415" s="200"/>
      <c r="Q415" s="198"/>
      <c r="R415" s="201"/>
      <c r="S415" s="199"/>
      <c r="T415" s="211"/>
      <c r="U415" s="211"/>
      <c r="V415" s="439"/>
      <c r="Y415" s="313"/>
      <c r="Z415" s="312"/>
      <c r="AA415" s="313"/>
      <c r="AB415" s="313"/>
      <c r="AC415" s="313"/>
      <c r="AD415" s="313"/>
      <c r="AE415" s="313"/>
      <c r="AF415" s="313"/>
      <c r="AG415" s="313"/>
      <c r="AH415" s="313"/>
      <c r="AI415" s="313"/>
      <c r="AJ415" s="313"/>
      <c r="AK415" s="313"/>
      <c r="AL415" s="313"/>
      <c r="AM415" s="313"/>
      <c r="AN415" s="313"/>
    </row>
    <row r="416" spans="1:40" ht="48" customHeight="1" thickBot="1" x14ac:dyDescent="0.25">
      <c r="A416" s="418"/>
      <c r="B416" s="264"/>
      <c r="C416" s="671" t="s">
        <v>1196</v>
      </c>
      <c r="D416" s="987"/>
      <c r="E416" s="988"/>
      <c r="F416" s="988"/>
      <c r="G416" s="988"/>
      <c r="H416" s="988"/>
      <c r="I416" s="988"/>
      <c r="J416" s="988"/>
      <c r="K416" s="988"/>
      <c r="L416" s="988"/>
      <c r="M416" s="988"/>
      <c r="N416" s="988"/>
      <c r="O416" s="988"/>
      <c r="P416" s="988"/>
      <c r="Q416" s="988"/>
      <c r="R416" s="988"/>
      <c r="S416" s="988"/>
      <c r="T416" s="988"/>
      <c r="U416" s="988"/>
      <c r="V416" s="989"/>
      <c r="Y416" s="313"/>
      <c r="Z416" s="312"/>
      <c r="AA416" s="313"/>
      <c r="AB416" s="313"/>
      <c r="AC416" s="313"/>
      <c r="AD416" s="313"/>
      <c r="AE416" s="313"/>
      <c r="AF416" s="313"/>
      <c r="AG416" s="313"/>
      <c r="AH416" s="313"/>
      <c r="AI416" s="313"/>
      <c r="AJ416" s="313"/>
      <c r="AK416" s="313"/>
      <c r="AL416" s="313"/>
      <c r="AM416" s="313"/>
      <c r="AN416" s="313"/>
    </row>
    <row r="417" spans="1:86" ht="45" customHeight="1" x14ac:dyDescent="0.2">
      <c r="A417" s="563" t="s">
        <v>137</v>
      </c>
      <c r="B417" s="263" t="s">
        <v>102</v>
      </c>
      <c r="C417" s="142" t="s">
        <v>24</v>
      </c>
      <c r="D417" s="718"/>
      <c r="E417" s="719"/>
      <c r="F417" s="718"/>
      <c r="G417" s="719"/>
      <c r="H417" s="718"/>
      <c r="I417" s="719"/>
      <c r="J417" s="718"/>
      <c r="K417" s="719"/>
      <c r="L417" s="718"/>
      <c r="M417" s="719"/>
      <c r="N417" s="718"/>
      <c r="O417" s="719"/>
      <c r="P417" s="718"/>
      <c r="Q417" s="719"/>
      <c r="R417" s="718"/>
      <c r="S417" s="719"/>
      <c r="T417" s="107"/>
      <c r="U417" s="58">
        <f t="shared" ref="U417:U428" si="61">IF(OR(D417="s",F417="s",H417="s",J417="s",L417="s",N417="s",P417="s",R417="s"), 0, IF(OR(D417="a",F417="a",H417="a",J417="a",L417="a",N417="a",P417="a",R417="a"),V417,0))</f>
        <v>0</v>
      </c>
      <c r="V417" s="431">
        <f>IF(T417="na",0,5)</f>
        <v>5</v>
      </c>
      <c r="W417" s="99">
        <f>IF((COUNTIF(D417:S417,"a")+COUNTIF(D417:S417,"s"))&gt;0,IF((COUNTIF(D421:S425,"a")+COUNTIF(D421:S425,"s"))&gt;0,0,COUNTIF(D417:S417,"a")+COUNTIF(D417:S417,"s")+COUNTIF(T417,"na")),COUNTIF(D417:S417,"a")+COUNTIF(D417:S417,"s")+COUNTIF(T417,"na"))</f>
        <v>0</v>
      </c>
      <c r="X417" s="250"/>
      <c r="Y417" s="313"/>
      <c r="Z417" s="312" t="s">
        <v>280</v>
      </c>
      <c r="AA417" s="313"/>
      <c r="AB417" s="313"/>
      <c r="AC417" s="313"/>
      <c r="AD417" s="313"/>
      <c r="AE417" s="313"/>
      <c r="AF417" s="313"/>
      <c r="AG417" s="313"/>
      <c r="AH417" s="313"/>
      <c r="AI417" s="313"/>
      <c r="AJ417" s="313"/>
      <c r="AK417" s="313"/>
      <c r="AL417" s="313"/>
      <c r="AM417" s="313"/>
      <c r="AN417" s="313"/>
    </row>
    <row r="418" spans="1:86" s="365" customFormat="1" ht="27.95" customHeight="1" x14ac:dyDescent="0.2">
      <c r="A418" s="432"/>
      <c r="B418" s="265" t="s">
        <v>103</v>
      </c>
      <c r="C418" s="233" t="s">
        <v>330</v>
      </c>
      <c r="D418" s="994"/>
      <c r="E418" s="995"/>
      <c r="F418" s="994"/>
      <c r="G418" s="995"/>
      <c r="H418" s="994"/>
      <c r="I418" s="995"/>
      <c r="J418" s="994"/>
      <c r="K418" s="995"/>
      <c r="L418" s="994"/>
      <c r="M418" s="995"/>
      <c r="N418" s="994"/>
      <c r="O418" s="995"/>
      <c r="P418" s="994"/>
      <c r="Q418" s="995"/>
      <c r="R418" s="994"/>
      <c r="S418" s="995"/>
      <c r="T418" s="108" t="str">
        <f>IF(T417="na","na","")</f>
        <v/>
      </c>
      <c r="U418" s="54">
        <f t="shared" si="61"/>
        <v>0</v>
      </c>
      <c r="V418" s="440">
        <f>IF(T418="na",0,5)</f>
        <v>5</v>
      </c>
      <c r="W418" s="99">
        <f>IF((COUNTIF(D418:S418,"a")+COUNTIF(D418:S418,"s"))&gt;0,IF((COUNTIF(D421:S425,"a")+COUNTIF(D421:S425,"s"))&gt;0,0,COUNTIF(D418:S418,"a")+COUNTIF(D418:S418,"s")+COUNTIF(T418,"na")),COUNTIF(D418:S418,"a")+COUNTIF(D418:S418,"s")+COUNTIF(T418,"na"))</f>
        <v>0</v>
      </c>
      <c r="X418" s="250"/>
      <c r="Y418" s="313"/>
      <c r="Z418" s="312" t="s">
        <v>280</v>
      </c>
      <c r="AA418" s="313"/>
      <c r="AB418" s="313"/>
      <c r="AC418" s="313"/>
      <c r="AD418" s="313"/>
      <c r="AE418" s="313"/>
      <c r="AF418" s="313"/>
      <c r="AG418" s="313"/>
      <c r="AH418" s="313"/>
      <c r="AI418" s="313"/>
      <c r="AJ418" s="313"/>
      <c r="AK418" s="313"/>
      <c r="AL418" s="313"/>
      <c r="AM418" s="313"/>
      <c r="AN418" s="313"/>
      <c r="AO418" s="313"/>
      <c r="AP418" s="313"/>
      <c r="AQ418" s="313"/>
      <c r="AR418" s="313"/>
      <c r="AS418" s="313"/>
      <c r="AT418" s="313"/>
      <c r="AU418" s="313"/>
      <c r="AV418" s="313"/>
      <c r="AW418" s="313"/>
      <c r="AX418" s="313"/>
      <c r="AY418" s="313"/>
      <c r="AZ418" s="313"/>
      <c r="BA418" s="313"/>
      <c r="BB418" s="313"/>
      <c r="BC418" s="313"/>
      <c r="BD418" s="313"/>
      <c r="BE418" s="313"/>
      <c r="BF418" s="313"/>
      <c r="BG418" s="313"/>
      <c r="BH418" s="313"/>
      <c r="BI418" s="313"/>
      <c r="BJ418" s="313"/>
      <c r="BK418" s="313"/>
      <c r="BL418" s="313"/>
      <c r="BM418" s="313"/>
      <c r="BN418" s="313"/>
      <c r="BO418" s="313"/>
      <c r="BP418" s="313"/>
      <c r="BQ418" s="313"/>
      <c r="BR418" s="313"/>
      <c r="BS418" s="313"/>
      <c r="BT418" s="313"/>
      <c r="BU418" s="313"/>
      <c r="BV418" s="313"/>
      <c r="BW418" s="313"/>
      <c r="BX418" s="313"/>
      <c r="BY418" s="313"/>
      <c r="BZ418" s="313"/>
      <c r="CA418" s="313"/>
      <c r="CB418" s="313"/>
      <c r="CC418" s="313"/>
      <c r="CD418" s="313"/>
      <c r="CE418" s="313"/>
      <c r="CF418" s="313"/>
      <c r="CG418" s="313"/>
      <c r="CH418" s="313"/>
    </row>
    <row r="419" spans="1:86" s="365" customFormat="1" ht="45" customHeight="1" x14ac:dyDescent="0.2">
      <c r="A419" s="432" t="s">
        <v>220</v>
      </c>
      <c r="B419" s="265" t="s">
        <v>1197</v>
      </c>
      <c r="C419" s="233" t="s">
        <v>1203</v>
      </c>
      <c r="D419" s="994"/>
      <c r="E419" s="995"/>
      <c r="F419" s="994"/>
      <c r="G419" s="995"/>
      <c r="H419" s="994"/>
      <c r="I419" s="995"/>
      <c r="J419" s="994"/>
      <c r="K419" s="995"/>
      <c r="L419" s="994"/>
      <c r="M419" s="995"/>
      <c r="N419" s="994"/>
      <c r="O419" s="995"/>
      <c r="P419" s="994"/>
      <c r="Q419" s="995"/>
      <c r="R419" s="994"/>
      <c r="S419" s="995"/>
      <c r="T419" s="108" t="str">
        <f>IF(T417="na","na","")</f>
        <v/>
      </c>
      <c r="U419" s="54">
        <f t="shared" si="61"/>
        <v>0</v>
      </c>
      <c r="V419" s="440">
        <f>IF(T419="na",0,10)</f>
        <v>10</v>
      </c>
      <c r="W419" s="99">
        <f>IF((COUNTIF(D419:S419,"a")+COUNTIF(D419:S419,"s"))&gt;0,IF((COUNTIF(D421:S425,"a")+COUNTIF(D421:S425,"s"))&gt;0,0,COUNTIF(D419:S419,"a")+COUNTIF(D419:S419,"s")+COUNTIF(T419,"na")),COUNTIF(D419:S419,"a")+COUNTIF(D419:S419,"s")+COUNTIF(T419,"na"))</f>
        <v>0</v>
      </c>
      <c r="X419" s="250"/>
      <c r="Y419" s="313"/>
      <c r="Z419" s="312"/>
      <c r="AA419" s="313"/>
      <c r="AB419" s="313"/>
      <c r="AC419" s="313"/>
      <c r="AD419" s="313"/>
      <c r="AE419" s="313"/>
      <c r="AF419" s="313"/>
      <c r="AG419" s="313"/>
      <c r="AH419" s="313"/>
      <c r="AI419" s="313"/>
      <c r="AJ419" s="313"/>
      <c r="AK419" s="313"/>
      <c r="AL419" s="313"/>
      <c r="AM419" s="313"/>
      <c r="AN419" s="313"/>
      <c r="AO419" s="313"/>
      <c r="AP419" s="313"/>
      <c r="AQ419" s="313"/>
      <c r="AR419" s="313"/>
      <c r="AS419" s="313"/>
      <c r="AT419" s="313"/>
      <c r="AU419" s="313"/>
      <c r="AV419" s="313"/>
      <c r="AW419" s="313"/>
      <c r="AX419" s="313"/>
      <c r="AY419" s="313"/>
      <c r="AZ419" s="313"/>
      <c r="BA419" s="313"/>
      <c r="BB419" s="313"/>
      <c r="BC419" s="313"/>
      <c r="BD419" s="313"/>
      <c r="BE419" s="313"/>
      <c r="BF419" s="313"/>
      <c r="BG419" s="313"/>
      <c r="BH419" s="313"/>
      <c r="BI419" s="313"/>
      <c r="BJ419" s="313"/>
      <c r="BK419" s="313"/>
      <c r="BL419" s="313"/>
      <c r="BM419" s="313"/>
      <c r="BN419" s="313"/>
      <c r="BO419" s="313"/>
      <c r="BP419" s="313"/>
      <c r="BQ419" s="313"/>
      <c r="BR419" s="313"/>
      <c r="BS419" s="313"/>
      <c r="BT419" s="313"/>
      <c r="BU419" s="313"/>
      <c r="BV419" s="313"/>
      <c r="BW419" s="313"/>
      <c r="BX419" s="313"/>
      <c r="BY419" s="313"/>
      <c r="BZ419" s="313"/>
      <c r="CA419" s="313"/>
      <c r="CB419" s="313"/>
      <c r="CC419" s="313"/>
      <c r="CD419" s="313"/>
      <c r="CE419" s="313"/>
      <c r="CF419" s="313"/>
      <c r="CG419" s="313"/>
      <c r="CH419" s="313"/>
    </row>
    <row r="420" spans="1:86" s="365" customFormat="1" ht="48" customHeight="1" x14ac:dyDescent="0.2">
      <c r="A420" s="432"/>
      <c r="B420" s="265"/>
      <c r="C420" s="403" t="s">
        <v>1198</v>
      </c>
      <c r="D420" s="994"/>
      <c r="E420" s="996"/>
      <c r="F420" s="996"/>
      <c r="G420" s="996"/>
      <c r="H420" s="996"/>
      <c r="I420" s="996"/>
      <c r="J420" s="996"/>
      <c r="K420" s="996"/>
      <c r="L420" s="996"/>
      <c r="M420" s="996"/>
      <c r="N420" s="996"/>
      <c r="O420" s="996"/>
      <c r="P420" s="996"/>
      <c r="Q420" s="996"/>
      <c r="R420" s="996"/>
      <c r="S420" s="996"/>
      <c r="T420" s="996"/>
      <c r="U420" s="996"/>
      <c r="V420" s="995"/>
      <c r="W420" s="99"/>
      <c r="X420" s="240"/>
      <c r="Y420" s="313"/>
      <c r="Z420" s="312"/>
      <c r="AA420" s="313"/>
      <c r="AB420" s="313"/>
      <c r="AC420" s="313"/>
      <c r="AD420" s="313"/>
      <c r="AE420" s="313"/>
      <c r="AF420" s="313"/>
      <c r="AG420" s="313"/>
      <c r="AH420" s="313"/>
      <c r="AI420" s="313"/>
      <c r="AJ420" s="313"/>
      <c r="AK420" s="313"/>
      <c r="AL420" s="313"/>
      <c r="AM420" s="313"/>
      <c r="AN420" s="313"/>
      <c r="AO420" s="313"/>
      <c r="AP420" s="313"/>
      <c r="AQ420" s="313"/>
      <c r="AR420" s="313"/>
      <c r="AS420" s="313"/>
      <c r="AT420" s="313"/>
      <c r="AU420" s="313"/>
      <c r="AV420" s="313"/>
      <c r="AW420" s="313"/>
      <c r="AX420" s="313"/>
      <c r="AY420" s="313"/>
      <c r="AZ420" s="313"/>
      <c r="BA420" s="313"/>
      <c r="BB420" s="313"/>
      <c r="BC420" s="313"/>
      <c r="BD420" s="313"/>
      <c r="BE420" s="313"/>
      <c r="BF420" s="313"/>
      <c r="BG420" s="313"/>
      <c r="BH420" s="313"/>
      <c r="BI420" s="313"/>
      <c r="BJ420" s="313"/>
      <c r="BK420" s="313"/>
      <c r="BL420" s="313"/>
      <c r="BM420" s="313"/>
      <c r="BN420" s="313"/>
      <c r="BO420" s="313"/>
      <c r="BP420" s="313"/>
      <c r="BQ420" s="313"/>
      <c r="BR420" s="313"/>
      <c r="BS420" s="313"/>
      <c r="BT420" s="313"/>
      <c r="BU420" s="313"/>
      <c r="BV420" s="313"/>
      <c r="BW420" s="313"/>
      <c r="BX420" s="313"/>
      <c r="BY420" s="313"/>
      <c r="BZ420" s="313"/>
      <c r="CA420" s="313"/>
      <c r="CB420" s="313"/>
      <c r="CC420" s="313"/>
      <c r="CD420" s="313"/>
      <c r="CE420" s="313"/>
      <c r="CF420" s="313"/>
      <c r="CG420" s="313"/>
      <c r="CH420" s="313"/>
    </row>
    <row r="421" spans="1:86" s="365" customFormat="1" ht="106.5" customHeight="1" x14ac:dyDescent="0.2">
      <c r="A421" s="432" t="s">
        <v>220</v>
      </c>
      <c r="B421" s="265" t="s">
        <v>1199</v>
      </c>
      <c r="C421" s="233" t="s">
        <v>1204</v>
      </c>
      <c r="D421" s="994"/>
      <c r="E421" s="995"/>
      <c r="F421" s="994"/>
      <c r="G421" s="995"/>
      <c r="H421" s="994"/>
      <c r="I421" s="995"/>
      <c r="J421" s="994"/>
      <c r="K421" s="995"/>
      <c r="L421" s="994"/>
      <c r="M421" s="995"/>
      <c r="N421" s="994"/>
      <c r="O421" s="995"/>
      <c r="P421" s="994"/>
      <c r="Q421" s="995"/>
      <c r="R421" s="994"/>
      <c r="S421" s="995"/>
      <c r="T421" s="107"/>
      <c r="U421" s="54">
        <f t="shared" ref="U421:U425" si="62">IF(OR(D421="s",F421="s",H421="s",J421="s",L421="s",N421="s",P421="s",R421="s"), 0, IF(OR(D421="a",F421="a",H421="a",J421="a",L421="a",N421="a",P421="a",R421="a"),V421,0))</f>
        <v>0</v>
      </c>
      <c r="V421" s="440">
        <f>IF(T421="na",0,10)</f>
        <v>10</v>
      </c>
      <c r="W421" s="99">
        <f>IF((COUNTIF(D421:S421,"a")+COUNTIF(D421:S421,"s"))&gt;0,IF((COUNTIF(D417:S419,"a")+COUNTIF(D417:S419,"s"))&gt;0,0,COUNTIF(D421:S421,"a")+COUNTIF(D421:S421,"s")+COUNTIF(T421,"na")),COUNTIF(D421:S421,"a")+COUNTIF(D421:S421,"s")+COUNTIF(T421,"na"))</f>
        <v>0</v>
      </c>
      <c r="X421" s="250"/>
      <c r="Y421" s="313"/>
      <c r="Z421" s="312"/>
      <c r="AA421" s="313"/>
      <c r="AB421" s="313"/>
      <c r="AC421" s="313"/>
      <c r="AD421" s="313"/>
      <c r="AE421" s="313"/>
      <c r="AF421" s="313"/>
      <c r="AG421" s="313"/>
      <c r="AH421" s="313"/>
      <c r="AI421" s="313"/>
      <c r="AJ421" s="313"/>
      <c r="AK421" s="313"/>
      <c r="AL421" s="313"/>
      <c r="AM421" s="313"/>
      <c r="AN421" s="313"/>
      <c r="AO421" s="313"/>
      <c r="AP421" s="313"/>
      <c r="AQ421" s="313"/>
      <c r="AR421" s="313"/>
      <c r="AS421" s="313"/>
      <c r="AT421" s="313"/>
      <c r="AU421" s="313"/>
      <c r="AV421" s="313"/>
      <c r="AW421" s="313"/>
      <c r="AX421" s="313"/>
      <c r="AY421" s="313"/>
      <c r="AZ421" s="313"/>
      <c r="BA421" s="313"/>
      <c r="BB421" s="313"/>
      <c r="BC421" s="313"/>
      <c r="BD421" s="313"/>
      <c r="BE421" s="313"/>
      <c r="BF421" s="313"/>
      <c r="BG421" s="313"/>
      <c r="BH421" s="313"/>
      <c r="BI421" s="313"/>
      <c r="BJ421" s="313"/>
      <c r="BK421" s="313"/>
      <c r="BL421" s="313"/>
      <c r="BM421" s="313"/>
      <c r="BN421" s="313"/>
      <c r="BO421" s="313"/>
      <c r="BP421" s="313"/>
      <c r="BQ421" s="313"/>
      <c r="BR421" s="313"/>
      <c r="BS421" s="313"/>
      <c r="BT421" s="313"/>
      <c r="BU421" s="313"/>
      <c r="BV421" s="313"/>
      <c r="BW421" s="313"/>
      <c r="BX421" s="313"/>
      <c r="BY421" s="313"/>
      <c r="BZ421" s="313"/>
      <c r="CA421" s="313"/>
      <c r="CB421" s="313"/>
      <c r="CC421" s="313"/>
      <c r="CD421" s="313"/>
      <c r="CE421" s="313"/>
      <c r="CF421" s="313"/>
      <c r="CG421" s="313"/>
      <c r="CH421" s="313"/>
    </row>
    <row r="422" spans="1:86" s="365" customFormat="1" ht="88.5" customHeight="1" x14ac:dyDescent="0.2">
      <c r="A422" s="432" t="s">
        <v>220</v>
      </c>
      <c r="B422" s="265" t="s">
        <v>1200</v>
      </c>
      <c r="C422" s="233" t="s">
        <v>1205</v>
      </c>
      <c r="D422" s="994"/>
      <c r="E422" s="995"/>
      <c r="F422" s="994"/>
      <c r="G422" s="995"/>
      <c r="H422" s="994"/>
      <c r="I422" s="995"/>
      <c r="J422" s="994"/>
      <c r="K422" s="995"/>
      <c r="L422" s="994"/>
      <c r="M422" s="995"/>
      <c r="N422" s="994"/>
      <c r="O422" s="995"/>
      <c r="P422" s="994"/>
      <c r="Q422" s="995"/>
      <c r="R422" s="994"/>
      <c r="S422" s="995"/>
      <c r="T422" s="509"/>
      <c r="U422" s="54">
        <f t="shared" si="62"/>
        <v>0</v>
      </c>
      <c r="V422" s="440">
        <f>IF(T421="na",0,5)</f>
        <v>5</v>
      </c>
      <c r="W422" s="99">
        <f>IF((COUNTIF(D422:S422,"a")+COUNTIF(D422:S422,"s"))&gt;0,IF((COUNTIF(D417:S419,"a")+COUNTIF(D417:S419,"s"))&gt;0,0,COUNTIF(D422:S422,"a")+COUNTIF(D422:S422,"s")+COUNTIF(T421,"na")),COUNTIF(D422:S422,"a")+COUNTIF(D422:S422,"s")+COUNTIF(T421,"na"))</f>
        <v>0</v>
      </c>
      <c r="X422" s="250"/>
      <c r="Y422" s="313"/>
      <c r="Z422" s="312"/>
      <c r="AA422" s="313"/>
      <c r="AB422" s="313"/>
      <c r="AC422" s="313"/>
      <c r="AD422" s="313"/>
      <c r="AE422" s="313"/>
      <c r="AF422" s="313"/>
      <c r="AG422" s="313"/>
      <c r="AH422" s="313"/>
      <c r="AI422" s="313"/>
      <c r="AJ422" s="313"/>
      <c r="AK422" s="313"/>
      <c r="AL422" s="313"/>
      <c r="AM422" s="313"/>
      <c r="AN422" s="313"/>
      <c r="AO422" s="313"/>
      <c r="AP422" s="313"/>
      <c r="AQ422" s="313"/>
      <c r="AR422" s="313"/>
      <c r="AS422" s="313"/>
      <c r="AT422" s="313"/>
      <c r="AU422" s="313"/>
      <c r="AV422" s="313"/>
      <c r="AW422" s="313"/>
      <c r="AX422" s="313"/>
      <c r="AY422" s="313"/>
      <c r="AZ422" s="313"/>
      <c r="BA422" s="313"/>
      <c r="BB422" s="313"/>
      <c r="BC422" s="313"/>
      <c r="BD422" s="313"/>
      <c r="BE422" s="313"/>
      <c r="BF422" s="313"/>
      <c r="BG422" s="313"/>
      <c r="BH422" s="313"/>
      <c r="BI422" s="313"/>
      <c r="BJ422" s="313"/>
      <c r="BK422" s="313"/>
      <c r="BL422" s="313"/>
      <c r="BM422" s="313"/>
      <c r="BN422" s="313"/>
      <c r="BO422" s="313"/>
      <c r="BP422" s="313"/>
      <c r="BQ422" s="313"/>
      <c r="BR422" s="313"/>
      <c r="BS422" s="313"/>
      <c r="BT422" s="313"/>
      <c r="BU422" s="313"/>
      <c r="BV422" s="313"/>
      <c r="BW422" s="313"/>
      <c r="BX422" s="313"/>
      <c r="BY422" s="313"/>
      <c r="BZ422" s="313"/>
      <c r="CA422" s="313"/>
      <c r="CB422" s="313"/>
      <c r="CC422" s="313"/>
      <c r="CD422" s="313"/>
      <c r="CE422" s="313"/>
      <c r="CF422" s="313"/>
      <c r="CG422" s="313"/>
      <c r="CH422" s="313"/>
    </row>
    <row r="423" spans="1:86" s="365" customFormat="1" ht="45" customHeight="1" x14ac:dyDescent="0.2">
      <c r="A423" s="432" t="s">
        <v>220</v>
      </c>
      <c r="B423" s="265" t="s">
        <v>1206</v>
      </c>
      <c r="C423" s="233" t="s">
        <v>1207</v>
      </c>
      <c r="D423" s="994"/>
      <c r="E423" s="995"/>
      <c r="F423" s="994"/>
      <c r="G423" s="995"/>
      <c r="H423" s="994"/>
      <c r="I423" s="995"/>
      <c r="J423" s="994"/>
      <c r="K423" s="995"/>
      <c r="L423" s="994"/>
      <c r="M423" s="995"/>
      <c r="N423" s="994"/>
      <c r="O423" s="995"/>
      <c r="P423" s="994"/>
      <c r="Q423" s="995"/>
      <c r="R423" s="994"/>
      <c r="S423" s="995"/>
      <c r="T423" s="107"/>
      <c r="U423" s="54">
        <f t="shared" si="62"/>
        <v>0</v>
      </c>
      <c r="V423" s="440">
        <f>IF(OR(T421="na",T423="na"),0,10)</f>
        <v>10</v>
      </c>
      <c r="W423" s="99">
        <f>IF((COUNTIF(D423:S423,"a")+COUNTIF(D423:S423,"s"))&gt;0,IF((COUNTIF(D417:S419,"a")+COUNTIF(D417:S419,"s"))&gt;0,0,COUNTIF(D423:S423,"a")+COUNTIF(D423:S423,"s")+COUNTIF(T423,"na")+COUNTIF(T421,"na")),COUNTIF(D423:S423,"a")+COUNTIF(D423:S423,"s")+COUNTIF(T423,"na")+COUNTIF(T421,"na"))</f>
        <v>0</v>
      </c>
      <c r="X423" s="250"/>
      <c r="Y423" s="313"/>
      <c r="Z423" s="312" t="s">
        <v>280</v>
      </c>
      <c r="AA423" s="313"/>
      <c r="AB423" s="313"/>
      <c r="AC423" s="313"/>
      <c r="AD423" s="313"/>
      <c r="AE423" s="313"/>
      <c r="AF423" s="313"/>
      <c r="AG423" s="313"/>
      <c r="AH423" s="313"/>
      <c r="AI423" s="313"/>
      <c r="AJ423" s="313"/>
      <c r="AK423" s="313"/>
      <c r="AL423" s="313"/>
      <c r="AM423" s="313"/>
      <c r="AN423" s="313"/>
      <c r="AO423" s="313"/>
      <c r="AP423" s="313"/>
      <c r="AQ423" s="313"/>
      <c r="AR423" s="313"/>
      <c r="AS423" s="313"/>
      <c r="AT423" s="313"/>
      <c r="AU423" s="313"/>
      <c r="AV423" s="313"/>
      <c r="AW423" s="313"/>
      <c r="AX423" s="313"/>
      <c r="AY423" s="313"/>
      <c r="AZ423" s="313"/>
      <c r="BA423" s="313"/>
      <c r="BB423" s="313"/>
      <c r="BC423" s="313"/>
      <c r="BD423" s="313"/>
      <c r="BE423" s="313"/>
      <c r="BF423" s="313"/>
      <c r="BG423" s="313"/>
      <c r="BH423" s="313"/>
      <c r="BI423" s="313"/>
      <c r="BJ423" s="313"/>
      <c r="BK423" s="313"/>
      <c r="BL423" s="313"/>
      <c r="BM423" s="313"/>
      <c r="BN423" s="313"/>
      <c r="BO423" s="313"/>
      <c r="BP423" s="313"/>
      <c r="BQ423" s="313"/>
      <c r="BR423" s="313"/>
      <c r="BS423" s="313"/>
      <c r="BT423" s="313"/>
      <c r="BU423" s="313"/>
      <c r="BV423" s="313"/>
      <c r="BW423" s="313"/>
      <c r="BX423" s="313"/>
      <c r="BY423" s="313"/>
      <c r="BZ423" s="313"/>
      <c r="CA423" s="313"/>
      <c r="CB423" s="313"/>
      <c r="CC423" s="313"/>
      <c r="CD423" s="313"/>
      <c r="CE423" s="313"/>
      <c r="CF423" s="313"/>
      <c r="CG423" s="313"/>
      <c r="CH423" s="313"/>
    </row>
    <row r="424" spans="1:86" s="365" customFormat="1" ht="45" customHeight="1" x14ac:dyDescent="0.2">
      <c r="A424" s="432" t="s">
        <v>220</v>
      </c>
      <c r="B424" s="265" t="s">
        <v>1201</v>
      </c>
      <c r="C424" s="233" t="s">
        <v>1208</v>
      </c>
      <c r="D424" s="994"/>
      <c r="E424" s="995"/>
      <c r="F424" s="994"/>
      <c r="G424" s="995"/>
      <c r="H424" s="994"/>
      <c r="I424" s="995"/>
      <c r="J424" s="994"/>
      <c r="K424" s="995"/>
      <c r="L424" s="994"/>
      <c r="M424" s="995"/>
      <c r="N424" s="994"/>
      <c r="O424" s="995"/>
      <c r="P424" s="994"/>
      <c r="Q424" s="995"/>
      <c r="R424" s="994"/>
      <c r="S424" s="995"/>
      <c r="T424" s="509"/>
      <c r="U424" s="54">
        <f t="shared" si="62"/>
        <v>0</v>
      </c>
      <c r="V424" s="440">
        <f>IF(T421="na",0,10)</f>
        <v>10</v>
      </c>
      <c r="W424" s="99">
        <f>IF((COUNTIF(D424:S424,"a")+COUNTIF(D424:S424,"s"))&gt;0,IF((COUNTIF(D417:S419,"a")+COUNTIF(D417:S419,"s"))&gt;0,0,COUNTIF(D424:S424,"a")+COUNTIF(D424:S424,"s")+COUNTIF(T421,"na")),COUNTIF(D424:S424,"a")+COUNTIF(D424:S424,"s")+COUNTIF(T421,"na"))</f>
        <v>0</v>
      </c>
      <c r="X424" s="250"/>
      <c r="Y424" s="313"/>
      <c r="Z424" s="312" t="s">
        <v>280</v>
      </c>
      <c r="AA424" s="313"/>
      <c r="AB424" s="313"/>
      <c r="AC424" s="313"/>
      <c r="AD424" s="313"/>
      <c r="AE424" s="313"/>
      <c r="AF424" s="313"/>
      <c r="AG424" s="313"/>
      <c r="AH424" s="313"/>
      <c r="AI424" s="313"/>
      <c r="AJ424" s="313"/>
      <c r="AK424" s="313"/>
      <c r="AL424" s="313"/>
      <c r="AM424" s="313"/>
      <c r="AN424" s="313"/>
      <c r="AO424" s="313"/>
      <c r="AP424" s="313"/>
      <c r="AQ424" s="313"/>
      <c r="AR424" s="313"/>
      <c r="AS424" s="313"/>
      <c r="AT424" s="313"/>
      <c r="AU424" s="313"/>
      <c r="AV424" s="313"/>
      <c r="AW424" s="313"/>
      <c r="AX424" s="313"/>
      <c r="AY424" s="313"/>
      <c r="AZ424" s="313"/>
      <c r="BA424" s="313"/>
      <c r="BB424" s="313"/>
      <c r="BC424" s="313"/>
      <c r="BD424" s="313"/>
      <c r="BE424" s="313"/>
      <c r="BF424" s="313"/>
      <c r="BG424" s="313"/>
      <c r="BH424" s="313"/>
      <c r="BI424" s="313"/>
      <c r="BJ424" s="313"/>
      <c r="BK424" s="313"/>
      <c r="BL424" s="313"/>
      <c r="BM424" s="313"/>
      <c r="BN424" s="313"/>
      <c r="BO424" s="313"/>
      <c r="BP424" s="313"/>
      <c r="BQ424" s="313"/>
      <c r="BR424" s="313"/>
      <c r="BS424" s="313"/>
      <c r="BT424" s="313"/>
      <c r="BU424" s="313"/>
      <c r="BV424" s="313"/>
      <c r="BW424" s="313"/>
      <c r="BX424" s="313"/>
      <c r="BY424" s="313"/>
      <c r="BZ424" s="313"/>
      <c r="CA424" s="313"/>
      <c r="CB424" s="313"/>
      <c r="CC424" s="313"/>
      <c r="CD424" s="313"/>
      <c r="CE424" s="313"/>
      <c r="CF424" s="313"/>
      <c r="CG424" s="313"/>
      <c r="CH424" s="313"/>
    </row>
    <row r="425" spans="1:86" s="365" customFormat="1" ht="27.95" customHeight="1" x14ac:dyDescent="0.2">
      <c r="A425" s="432" t="s">
        <v>220</v>
      </c>
      <c r="B425" s="265" t="s">
        <v>1202</v>
      </c>
      <c r="C425" s="233" t="s">
        <v>1209</v>
      </c>
      <c r="D425" s="994"/>
      <c r="E425" s="995"/>
      <c r="F425" s="994"/>
      <c r="G425" s="995"/>
      <c r="H425" s="994"/>
      <c r="I425" s="995"/>
      <c r="J425" s="994"/>
      <c r="K425" s="995"/>
      <c r="L425" s="994"/>
      <c r="M425" s="995"/>
      <c r="N425" s="994"/>
      <c r="O425" s="995"/>
      <c r="P425" s="994"/>
      <c r="Q425" s="995"/>
      <c r="R425" s="994"/>
      <c r="S425" s="995"/>
      <c r="T425" s="509"/>
      <c r="U425" s="54">
        <f t="shared" si="62"/>
        <v>0</v>
      </c>
      <c r="V425" s="440">
        <f>IF(T421="na",0,10)</f>
        <v>10</v>
      </c>
      <c r="W425" s="99">
        <f>IF((COUNTIF(D425:S425,"a")+COUNTIF(D425:S425,"s"))&gt;0,IF((COUNTIF(D417:S419,"a")+COUNTIF(D417:S419,"s"))&gt;0,0,COUNTIF(D425:S425,"a")+COUNTIF(D425:S425,"s")+COUNTIF(T421,"na")),COUNTIF(D425:S425,"a")+COUNTIF(D425:S425,"s")+COUNTIF(T421,"na"))</f>
        <v>0</v>
      </c>
      <c r="X425" s="250"/>
      <c r="Y425" s="313"/>
      <c r="Z425" s="312" t="s">
        <v>280</v>
      </c>
      <c r="AA425" s="313"/>
      <c r="AB425" s="313"/>
      <c r="AC425" s="313"/>
      <c r="AD425" s="313"/>
      <c r="AE425" s="313"/>
      <c r="AF425" s="313"/>
      <c r="AG425" s="313"/>
      <c r="AH425" s="313"/>
      <c r="AI425" s="313"/>
      <c r="AJ425" s="313"/>
      <c r="AK425" s="313"/>
      <c r="AL425" s="313"/>
      <c r="AM425" s="313"/>
      <c r="AN425" s="313"/>
      <c r="AO425" s="313"/>
      <c r="AP425" s="313"/>
      <c r="AQ425" s="313"/>
      <c r="AR425" s="313"/>
      <c r="AS425" s="313"/>
      <c r="AT425" s="313"/>
      <c r="AU425" s="313"/>
      <c r="AV425" s="313"/>
      <c r="AW425" s="313"/>
      <c r="AX425" s="313"/>
      <c r="AY425" s="313"/>
      <c r="AZ425" s="313"/>
      <c r="BA425" s="313"/>
      <c r="BB425" s="313"/>
      <c r="BC425" s="313"/>
      <c r="BD425" s="313"/>
      <c r="BE425" s="313"/>
      <c r="BF425" s="313"/>
      <c r="BG425" s="313"/>
      <c r="BH425" s="313"/>
      <c r="BI425" s="313"/>
      <c r="BJ425" s="313"/>
      <c r="BK425" s="313"/>
      <c r="BL425" s="313"/>
      <c r="BM425" s="313"/>
      <c r="BN425" s="313"/>
      <c r="BO425" s="313"/>
      <c r="BP425" s="313"/>
      <c r="BQ425" s="313"/>
      <c r="BR425" s="313"/>
      <c r="BS425" s="313"/>
      <c r="BT425" s="313"/>
      <c r="BU425" s="313"/>
      <c r="BV425" s="313"/>
      <c r="BW425" s="313"/>
      <c r="BX425" s="313"/>
      <c r="BY425" s="313"/>
      <c r="BZ425" s="313"/>
      <c r="CA425" s="313"/>
      <c r="CB425" s="313"/>
      <c r="CC425" s="313"/>
      <c r="CD425" s="313"/>
      <c r="CE425" s="313"/>
      <c r="CF425" s="313"/>
      <c r="CG425" s="313"/>
      <c r="CH425" s="313"/>
    </row>
    <row r="426" spans="1:86" s="365" customFormat="1" ht="30" customHeight="1" x14ac:dyDescent="0.2">
      <c r="A426" s="432"/>
      <c r="B426" s="265"/>
      <c r="C426" s="403" t="s">
        <v>1210</v>
      </c>
      <c r="D426" s="994"/>
      <c r="E426" s="996"/>
      <c r="F426" s="996"/>
      <c r="G426" s="996"/>
      <c r="H426" s="996"/>
      <c r="I426" s="996"/>
      <c r="J426" s="996"/>
      <c r="K426" s="996"/>
      <c r="L426" s="996"/>
      <c r="M426" s="996"/>
      <c r="N426" s="996"/>
      <c r="O426" s="996"/>
      <c r="P426" s="996"/>
      <c r="Q426" s="996"/>
      <c r="R426" s="996"/>
      <c r="S426" s="996"/>
      <c r="T426" s="996"/>
      <c r="U426" s="996"/>
      <c r="V426" s="995"/>
      <c r="W426" s="99"/>
      <c r="X426" s="240"/>
      <c r="Y426" s="313"/>
      <c r="Z426" s="312"/>
      <c r="AA426" s="313"/>
      <c r="AB426" s="313"/>
      <c r="AC426" s="313"/>
      <c r="AD426" s="313"/>
      <c r="AE426" s="313"/>
      <c r="AF426" s="313"/>
      <c r="AG426" s="313"/>
      <c r="AH426" s="313"/>
      <c r="AI426" s="313"/>
      <c r="AJ426" s="313"/>
      <c r="AK426" s="313"/>
      <c r="AL426" s="313"/>
      <c r="AM426" s="313"/>
      <c r="AN426" s="313"/>
      <c r="AO426" s="313"/>
      <c r="AP426" s="313"/>
      <c r="AQ426" s="313"/>
      <c r="AR426" s="313"/>
      <c r="AS426" s="313"/>
      <c r="AT426" s="313"/>
      <c r="AU426" s="313"/>
      <c r="AV426" s="313"/>
      <c r="AW426" s="313"/>
      <c r="AX426" s="313"/>
      <c r="AY426" s="313"/>
      <c r="AZ426" s="313"/>
      <c r="BA426" s="313"/>
      <c r="BB426" s="313"/>
      <c r="BC426" s="313"/>
      <c r="BD426" s="313"/>
      <c r="BE426" s="313"/>
      <c r="BF426" s="313"/>
      <c r="BG426" s="313"/>
      <c r="BH426" s="313"/>
      <c r="BI426" s="313"/>
      <c r="BJ426" s="313"/>
      <c r="BK426" s="313"/>
      <c r="BL426" s="313"/>
      <c r="BM426" s="313"/>
      <c r="BN426" s="313"/>
      <c r="BO426" s="313"/>
      <c r="BP426" s="313"/>
      <c r="BQ426" s="313"/>
      <c r="BR426" s="313"/>
      <c r="BS426" s="313"/>
      <c r="BT426" s="313"/>
      <c r="BU426" s="313"/>
      <c r="BV426" s="313"/>
      <c r="BW426" s="313"/>
      <c r="BX426" s="313"/>
      <c r="BY426" s="313"/>
      <c r="BZ426" s="313"/>
      <c r="CA426" s="313"/>
      <c r="CB426" s="313"/>
      <c r="CC426" s="313"/>
      <c r="CD426" s="313"/>
      <c r="CE426" s="313"/>
      <c r="CF426" s="313"/>
      <c r="CG426" s="313"/>
      <c r="CH426" s="313"/>
    </row>
    <row r="427" spans="1:86" s="365" customFormat="1" ht="27.95" customHeight="1" x14ac:dyDescent="0.2">
      <c r="A427" s="432"/>
      <c r="B427" s="265" t="s">
        <v>201</v>
      </c>
      <c r="C427" s="233" t="s">
        <v>212</v>
      </c>
      <c r="D427" s="994"/>
      <c r="E427" s="995"/>
      <c r="F427" s="994"/>
      <c r="G427" s="995"/>
      <c r="H427" s="994"/>
      <c r="I427" s="995"/>
      <c r="J427" s="994"/>
      <c r="K427" s="995"/>
      <c r="L427" s="994"/>
      <c r="M427" s="995"/>
      <c r="N427" s="994"/>
      <c r="O427" s="995"/>
      <c r="P427" s="994"/>
      <c r="Q427" s="995"/>
      <c r="R427" s="994"/>
      <c r="S427" s="995"/>
      <c r="T427" s="107"/>
      <c r="U427" s="54">
        <f t="shared" si="61"/>
        <v>0</v>
      </c>
      <c r="V427" s="440">
        <f>IF(T427="na",0,10)</f>
        <v>10</v>
      </c>
      <c r="W427" s="99">
        <f>COUNTIF(D427:S427,"a")+COUNTIF(D427:S427,"s")+COUNTIF(T427,"na")</f>
        <v>0</v>
      </c>
      <c r="X427" s="250"/>
      <c r="Y427" s="313"/>
      <c r="Z427" s="312" t="s">
        <v>280</v>
      </c>
      <c r="AA427" s="313"/>
      <c r="AB427" s="313"/>
      <c r="AC427" s="313"/>
      <c r="AD427" s="313"/>
      <c r="AE427" s="313"/>
      <c r="AF427" s="313"/>
      <c r="AG427" s="313"/>
      <c r="AH427" s="313"/>
      <c r="AI427" s="313"/>
      <c r="AJ427" s="313"/>
      <c r="AK427" s="313"/>
      <c r="AL427" s="313"/>
      <c r="AM427" s="313"/>
      <c r="AN427" s="313"/>
      <c r="AO427" s="313"/>
      <c r="AP427" s="313"/>
      <c r="AQ427" s="313"/>
      <c r="AR427" s="313"/>
      <c r="AS427" s="313"/>
      <c r="AT427" s="313"/>
      <c r="AU427" s="313"/>
      <c r="AV427" s="313"/>
      <c r="AW427" s="313"/>
      <c r="AX427" s="313"/>
      <c r="AY427" s="313"/>
      <c r="AZ427" s="313"/>
      <c r="BA427" s="313"/>
      <c r="BB427" s="313"/>
      <c r="BC427" s="313"/>
      <c r="BD427" s="313"/>
      <c r="BE427" s="313"/>
      <c r="BF427" s="313"/>
      <c r="BG427" s="313"/>
      <c r="BH427" s="313"/>
      <c r="BI427" s="313"/>
      <c r="BJ427" s="313"/>
      <c r="BK427" s="313"/>
      <c r="BL427" s="313"/>
      <c r="BM427" s="313"/>
      <c r="BN427" s="313"/>
      <c r="BO427" s="313"/>
      <c r="BP427" s="313"/>
      <c r="BQ427" s="313"/>
      <c r="BR427" s="313"/>
      <c r="BS427" s="313"/>
      <c r="BT427" s="313"/>
      <c r="BU427" s="313"/>
      <c r="BV427" s="313"/>
      <c r="BW427" s="313"/>
      <c r="BX427" s="313"/>
      <c r="BY427" s="313"/>
      <c r="BZ427" s="313"/>
      <c r="CA427" s="313"/>
      <c r="CB427" s="313"/>
      <c r="CC427" s="313"/>
      <c r="CD427" s="313"/>
      <c r="CE427" s="313"/>
      <c r="CF427" s="313"/>
      <c r="CG427" s="313"/>
      <c r="CH427" s="313"/>
    </row>
    <row r="428" spans="1:86" ht="45" customHeight="1" thickBot="1" x14ac:dyDescent="0.25">
      <c r="A428" s="563" t="s">
        <v>137</v>
      </c>
      <c r="B428" s="267" t="s">
        <v>202</v>
      </c>
      <c r="C428" s="136" t="s">
        <v>173</v>
      </c>
      <c r="D428" s="727"/>
      <c r="E428" s="728"/>
      <c r="F428" s="727"/>
      <c r="G428" s="728"/>
      <c r="H428" s="727"/>
      <c r="I428" s="728"/>
      <c r="J428" s="727"/>
      <c r="K428" s="728"/>
      <c r="L428" s="727"/>
      <c r="M428" s="728"/>
      <c r="N428" s="727"/>
      <c r="O428" s="728"/>
      <c r="P428" s="727"/>
      <c r="Q428" s="728"/>
      <c r="R428" s="727"/>
      <c r="S428" s="728"/>
      <c r="T428" s="108" t="str">
        <f>IF(T427="na", "na", "")</f>
        <v/>
      </c>
      <c r="U428" s="54">
        <f t="shared" si="61"/>
        <v>0</v>
      </c>
      <c r="V428" s="428">
        <f>IF(T428="na",0,10)</f>
        <v>10</v>
      </c>
      <c r="W428" s="99">
        <f>COUNTIF(D428:S428,"a")+COUNTIF(D428:S428,"s")+COUNTIF(T428,"na")</f>
        <v>0</v>
      </c>
      <c r="X428" s="250"/>
      <c r="Y428" s="313"/>
      <c r="Z428" s="312" t="s">
        <v>280</v>
      </c>
      <c r="AA428" s="313"/>
      <c r="AB428" s="313"/>
      <c r="AC428" s="313"/>
      <c r="AD428" s="313"/>
      <c r="AE428" s="313"/>
      <c r="AF428" s="313"/>
      <c r="AG428" s="313"/>
      <c r="AH428" s="313"/>
      <c r="AI428" s="313"/>
      <c r="AJ428" s="313"/>
      <c r="AK428" s="313"/>
      <c r="AL428" s="313"/>
      <c r="AM428" s="313"/>
      <c r="AN428" s="313"/>
    </row>
    <row r="429" spans="1:86" s="364" customFormat="1" ht="21" customHeight="1" thickTop="1" thickBot="1" x14ac:dyDescent="0.25">
      <c r="A429" s="563"/>
      <c r="B429" s="96"/>
      <c r="C429" s="134"/>
      <c r="D429" s="725" t="s">
        <v>284</v>
      </c>
      <c r="E429" s="811"/>
      <c r="F429" s="811"/>
      <c r="G429" s="811"/>
      <c r="H429" s="811"/>
      <c r="I429" s="811"/>
      <c r="J429" s="811"/>
      <c r="K429" s="811"/>
      <c r="L429" s="811"/>
      <c r="M429" s="811"/>
      <c r="N429" s="811"/>
      <c r="O429" s="811"/>
      <c r="P429" s="811"/>
      <c r="Q429" s="811"/>
      <c r="R429" s="811"/>
      <c r="S429" s="811"/>
      <c r="T429" s="812"/>
      <c r="U429" s="2">
        <f>SUM(U417:U428)</f>
        <v>0</v>
      </c>
      <c r="V429" s="429">
        <f>SUM(V417:V428)</f>
        <v>85</v>
      </c>
      <c r="W429" s="249"/>
      <c r="X429" s="245"/>
      <c r="Y429" s="313"/>
      <c r="Z429" s="312"/>
      <c r="AA429" s="313"/>
      <c r="AB429" s="313"/>
      <c r="AC429" s="313"/>
      <c r="AD429" s="313"/>
      <c r="AE429" s="313"/>
      <c r="AF429" s="313"/>
      <c r="AG429" s="313"/>
      <c r="AH429" s="313"/>
      <c r="AI429" s="313"/>
      <c r="AJ429" s="313"/>
      <c r="AK429" s="313"/>
      <c r="AL429" s="313"/>
      <c r="AM429" s="313"/>
      <c r="AN429" s="313"/>
      <c r="AO429" s="313"/>
      <c r="AP429" s="313"/>
      <c r="AQ429" s="313"/>
      <c r="AR429" s="313"/>
      <c r="AS429" s="313"/>
      <c r="AT429" s="313"/>
      <c r="AU429" s="363"/>
      <c r="AV429" s="363"/>
      <c r="AW429" s="363"/>
      <c r="AX429" s="363"/>
      <c r="AY429" s="363"/>
      <c r="AZ429" s="363"/>
      <c r="BA429" s="363"/>
      <c r="BB429" s="363"/>
      <c r="BC429" s="363"/>
      <c r="BD429" s="363"/>
      <c r="BE429" s="363"/>
      <c r="BF429" s="363"/>
      <c r="BG429" s="363"/>
      <c r="BH429" s="363"/>
      <c r="BI429" s="363"/>
      <c r="BJ429" s="363"/>
      <c r="BK429" s="363"/>
      <c r="BL429" s="363"/>
      <c r="BM429" s="363"/>
      <c r="BN429" s="363"/>
      <c r="BO429" s="363"/>
      <c r="BP429" s="363"/>
      <c r="BQ429" s="363"/>
      <c r="BR429" s="363"/>
      <c r="BS429" s="363"/>
      <c r="BT429" s="363"/>
      <c r="BU429" s="363"/>
      <c r="BV429" s="363"/>
      <c r="BW429" s="363"/>
      <c r="BX429" s="363"/>
      <c r="BY429" s="363"/>
      <c r="BZ429" s="363"/>
      <c r="CA429" s="363"/>
      <c r="CB429" s="363"/>
      <c r="CC429" s="363"/>
      <c r="CD429" s="363"/>
      <c r="CE429" s="363"/>
      <c r="CF429" s="363"/>
      <c r="CG429" s="363"/>
      <c r="CH429" s="363"/>
    </row>
    <row r="430" spans="1:86" ht="21" customHeight="1" thickBot="1" x14ac:dyDescent="0.25">
      <c r="A430" s="421"/>
      <c r="B430" s="139"/>
      <c r="C430" s="536"/>
      <c r="D430" s="900"/>
      <c r="E430" s="901"/>
      <c r="F430" s="753">
        <f>IF(AND(T417="na",T421="na",T427="na"),0,IF(AND(T417="na",T423="na"),30,IF(T417="na",40,IF(T421="na",30,50))))</f>
        <v>50</v>
      </c>
      <c r="G430" s="723"/>
      <c r="H430" s="723"/>
      <c r="I430" s="723"/>
      <c r="J430" s="723"/>
      <c r="K430" s="723"/>
      <c r="L430" s="723"/>
      <c r="M430" s="723"/>
      <c r="N430" s="723"/>
      <c r="O430" s="723"/>
      <c r="P430" s="723"/>
      <c r="Q430" s="723"/>
      <c r="R430" s="723"/>
      <c r="S430" s="723"/>
      <c r="T430" s="723"/>
      <c r="U430" s="723"/>
      <c r="V430" s="724"/>
      <c r="Z430" s="312"/>
    </row>
    <row r="431" spans="1:86" ht="30" customHeight="1" thickBot="1" x14ac:dyDescent="0.25">
      <c r="A431" s="563"/>
      <c r="B431" s="647" t="s">
        <v>450</v>
      </c>
      <c r="C431" s="398" t="s">
        <v>451</v>
      </c>
      <c r="D431" s="15"/>
      <c r="E431" s="17"/>
      <c r="F431" s="18"/>
      <c r="G431" s="19"/>
      <c r="H431" s="15"/>
      <c r="I431" s="17"/>
      <c r="J431" s="18"/>
      <c r="K431" s="25"/>
      <c r="L431" s="14" t="s">
        <v>283</v>
      </c>
      <c r="M431" s="17"/>
      <c r="N431" s="18"/>
      <c r="O431" s="19"/>
      <c r="P431" s="15"/>
      <c r="Q431" s="17"/>
      <c r="R431" s="18"/>
      <c r="S431" s="19"/>
      <c r="T431" s="20"/>
      <c r="U431" s="35"/>
      <c r="V431" s="435"/>
      <c r="Y431" s="313"/>
      <c r="Z431" s="312"/>
      <c r="AA431" s="313"/>
      <c r="AB431" s="516"/>
      <c r="AC431" s="516"/>
      <c r="AD431" s="516"/>
      <c r="AE431" s="313"/>
      <c r="AF431" s="313"/>
      <c r="AG431" s="313"/>
      <c r="AH431" s="313"/>
      <c r="AI431" s="313"/>
      <c r="AJ431" s="313"/>
      <c r="AK431" s="313"/>
      <c r="AL431" s="313"/>
      <c r="AM431" s="313"/>
      <c r="AN431" s="313"/>
    </row>
    <row r="432" spans="1:86" ht="27.95" customHeight="1" x14ac:dyDescent="0.2">
      <c r="A432" s="563"/>
      <c r="B432" s="274" t="s">
        <v>452</v>
      </c>
      <c r="C432" s="228" t="s">
        <v>1053</v>
      </c>
      <c r="D432" s="727"/>
      <c r="E432" s="728"/>
      <c r="F432" s="727"/>
      <c r="G432" s="728"/>
      <c r="H432" s="727"/>
      <c r="I432" s="728"/>
      <c r="J432" s="727"/>
      <c r="K432" s="728"/>
      <c r="L432" s="727"/>
      <c r="M432" s="728"/>
      <c r="N432" s="727"/>
      <c r="O432" s="728"/>
      <c r="P432" s="727"/>
      <c r="Q432" s="728"/>
      <c r="R432" s="727"/>
      <c r="S432" s="728"/>
      <c r="T432" s="71"/>
      <c r="U432" s="54">
        <f>IF(OR(D432="s",F432="s",H432="s",J432="s",L432="s",N432="s",P432="s",R432="s"), 0, IF(OR(D432="a",F432="a",H432="a",J432="a",L432="a",N432="a",P432="a",R432="a"),V432,0))</f>
        <v>0</v>
      </c>
      <c r="V432" s="428">
        <v>15</v>
      </c>
      <c r="W432" s="99">
        <f>COUNTIF(D432:S432,"a")+COUNTIF(D432:S432,"s")</f>
        <v>0</v>
      </c>
      <c r="X432" s="250"/>
      <c r="Y432" s="313"/>
      <c r="Z432" s="312"/>
      <c r="AA432" s="313"/>
      <c r="AB432" s="516"/>
      <c r="AC432" s="516"/>
      <c r="AD432" s="516"/>
      <c r="AE432" s="313"/>
      <c r="AF432" s="313"/>
      <c r="AG432" s="313"/>
      <c r="AH432" s="313"/>
      <c r="AI432" s="313"/>
      <c r="AJ432" s="313"/>
      <c r="AK432" s="313"/>
      <c r="AL432" s="313"/>
      <c r="AM432" s="313"/>
      <c r="AN432" s="313"/>
    </row>
    <row r="433" spans="1:86" ht="27.95" customHeight="1" x14ac:dyDescent="0.2">
      <c r="A433" s="563"/>
      <c r="B433" s="399" t="s">
        <v>453</v>
      </c>
      <c r="C433" s="400" t="s">
        <v>1074</v>
      </c>
      <c r="D433" s="732"/>
      <c r="E433" s="733"/>
      <c r="F433" s="732"/>
      <c r="G433" s="733"/>
      <c r="H433" s="732"/>
      <c r="I433" s="733"/>
      <c r="J433" s="732"/>
      <c r="K433" s="733"/>
      <c r="L433" s="732"/>
      <c r="M433" s="733"/>
      <c r="N433" s="732"/>
      <c r="O433" s="733"/>
      <c r="P433" s="732"/>
      <c r="Q433" s="733"/>
      <c r="R433" s="732"/>
      <c r="S433" s="733"/>
      <c r="T433" s="71"/>
      <c r="U433" s="54">
        <f>IF(OR(D433="s",F433="s",H433="s",J433="s",L433="s",N433="s",P433="s",R433="s"), 0, IF(OR(D433="a",F433="a",H433="a",J433="a",L433="a",N433="a",P433="a",R433="a"),V433,0))</f>
        <v>0</v>
      </c>
      <c r="V433" s="433">
        <v>5</v>
      </c>
      <c r="W433" s="99">
        <f>COUNTIF(D433:S433,"a")+COUNTIF(D433:S433,"s")</f>
        <v>0</v>
      </c>
      <c r="X433" s="250"/>
      <c r="Y433" s="313"/>
      <c r="Z433" s="312"/>
      <c r="AA433" s="313"/>
      <c r="AB433" s="516"/>
      <c r="AC433" s="516"/>
      <c r="AD433" s="516"/>
      <c r="AE433" s="313"/>
      <c r="AF433" s="313"/>
      <c r="AG433" s="313"/>
      <c r="AH433" s="313"/>
      <c r="AI433" s="313"/>
      <c r="AJ433" s="313"/>
      <c r="AK433" s="313"/>
      <c r="AL433" s="313"/>
      <c r="AM433" s="313"/>
      <c r="AN433" s="313"/>
    </row>
    <row r="434" spans="1:86" ht="27.95" customHeight="1" x14ac:dyDescent="0.2">
      <c r="A434" s="563"/>
      <c r="B434" s="274" t="s">
        <v>454</v>
      </c>
      <c r="C434" s="400" t="s">
        <v>1054</v>
      </c>
      <c r="D434" s="727"/>
      <c r="E434" s="728"/>
      <c r="F434" s="727"/>
      <c r="G434" s="728"/>
      <c r="H434" s="727"/>
      <c r="I434" s="728"/>
      <c r="J434" s="727"/>
      <c r="K434" s="728"/>
      <c r="L434" s="727"/>
      <c r="M434" s="728"/>
      <c r="N434" s="727"/>
      <c r="O434" s="728"/>
      <c r="P434" s="727"/>
      <c r="Q434" s="728"/>
      <c r="R434" s="727"/>
      <c r="S434" s="728"/>
      <c r="T434" s="71"/>
      <c r="U434" s="54">
        <f>IF(OR(D434="s",F434="s",H434="s",J434="s",L434="s",N434="s",P434="s",R434="s"), 0, IF(OR(D434="a",F434="a",H434="a",J434="a",L434="a",N434="a",P434="a",R434="a"),V434,0))</f>
        <v>0</v>
      </c>
      <c r="V434" s="428">
        <v>5</v>
      </c>
      <c r="W434" s="99">
        <f>COUNTIF(D434:S434,"a")+COUNTIF(D434:S434,"s")</f>
        <v>0</v>
      </c>
      <c r="X434" s="250"/>
      <c r="Y434" s="313"/>
      <c r="Z434" s="312"/>
      <c r="AA434" s="313"/>
      <c r="AB434" s="516"/>
      <c r="AC434" s="516"/>
      <c r="AD434" s="516"/>
      <c r="AE434" s="313"/>
      <c r="AF434" s="313"/>
      <c r="AG434" s="313"/>
      <c r="AH434" s="313"/>
      <c r="AI434" s="313"/>
      <c r="AJ434" s="313"/>
      <c r="AK434" s="313"/>
      <c r="AL434" s="313"/>
      <c r="AM434" s="313"/>
      <c r="AN434" s="313"/>
    </row>
    <row r="435" spans="1:86" ht="41.25" thickBot="1" x14ac:dyDescent="0.25">
      <c r="A435" s="563"/>
      <c r="B435" s="274" t="s">
        <v>455</v>
      </c>
      <c r="C435" s="228" t="s">
        <v>44</v>
      </c>
      <c r="D435" s="732"/>
      <c r="E435" s="733"/>
      <c r="F435" s="732"/>
      <c r="G435" s="733"/>
      <c r="H435" s="732"/>
      <c r="I435" s="733"/>
      <c r="J435" s="732"/>
      <c r="K435" s="733"/>
      <c r="L435" s="732"/>
      <c r="M435" s="733"/>
      <c r="N435" s="732"/>
      <c r="O435" s="733"/>
      <c r="P435" s="732"/>
      <c r="Q435" s="733"/>
      <c r="R435" s="732"/>
      <c r="S435" s="733"/>
      <c r="T435" s="71"/>
      <c r="U435" s="54">
        <f>IF(OR(D435="s",F435="s",H435="s",J435="s",L435="s",N435="s",P435="s",R435="s"), 0, IF(OR(D435="a",F435="a",H435="a",J435="a",L435="a",N435="a",P435="a",R435="a"),V435,0))</f>
        <v>0</v>
      </c>
      <c r="V435" s="433">
        <v>5</v>
      </c>
      <c r="W435" s="99">
        <f>COUNTIF(D435:S435,"a")+COUNTIF(D435:S435,"s")</f>
        <v>0</v>
      </c>
      <c r="X435" s="250"/>
      <c r="Y435" s="313"/>
      <c r="Z435" s="312" t="s">
        <v>280</v>
      </c>
      <c r="AA435" s="313"/>
      <c r="AB435" s="516"/>
      <c r="AC435" s="516"/>
      <c r="AD435" s="516"/>
      <c r="AE435" s="313"/>
      <c r="AF435" s="313"/>
      <c r="AG435" s="313"/>
      <c r="AH435" s="313"/>
      <c r="AI435" s="313"/>
      <c r="AJ435" s="313"/>
      <c r="AK435" s="313"/>
      <c r="AL435" s="313"/>
      <c r="AM435" s="313"/>
      <c r="AN435" s="313"/>
    </row>
    <row r="436" spans="1:86" ht="21" customHeight="1" thickTop="1" thickBot="1" x14ac:dyDescent="0.25">
      <c r="A436" s="563"/>
      <c r="B436" s="110"/>
      <c r="C436" s="168"/>
      <c r="D436" s="725" t="s">
        <v>284</v>
      </c>
      <c r="E436" s="811"/>
      <c r="F436" s="811"/>
      <c r="G436" s="811"/>
      <c r="H436" s="811"/>
      <c r="I436" s="811"/>
      <c r="J436" s="811"/>
      <c r="K436" s="811"/>
      <c r="L436" s="811"/>
      <c r="M436" s="811"/>
      <c r="N436" s="811"/>
      <c r="O436" s="811"/>
      <c r="P436" s="811"/>
      <c r="Q436" s="811"/>
      <c r="R436" s="811"/>
      <c r="S436" s="811"/>
      <c r="T436" s="812"/>
      <c r="U436" s="2">
        <f>SUM(U432:U435)</f>
        <v>0</v>
      </c>
      <c r="V436" s="429">
        <f>SUM(V432:V435)</f>
        <v>30</v>
      </c>
      <c r="X436" s="244"/>
      <c r="Y436" s="313"/>
      <c r="Z436" s="312"/>
      <c r="AA436" s="313"/>
      <c r="AB436" s="516"/>
      <c r="AC436" s="516"/>
      <c r="AD436" s="516"/>
      <c r="AE436" s="313"/>
      <c r="AF436" s="313"/>
      <c r="AG436" s="313"/>
      <c r="AH436" s="313"/>
      <c r="AI436" s="313"/>
      <c r="AJ436" s="313"/>
      <c r="AK436" s="313"/>
      <c r="AL436" s="313"/>
      <c r="AM436" s="313"/>
      <c r="AN436" s="313"/>
    </row>
    <row r="437" spans="1:86" ht="21" customHeight="1" thickBot="1" x14ac:dyDescent="0.25">
      <c r="A437" s="421"/>
      <c r="B437" s="481"/>
      <c r="C437" s="212"/>
      <c r="D437" s="900"/>
      <c r="E437" s="901"/>
      <c r="F437" s="948">
        <v>5</v>
      </c>
      <c r="G437" s="723"/>
      <c r="H437" s="723"/>
      <c r="I437" s="723"/>
      <c r="J437" s="723"/>
      <c r="K437" s="723"/>
      <c r="L437" s="723"/>
      <c r="M437" s="723"/>
      <c r="N437" s="723"/>
      <c r="O437" s="723"/>
      <c r="P437" s="723"/>
      <c r="Q437" s="723"/>
      <c r="R437" s="723"/>
      <c r="S437" s="723"/>
      <c r="T437" s="723"/>
      <c r="U437" s="723"/>
      <c r="V437" s="724"/>
      <c r="Y437" s="313"/>
      <c r="Z437" s="312"/>
      <c r="AA437" s="313"/>
      <c r="AB437" s="516"/>
      <c r="AC437" s="516"/>
      <c r="AD437" s="516"/>
      <c r="AE437" s="313"/>
      <c r="AF437" s="313"/>
      <c r="AG437" s="313"/>
      <c r="AH437" s="313"/>
      <c r="AI437" s="313"/>
      <c r="AJ437" s="313"/>
      <c r="AK437" s="313"/>
      <c r="AL437" s="313"/>
      <c r="AM437" s="313"/>
      <c r="AN437" s="313"/>
    </row>
    <row r="438" spans="1:86" ht="30" customHeight="1" thickBot="1" x14ac:dyDescent="0.25">
      <c r="A438" s="418"/>
      <c r="B438" s="270" t="s">
        <v>45</v>
      </c>
      <c r="C438" s="197" t="s">
        <v>46</v>
      </c>
      <c r="D438" s="200"/>
      <c r="E438" s="198"/>
      <c r="F438" s="201"/>
      <c r="G438" s="199"/>
      <c r="H438" s="200"/>
      <c r="I438" s="198"/>
      <c r="J438" s="201"/>
      <c r="K438" s="95"/>
      <c r="L438" s="562" t="s">
        <v>283</v>
      </c>
      <c r="M438" s="198"/>
      <c r="N438" s="201"/>
      <c r="O438" s="199"/>
      <c r="P438" s="200"/>
      <c r="Q438" s="198"/>
      <c r="R438" s="201"/>
      <c r="S438" s="199"/>
      <c r="T438" s="381"/>
      <c r="U438" s="211"/>
      <c r="V438" s="439"/>
      <c r="Y438" s="313"/>
      <c r="Z438" s="312"/>
      <c r="AA438" s="313"/>
      <c r="AB438" s="382"/>
      <c r="AC438" s="382"/>
      <c r="AD438" s="382"/>
      <c r="AE438" s="313"/>
      <c r="AF438" s="313"/>
      <c r="AG438" s="313"/>
      <c r="AH438" s="313"/>
      <c r="AI438" s="313"/>
      <c r="AJ438" s="313"/>
      <c r="AK438" s="313"/>
      <c r="AL438" s="313"/>
      <c r="AM438" s="313"/>
      <c r="AN438" s="313"/>
    </row>
    <row r="439" spans="1:86" s="68" customFormat="1" ht="40.5" x14ac:dyDescent="0.2">
      <c r="A439" s="563"/>
      <c r="B439" s="262" t="s">
        <v>47</v>
      </c>
      <c r="C439" s="226" t="s">
        <v>457</v>
      </c>
      <c r="D439" s="744"/>
      <c r="E439" s="745"/>
      <c r="F439" s="744"/>
      <c r="G439" s="745"/>
      <c r="H439" s="744"/>
      <c r="I439" s="745"/>
      <c r="J439" s="744"/>
      <c r="K439" s="745"/>
      <c r="L439" s="744"/>
      <c r="M439" s="745"/>
      <c r="N439" s="744"/>
      <c r="O439" s="745"/>
      <c r="P439" s="744"/>
      <c r="Q439" s="745"/>
      <c r="R439" s="744"/>
      <c r="S439" s="745"/>
      <c r="T439" s="71"/>
      <c r="U439" s="57">
        <f>IF(OR(D439="s",F439="s",H439="s",J439="s",L439="s",N439="s",P439="s",R439="s"), 0, IF(OR(D439="a",F439="a",H439="a",J439="a",L439="a",N439="a",P439="a",R439="a"),V439,0))</f>
        <v>0</v>
      </c>
      <c r="V439" s="431">
        <v>10</v>
      </c>
      <c r="W439" s="99">
        <f>COUNTIF(D439:S439,"a")+COUNTIF(D439:S439,"s")</f>
        <v>0</v>
      </c>
      <c r="X439" s="250"/>
      <c r="Y439" s="313"/>
      <c r="Z439" s="312" t="s">
        <v>280</v>
      </c>
      <c r="AA439" s="313"/>
      <c r="AB439" s="516"/>
      <c r="AC439" s="516"/>
      <c r="AD439" s="516"/>
      <c r="AE439" s="313"/>
      <c r="AF439" s="313"/>
      <c r="AG439" s="313"/>
      <c r="AH439" s="313"/>
      <c r="AI439" s="313"/>
      <c r="AJ439" s="313"/>
      <c r="AK439" s="313"/>
      <c r="AL439" s="313"/>
      <c r="AM439" s="313"/>
      <c r="AN439" s="313"/>
      <c r="AO439" s="313"/>
      <c r="AP439" s="313"/>
      <c r="AQ439" s="313"/>
      <c r="AR439" s="313"/>
      <c r="AS439" s="313"/>
      <c r="AT439" s="313"/>
      <c r="AU439" s="325"/>
      <c r="AV439" s="325"/>
      <c r="AW439" s="325"/>
      <c r="AX439" s="325"/>
      <c r="AY439" s="325"/>
      <c r="AZ439" s="325"/>
      <c r="BA439" s="325"/>
      <c r="BB439" s="325"/>
      <c r="BC439" s="325"/>
      <c r="BD439" s="325"/>
      <c r="BE439" s="325"/>
      <c r="BF439" s="325"/>
      <c r="BG439" s="325"/>
      <c r="BH439" s="325"/>
      <c r="BI439" s="325"/>
      <c r="BJ439" s="325"/>
      <c r="BK439" s="325"/>
      <c r="BL439" s="325"/>
      <c r="BM439" s="325"/>
      <c r="BN439" s="325"/>
      <c r="BO439" s="325"/>
      <c r="BP439" s="325"/>
      <c r="BQ439" s="325"/>
      <c r="BR439" s="325"/>
      <c r="BS439" s="325"/>
      <c r="BT439" s="325"/>
      <c r="BU439" s="325"/>
      <c r="BV439" s="325"/>
      <c r="BW439" s="325"/>
      <c r="BX439" s="325"/>
      <c r="BY439" s="325"/>
      <c r="BZ439" s="325"/>
      <c r="CA439" s="325"/>
      <c r="CB439" s="325"/>
      <c r="CC439" s="325"/>
      <c r="CD439" s="325"/>
      <c r="CE439" s="325"/>
      <c r="CF439" s="325"/>
      <c r="CG439" s="325"/>
      <c r="CH439" s="325"/>
    </row>
    <row r="440" spans="1:86" ht="40.5" x14ac:dyDescent="0.2">
      <c r="A440" s="563"/>
      <c r="B440" s="274" t="s">
        <v>48</v>
      </c>
      <c r="C440" s="234" t="s">
        <v>458</v>
      </c>
      <c r="D440" s="727"/>
      <c r="E440" s="728"/>
      <c r="F440" s="727"/>
      <c r="G440" s="728"/>
      <c r="H440" s="727"/>
      <c r="I440" s="728"/>
      <c r="J440" s="727"/>
      <c r="K440" s="728"/>
      <c r="L440" s="727"/>
      <c r="M440" s="728"/>
      <c r="N440" s="727"/>
      <c r="O440" s="728"/>
      <c r="P440" s="727"/>
      <c r="Q440" s="728"/>
      <c r="R440" s="727"/>
      <c r="S440" s="728"/>
      <c r="T440" s="71"/>
      <c r="U440" s="54">
        <f>IF(OR(D440="s",F440="s",H440="s",J440="s",L440="s",N440="s",P440="s",R440="s"), 0, IF(OR(D440="a",F440="a",H440="a",J440="a",L440="a",N440="a",P440="a",R440="a"),V440,0))</f>
        <v>0</v>
      </c>
      <c r="V440" s="428">
        <v>40</v>
      </c>
      <c r="W440" s="99">
        <f>COUNTIF(D440:S440,"a")+COUNTIF(D440:S440,"s")</f>
        <v>0</v>
      </c>
      <c r="X440" s="250"/>
      <c r="Y440" s="313"/>
      <c r="Z440" s="312"/>
      <c r="AA440" s="313"/>
      <c r="AB440" s="516"/>
      <c r="AC440" s="516"/>
      <c r="AD440" s="516"/>
      <c r="AE440" s="313"/>
      <c r="AF440" s="313"/>
      <c r="AG440" s="313"/>
      <c r="AH440" s="313"/>
      <c r="AI440" s="313"/>
      <c r="AJ440" s="313"/>
      <c r="AK440" s="313"/>
      <c r="AL440" s="313"/>
      <c r="AM440" s="313"/>
      <c r="AN440" s="313"/>
    </row>
    <row r="441" spans="1:86" ht="22.5" x14ac:dyDescent="0.2">
      <c r="A441" s="563"/>
      <c r="B441" s="274" t="s">
        <v>49</v>
      </c>
      <c r="C441" s="228" t="s">
        <v>459</v>
      </c>
      <c r="D441" s="732"/>
      <c r="E441" s="733"/>
      <c r="F441" s="732"/>
      <c r="G441" s="733"/>
      <c r="H441" s="732"/>
      <c r="I441" s="733"/>
      <c r="J441" s="732"/>
      <c r="K441" s="733"/>
      <c r="L441" s="732"/>
      <c r="M441" s="733"/>
      <c r="N441" s="732"/>
      <c r="O441" s="733"/>
      <c r="P441" s="732"/>
      <c r="Q441" s="733"/>
      <c r="R441" s="732"/>
      <c r="S441" s="733"/>
      <c r="T441" s="71"/>
      <c r="U441" s="54">
        <f>IF(OR(D441="s",F441="s",H441="s",J441="s",L441="s",N441="s",P441="s",R441="s"), 0, IF(OR(D441="a",F441="a",H441="a",J441="a",L441="a",N441="a",P441="a",R441="a"),V441,0))</f>
        <v>0</v>
      </c>
      <c r="V441" s="433">
        <v>20</v>
      </c>
      <c r="W441" s="99">
        <f>COUNTIF(D441:S441,"a")+COUNTIF(D441:S441,"s")</f>
        <v>0</v>
      </c>
      <c r="X441" s="250"/>
      <c r="Y441" s="313"/>
      <c r="Z441" s="312" t="s">
        <v>280</v>
      </c>
      <c r="AA441" s="313"/>
      <c r="AB441" s="516"/>
      <c r="AC441" s="516"/>
      <c r="AD441" s="516"/>
      <c r="AE441" s="313"/>
      <c r="AF441" s="313"/>
      <c r="AG441" s="313"/>
      <c r="AH441" s="313"/>
      <c r="AI441" s="313"/>
      <c r="AJ441" s="313"/>
      <c r="AK441" s="313"/>
      <c r="AL441" s="313"/>
      <c r="AM441" s="313"/>
      <c r="AN441" s="313"/>
    </row>
    <row r="442" spans="1:86" ht="45" customHeight="1" thickBot="1" x14ac:dyDescent="0.25">
      <c r="A442" s="563"/>
      <c r="B442" s="274" t="s">
        <v>1162</v>
      </c>
      <c r="C442" s="228" t="s">
        <v>1163</v>
      </c>
      <c r="D442" s="732"/>
      <c r="E442" s="733"/>
      <c r="F442" s="732"/>
      <c r="G442" s="733"/>
      <c r="H442" s="732"/>
      <c r="I442" s="733"/>
      <c r="J442" s="732"/>
      <c r="K442" s="733"/>
      <c r="L442" s="732"/>
      <c r="M442" s="733"/>
      <c r="N442" s="732"/>
      <c r="O442" s="733"/>
      <c r="P442" s="732"/>
      <c r="Q442" s="733"/>
      <c r="R442" s="732"/>
      <c r="S442" s="733"/>
      <c r="T442" s="71"/>
      <c r="U442" s="54">
        <f>IF(OR(D442="s",F442="s",H442="s",J442="s",L442="s",N442="s",P442="s",R442="s"), 0, IF(OR(D442="a",F442="a",H442="a",J442="a",L442="a",N442="a",P442="a",R442="a"),V442,0))</f>
        <v>0</v>
      </c>
      <c r="V442" s="433">
        <v>30</v>
      </c>
      <c r="W442" s="99">
        <f>COUNTIF(D442:S442,"a")+COUNTIF(D442:S442,"s")</f>
        <v>0</v>
      </c>
      <c r="X442" s="250"/>
      <c r="Y442" s="313"/>
      <c r="Z442" s="312"/>
      <c r="AA442" s="313"/>
      <c r="AB442" s="516"/>
      <c r="AC442" s="516"/>
      <c r="AD442" s="516"/>
      <c r="AE442" s="313"/>
      <c r="AF442" s="313"/>
      <c r="AG442" s="313"/>
      <c r="AH442" s="313"/>
      <c r="AI442" s="313"/>
      <c r="AJ442" s="313"/>
      <c r="AK442" s="313"/>
      <c r="AL442" s="313"/>
      <c r="AM442" s="313"/>
      <c r="AN442" s="313"/>
    </row>
    <row r="443" spans="1:86" ht="21" customHeight="1" thickTop="1" thickBot="1" x14ac:dyDescent="0.25">
      <c r="A443" s="563"/>
      <c r="B443" s="110"/>
      <c r="C443" s="168"/>
      <c r="D443" s="725" t="s">
        <v>284</v>
      </c>
      <c r="E443" s="811"/>
      <c r="F443" s="811"/>
      <c r="G443" s="811"/>
      <c r="H443" s="811"/>
      <c r="I443" s="811"/>
      <c r="J443" s="811"/>
      <c r="K443" s="811"/>
      <c r="L443" s="811"/>
      <c r="M443" s="811"/>
      <c r="N443" s="811"/>
      <c r="O443" s="811"/>
      <c r="P443" s="811"/>
      <c r="Q443" s="811"/>
      <c r="R443" s="811"/>
      <c r="S443" s="811"/>
      <c r="T443" s="812"/>
      <c r="U443" s="2">
        <f>SUM(U439:U442)</f>
        <v>0</v>
      </c>
      <c r="V443" s="429">
        <f>SUM(V439:V442)</f>
        <v>100</v>
      </c>
      <c r="X443" s="244"/>
      <c r="Y443" s="313"/>
      <c r="Z443" s="312"/>
      <c r="AA443" s="313"/>
      <c r="AB443" s="382"/>
      <c r="AC443" s="382"/>
      <c r="AD443" s="382"/>
      <c r="AE443" s="313"/>
      <c r="AF443" s="313"/>
      <c r="AG443" s="313"/>
      <c r="AH443" s="313"/>
      <c r="AI443" s="313"/>
      <c r="AJ443" s="313"/>
      <c r="AK443" s="313"/>
      <c r="AL443" s="313"/>
      <c r="AM443" s="313"/>
      <c r="AN443" s="313"/>
    </row>
    <row r="444" spans="1:86" ht="21" customHeight="1" thickBot="1" x14ac:dyDescent="0.25">
      <c r="A444" s="421"/>
      <c r="B444" s="481"/>
      <c r="C444" s="212"/>
      <c r="D444" s="900"/>
      <c r="E444" s="901"/>
      <c r="F444" s="749">
        <v>20</v>
      </c>
      <c r="G444" s="750"/>
      <c r="H444" s="750"/>
      <c r="I444" s="750"/>
      <c r="J444" s="750"/>
      <c r="K444" s="750"/>
      <c r="L444" s="750"/>
      <c r="M444" s="750"/>
      <c r="N444" s="750"/>
      <c r="O444" s="750"/>
      <c r="P444" s="750"/>
      <c r="Q444" s="750"/>
      <c r="R444" s="750"/>
      <c r="S444" s="750"/>
      <c r="T444" s="750"/>
      <c r="U444" s="750"/>
      <c r="V444" s="751"/>
      <c r="Y444" s="313"/>
      <c r="Z444" s="312"/>
      <c r="AA444" s="313"/>
      <c r="AB444" s="382"/>
      <c r="AC444" s="382"/>
      <c r="AD444" s="382"/>
      <c r="AE444" s="313"/>
      <c r="AF444" s="313"/>
      <c r="AG444" s="313"/>
      <c r="AH444" s="313"/>
      <c r="AI444" s="313"/>
      <c r="AJ444" s="313"/>
      <c r="AK444" s="313"/>
      <c r="AL444" s="313"/>
      <c r="AM444" s="313"/>
      <c r="AN444" s="313"/>
    </row>
    <row r="445" spans="1:86" ht="30" customHeight="1" thickBot="1" x14ac:dyDescent="0.25">
      <c r="A445" s="418"/>
      <c r="B445" s="297"/>
      <c r="C445" s="947" t="s">
        <v>39</v>
      </c>
      <c r="D445" s="918"/>
      <c r="E445" s="918"/>
      <c r="F445" s="918"/>
      <c r="G445" s="918"/>
      <c r="H445" s="918"/>
      <c r="I445" s="918"/>
      <c r="J445" s="918"/>
      <c r="K445" s="918"/>
      <c r="L445" s="918"/>
      <c r="M445" s="918"/>
      <c r="N445" s="918"/>
      <c r="O445" s="918"/>
      <c r="P445" s="918"/>
      <c r="Q445" s="918"/>
      <c r="R445" s="918"/>
      <c r="S445" s="918"/>
      <c r="T445" s="918"/>
      <c r="U445" s="918"/>
      <c r="V445" s="919"/>
      <c r="X445" s="349"/>
      <c r="Y445" s="350"/>
      <c r="Z445" s="312"/>
      <c r="AA445" s="313"/>
      <c r="AB445" s="313"/>
      <c r="AC445" s="313"/>
      <c r="AD445" s="313"/>
      <c r="AE445" s="313"/>
      <c r="AF445" s="313"/>
      <c r="AG445" s="313"/>
      <c r="AH445" s="313"/>
      <c r="AI445" s="313"/>
      <c r="AJ445" s="313"/>
      <c r="AK445" s="313"/>
      <c r="AL445" s="313"/>
      <c r="AM445" s="313"/>
      <c r="AN445" s="313"/>
    </row>
    <row r="446" spans="1:86" ht="30" customHeight="1" thickBot="1" x14ac:dyDescent="0.25">
      <c r="A446" s="563"/>
      <c r="B446" s="287">
        <v>5810</v>
      </c>
      <c r="C446" s="135" t="s">
        <v>40</v>
      </c>
      <c r="D446" s="14"/>
      <c r="E446" s="13"/>
      <c r="F446" s="14" t="s">
        <v>283</v>
      </c>
      <c r="G446" s="13"/>
      <c r="H446" s="14"/>
      <c r="I446" s="13"/>
      <c r="J446" s="14"/>
      <c r="K446" s="13"/>
      <c r="L446" s="14" t="s">
        <v>283</v>
      </c>
      <c r="M446" s="13"/>
      <c r="N446" s="14" t="s">
        <v>283</v>
      </c>
      <c r="O446" s="13"/>
      <c r="P446" s="14"/>
      <c r="Q446" s="13"/>
      <c r="R446" s="14"/>
      <c r="S446" s="13"/>
      <c r="T446" s="28"/>
      <c r="U446" s="37"/>
      <c r="V446" s="37"/>
      <c r="X446" s="349"/>
      <c r="Y446" s="350"/>
      <c r="Z446" s="312"/>
      <c r="AA446" s="313"/>
      <c r="AB446" s="313"/>
      <c r="AC446" s="313"/>
      <c r="AD446" s="313"/>
      <c r="AE446" s="313"/>
      <c r="AF446" s="313"/>
      <c r="AG446" s="313"/>
      <c r="AH446" s="313"/>
      <c r="AI446" s="313"/>
      <c r="AJ446" s="313"/>
      <c r="AK446" s="313"/>
      <c r="AL446" s="313"/>
      <c r="AM446" s="313"/>
      <c r="AN446" s="313"/>
    </row>
    <row r="447" spans="1:86" ht="45" customHeight="1" x14ac:dyDescent="0.2">
      <c r="A447" s="563"/>
      <c r="B447" s="262" t="s">
        <v>41</v>
      </c>
      <c r="C447" s="117" t="s">
        <v>745</v>
      </c>
      <c r="D447" s="744"/>
      <c r="E447" s="745"/>
      <c r="F447" s="744"/>
      <c r="G447" s="745"/>
      <c r="H447" s="744"/>
      <c r="I447" s="745"/>
      <c r="J447" s="744"/>
      <c r="K447" s="745"/>
      <c r="L447" s="744"/>
      <c r="M447" s="745"/>
      <c r="N447" s="744"/>
      <c r="O447" s="745"/>
      <c r="P447" s="744"/>
      <c r="Q447" s="745"/>
      <c r="R447" s="744"/>
      <c r="S447" s="745"/>
      <c r="T447" s="509"/>
      <c r="U447" s="57">
        <f>IF(OR(D447="s",F447="s",H447="s",J447="s",L447="s",N447="s",P447="s",R447="s"), 0, IF(OR(D447="a",F447="a",H447="a",J447="a",L447="a",N447="a",P447="a",R447="a"),V447,0))</f>
        <v>0</v>
      </c>
      <c r="V447" s="431">
        <v>60</v>
      </c>
      <c r="W447" s="99">
        <f>IF((COUNTIF(D447:S447,"a")+COUNTIF(D447:S447,"s"))&gt;0,IF(OR((COUNTIF(D448:S451,"a")+COUNTIF(D448:S451,"s"))),0,COUNTIF(D447:S447,"a")+COUNTIF(D447:S447,"s")),COUNTIF(D447:S447,"a")+COUNTIF(D447:S447,"s"))</f>
        <v>0</v>
      </c>
      <c r="X447" s="539"/>
      <c r="Y447" s="347"/>
      <c r="Z447" s="312"/>
    </row>
    <row r="448" spans="1:86" ht="88.5" customHeight="1" x14ac:dyDescent="0.2">
      <c r="A448" s="563"/>
      <c r="B448" s="275" t="s">
        <v>744</v>
      </c>
      <c r="C448" s="196" t="s">
        <v>751</v>
      </c>
      <c r="D448" s="727"/>
      <c r="E448" s="728"/>
      <c r="F448" s="727"/>
      <c r="G448" s="728"/>
      <c r="H448" s="727"/>
      <c r="I448" s="728"/>
      <c r="J448" s="727"/>
      <c r="K448" s="728"/>
      <c r="L448" s="727"/>
      <c r="M448" s="728"/>
      <c r="N448" s="727"/>
      <c r="O448" s="728"/>
      <c r="P448" s="727"/>
      <c r="Q448" s="728"/>
      <c r="R448" s="727"/>
      <c r="S448" s="728"/>
      <c r="T448" s="509"/>
      <c r="U448" s="103">
        <f>IF(OR(D448="s",F448="s",H448="s",J448="s",L448="s",N448="s",P448="s",R448="s"), 0, IF(OR(D448="a",F448="a",H448="a",J448="a",L448="a",N448="a",P448="a",R448="a"),V448,0))</f>
        <v>0</v>
      </c>
      <c r="V448" s="428">
        <v>50</v>
      </c>
      <c r="W448" s="99">
        <f>IF((COUNTIF(D448:S448,"a")+COUNTIF(D448:S448,"s"))&gt;0,IF(OR((COUNTIF(D447:S447,"a")+COUNTIF(D447:S447,"s")+COUNTIF(D449:S451,"a")+COUNTIF(D449:S449,"s"))),0,COUNTIF(D448:S448,"a")+COUNTIF(D448:S448,"s")),COUNTIF(D448:S448,"a")+COUNTIF(D448:S448,"s"))</f>
        <v>0</v>
      </c>
      <c r="X448" s="539"/>
      <c r="Y448" s="350"/>
      <c r="Z448" s="312"/>
      <c r="AA448" s="350"/>
      <c r="AB448" s="313"/>
      <c r="AC448" s="313"/>
      <c r="AD448" s="313"/>
      <c r="AE448" s="313"/>
      <c r="AF448" s="313"/>
      <c r="AG448" s="313"/>
      <c r="AH448" s="313"/>
      <c r="AI448" s="313"/>
      <c r="AJ448" s="313"/>
      <c r="AK448" s="313"/>
      <c r="AL448" s="313"/>
      <c r="AM448" s="313"/>
      <c r="AN448" s="313"/>
    </row>
    <row r="449" spans="1:40" ht="45" customHeight="1" x14ac:dyDescent="0.2">
      <c r="A449" s="563"/>
      <c r="B449" s="275" t="s">
        <v>42</v>
      </c>
      <c r="C449" s="196" t="s">
        <v>754</v>
      </c>
      <c r="D449" s="727"/>
      <c r="E449" s="728"/>
      <c r="F449" s="727"/>
      <c r="G449" s="728"/>
      <c r="H449" s="727"/>
      <c r="I449" s="728"/>
      <c r="J449" s="727"/>
      <c r="K449" s="728"/>
      <c r="L449" s="727"/>
      <c r="M449" s="728"/>
      <c r="N449" s="727"/>
      <c r="O449" s="728"/>
      <c r="P449" s="727"/>
      <c r="Q449" s="728"/>
      <c r="R449" s="727"/>
      <c r="S449" s="728"/>
      <c r="T449" s="509"/>
      <c r="U449" s="103">
        <f>IF(OR(D449="s",F449="s",H449="s",J449="s",L449="s",N449="s",P449="s",R449="s"), 0, IF(OR(D449="a",F449="a",H449="a",J449="a",L449="a",N449="a",P449="a",R449="a"),V449,0))</f>
        <v>0</v>
      </c>
      <c r="V449" s="428">
        <v>25</v>
      </c>
      <c r="W449" s="99">
        <f>IF((COUNTIF(D449:S449,"a")+COUNTIF(D449:S449,"s"))&gt;0,IF(OR((COUNTIF(D447:S448,"a")+COUNTIF(D447:S448,"s"))),0,COUNTIF(D449:S449,"a")+COUNTIF(D449:S449,"s")),COUNTIF(D449:S449,"a")+COUNTIF(D449:S449,"s"))</f>
        <v>0</v>
      </c>
      <c r="X449" s="539"/>
      <c r="Y449" s="350"/>
      <c r="Z449" s="312"/>
      <c r="AA449" s="350"/>
      <c r="AB449" s="313"/>
      <c r="AC449" s="313"/>
      <c r="AD449" s="313"/>
      <c r="AE449" s="313"/>
      <c r="AF449" s="313"/>
      <c r="AG449" s="313"/>
      <c r="AH449" s="313"/>
      <c r="AI449" s="313"/>
      <c r="AJ449" s="313"/>
      <c r="AK449" s="313"/>
      <c r="AL449" s="313"/>
      <c r="AM449" s="313"/>
      <c r="AN449" s="313"/>
    </row>
    <row r="450" spans="1:40" ht="45" customHeight="1" x14ac:dyDescent="0.2">
      <c r="A450" s="563"/>
      <c r="B450" s="275" t="s">
        <v>456</v>
      </c>
      <c r="C450" s="196" t="s">
        <v>746</v>
      </c>
      <c r="D450" s="727"/>
      <c r="E450" s="728"/>
      <c r="F450" s="727"/>
      <c r="G450" s="728"/>
      <c r="H450" s="727"/>
      <c r="I450" s="728"/>
      <c r="J450" s="727"/>
      <c r="K450" s="728"/>
      <c r="L450" s="727"/>
      <c r="M450" s="728"/>
      <c r="N450" s="727"/>
      <c r="O450" s="728"/>
      <c r="P450" s="727"/>
      <c r="Q450" s="728"/>
      <c r="R450" s="727"/>
      <c r="S450" s="728"/>
      <c r="T450" s="509"/>
      <c r="U450" s="103">
        <f>IF(OR(D450="s",F450="s",H450="s",J450="s",L450="s",N450="s",P450="s",R450="s"), 0, IF(OR(D450="a",F450="a",H450="a",J450="a",L450="a",N450="a",P450="a",R450="a"),V450,0))</f>
        <v>0</v>
      </c>
      <c r="V450" s="428">
        <v>15</v>
      </c>
      <c r="W450" s="99">
        <f>IF((COUNTIF(D450:S450,"a")+COUNTIF(D450:S450,"s"))&gt;0,IF(OR((COUNTIF(D447:S448,"a")+COUNTIF(D447:S448,"s"))),0,COUNTIF(D450:S450,"a")+COUNTIF(D450:S450,"s")),COUNTIF(D450:S450,"a")+COUNTIF(D450:S450,"s"))</f>
        <v>0</v>
      </c>
      <c r="X450" s="539"/>
      <c r="Y450" s="347"/>
      <c r="Z450" s="312" t="s">
        <v>280</v>
      </c>
      <c r="AA450" s="347"/>
    </row>
    <row r="451" spans="1:40" ht="88.5" customHeight="1" thickBot="1" x14ac:dyDescent="0.25">
      <c r="A451" s="563"/>
      <c r="B451" s="537" t="s">
        <v>425</v>
      </c>
      <c r="C451" s="538" t="s">
        <v>747</v>
      </c>
      <c r="D451" s="727"/>
      <c r="E451" s="728"/>
      <c r="F451" s="727"/>
      <c r="G451" s="728"/>
      <c r="H451" s="727"/>
      <c r="I451" s="728"/>
      <c r="J451" s="727"/>
      <c r="K451" s="728"/>
      <c r="L451" s="727"/>
      <c r="M451" s="728"/>
      <c r="N451" s="727"/>
      <c r="O451" s="728"/>
      <c r="P451" s="727"/>
      <c r="Q451" s="728"/>
      <c r="R451" s="727"/>
      <c r="S451" s="728"/>
      <c r="T451" s="509"/>
      <c r="U451" s="103">
        <f>IF(OR(D451="s",F451="s",H451="s",J451="s",L451="s",N451="s",P451="s",R451="s"), 0, IF(OR(D451="a",F451="a",H451="a",J451="a",L451="a",N451="a",P451="a",R451="a"),V451,0))</f>
        <v>0</v>
      </c>
      <c r="V451" s="428">
        <v>5</v>
      </c>
      <c r="W451" s="99">
        <f>IF((COUNTIF(D451:S451,"a")+COUNTIF(D451:S451,"s"))&gt;0,IF(OR((COUNTIF(D447:S448,"a")+COUNTIF(D447:S448,"s"))),0,COUNTIF(D451:S451,"a")+COUNTIF(D451:S451,"s")),COUNTIF(D451:S451,"a")+COUNTIF(D451:S451,"s"))</f>
        <v>0</v>
      </c>
      <c r="X451" s="539"/>
      <c r="Y451" s="350"/>
      <c r="Z451" s="312"/>
      <c r="AA451" s="350"/>
      <c r="AB451" s="313"/>
      <c r="AC451" s="313"/>
      <c r="AD451" s="313"/>
      <c r="AE451" s="313"/>
      <c r="AF451" s="313"/>
      <c r="AG451" s="313"/>
      <c r="AH451" s="313"/>
      <c r="AI451" s="313"/>
      <c r="AJ451" s="313"/>
      <c r="AK451" s="313"/>
      <c r="AL451" s="313"/>
      <c r="AM451" s="313"/>
      <c r="AN451" s="313"/>
    </row>
    <row r="452" spans="1:40" ht="21" customHeight="1" thickTop="1" thickBot="1" x14ac:dyDescent="0.25">
      <c r="A452" s="563"/>
      <c r="B452" s="11"/>
      <c r="C452" s="170"/>
      <c r="D452" s="725" t="s">
        <v>284</v>
      </c>
      <c r="E452" s="811"/>
      <c r="F452" s="811"/>
      <c r="G452" s="811"/>
      <c r="H452" s="811"/>
      <c r="I452" s="811"/>
      <c r="J452" s="811"/>
      <c r="K452" s="811"/>
      <c r="L452" s="811"/>
      <c r="M452" s="811"/>
      <c r="N452" s="811"/>
      <c r="O452" s="811"/>
      <c r="P452" s="811"/>
      <c r="Q452" s="811"/>
      <c r="R452" s="811"/>
      <c r="S452" s="811"/>
      <c r="T452" s="812"/>
      <c r="U452" s="2">
        <f>SUM(U447:U451)</f>
        <v>0</v>
      </c>
      <c r="V452" s="429">
        <f>SUM(V447)</f>
        <v>60</v>
      </c>
      <c r="X452" s="351"/>
      <c r="Y452" s="350"/>
      <c r="Z452" s="312"/>
      <c r="AA452" s="313"/>
      <c r="AB452" s="313"/>
      <c r="AC452" s="313"/>
      <c r="AD452" s="313"/>
      <c r="AE452" s="313"/>
      <c r="AF452" s="313"/>
      <c r="AG452" s="313"/>
      <c r="AH452" s="313"/>
      <c r="AI452" s="313"/>
      <c r="AJ452" s="313"/>
      <c r="AK452" s="313"/>
      <c r="AL452" s="313"/>
      <c r="AM452" s="313"/>
      <c r="AN452" s="313"/>
    </row>
    <row r="453" spans="1:40" ht="21" customHeight="1" thickBot="1" x14ac:dyDescent="0.25">
      <c r="A453" s="563"/>
      <c r="B453" s="353"/>
      <c r="C453" s="156"/>
      <c r="D453" s="900"/>
      <c r="E453" s="901"/>
      <c r="F453" s="959">
        <v>15</v>
      </c>
      <c r="G453" s="723"/>
      <c r="H453" s="723"/>
      <c r="I453" s="723"/>
      <c r="J453" s="723"/>
      <c r="K453" s="723"/>
      <c r="L453" s="723"/>
      <c r="M453" s="723"/>
      <c r="N453" s="723"/>
      <c r="O453" s="723"/>
      <c r="P453" s="723"/>
      <c r="Q453" s="723"/>
      <c r="R453" s="723"/>
      <c r="S453" s="723"/>
      <c r="T453" s="723"/>
      <c r="U453" s="723"/>
      <c r="V453" s="724"/>
      <c r="X453" s="349"/>
      <c r="Y453" s="350"/>
      <c r="Z453" s="312"/>
      <c r="AA453" s="313"/>
      <c r="AB453" s="313"/>
      <c r="AC453" s="313"/>
      <c r="AD453" s="313"/>
      <c r="AE453" s="313"/>
      <c r="AF453" s="313"/>
      <c r="AG453" s="313"/>
      <c r="AH453" s="313"/>
      <c r="AI453" s="313"/>
      <c r="AJ453" s="313"/>
      <c r="AK453" s="313"/>
      <c r="AL453" s="313"/>
      <c r="AM453" s="313"/>
      <c r="AN453" s="313"/>
    </row>
    <row r="454" spans="1:40" ht="30" customHeight="1" thickBot="1" x14ac:dyDescent="0.25">
      <c r="A454" s="563"/>
      <c r="B454" s="344">
        <v>5811</v>
      </c>
      <c r="C454" s="135" t="s">
        <v>336</v>
      </c>
      <c r="D454" s="14"/>
      <c r="E454" s="13"/>
      <c r="F454" s="14"/>
      <c r="G454" s="13"/>
      <c r="H454" s="14"/>
      <c r="I454" s="13"/>
      <c r="J454" s="14"/>
      <c r="K454" s="13"/>
      <c r="L454" s="14" t="s">
        <v>283</v>
      </c>
      <c r="M454" s="13"/>
      <c r="N454" s="14" t="s">
        <v>283</v>
      </c>
      <c r="O454" s="13"/>
      <c r="P454" s="14"/>
      <c r="Q454" s="13"/>
      <c r="R454" s="14"/>
      <c r="S454" s="13"/>
      <c r="T454" s="28"/>
      <c r="U454" s="37"/>
      <c r="V454" s="37"/>
      <c r="X454" s="349"/>
      <c r="Y454" s="350"/>
      <c r="Z454" s="312"/>
      <c r="AA454" s="313"/>
      <c r="AB454" s="313"/>
      <c r="AC454" s="313"/>
      <c r="AD454" s="313"/>
      <c r="AE454" s="313"/>
      <c r="AF454" s="313"/>
      <c r="AG454" s="313"/>
      <c r="AH454" s="313"/>
      <c r="AI454" s="313"/>
      <c r="AJ454" s="313"/>
      <c r="AK454" s="313"/>
      <c r="AL454" s="313"/>
      <c r="AM454" s="313"/>
      <c r="AN454" s="313"/>
    </row>
    <row r="455" spans="1:40" ht="27.95" customHeight="1" thickBot="1" x14ac:dyDescent="0.25">
      <c r="A455" s="563"/>
      <c r="B455" s="66" t="s">
        <v>224</v>
      </c>
      <c r="C455" s="117" t="s">
        <v>333</v>
      </c>
      <c r="D455" s="744"/>
      <c r="E455" s="745"/>
      <c r="F455" s="744"/>
      <c r="G455" s="745"/>
      <c r="H455" s="744"/>
      <c r="I455" s="745"/>
      <c r="J455" s="744"/>
      <c r="K455" s="745"/>
      <c r="L455" s="744"/>
      <c r="M455" s="745"/>
      <c r="N455" s="744"/>
      <c r="O455" s="745"/>
      <c r="P455" s="744"/>
      <c r="Q455" s="745"/>
      <c r="R455" s="744"/>
      <c r="S455" s="745"/>
      <c r="T455" s="53"/>
      <c r="U455" s="57">
        <f>IF(OR(D455="s",F455="s",H455="s",J455="s",L455="s",N455="s",P455="s",R455="s"), 0, IF(OR(D455="a",F455="a",H455="a",J455="a",L455="a",N455="a",P455="a",R455="a",T455="na"),V455,0))</f>
        <v>0</v>
      </c>
      <c r="V455" s="431">
        <v>20</v>
      </c>
      <c r="W455" s="99">
        <f>COUNTIF(D455:S455,"a")+COUNTIF(D455:S455,"s")+COUNTIF(T455,"na")</f>
        <v>0</v>
      </c>
      <c r="X455" s="346"/>
      <c r="Y455" s="347"/>
      <c r="Z455" s="312"/>
    </row>
    <row r="456" spans="1:40" ht="21" customHeight="1" thickTop="1" thickBot="1" x14ac:dyDescent="0.25">
      <c r="A456" s="563"/>
      <c r="B456" s="11"/>
      <c r="C456" s="170"/>
      <c r="D456" s="725" t="s">
        <v>284</v>
      </c>
      <c r="E456" s="811"/>
      <c r="F456" s="811"/>
      <c r="G456" s="811"/>
      <c r="H456" s="811"/>
      <c r="I456" s="811"/>
      <c r="J456" s="811"/>
      <c r="K456" s="811"/>
      <c r="L456" s="811"/>
      <c r="M456" s="811"/>
      <c r="N456" s="811"/>
      <c r="O456" s="811"/>
      <c r="P456" s="811"/>
      <c r="Q456" s="811"/>
      <c r="R456" s="811"/>
      <c r="S456" s="811"/>
      <c r="T456" s="812"/>
      <c r="U456" s="2">
        <f>SUM(U455:U455)</f>
        <v>0</v>
      </c>
      <c r="V456" s="429">
        <f>SUM(V455:V455)</f>
        <v>20</v>
      </c>
      <c r="X456" s="351"/>
      <c r="Y456" s="350"/>
      <c r="Z456" s="312"/>
      <c r="AA456" s="313"/>
      <c r="AB456" s="313"/>
      <c r="AC456" s="313"/>
      <c r="AD456" s="313"/>
      <c r="AE456" s="313"/>
      <c r="AF456" s="313"/>
      <c r="AG456" s="313"/>
      <c r="AH456" s="313"/>
      <c r="AI456" s="313"/>
      <c r="AJ456" s="313"/>
      <c r="AK456" s="313"/>
      <c r="AL456" s="313"/>
      <c r="AM456" s="313"/>
      <c r="AN456" s="313"/>
    </row>
    <row r="457" spans="1:40" ht="21" customHeight="1" thickBot="1" x14ac:dyDescent="0.25">
      <c r="A457" s="421"/>
      <c r="B457" s="207"/>
      <c r="C457" s="369"/>
      <c r="D457" s="900"/>
      <c r="E457" s="901"/>
      <c r="F457" s="990">
        <v>0</v>
      </c>
      <c r="G457" s="723"/>
      <c r="H457" s="723"/>
      <c r="I457" s="723"/>
      <c r="J457" s="723"/>
      <c r="K457" s="723"/>
      <c r="L457" s="723"/>
      <c r="M457" s="723"/>
      <c r="N457" s="723"/>
      <c r="O457" s="723"/>
      <c r="P457" s="723"/>
      <c r="Q457" s="723"/>
      <c r="R457" s="723"/>
      <c r="S457" s="723"/>
      <c r="T457" s="723"/>
      <c r="U457" s="723"/>
      <c r="V457" s="724"/>
      <c r="X457" s="349"/>
      <c r="Y457" s="350"/>
      <c r="Z457" s="312"/>
      <c r="AA457" s="313"/>
      <c r="AB457" s="313"/>
      <c r="AC457" s="313"/>
      <c r="AD457" s="313"/>
      <c r="AE457" s="313"/>
      <c r="AF457" s="313"/>
      <c r="AG457" s="313"/>
      <c r="AH457" s="313"/>
      <c r="AI457" s="313"/>
      <c r="AJ457" s="313"/>
      <c r="AK457" s="313"/>
      <c r="AL457" s="313"/>
      <c r="AM457" s="313"/>
      <c r="AN457" s="313"/>
    </row>
    <row r="458" spans="1:40" ht="30" customHeight="1" thickBot="1" x14ac:dyDescent="0.25">
      <c r="A458" s="418"/>
      <c r="B458" s="289">
        <v>5812</v>
      </c>
      <c r="C458" s="380" t="s">
        <v>337</v>
      </c>
      <c r="D458" s="562"/>
      <c r="E458" s="192"/>
      <c r="F458" s="562"/>
      <c r="G458" s="192"/>
      <c r="H458" s="562"/>
      <c r="I458" s="192"/>
      <c r="J458" s="562"/>
      <c r="K458" s="192"/>
      <c r="L458" s="562" t="s">
        <v>283</v>
      </c>
      <c r="M458" s="192"/>
      <c r="N458" s="562" t="s">
        <v>283</v>
      </c>
      <c r="O458" s="192"/>
      <c r="P458" s="562"/>
      <c r="Q458" s="192"/>
      <c r="R458" s="562"/>
      <c r="S458" s="192"/>
      <c r="T458" s="561"/>
      <c r="U458" s="564"/>
      <c r="V458" s="564"/>
      <c r="X458" s="349"/>
      <c r="Y458" s="350"/>
      <c r="Z458" s="312"/>
      <c r="AA458" s="313"/>
      <c r="AB458" s="313"/>
      <c r="AC458" s="313"/>
      <c r="AD458" s="313"/>
      <c r="AE458" s="313"/>
      <c r="AF458" s="313"/>
      <c r="AG458" s="313"/>
      <c r="AH458" s="313"/>
      <c r="AI458" s="313"/>
      <c r="AJ458" s="313"/>
      <c r="AK458" s="313"/>
      <c r="AL458" s="313"/>
      <c r="AM458" s="313"/>
      <c r="AN458" s="313"/>
    </row>
    <row r="459" spans="1:40" ht="27.95" customHeight="1" x14ac:dyDescent="0.2">
      <c r="A459" s="563"/>
      <c r="B459" s="262" t="s">
        <v>138</v>
      </c>
      <c r="C459" s="117" t="s">
        <v>252</v>
      </c>
      <c r="D459" s="744"/>
      <c r="E459" s="745"/>
      <c r="F459" s="744"/>
      <c r="G459" s="745"/>
      <c r="H459" s="744"/>
      <c r="I459" s="745"/>
      <c r="J459" s="744"/>
      <c r="K459" s="745"/>
      <c r="L459" s="744"/>
      <c r="M459" s="745"/>
      <c r="N459" s="744"/>
      <c r="O459" s="745"/>
      <c r="P459" s="744"/>
      <c r="Q459" s="745"/>
      <c r="R459" s="744"/>
      <c r="S459" s="745"/>
      <c r="T459" s="56"/>
      <c r="U459" s="57">
        <f>IF(OR(D459="s",F459="s",H459="s",J459="s",L459="s",N459="s",P459="s",R459="s"), 0, IF(OR(D459="a",F459="a",H459="a",J459="a",L459="a",N459="a",P459="a",R459="a"),V459,0))</f>
        <v>0</v>
      </c>
      <c r="V459" s="431">
        <v>15</v>
      </c>
      <c r="W459" s="99">
        <f>COUNTIF(D459:S459,"a")+COUNTIF(D459:S459,"s")</f>
        <v>0</v>
      </c>
      <c r="X459" s="346"/>
      <c r="Y459" s="347"/>
      <c r="Z459" s="312"/>
    </row>
    <row r="460" spans="1:40" ht="27.95" customHeight="1" x14ac:dyDescent="0.2">
      <c r="A460" s="563"/>
      <c r="B460" s="274" t="s">
        <v>139</v>
      </c>
      <c r="C460" s="136" t="s">
        <v>9</v>
      </c>
      <c r="D460" s="727"/>
      <c r="E460" s="728"/>
      <c r="F460" s="727"/>
      <c r="G460" s="728"/>
      <c r="H460" s="727"/>
      <c r="I460" s="728"/>
      <c r="J460" s="727"/>
      <c r="K460" s="728"/>
      <c r="L460" s="727"/>
      <c r="M460" s="728"/>
      <c r="N460" s="727"/>
      <c r="O460" s="728"/>
      <c r="P460" s="727"/>
      <c r="Q460" s="728"/>
      <c r="R460" s="727"/>
      <c r="S460" s="728"/>
      <c r="T460" s="56"/>
      <c r="U460" s="54">
        <f>IF(OR(D460="s",F460="s",H460="s",J460="s",L460="s",N460="s",P460="s",R460="s"), 0, IF(OR(D460="a",F460="a",H460="a",J460="a",L460="a",N460="a",P460="a",R460="a"),V460,0))</f>
        <v>0</v>
      </c>
      <c r="V460" s="428">
        <v>10</v>
      </c>
      <c r="W460" s="99">
        <f>COUNTIF(D460:S460,"a")+COUNTIF(D460:S460,"s")</f>
        <v>0</v>
      </c>
      <c r="X460" s="346"/>
      <c r="Y460" s="347"/>
      <c r="Z460" s="312"/>
    </row>
    <row r="461" spans="1:40" ht="27.95" customHeight="1" x14ac:dyDescent="0.2">
      <c r="A461" s="563"/>
      <c r="B461" s="274" t="s">
        <v>140</v>
      </c>
      <c r="C461" s="136" t="s">
        <v>326</v>
      </c>
      <c r="D461" s="727"/>
      <c r="E461" s="728"/>
      <c r="F461" s="727"/>
      <c r="G461" s="728"/>
      <c r="H461" s="727"/>
      <c r="I461" s="728"/>
      <c r="J461" s="727"/>
      <c r="K461" s="728"/>
      <c r="L461" s="727"/>
      <c r="M461" s="728"/>
      <c r="N461" s="727"/>
      <c r="O461" s="728"/>
      <c r="P461" s="727"/>
      <c r="Q461" s="728"/>
      <c r="R461" s="727"/>
      <c r="S461" s="728"/>
      <c r="T461" s="56"/>
      <c r="U461" s="54">
        <f>IF(OR(D461="s",F461="s",H461="s",J461="s",L461="s",N461="s",P461="s",R461="s"), 0, IF(OR(D461="a",F461="a",H461="a",J461="a",L461="a",N461="a",P461="a",R461="a"),V461,0))</f>
        <v>0</v>
      </c>
      <c r="V461" s="428">
        <v>10</v>
      </c>
      <c r="W461" s="99">
        <f>COUNTIF(D461:S461,"a")+COUNTIF(D461:S461,"s")</f>
        <v>0</v>
      </c>
      <c r="X461" s="346"/>
      <c r="Y461" s="350"/>
      <c r="Z461" s="312"/>
      <c r="AA461" s="313"/>
      <c r="AB461" s="313"/>
      <c r="AC461" s="313"/>
      <c r="AD461" s="313"/>
      <c r="AE461" s="313"/>
      <c r="AF461" s="313"/>
      <c r="AG461" s="313"/>
      <c r="AH461" s="313"/>
      <c r="AI461" s="313"/>
      <c r="AJ461" s="313"/>
      <c r="AK461" s="313"/>
      <c r="AL461" s="313"/>
      <c r="AM461" s="313"/>
      <c r="AN461" s="313"/>
    </row>
    <row r="462" spans="1:40" ht="27.95" customHeight="1" x14ac:dyDescent="0.2">
      <c r="A462" s="563"/>
      <c r="B462" s="274" t="s">
        <v>275</v>
      </c>
      <c r="C462" s="136" t="s">
        <v>327</v>
      </c>
      <c r="D462" s="727"/>
      <c r="E462" s="728"/>
      <c r="F462" s="727"/>
      <c r="G462" s="728"/>
      <c r="H462" s="727"/>
      <c r="I462" s="728"/>
      <c r="J462" s="727"/>
      <c r="K462" s="728"/>
      <c r="L462" s="727"/>
      <c r="M462" s="728"/>
      <c r="N462" s="727"/>
      <c r="O462" s="728"/>
      <c r="P462" s="727"/>
      <c r="Q462" s="728"/>
      <c r="R462" s="727"/>
      <c r="S462" s="728"/>
      <c r="T462" s="56"/>
      <c r="U462" s="54">
        <f>IF(OR(D462="s",F462="s",H462="s",J462="s",L462="s",N462="s",P462="s",R462="s"), 0, IF(OR(D462="a",F462="a",H462="a",J462="a",L462="a",N462="a",P462="a",R462="a"),V462,0))</f>
        <v>0</v>
      </c>
      <c r="V462" s="428">
        <v>10</v>
      </c>
      <c r="W462" s="99">
        <f>COUNTIF(D462:S462,"a")+COUNTIF(D462:S462,"s")</f>
        <v>0</v>
      </c>
      <c r="X462" s="346"/>
      <c r="Y462" s="347"/>
      <c r="Z462" s="312"/>
    </row>
    <row r="463" spans="1:40" ht="67.7" customHeight="1" thickBot="1" x14ac:dyDescent="0.25">
      <c r="A463" s="563"/>
      <c r="B463" s="274" t="s">
        <v>276</v>
      </c>
      <c r="C463" s="136" t="s">
        <v>328</v>
      </c>
      <c r="D463" s="727"/>
      <c r="E463" s="728"/>
      <c r="F463" s="727"/>
      <c r="G463" s="728"/>
      <c r="H463" s="727"/>
      <c r="I463" s="728"/>
      <c r="J463" s="727"/>
      <c r="K463" s="728"/>
      <c r="L463" s="727"/>
      <c r="M463" s="728"/>
      <c r="N463" s="727"/>
      <c r="O463" s="728"/>
      <c r="P463" s="727"/>
      <c r="Q463" s="728"/>
      <c r="R463" s="727"/>
      <c r="S463" s="728"/>
      <c r="T463" s="53"/>
      <c r="U463" s="54">
        <f>IF(OR(D463="s",F463="s",H463="s",J463="s",L463="s",N463="s",P463="s",R463="s"), 0, IF(OR(D463="a",F463="a",H463="a",J463="a",L463="a",N463="a",P463="a",R463="a"),V463,0))</f>
        <v>0</v>
      </c>
      <c r="V463" s="428">
        <v>10</v>
      </c>
      <c r="W463" s="99">
        <f>COUNTIF(D463:S463,"a")+COUNTIF(D463:S463,"s")+COUNTIF(T463,"na")</f>
        <v>0</v>
      </c>
      <c r="X463" s="346"/>
      <c r="Y463" s="350"/>
      <c r="Z463" s="312"/>
      <c r="AA463" s="313"/>
      <c r="AB463" s="313"/>
      <c r="AC463" s="313"/>
      <c r="AD463" s="313"/>
      <c r="AE463" s="313"/>
      <c r="AF463" s="313"/>
      <c r="AG463" s="313"/>
      <c r="AH463" s="313"/>
      <c r="AI463" s="313"/>
      <c r="AJ463" s="313"/>
      <c r="AK463" s="313"/>
      <c r="AL463" s="313"/>
      <c r="AM463" s="313"/>
      <c r="AN463" s="313"/>
    </row>
    <row r="464" spans="1:40" ht="21" customHeight="1" thickTop="1" thickBot="1" x14ac:dyDescent="0.25">
      <c r="A464" s="563"/>
      <c r="B464" s="11"/>
      <c r="C464" s="170"/>
      <c r="D464" s="725" t="s">
        <v>284</v>
      </c>
      <c r="E464" s="811"/>
      <c r="F464" s="811"/>
      <c r="G464" s="811"/>
      <c r="H464" s="811"/>
      <c r="I464" s="811"/>
      <c r="J464" s="811"/>
      <c r="K464" s="811"/>
      <c r="L464" s="811"/>
      <c r="M464" s="811"/>
      <c r="N464" s="811"/>
      <c r="O464" s="811"/>
      <c r="P464" s="811"/>
      <c r="Q464" s="811"/>
      <c r="R464" s="811"/>
      <c r="S464" s="811"/>
      <c r="T464" s="812"/>
      <c r="U464" s="2">
        <f>SUM(U459:U463)</f>
        <v>0</v>
      </c>
      <c r="V464" s="429">
        <f>SUM(V459:V463)</f>
        <v>55</v>
      </c>
      <c r="X464" s="351"/>
      <c r="Y464" s="350"/>
      <c r="Z464" s="312"/>
      <c r="AA464" s="313"/>
      <c r="AB464" s="313"/>
      <c r="AC464" s="313"/>
      <c r="AD464" s="313"/>
      <c r="AE464" s="313"/>
      <c r="AF464" s="313"/>
      <c r="AG464" s="313"/>
      <c r="AH464" s="313"/>
      <c r="AI464" s="313"/>
      <c r="AJ464" s="313"/>
      <c r="AK464" s="313"/>
      <c r="AL464" s="313"/>
      <c r="AM464" s="313"/>
      <c r="AN464" s="313"/>
    </row>
    <row r="465" spans="1:86" ht="21" customHeight="1" thickBot="1" x14ac:dyDescent="0.25">
      <c r="A465" s="421"/>
      <c r="B465" s="207"/>
      <c r="C465" s="369"/>
      <c r="D465" s="900"/>
      <c r="E465" s="901"/>
      <c r="F465" s="960">
        <v>0</v>
      </c>
      <c r="G465" s="723"/>
      <c r="H465" s="723"/>
      <c r="I465" s="723"/>
      <c r="J465" s="723"/>
      <c r="K465" s="723"/>
      <c r="L465" s="723"/>
      <c r="M465" s="723"/>
      <c r="N465" s="723"/>
      <c r="O465" s="723"/>
      <c r="P465" s="723"/>
      <c r="Q465" s="723"/>
      <c r="R465" s="723"/>
      <c r="S465" s="723"/>
      <c r="T465" s="723"/>
      <c r="U465" s="723"/>
      <c r="V465" s="724"/>
      <c r="X465" s="349"/>
      <c r="Y465" s="350"/>
      <c r="Z465" s="312"/>
      <c r="AA465" s="313"/>
      <c r="AB465" s="313"/>
      <c r="AC465" s="313"/>
      <c r="AD465" s="313"/>
      <c r="AE465" s="313"/>
      <c r="AF465" s="313"/>
      <c r="AG465" s="313"/>
      <c r="AH465" s="313"/>
      <c r="AI465" s="313"/>
      <c r="AJ465" s="313"/>
      <c r="AK465" s="313"/>
      <c r="AL465" s="313"/>
      <c r="AM465" s="313"/>
      <c r="AN465" s="313"/>
    </row>
    <row r="466" spans="1:86" ht="30" customHeight="1" thickBot="1" x14ac:dyDescent="0.25">
      <c r="A466" s="418"/>
      <c r="B466" s="356" t="s">
        <v>0</v>
      </c>
      <c r="C466" s="658" t="s">
        <v>1</v>
      </c>
      <c r="D466" s="562"/>
      <c r="E466" s="560"/>
      <c r="F466" s="368" t="s">
        <v>283</v>
      </c>
      <c r="G466" s="95"/>
      <c r="H466" s="562" t="s">
        <v>283</v>
      </c>
      <c r="I466" s="560"/>
      <c r="J466" s="192" t="s">
        <v>283</v>
      </c>
      <c r="K466" s="95"/>
      <c r="L466" s="562" t="s">
        <v>283</v>
      </c>
      <c r="M466" s="198"/>
      <c r="N466" s="562" t="s">
        <v>283</v>
      </c>
      <c r="O466" s="192"/>
      <c r="P466" s="562"/>
      <c r="Q466" s="192"/>
      <c r="R466" s="562"/>
      <c r="S466" s="192"/>
      <c r="T466" s="561"/>
      <c r="U466" s="564"/>
      <c r="V466" s="564"/>
      <c r="X466" s="349"/>
      <c r="Y466" s="350"/>
      <c r="Z466" s="312"/>
      <c r="AA466" s="313"/>
      <c r="AB466" s="516"/>
      <c r="AC466" s="516"/>
      <c r="AD466" s="516"/>
      <c r="AE466" s="313"/>
      <c r="AF466" s="313"/>
      <c r="AG466" s="313"/>
      <c r="AH466" s="313"/>
      <c r="AI466" s="313"/>
      <c r="AJ466" s="313"/>
      <c r="AK466" s="313"/>
      <c r="AL466" s="313"/>
      <c r="AM466" s="313"/>
      <c r="AN466" s="313"/>
    </row>
    <row r="467" spans="1:86" ht="27.95" customHeight="1" x14ac:dyDescent="0.2">
      <c r="A467" s="563"/>
      <c r="B467" s="281" t="s">
        <v>384</v>
      </c>
      <c r="C467" s="648" t="s">
        <v>1055</v>
      </c>
      <c r="D467" s="727"/>
      <c r="E467" s="728"/>
      <c r="F467" s="727"/>
      <c r="G467" s="728"/>
      <c r="H467" s="727"/>
      <c r="I467" s="728"/>
      <c r="J467" s="727"/>
      <c r="K467" s="728"/>
      <c r="L467" s="727"/>
      <c r="M467" s="728"/>
      <c r="N467" s="727"/>
      <c r="O467" s="728"/>
      <c r="P467" s="727"/>
      <c r="Q467" s="728"/>
      <c r="R467" s="727"/>
      <c r="S467" s="728"/>
      <c r="T467" s="509"/>
      <c r="U467" s="54">
        <f>IF(OR(D467="s",F467="s",H467="s",J467="s",L467="s",N467="s",P467="s",R467="s"), 0, IF(OR(D467="a",F467="a",H467="a",J467="a",L467="a",N467="a",P467="a",R467="a"),V467,0))</f>
        <v>0</v>
      </c>
      <c r="V467" s="428">
        <v>10</v>
      </c>
      <c r="W467" s="99">
        <f>COUNTIF(D467:S467,"a")+COUNTIF(D467:S467,"s")</f>
        <v>0</v>
      </c>
      <c r="X467" s="346"/>
      <c r="Y467" s="350"/>
      <c r="Z467" s="312" t="s">
        <v>280</v>
      </c>
      <c r="AA467" s="313"/>
      <c r="AB467" s="516"/>
      <c r="AC467" s="516"/>
      <c r="AD467" s="516"/>
      <c r="AE467" s="313"/>
      <c r="AF467" s="313"/>
      <c r="AG467" s="313"/>
      <c r="AH467" s="313"/>
      <c r="AI467" s="313"/>
      <c r="AJ467" s="313"/>
      <c r="AK467" s="313"/>
      <c r="AL467" s="313"/>
      <c r="AM467" s="313"/>
      <c r="AN467" s="313"/>
    </row>
    <row r="468" spans="1:86" ht="27.95" customHeight="1" thickBot="1" x14ac:dyDescent="0.25">
      <c r="A468" s="563"/>
      <c r="B468" s="401" t="s">
        <v>385</v>
      </c>
      <c r="C468" s="648" t="s">
        <v>1056</v>
      </c>
      <c r="D468" s="727"/>
      <c r="E468" s="728"/>
      <c r="F468" s="727"/>
      <c r="G468" s="728"/>
      <c r="H468" s="727"/>
      <c r="I468" s="728"/>
      <c r="J468" s="727"/>
      <c r="K468" s="728"/>
      <c r="L468" s="727"/>
      <c r="M468" s="728"/>
      <c r="N468" s="727"/>
      <c r="O468" s="728"/>
      <c r="P468" s="727"/>
      <c r="Q468" s="728"/>
      <c r="R468" s="727"/>
      <c r="S468" s="728"/>
      <c r="T468" s="509"/>
      <c r="U468" s="54">
        <f>IF(OR(D468="s",F468="s",H468="s",J468="s",L468="s",N468="s",P468="s",R468="s"), 0, IF(OR(D468="a",F468="a",H468="a",J468="a",L468="a",N468="a",P468="a",R468="a"),V468,0))</f>
        <v>0</v>
      </c>
      <c r="V468" s="428">
        <v>5</v>
      </c>
      <c r="W468" s="99">
        <f>COUNTIF(D468:S468,"a")+COUNTIF(D468:S468,"s")</f>
        <v>0</v>
      </c>
      <c r="X468" s="346"/>
      <c r="Y468" s="347"/>
      <c r="Z468" s="312" t="s">
        <v>280</v>
      </c>
      <c r="AB468" s="505"/>
      <c r="AC468" s="505"/>
      <c r="AD468" s="505"/>
    </row>
    <row r="469" spans="1:86" ht="21" customHeight="1" thickTop="1" thickBot="1" x14ac:dyDescent="0.25">
      <c r="A469" s="563"/>
      <c r="B469" s="11"/>
      <c r="C469" s="170"/>
      <c r="D469" s="725" t="s">
        <v>284</v>
      </c>
      <c r="E469" s="811"/>
      <c r="F469" s="811"/>
      <c r="G469" s="811"/>
      <c r="H469" s="811"/>
      <c r="I469" s="811"/>
      <c r="J469" s="811"/>
      <c r="K469" s="811"/>
      <c r="L469" s="811"/>
      <c r="M469" s="811"/>
      <c r="N469" s="811"/>
      <c r="O469" s="811"/>
      <c r="P469" s="811"/>
      <c r="Q469" s="811"/>
      <c r="R469" s="811"/>
      <c r="S469" s="811"/>
      <c r="T469" s="812"/>
      <c r="U469" s="2">
        <f>SUM(U467:U468)</f>
        <v>0</v>
      </c>
      <c r="V469" s="429">
        <f>SUM(V467:V468)</f>
        <v>15</v>
      </c>
      <c r="X469" s="351"/>
      <c r="Y469" s="350"/>
      <c r="Z469" s="312"/>
      <c r="AA469" s="313"/>
      <c r="AB469" s="516"/>
      <c r="AC469" s="516"/>
      <c r="AD469" s="516"/>
      <c r="AE469" s="313"/>
      <c r="AF469" s="313"/>
      <c r="AG469" s="313"/>
      <c r="AH469" s="313"/>
      <c r="AI469" s="313"/>
      <c r="AJ469" s="313"/>
      <c r="AK469" s="313"/>
      <c r="AL469" s="313"/>
      <c r="AM469" s="313"/>
      <c r="AN469" s="313"/>
    </row>
    <row r="470" spans="1:86" ht="21" customHeight="1" thickBot="1" x14ac:dyDescent="0.25">
      <c r="A470" s="421"/>
      <c r="B470" s="207"/>
      <c r="C470" s="369"/>
      <c r="D470" s="900"/>
      <c r="E470" s="901"/>
      <c r="F470" s="793">
        <v>15</v>
      </c>
      <c r="G470" s="794"/>
      <c r="H470" s="794"/>
      <c r="I470" s="794"/>
      <c r="J470" s="794"/>
      <c r="K470" s="794"/>
      <c r="L470" s="794"/>
      <c r="M470" s="794"/>
      <c r="N470" s="794"/>
      <c r="O470" s="794"/>
      <c r="P470" s="794"/>
      <c r="Q470" s="794"/>
      <c r="R470" s="794"/>
      <c r="S470" s="794"/>
      <c r="T470" s="794"/>
      <c r="U470" s="794"/>
      <c r="V470" s="795"/>
      <c r="X470" s="349"/>
      <c r="Y470" s="350"/>
      <c r="Z470" s="312"/>
      <c r="AA470" s="313"/>
      <c r="AB470" s="516"/>
      <c r="AC470" s="516"/>
      <c r="AD470" s="516"/>
      <c r="AE470" s="313"/>
      <c r="AF470" s="313"/>
      <c r="AG470" s="313"/>
      <c r="AH470" s="313"/>
      <c r="AI470" s="313"/>
      <c r="AJ470" s="313"/>
      <c r="AK470" s="313"/>
      <c r="AL470" s="313"/>
      <c r="AM470" s="313"/>
      <c r="AN470" s="313"/>
    </row>
    <row r="471" spans="1:86" ht="30" customHeight="1" thickBot="1" x14ac:dyDescent="0.25">
      <c r="A471" s="418"/>
      <c r="B471" s="356" t="s">
        <v>386</v>
      </c>
      <c r="C471" s="658" t="s">
        <v>387</v>
      </c>
      <c r="D471" s="562"/>
      <c r="E471" s="560"/>
      <c r="F471" s="368" t="s">
        <v>283</v>
      </c>
      <c r="G471" s="95"/>
      <c r="H471" s="562" t="s">
        <v>283</v>
      </c>
      <c r="I471" s="560"/>
      <c r="J471" s="192" t="s">
        <v>283</v>
      </c>
      <c r="K471" s="95"/>
      <c r="L471" s="562" t="s">
        <v>283</v>
      </c>
      <c r="M471" s="198"/>
      <c r="N471" s="562" t="s">
        <v>283</v>
      </c>
      <c r="O471" s="199"/>
      <c r="P471" s="200"/>
      <c r="Q471" s="198"/>
      <c r="R471" s="201"/>
      <c r="S471" s="199"/>
      <c r="T471" s="381"/>
      <c r="U471" s="211"/>
      <c r="V471" s="439"/>
      <c r="Y471" s="313"/>
      <c r="Z471" s="312"/>
      <c r="AA471" s="313"/>
      <c r="AB471" s="516"/>
      <c r="AC471" s="516"/>
      <c r="AD471" s="516"/>
      <c r="AE471" s="313"/>
      <c r="AF471" s="313"/>
      <c r="AG471" s="313"/>
      <c r="AH471" s="313"/>
      <c r="AI471" s="313"/>
      <c r="AJ471" s="313"/>
      <c r="AK471" s="313"/>
      <c r="AL471" s="313"/>
      <c r="AM471" s="313"/>
      <c r="AN471" s="313"/>
    </row>
    <row r="472" spans="1:86" s="68" customFormat="1" ht="30" customHeight="1" x14ac:dyDescent="0.2">
      <c r="A472" s="563"/>
      <c r="B472" s="274"/>
      <c r="C472" s="402" t="s">
        <v>1057</v>
      </c>
      <c r="D472" s="950"/>
      <c r="E472" s="898"/>
      <c r="F472" s="898"/>
      <c r="G472" s="898"/>
      <c r="H472" s="898"/>
      <c r="I472" s="898"/>
      <c r="J472" s="898"/>
      <c r="K472" s="898"/>
      <c r="L472" s="898"/>
      <c r="M472" s="898"/>
      <c r="N472" s="898"/>
      <c r="O472" s="898"/>
      <c r="P472" s="898"/>
      <c r="Q472" s="898"/>
      <c r="R472" s="898"/>
      <c r="S472" s="898"/>
      <c r="T472" s="898"/>
      <c r="U472" s="898"/>
      <c r="V472" s="899"/>
      <c r="W472" s="99"/>
      <c r="X472" s="240"/>
      <c r="Y472" s="313"/>
      <c r="Z472" s="312"/>
      <c r="AA472" s="313"/>
      <c r="AB472" s="516"/>
      <c r="AC472" s="516"/>
      <c r="AD472" s="516"/>
      <c r="AE472" s="313"/>
      <c r="AF472" s="313"/>
      <c r="AG472" s="313"/>
      <c r="AH472" s="313"/>
      <c r="AI472" s="313"/>
      <c r="AJ472" s="313"/>
      <c r="AK472" s="313"/>
      <c r="AL472" s="313"/>
      <c r="AM472" s="313"/>
      <c r="AN472" s="313"/>
      <c r="AO472" s="313"/>
      <c r="AP472" s="313"/>
      <c r="AQ472" s="313"/>
      <c r="AR472" s="313"/>
      <c r="AS472" s="313"/>
      <c r="AT472" s="313"/>
      <c r="AU472" s="325"/>
      <c r="AV472" s="325"/>
      <c r="AW472" s="325"/>
      <c r="AX472" s="325"/>
      <c r="AY472" s="325"/>
      <c r="AZ472" s="325"/>
      <c r="BA472" s="325"/>
      <c r="BB472" s="325"/>
      <c r="BC472" s="325"/>
      <c r="BD472" s="325"/>
      <c r="BE472" s="325"/>
      <c r="BF472" s="325"/>
      <c r="BG472" s="325"/>
      <c r="BH472" s="325"/>
      <c r="BI472" s="325"/>
      <c r="BJ472" s="325"/>
      <c r="BK472" s="325"/>
      <c r="BL472" s="325"/>
      <c r="BM472" s="325"/>
      <c r="BN472" s="325"/>
      <c r="BO472" s="325"/>
      <c r="BP472" s="325"/>
      <c r="BQ472" s="325"/>
      <c r="BR472" s="325"/>
      <c r="BS472" s="325"/>
      <c r="BT472" s="325"/>
      <c r="BU472" s="325"/>
      <c r="BV472" s="325"/>
      <c r="BW472" s="325"/>
      <c r="BX472" s="325"/>
      <c r="BY472" s="325"/>
      <c r="BZ472" s="325"/>
      <c r="CA472" s="325"/>
      <c r="CB472" s="325"/>
      <c r="CC472" s="325"/>
      <c r="CD472" s="325"/>
      <c r="CE472" s="325"/>
      <c r="CF472" s="325"/>
      <c r="CG472" s="325"/>
      <c r="CH472" s="325"/>
    </row>
    <row r="473" spans="1:86" ht="45" customHeight="1" x14ac:dyDescent="0.2">
      <c r="A473" s="563"/>
      <c r="B473" s="281" t="s">
        <v>388</v>
      </c>
      <c r="C473" s="228" t="s">
        <v>1058</v>
      </c>
      <c r="D473" s="727"/>
      <c r="E473" s="728"/>
      <c r="F473" s="727"/>
      <c r="G473" s="728"/>
      <c r="H473" s="727"/>
      <c r="I473" s="728"/>
      <c r="J473" s="727"/>
      <c r="K473" s="728"/>
      <c r="L473" s="727"/>
      <c r="M473" s="728"/>
      <c r="N473" s="727"/>
      <c r="O473" s="728"/>
      <c r="P473" s="727"/>
      <c r="Q473" s="728"/>
      <c r="R473" s="727"/>
      <c r="S473" s="728"/>
      <c r="T473" s="59"/>
      <c r="U473" s="54">
        <f>IF(OR(D473="s",F473="s",H473="s",J473="s",L473="s",N473="s",P473="s",R473="s"), 0, IF(OR(D473="a",F473="a",H473="a",J473="a",L473="a",N473="a",P473="a",R473="a"),V473,0))</f>
        <v>0</v>
      </c>
      <c r="V473" s="428">
        <f>IF(AND(T473="na",OR(D490="a",F490="a",H490="a",J490="a",L490="a",N490="a",P490="a",R490="a")),5,IF(T473="na",0,5))</f>
        <v>5</v>
      </c>
      <c r="W473" s="99">
        <f>IF((COUNTIF(D473:S473,"a")+COUNTIF(D473:S473,"s")+COUNTIF(T473,"na"))&gt;0,IF(OR((COUNTIF(D490:S490,"a")+COUNTIF(D490:S490,"s"))),0,COUNTIF(D473:S473,"a")+COUNTIF(D473:S473,"s")+COUNTIF(T473:T473,"na")),COUNTIF(D473:S473,"a")+COUNTIF(D473:S473,"s")+COUNTIF(T473,"na"))</f>
        <v>0</v>
      </c>
      <c r="X473" s="250"/>
      <c r="Y473" s="313"/>
      <c r="Z473" s="312" t="s">
        <v>280</v>
      </c>
      <c r="AA473" s="313"/>
      <c r="AB473" s="516"/>
      <c r="AC473" s="516"/>
      <c r="AD473" s="516"/>
      <c r="AE473" s="313"/>
      <c r="AF473" s="313"/>
      <c r="AG473" s="313"/>
      <c r="AH473" s="313"/>
      <c r="AI473" s="313"/>
      <c r="AJ473" s="313"/>
      <c r="AK473" s="313"/>
      <c r="AL473" s="313"/>
      <c r="AM473" s="313"/>
      <c r="AN473" s="313"/>
    </row>
    <row r="474" spans="1:86" ht="45" customHeight="1" x14ac:dyDescent="0.2">
      <c r="A474" s="563"/>
      <c r="B474" s="281" t="s">
        <v>972</v>
      </c>
      <c r="C474" s="228" t="s">
        <v>1059</v>
      </c>
      <c r="D474" s="727"/>
      <c r="E474" s="728"/>
      <c r="F474" s="727"/>
      <c r="G474" s="728"/>
      <c r="H474" s="727"/>
      <c r="I474" s="728"/>
      <c r="J474" s="727"/>
      <c r="K474" s="728"/>
      <c r="L474" s="727"/>
      <c r="M474" s="728"/>
      <c r="N474" s="727"/>
      <c r="O474" s="728"/>
      <c r="P474" s="727"/>
      <c r="Q474" s="728"/>
      <c r="R474" s="727"/>
      <c r="S474" s="728"/>
      <c r="T474" s="420" t="str">
        <f>IF(T473="na","na","")</f>
        <v/>
      </c>
      <c r="U474" s="54">
        <f>IF(OR(D474="s",F474="s",H474="s",J474="s",L474="s",N474="s",P474="s",R474="s"), 0, IF(OR(D474="a",F474="a",H474="a",J474="a",L474="a",N474="a",P474="a",R474="a"),V474,0))</f>
        <v>0</v>
      </c>
      <c r="V474" s="428">
        <f>IF(AND(T474="na",OR(D490="a",F490="a",H490="a",J490="a",L490="a",N490="a",P490="a",R490="a")),5,IF(T474="na",0,5))</f>
        <v>5</v>
      </c>
      <c r="W474" s="99">
        <f>IF((COUNTIF(D474:S474,"a")+COUNTIF(D474:S474,"s")+COUNTIF(T474,"na"))&gt;0,IF(OR((COUNTIF(D490:S490,"a")+COUNTIF(D490:S490,"s"))),0,COUNTIF(D474:S474,"a")+COUNTIF(D474:S474,"s")+COUNTIF(T474:T474,"na")),COUNTIF(D474:S474,"a")+COUNTIF(D474:S474,"s")+COUNTIF(T474,"na"))</f>
        <v>0</v>
      </c>
      <c r="X474" s="250"/>
      <c r="Y474" s="313"/>
      <c r="Z474" s="312"/>
      <c r="AA474" s="313"/>
      <c r="AB474" s="516"/>
      <c r="AC474" s="516"/>
      <c r="AD474" s="516"/>
      <c r="AE474" s="313"/>
      <c r="AF474" s="313"/>
      <c r="AG474" s="313"/>
      <c r="AH474" s="313"/>
      <c r="AI474" s="313"/>
      <c r="AJ474" s="313"/>
      <c r="AK474" s="313"/>
      <c r="AL474" s="313"/>
      <c r="AM474" s="313"/>
      <c r="AN474" s="313"/>
    </row>
    <row r="475" spans="1:86" s="68" customFormat="1" ht="30" customHeight="1" x14ac:dyDescent="0.2">
      <c r="A475" s="563"/>
      <c r="B475" s="274"/>
      <c r="C475" s="403" t="s">
        <v>973</v>
      </c>
      <c r="D475" s="757"/>
      <c r="E475" s="757"/>
      <c r="F475" s="757"/>
      <c r="G475" s="757"/>
      <c r="H475" s="757"/>
      <c r="I475" s="757"/>
      <c r="J475" s="757"/>
      <c r="K475" s="757"/>
      <c r="L475" s="757"/>
      <c r="M475" s="757"/>
      <c r="N475" s="757"/>
      <c r="O475" s="757"/>
      <c r="P475" s="757"/>
      <c r="Q475" s="757"/>
      <c r="R475" s="757"/>
      <c r="S475" s="757"/>
      <c r="T475" s="757"/>
      <c r="U475" s="757"/>
      <c r="V475" s="758"/>
      <c r="W475" s="99"/>
      <c r="X475" s="240"/>
      <c r="Y475" s="313"/>
      <c r="Z475" s="16"/>
      <c r="AA475" s="313"/>
      <c r="AB475" s="516"/>
      <c r="AC475" s="516"/>
      <c r="AD475" s="516"/>
      <c r="AE475" s="313"/>
      <c r="AF475" s="313"/>
      <c r="AG475" s="313"/>
      <c r="AH475" s="313"/>
      <c r="AI475" s="313"/>
      <c r="AJ475" s="313"/>
      <c r="AK475" s="313"/>
      <c r="AL475" s="313"/>
      <c r="AM475" s="313"/>
      <c r="AN475" s="313"/>
      <c r="AO475" s="313"/>
      <c r="AP475" s="313"/>
      <c r="AQ475" s="313"/>
      <c r="AR475" s="313"/>
      <c r="AS475" s="313"/>
      <c r="AT475" s="313"/>
      <c r="AU475" s="325"/>
      <c r="AV475" s="325"/>
      <c r="AW475" s="325"/>
      <c r="AX475" s="325"/>
      <c r="AY475" s="325"/>
      <c r="AZ475" s="325"/>
      <c r="BA475" s="325"/>
      <c r="BB475" s="325"/>
      <c r="BC475" s="325"/>
      <c r="BD475" s="325"/>
      <c r="BE475" s="325"/>
      <c r="BF475" s="325"/>
      <c r="BG475" s="325"/>
      <c r="BH475" s="325"/>
      <c r="BI475" s="325"/>
      <c r="BJ475" s="325"/>
      <c r="BK475" s="325"/>
      <c r="BL475" s="325"/>
      <c r="BM475" s="325"/>
      <c r="BN475" s="325"/>
      <c r="BO475" s="325"/>
      <c r="BP475" s="325"/>
      <c r="BQ475" s="325"/>
      <c r="BR475" s="325"/>
      <c r="BS475" s="325"/>
      <c r="BT475" s="325"/>
      <c r="BU475" s="325"/>
      <c r="BV475" s="325"/>
      <c r="BW475" s="325"/>
      <c r="BX475" s="325"/>
      <c r="BY475" s="325"/>
      <c r="BZ475" s="325"/>
      <c r="CA475" s="325"/>
      <c r="CB475" s="325"/>
      <c r="CC475" s="325"/>
      <c r="CD475" s="325"/>
      <c r="CE475" s="325"/>
      <c r="CF475" s="325"/>
      <c r="CG475" s="325"/>
      <c r="CH475" s="325"/>
    </row>
    <row r="476" spans="1:86" ht="27.95" customHeight="1" x14ac:dyDescent="0.2">
      <c r="A476" s="563"/>
      <c r="B476" s="281" t="s">
        <v>148</v>
      </c>
      <c r="C476" s="226" t="s">
        <v>149</v>
      </c>
      <c r="D476" s="718"/>
      <c r="E476" s="719"/>
      <c r="F476" s="718"/>
      <c r="G476" s="719"/>
      <c r="H476" s="718"/>
      <c r="I476" s="719"/>
      <c r="J476" s="718"/>
      <c r="K476" s="719"/>
      <c r="L476" s="718"/>
      <c r="M476" s="719"/>
      <c r="N476" s="718"/>
      <c r="O476" s="719"/>
      <c r="P476" s="718"/>
      <c r="Q476" s="719"/>
      <c r="R476" s="718"/>
      <c r="S476" s="719"/>
      <c r="T476" s="107"/>
      <c r="U476" s="58">
        <f>IF(OR(D476="s",F476="s",H476="s",J476="s",L476="s",N476="s",P476="s",R476="s"), 0, IF(OR(D476="a",F476="a",H476="a",J476="a",L476="a",N476="a",P476="a",R476="a"),V476,0))</f>
        <v>0</v>
      </c>
      <c r="V476" s="431">
        <f>IF(AND(T476="na",OR(D490="a",F490="a",H490="a",J490="a",L490="a",N490="a",P490="a",R490="a")),5,IF(T476="na",0,5))</f>
        <v>5</v>
      </c>
      <c r="W476" s="99">
        <f>IF((COUNTIF(D476:S476,"a")+COUNTIF(D476:S476,"s")+COUNTIF(T476,"na"))&gt;0,IF(OR((COUNTIF(D490:S490,"a")+COUNTIF(D490:S490,"s"))),0,COUNTIF(D476:S476,"a")+COUNTIF(D476:S476,"s")+COUNTIF(T476:T476,"na")),COUNTIF(D476:S476,"a")+COUNTIF(D476:S476,"s")+COUNTIF(T476,"na"))</f>
        <v>0</v>
      </c>
      <c r="X476" s="250"/>
      <c r="Y476" s="313"/>
      <c r="Z476" s="312"/>
      <c r="AA476" s="313"/>
      <c r="AB476" s="516"/>
      <c r="AC476" s="516"/>
      <c r="AD476" s="516"/>
      <c r="AE476" s="313"/>
      <c r="AF476" s="313"/>
      <c r="AG476" s="313"/>
      <c r="AH476" s="313"/>
      <c r="AI476" s="313"/>
      <c r="AJ476" s="313"/>
      <c r="AK476" s="313"/>
      <c r="AL476" s="313"/>
      <c r="AM476" s="313"/>
      <c r="AN476" s="313"/>
    </row>
    <row r="477" spans="1:86" ht="45" customHeight="1" x14ac:dyDescent="0.2">
      <c r="A477" s="563"/>
      <c r="B477" s="281" t="s">
        <v>1060</v>
      </c>
      <c r="C477" s="400" t="s">
        <v>1061</v>
      </c>
      <c r="D477" s="732"/>
      <c r="E477" s="733"/>
      <c r="F477" s="732"/>
      <c r="G477" s="733"/>
      <c r="H477" s="732"/>
      <c r="I477" s="733"/>
      <c r="J477" s="732"/>
      <c r="K477" s="733"/>
      <c r="L477" s="732"/>
      <c r="M477" s="733"/>
      <c r="N477" s="732"/>
      <c r="O477" s="733"/>
      <c r="P477" s="732"/>
      <c r="Q477" s="733"/>
      <c r="R477" s="732"/>
      <c r="S477" s="733"/>
      <c r="T477" s="108" t="str">
        <f>IF(T476="na","na","")</f>
        <v/>
      </c>
      <c r="U477" s="54">
        <f>IF(OR(D477="s",F477="s",H477="s",J477="s",L477="s",N477="s",P477="s",R477="s"), 0, IF(OR(D477="a",F477="a",H477="a",J477="a",L477="a",N477="a",P477="a",R477="a"),V477,0))</f>
        <v>0</v>
      </c>
      <c r="V477" s="433">
        <f>IF(AND(T477="na",OR(D490="a",F490="a",H490="a",J490="a",L490="a",N490="a",P490="a",R490="a")),10,IF(T477="na",0,10))</f>
        <v>10</v>
      </c>
      <c r="W477" s="99">
        <f>IF((COUNTIF(D477:S477,"a")+COUNTIF(D477:S477,"s")+COUNTIF(T477,"na"))&gt;0,IF(OR((COUNTIF(D490:S490,"a")+COUNTIF(D490:S490,"s"))),0,COUNTIF(D477:S477,"a")+COUNTIF(D477:S477,"s")+COUNTIF(T477:T477,"na")),COUNTIF(D477:S477,"a")+COUNTIF(D477:S477,"s")+COUNTIF(T477,"na"))</f>
        <v>0</v>
      </c>
      <c r="X477" s="250"/>
      <c r="Y477" s="313"/>
      <c r="Z477" s="312"/>
      <c r="AA477" s="313"/>
      <c r="AB477" s="516"/>
      <c r="AC477" s="516"/>
      <c r="AD477" s="516"/>
      <c r="AE477" s="313"/>
      <c r="AF477" s="313"/>
      <c r="AG477" s="313"/>
      <c r="AH477" s="313"/>
      <c r="AI477" s="313"/>
      <c r="AJ477" s="313"/>
      <c r="AK477" s="313"/>
      <c r="AL477" s="313"/>
      <c r="AM477" s="313"/>
      <c r="AN477" s="313"/>
    </row>
    <row r="478" spans="1:86" ht="45" customHeight="1" x14ac:dyDescent="0.2">
      <c r="A478" s="563"/>
      <c r="B478" s="281" t="s">
        <v>150</v>
      </c>
      <c r="C478" s="400" t="s">
        <v>1062</v>
      </c>
      <c r="D478" s="732"/>
      <c r="E478" s="733"/>
      <c r="F478" s="732"/>
      <c r="G478" s="733"/>
      <c r="H478" s="732"/>
      <c r="I478" s="733"/>
      <c r="J478" s="732"/>
      <c r="K478" s="733"/>
      <c r="L478" s="732"/>
      <c r="M478" s="733"/>
      <c r="N478" s="732"/>
      <c r="O478" s="733"/>
      <c r="P478" s="732"/>
      <c r="Q478" s="733"/>
      <c r="R478" s="732"/>
      <c r="S478" s="733"/>
      <c r="T478" s="108" t="str">
        <f>IF(T476="na","na","")</f>
        <v/>
      </c>
      <c r="U478" s="54">
        <f>IF(OR(D478="s",F478="s",H478="s",J478="s",L478="s",N478="s",P478="s",R478="s"), 0, IF(OR(D478="a",F478="a",H478="a",J478="a",L478="a",N478="a",P478="a",R478="a"),V478,0))</f>
        <v>0</v>
      </c>
      <c r="V478" s="433">
        <f>IF(AND(T478="na",OR(D490="a",F490="a",H490="a",J490="a",L490="a",N490="a",P490="a",R490="a")),5,IF(T478="na",0,5))</f>
        <v>5</v>
      </c>
      <c r="W478" s="99">
        <f>IF((COUNTIF(D478:S478,"a")+COUNTIF(D478:S478,"s")+COUNTIF(T478,"na"))&gt;0,IF(OR((COUNTIF(D490:S490,"a")+COUNTIF(D490:S490,"s"))),0,COUNTIF(D478:S478,"a")+COUNTIF(D478:S478,"s")+COUNTIF(T478:T478,"na")),COUNTIF(D478:S478,"a")+COUNTIF(D478:S478,"s")+COUNTIF(T478,"na"))</f>
        <v>0</v>
      </c>
      <c r="X478" s="250"/>
      <c r="Y478" s="313"/>
      <c r="Z478" s="312"/>
      <c r="AA478" s="313"/>
      <c r="AB478" s="516"/>
      <c r="AC478" s="516"/>
      <c r="AD478" s="516"/>
      <c r="AE478" s="313"/>
      <c r="AF478" s="313"/>
      <c r="AG478" s="313"/>
      <c r="AH478" s="313"/>
      <c r="AI478" s="313"/>
      <c r="AJ478" s="313"/>
      <c r="AK478" s="313"/>
      <c r="AL478" s="313"/>
      <c r="AM478" s="313"/>
      <c r="AN478" s="313"/>
    </row>
    <row r="479" spans="1:86" ht="27.95" customHeight="1" x14ac:dyDescent="0.2">
      <c r="A479" s="563"/>
      <c r="B479" s="281" t="s">
        <v>389</v>
      </c>
      <c r="C479" s="400" t="s">
        <v>151</v>
      </c>
      <c r="D479" s="727"/>
      <c r="E479" s="728"/>
      <c r="F479" s="727"/>
      <c r="G479" s="728"/>
      <c r="H479" s="727"/>
      <c r="I479" s="728"/>
      <c r="J479" s="727"/>
      <c r="K479" s="728"/>
      <c r="L479" s="727"/>
      <c r="M479" s="728"/>
      <c r="N479" s="727"/>
      <c r="O479" s="728"/>
      <c r="P479" s="727"/>
      <c r="Q479" s="728"/>
      <c r="R479" s="727"/>
      <c r="S479" s="728"/>
      <c r="T479" s="108" t="str">
        <f>IF(T476="na","na","")</f>
        <v/>
      </c>
      <c r="U479" s="54">
        <f>IF(OR(D479="s",F479="s",H479="s",J479="s",L479="s",N479="s",P479="s",R479="s"), 0, IF(OR(D479="a",F479="a",H479="a",J479="a",L479="a",N479="a",P479="a",R479="a"),V479,0))</f>
        <v>0</v>
      </c>
      <c r="V479" s="428">
        <f>IF(AND(T479="na",OR(D490="a",F490="a",H490="a",J490="a",L490="a",N490="a",P490="a",R490="a")),5,IF(T479="na",0,5))</f>
        <v>5</v>
      </c>
      <c r="W479" s="99">
        <f>IF((COUNTIF(D479:S479,"a")+COUNTIF(D479:S479,"s")+COUNTIF(T479,"na"))&gt;0,IF(OR((COUNTIF(D490:S490,"a")+COUNTIF(D490:S490,"s"))),0,COUNTIF(D479:S479,"a")+COUNTIF(D479:S479,"s")+COUNTIF(T479:T479,"na")),COUNTIF(D479:S479,"a")+COUNTIF(D479:S479,"s")+COUNTIF(T479,"na"))</f>
        <v>0</v>
      </c>
      <c r="X479" s="250"/>
      <c r="Y479" s="313"/>
      <c r="Z479" s="312" t="s">
        <v>280</v>
      </c>
      <c r="AA479" s="313"/>
      <c r="AB479" s="516"/>
      <c r="AC479" s="516"/>
      <c r="AD479" s="516"/>
      <c r="AE479" s="313"/>
      <c r="AF479" s="313"/>
      <c r="AG479" s="313"/>
      <c r="AH479" s="313"/>
      <c r="AI479" s="313"/>
      <c r="AJ479" s="313"/>
      <c r="AK479" s="313"/>
      <c r="AL479" s="313"/>
      <c r="AM479" s="313"/>
      <c r="AN479" s="313"/>
    </row>
    <row r="480" spans="1:86" s="68" customFormat="1" ht="30" customHeight="1" x14ac:dyDescent="0.2">
      <c r="A480" s="563"/>
      <c r="B480" s="281"/>
      <c r="C480" s="403" t="s">
        <v>974</v>
      </c>
      <c r="D480" s="757"/>
      <c r="E480" s="757"/>
      <c r="F480" s="757"/>
      <c r="G480" s="757"/>
      <c r="H480" s="757"/>
      <c r="I480" s="757"/>
      <c r="J480" s="757"/>
      <c r="K480" s="757"/>
      <c r="L480" s="757"/>
      <c r="M480" s="757"/>
      <c r="N480" s="757"/>
      <c r="O480" s="757"/>
      <c r="P480" s="757"/>
      <c r="Q480" s="757"/>
      <c r="R480" s="757"/>
      <c r="S480" s="757"/>
      <c r="T480" s="757"/>
      <c r="U480" s="757"/>
      <c r="V480" s="758"/>
      <c r="W480" s="99"/>
      <c r="X480" s="240"/>
      <c r="Y480" s="313"/>
      <c r="Z480" s="16"/>
      <c r="AA480" s="313"/>
      <c r="AB480" s="516"/>
      <c r="AC480" s="516"/>
      <c r="AD480" s="516"/>
      <c r="AE480" s="313"/>
      <c r="AF480" s="313"/>
      <c r="AG480" s="313"/>
      <c r="AH480" s="313"/>
      <c r="AI480" s="313"/>
      <c r="AJ480" s="313"/>
      <c r="AK480" s="313"/>
      <c r="AL480" s="313"/>
      <c r="AM480" s="313"/>
      <c r="AN480" s="313"/>
      <c r="AO480" s="313"/>
      <c r="AP480" s="313"/>
      <c r="AQ480" s="313"/>
      <c r="AR480" s="313"/>
      <c r="AS480" s="313"/>
      <c r="AT480" s="313"/>
      <c r="AU480" s="325"/>
      <c r="AV480" s="325"/>
      <c r="AW480" s="325"/>
      <c r="AX480" s="325"/>
      <c r="AY480" s="325"/>
      <c r="AZ480" s="325"/>
      <c r="BA480" s="325"/>
      <c r="BB480" s="325"/>
      <c r="BC480" s="325"/>
      <c r="BD480" s="325"/>
      <c r="BE480" s="325"/>
      <c r="BF480" s="325"/>
      <c r="BG480" s="325"/>
      <c r="BH480" s="325"/>
      <c r="BI480" s="325"/>
      <c r="BJ480" s="325"/>
      <c r="BK480" s="325"/>
      <c r="BL480" s="325"/>
      <c r="BM480" s="325"/>
      <c r="BN480" s="325"/>
      <c r="BO480" s="325"/>
      <c r="BP480" s="325"/>
      <c r="BQ480" s="325"/>
      <c r="BR480" s="325"/>
      <c r="BS480" s="325"/>
      <c r="BT480" s="325"/>
      <c r="BU480" s="325"/>
      <c r="BV480" s="325"/>
      <c r="BW480" s="325"/>
      <c r="BX480" s="325"/>
      <c r="BY480" s="325"/>
      <c r="BZ480" s="325"/>
      <c r="CA480" s="325"/>
      <c r="CB480" s="325"/>
      <c r="CC480" s="325"/>
      <c r="CD480" s="325"/>
      <c r="CE480" s="325"/>
      <c r="CF480" s="325"/>
      <c r="CG480" s="325"/>
      <c r="CH480" s="325"/>
    </row>
    <row r="481" spans="1:86" ht="45" customHeight="1" x14ac:dyDescent="0.2">
      <c r="A481" s="563"/>
      <c r="B481" s="281" t="s">
        <v>152</v>
      </c>
      <c r="C481" s="228" t="s">
        <v>153</v>
      </c>
      <c r="D481" s="732"/>
      <c r="E481" s="733"/>
      <c r="F481" s="732"/>
      <c r="G481" s="733"/>
      <c r="H481" s="732"/>
      <c r="I481" s="733"/>
      <c r="J481" s="732"/>
      <c r="K481" s="733"/>
      <c r="L481" s="732"/>
      <c r="M481" s="733"/>
      <c r="N481" s="732"/>
      <c r="O481" s="733"/>
      <c r="P481" s="732"/>
      <c r="Q481" s="733"/>
      <c r="R481" s="732"/>
      <c r="S481" s="733"/>
      <c r="T481" s="71"/>
      <c r="U481" s="54">
        <f>IF(OR(D481="s",F481="s",H481="s",J481="s",L481="s",N481="s",P481="s",R481="s"), 0, IF(OR(D481="a",F481="a",H481="a",J481="a",L481="a",N481="a",P481="a",R481="a"),V481,0))</f>
        <v>0</v>
      </c>
      <c r="V481" s="433">
        <v>5</v>
      </c>
      <c r="W481" s="99">
        <f>IF((COUNTIF(D481:S481,"a")+COUNTIF(D481:S481,"s"))&gt;0,IF(OR((COUNTIF(D490:S490,"a")+COUNTIF(D490:S490,"s"))),0,COUNTIF(D481:S481,"a")+COUNTIF(D481:S481,"s")),COUNTIF(D481:S481,"a")+COUNTIF(D481:S481,"s"))</f>
        <v>0</v>
      </c>
      <c r="X481" s="250"/>
      <c r="Y481" s="313"/>
      <c r="Z481" s="312"/>
      <c r="AA481" s="313"/>
      <c r="AB481" s="516"/>
      <c r="AC481" s="516"/>
      <c r="AD481" s="516"/>
      <c r="AE481" s="313"/>
      <c r="AF481" s="313"/>
      <c r="AG481" s="313"/>
      <c r="AH481" s="313"/>
      <c r="AI481" s="313"/>
      <c r="AJ481" s="313"/>
      <c r="AK481" s="313"/>
      <c r="AL481" s="313"/>
      <c r="AM481" s="313"/>
      <c r="AN481" s="313"/>
    </row>
    <row r="482" spans="1:86" ht="45" customHeight="1" x14ac:dyDescent="0.2">
      <c r="A482" s="563"/>
      <c r="B482" s="281" t="s">
        <v>290</v>
      </c>
      <c r="C482" s="228" t="s">
        <v>1063</v>
      </c>
      <c r="D482" s="727"/>
      <c r="E482" s="728"/>
      <c r="F482" s="727"/>
      <c r="G482" s="728"/>
      <c r="H482" s="727"/>
      <c r="I482" s="728"/>
      <c r="J482" s="727"/>
      <c r="K482" s="728"/>
      <c r="L482" s="727"/>
      <c r="M482" s="728"/>
      <c r="N482" s="727"/>
      <c r="O482" s="728"/>
      <c r="P482" s="727"/>
      <c r="Q482" s="728"/>
      <c r="R482" s="727"/>
      <c r="S482" s="728"/>
      <c r="T482" s="71"/>
      <c r="U482" s="54">
        <f>IF(OR(D482="s",F482="s",H482="s",J482="s",L482="s",N482="s",P482="s",R482="s"), 0, IF(OR(D482="a",F482="a",H482="a",J482="a",L482="a",N482="a",P482="a",R482="a"),V482,0))</f>
        <v>0</v>
      </c>
      <c r="V482" s="428">
        <v>5</v>
      </c>
      <c r="W482" s="99">
        <f>IF((COUNTIF(D482:S482,"a")+COUNTIF(D482:S482,"s"))&gt;0,IF(OR((COUNTIF(D490:S490,"a")+COUNTIF(D490:S490,"s"))),0,COUNTIF(D482:S482,"a")+COUNTIF(D482:S482,"s")),COUNTIF(D482:S482,"a")+COUNTIF(D482:S482,"s"))</f>
        <v>0</v>
      </c>
      <c r="X482" s="250"/>
      <c r="Y482" s="313"/>
      <c r="Z482" s="312"/>
      <c r="AA482" s="313"/>
      <c r="AB482" s="516"/>
      <c r="AC482" s="516"/>
      <c r="AD482" s="516"/>
      <c r="AE482" s="313"/>
      <c r="AF482" s="313"/>
      <c r="AG482" s="313"/>
      <c r="AH482" s="313"/>
      <c r="AI482" s="313"/>
      <c r="AJ482" s="313"/>
      <c r="AK482" s="313"/>
      <c r="AL482" s="313"/>
      <c r="AM482" s="313"/>
      <c r="AN482" s="313"/>
    </row>
    <row r="483" spans="1:86" s="68" customFormat="1" ht="30" customHeight="1" x14ac:dyDescent="0.2">
      <c r="A483" s="563"/>
      <c r="B483" s="281"/>
      <c r="C483" s="403" t="s">
        <v>975</v>
      </c>
      <c r="D483" s="757"/>
      <c r="E483" s="757"/>
      <c r="F483" s="757"/>
      <c r="G483" s="757"/>
      <c r="H483" s="757"/>
      <c r="I483" s="757"/>
      <c r="J483" s="757"/>
      <c r="K483" s="757"/>
      <c r="L483" s="757"/>
      <c r="M483" s="757"/>
      <c r="N483" s="757"/>
      <c r="O483" s="757"/>
      <c r="P483" s="757"/>
      <c r="Q483" s="757"/>
      <c r="R483" s="757"/>
      <c r="S483" s="757"/>
      <c r="T483" s="757"/>
      <c r="U483" s="757"/>
      <c r="V483" s="758"/>
      <c r="W483" s="99"/>
      <c r="X483" s="240"/>
      <c r="Y483" s="313"/>
      <c r="Z483" s="16"/>
      <c r="AA483" s="313"/>
      <c r="AB483" s="516"/>
      <c r="AC483" s="516"/>
      <c r="AD483" s="516"/>
      <c r="AE483" s="313"/>
      <c r="AF483" s="313"/>
      <c r="AG483" s="313"/>
      <c r="AH483" s="313"/>
      <c r="AI483" s="313"/>
      <c r="AJ483" s="313"/>
      <c r="AK483" s="313"/>
      <c r="AL483" s="313"/>
      <c r="AM483" s="313"/>
      <c r="AN483" s="313"/>
      <c r="AO483" s="313"/>
      <c r="AP483" s="313"/>
      <c r="AQ483" s="313"/>
      <c r="AR483" s="313"/>
      <c r="AS483" s="313"/>
      <c r="AT483" s="313"/>
      <c r="AU483" s="325"/>
      <c r="AV483" s="325"/>
      <c r="AW483" s="325"/>
      <c r="AX483" s="325"/>
      <c r="AY483" s="325"/>
      <c r="AZ483" s="325"/>
      <c r="BA483" s="325"/>
      <c r="BB483" s="325"/>
      <c r="BC483" s="325"/>
      <c r="BD483" s="325"/>
      <c r="BE483" s="325"/>
      <c r="BF483" s="325"/>
      <c r="BG483" s="325"/>
      <c r="BH483" s="325"/>
      <c r="BI483" s="325"/>
      <c r="BJ483" s="325"/>
      <c r="BK483" s="325"/>
      <c r="BL483" s="325"/>
      <c r="BM483" s="325"/>
      <c r="BN483" s="325"/>
      <c r="BO483" s="325"/>
      <c r="BP483" s="325"/>
      <c r="BQ483" s="325"/>
      <c r="BR483" s="325"/>
      <c r="BS483" s="325"/>
      <c r="BT483" s="325"/>
      <c r="BU483" s="325"/>
      <c r="BV483" s="325"/>
      <c r="BW483" s="325"/>
      <c r="BX483" s="325"/>
      <c r="BY483" s="325"/>
      <c r="BZ483" s="325"/>
      <c r="CA483" s="325"/>
      <c r="CB483" s="325"/>
      <c r="CC483" s="325"/>
      <c r="CD483" s="325"/>
      <c r="CE483" s="325"/>
      <c r="CF483" s="325"/>
      <c r="CG483" s="325"/>
      <c r="CH483" s="325"/>
    </row>
    <row r="484" spans="1:86" ht="67.7" customHeight="1" x14ac:dyDescent="0.2">
      <c r="A484" s="563"/>
      <c r="B484" s="388" t="s">
        <v>513</v>
      </c>
      <c r="C484" s="400" t="s">
        <v>1064</v>
      </c>
      <c r="D484" s="727"/>
      <c r="E484" s="728"/>
      <c r="F484" s="727"/>
      <c r="G484" s="728"/>
      <c r="H484" s="727"/>
      <c r="I484" s="728"/>
      <c r="J484" s="727"/>
      <c r="K484" s="728"/>
      <c r="L484" s="727"/>
      <c r="M484" s="728"/>
      <c r="N484" s="727"/>
      <c r="O484" s="728"/>
      <c r="P484" s="727"/>
      <c r="Q484" s="728"/>
      <c r="R484" s="727"/>
      <c r="S484" s="728"/>
      <c r="T484" s="651" t="str">
        <f>IF('NOx Data Sheet'!G6&gt;DATE(2004,12,31),"na","")</f>
        <v/>
      </c>
      <c r="U484" s="54">
        <f>IF(OR(D484="s",F484="s",H484="s",J484="s",L484="s",N484="s",P484="s",R484="s"), 0, IF(OR(D484="a",F484="a",H484="a",J484="a",L484="a",N484="a",P484="a",R484="a"),V484,0))</f>
        <v>0</v>
      </c>
      <c r="V484" s="428">
        <f>IF(AND(T484="na",OR(D490="a",F490="a",H490="a",J490="a",L490="a",N490="a",P490="a",R490="a")),5,IF(T484="na",0,5))</f>
        <v>5</v>
      </c>
      <c r="W484" s="99">
        <f>IF((COUNTIF(D484:S484,"a")+COUNTIF(D484:S484,"s")+COUNTIF(T484,"na"))&gt;0,IF(OR((COUNTIF(D490:S490,"a")+COUNTIF(D490:S490,"s"))),0,COUNTIF(D484:S484,"a")+COUNTIF(D484:S484,"s")+COUNTIF(T484:T484,"na")),COUNTIF(D484:S484,"a")+COUNTIF(D484:S484,"s")+COUNTIF(T484,"na"))</f>
        <v>0</v>
      </c>
      <c r="X484" s="250"/>
      <c r="Y484" s="313"/>
      <c r="Z484" s="312" t="s">
        <v>280</v>
      </c>
      <c r="AA484" s="313"/>
      <c r="AB484" s="516"/>
      <c r="AC484" s="516"/>
      <c r="AD484" s="516"/>
      <c r="AE484" s="313"/>
      <c r="AF484" s="313"/>
      <c r="AG484" s="313"/>
      <c r="AH484" s="313"/>
      <c r="AI484" s="313"/>
      <c r="AJ484" s="313"/>
      <c r="AK484" s="313"/>
      <c r="AL484" s="313"/>
      <c r="AM484" s="313"/>
      <c r="AN484" s="313"/>
    </row>
    <row r="485" spans="1:86" ht="67.7" customHeight="1" x14ac:dyDescent="0.2">
      <c r="A485" s="563"/>
      <c r="B485" s="388" t="s">
        <v>514</v>
      </c>
      <c r="C485" s="228" t="s">
        <v>1065</v>
      </c>
      <c r="D485" s="727"/>
      <c r="E485" s="728"/>
      <c r="F485" s="727"/>
      <c r="G485" s="728"/>
      <c r="H485" s="727"/>
      <c r="I485" s="728"/>
      <c r="J485" s="727"/>
      <c r="K485" s="728"/>
      <c r="L485" s="727"/>
      <c r="M485" s="728"/>
      <c r="N485" s="727"/>
      <c r="O485" s="728"/>
      <c r="P485" s="727"/>
      <c r="Q485" s="728"/>
      <c r="R485" s="727"/>
      <c r="S485" s="728"/>
      <c r="T485" s="71"/>
      <c r="U485" s="54">
        <f>IF(OR(D485="s",F485="s",H485="s",J485="s",L485="s",N485="s",P485="s",R485="s"), 0, IF(OR(D485="a",F485="a",H485="a",J485="a",L485="a",N485="a",P485="a",R485="a"),V485,0))</f>
        <v>0</v>
      </c>
      <c r="V485" s="428">
        <v>10</v>
      </c>
      <c r="W485" s="99">
        <f>IF((COUNTIF(D485:S485,"a")+COUNTIF(D485:S485,"s"))&gt;0,IF(OR((COUNTIF(D490:S490,"a")+COUNTIF(D490:S490,"s"))),0,COUNTIF(D485:S485,"a")+COUNTIF(D485:S485,"s")),COUNTIF(D485:S485,"a")+COUNTIF(D485:S485,"s"))</f>
        <v>0</v>
      </c>
      <c r="X485" s="250"/>
      <c r="Y485" s="313"/>
      <c r="Z485" s="312"/>
      <c r="AA485" s="313"/>
      <c r="AB485" s="516"/>
      <c r="AC485" s="516"/>
      <c r="AD485" s="516"/>
      <c r="AE485" s="313"/>
      <c r="AF485" s="313"/>
      <c r="AG485" s="313"/>
      <c r="AH485" s="313"/>
      <c r="AI485" s="313"/>
      <c r="AJ485" s="313"/>
      <c r="AK485" s="313"/>
      <c r="AL485" s="313"/>
      <c r="AM485" s="313"/>
      <c r="AN485" s="313"/>
    </row>
    <row r="486" spans="1:86" ht="45" customHeight="1" x14ac:dyDescent="0.2">
      <c r="A486" s="563"/>
      <c r="B486" s="388" t="s">
        <v>122</v>
      </c>
      <c r="C486" s="400" t="s">
        <v>123</v>
      </c>
      <c r="D486" s="732"/>
      <c r="E486" s="733"/>
      <c r="F486" s="732"/>
      <c r="G486" s="733"/>
      <c r="H486" s="732"/>
      <c r="I486" s="733"/>
      <c r="J486" s="732"/>
      <c r="K486" s="733"/>
      <c r="L486" s="732"/>
      <c r="M486" s="733"/>
      <c r="N486" s="732"/>
      <c r="O486" s="733"/>
      <c r="P486" s="732"/>
      <c r="Q486" s="733"/>
      <c r="R486" s="732"/>
      <c r="S486" s="733"/>
      <c r="T486" s="71"/>
      <c r="U486" s="54">
        <f>IF(OR(D486="s",F486="s",H486="s",J486="s",L486="s",N486="s",P486="s",R486="s"), 0, IF(OR(D486="a",F486="a",H486="a",J486="a",L486="a",N486="a",P486="a",R486="a"),V486,0))</f>
        <v>0</v>
      </c>
      <c r="V486" s="433">
        <v>5</v>
      </c>
      <c r="W486" s="99">
        <f>IF((COUNTIF(D486:S486,"a")+COUNTIF(D486:S486,"s"))&gt;0,IF(OR(COUNTIF(D490:S490,"a")+COUNTIF(D490:S490,"s")+COUNTIF(D487:S487, "a")+COUNTIF(D487:S487, "S")),0,COUNTIF(D486:S486,"a")+COUNTIF(D486:S486,"s")),COUNTIF(D486:S486,"a")+COUNTIF(D486:S486,"s"))</f>
        <v>0</v>
      </c>
      <c r="X486" s="250"/>
      <c r="Y486" s="313"/>
      <c r="Z486" s="312"/>
      <c r="AA486" s="313"/>
      <c r="AB486" s="516"/>
      <c r="AC486" s="516"/>
      <c r="AD486" s="516"/>
      <c r="AE486" s="313"/>
      <c r="AF486" s="313"/>
      <c r="AG486" s="313"/>
      <c r="AH486" s="313"/>
      <c r="AI486" s="313"/>
      <c r="AJ486" s="313"/>
      <c r="AK486" s="313"/>
      <c r="AL486" s="313"/>
      <c r="AM486" s="313"/>
      <c r="AN486" s="313"/>
    </row>
    <row r="487" spans="1:86" ht="67.7" customHeight="1" x14ac:dyDescent="0.2">
      <c r="A487" s="563"/>
      <c r="B487" s="649" t="s">
        <v>1066</v>
      </c>
      <c r="C487" s="650" t="s">
        <v>1067</v>
      </c>
      <c r="D487" s="732"/>
      <c r="E487" s="733"/>
      <c r="F487" s="732"/>
      <c r="G487" s="733"/>
      <c r="H487" s="732"/>
      <c r="I487" s="733"/>
      <c r="J487" s="732"/>
      <c r="K487" s="733"/>
      <c r="L487" s="732"/>
      <c r="M487" s="733"/>
      <c r="N487" s="732"/>
      <c r="O487" s="733"/>
      <c r="P487" s="732"/>
      <c r="Q487" s="733"/>
      <c r="R487" s="732"/>
      <c r="S487" s="733"/>
      <c r="T487" s="71"/>
      <c r="U487" s="636">
        <f>IF(OR(D487="s",F487="s",H487="s",J487="s",L487="s",N487="s",P487="s",R487="s"), 0, IF(OR(D487="a",F487="a",H487="a",J487="a",L487="a",N487="a",P487="a",R487="a"),V487,0))</f>
        <v>0</v>
      </c>
      <c r="V487" s="433">
        <v>5</v>
      </c>
      <c r="W487" s="99">
        <f>IF((COUNTIF(D487:S487,"a")+COUNTIF(D487:S487,"s"))&gt;0,IF(OR(COUNTIF(D490:S490,"a")+COUNTIF(D490:S490,"s")+COUNTIF(D486:S486, "a")+COUNTIF(D486:S486, "s")),0,COUNTIF(D487:S487,"a")+COUNTIF(D487:S487,"s")),COUNTIF(D487:S487,"a")+COUNTIF(D487:S487,"s"))</f>
        <v>0</v>
      </c>
      <c r="X487" s="250"/>
      <c r="Y487" s="313"/>
      <c r="Z487" s="312"/>
      <c r="AA487" s="313"/>
      <c r="AB487" s="516"/>
      <c r="AC487" s="516"/>
      <c r="AD487" s="516"/>
      <c r="AE487" s="313"/>
      <c r="AF487" s="313"/>
      <c r="AG487" s="313"/>
      <c r="AH487" s="313"/>
      <c r="AI487" s="313"/>
      <c r="AJ487" s="313"/>
      <c r="AK487" s="313"/>
      <c r="AL487" s="313"/>
      <c r="AM487" s="313"/>
      <c r="AN487" s="313"/>
    </row>
    <row r="488" spans="1:86" ht="67.7" customHeight="1" x14ac:dyDescent="0.2">
      <c r="A488" s="563"/>
      <c r="B488" s="388" t="s">
        <v>515</v>
      </c>
      <c r="C488" s="228" t="s">
        <v>1068</v>
      </c>
      <c r="D488" s="727"/>
      <c r="E488" s="728"/>
      <c r="F488" s="727"/>
      <c r="G488" s="728"/>
      <c r="H488" s="727"/>
      <c r="I488" s="728"/>
      <c r="J488" s="727"/>
      <c r="K488" s="728"/>
      <c r="L488" s="727"/>
      <c r="M488" s="728"/>
      <c r="N488" s="727"/>
      <c r="O488" s="728"/>
      <c r="P488" s="727"/>
      <c r="Q488" s="728"/>
      <c r="R488" s="727"/>
      <c r="S488" s="728"/>
      <c r="T488" s="651" t="str">
        <f>IF(T484="na","na","")</f>
        <v/>
      </c>
      <c r="U488" s="54">
        <f>IF(OR(D488="s",F488="s",H488="s",J488="s",L488="s",N488="s",P488="s",R488="s"), 0, IF(OR(D488="a",F488="a",H488="a",J488="a",L488="a",N488="a",P488="a",R488="a"),V488,0))</f>
        <v>0</v>
      </c>
      <c r="V488" s="428">
        <f>IF(AND(T488="na",OR(D490="a",F490="a",H490="a",J490="a",L490="a",N490="a",P490="a",R490="a")),5,IF(T488="na",0,5))</f>
        <v>5</v>
      </c>
      <c r="W488" s="99">
        <f>IF((COUNTIF(D488:S488,"a")+COUNTIF(D488:S488,"s")+COUNTIF(T488,"na"))&gt;0,IF(OR((COUNTIF(D490:S490,"a")+COUNTIF(D490:S490,"s"))),0,COUNTIF(D488:S488,"a")+COUNTIF(D488:S488,"s")+COUNTIF(T488,"na")),COUNTIF(D488:S488,"a")+COUNTIF(D488:S488,"s")+COUNTIF(T488,"na"))</f>
        <v>0</v>
      </c>
      <c r="X488" s="250"/>
      <c r="Y488" s="313"/>
      <c r="Z488" s="312" t="s">
        <v>280</v>
      </c>
      <c r="AA488" s="313"/>
      <c r="AB488" s="516"/>
      <c r="AC488" s="516"/>
      <c r="AD488" s="516"/>
      <c r="AE488" s="313"/>
      <c r="AF488" s="313"/>
      <c r="AG488" s="313"/>
      <c r="AH488" s="313"/>
      <c r="AI488" s="313"/>
      <c r="AJ488" s="313"/>
      <c r="AK488" s="313"/>
      <c r="AL488" s="313"/>
      <c r="AM488" s="313"/>
      <c r="AN488" s="313"/>
    </row>
    <row r="489" spans="1:86" s="68" customFormat="1" ht="30" customHeight="1" x14ac:dyDescent="0.2">
      <c r="A489" s="563"/>
      <c r="B489" s="281"/>
      <c r="C489" s="404" t="s">
        <v>1069</v>
      </c>
      <c r="D489" s="757"/>
      <c r="E489" s="757"/>
      <c r="F489" s="757"/>
      <c r="G489" s="757"/>
      <c r="H489" s="757"/>
      <c r="I489" s="757"/>
      <c r="J489" s="757"/>
      <c r="K489" s="757"/>
      <c r="L489" s="757"/>
      <c r="M489" s="757"/>
      <c r="N489" s="757"/>
      <c r="O489" s="757"/>
      <c r="P489" s="757"/>
      <c r="Q489" s="757"/>
      <c r="R489" s="757"/>
      <c r="S489" s="757"/>
      <c r="T489" s="757"/>
      <c r="U489" s="757"/>
      <c r="V489" s="758"/>
      <c r="W489" s="99"/>
      <c r="X489" s="240"/>
      <c r="Y489" s="313"/>
      <c r="Z489" s="312"/>
      <c r="AA489" s="313"/>
      <c r="AB489" s="516"/>
      <c r="AC489" s="516"/>
      <c r="AD489" s="516"/>
      <c r="AE489" s="313"/>
      <c r="AF489" s="313"/>
      <c r="AG489" s="313"/>
      <c r="AH489" s="313"/>
      <c r="AI489" s="313"/>
      <c r="AJ489" s="313"/>
      <c r="AK489" s="313"/>
      <c r="AL489" s="313"/>
      <c r="AM489" s="313"/>
      <c r="AN489" s="313"/>
      <c r="AO489" s="313"/>
      <c r="AP489" s="313"/>
      <c r="AQ489" s="313"/>
      <c r="AR489" s="313"/>
      <c r="AS489" s="313"/>
      <c r="AT489" s="313"/>
      <c r="AU489" s="325"/>
      <c r="AV489" s="325"/>
      <c r="AW489" s="325"/>
      <c r="AX489" s="325"/>
      <c r="AY489" s="325"/>
      <c r="AZ489" s="325"/>
      <c r="BA489" s="325"/>
      <c r="BB489" s="325"/>
      <c r="BC489" s="325"/>
      <c r="BD489" s="325"/>
      <c r="BE489" s="325"/>
      <c r="BF489" s="325"/>
      <c r="BG489" s="325"/>
      <c r="BH489" s="325"/>
      <c r="BI489" s="325"/>
      <c r="BJ489" s="325"/>
      <c r="BK489" s="325"/>
      <c r="BL489" s="325"/>
      <c r="BM489" s="325"/>
      <c r="BN489" s="325"/>
      <c r="BO489" s="325"/>
      <c r="BP489" s="325"/>
      <c r="BQ489" s="325"/>
      <c r="BR489" s="325"/>
      <c r="BS489" s="325"/>
      <c r="BT489" s="325"/>
      <c r="BU489" s="325"/>
      <c r="BV489" s="325"/>
      <c r="BW489" s="325"/>
      <c r="BX489" s="325"/>
      <c r="BY489" s="325"/>
      <c r="BZ489" s="325"/>
      <c r="CA489" s="325"/>
      <c r="CB489" s="325"/>
      <c r="CC489" s="325"/>
      <c r="CD489" s="325"/>
      <c r="CE489" s="325"/>
      <c r="CF489" s="325"/>
      <c r="CG489" s="325"/>
      <c r="CH489" s="325"/>
    </row>
    <row r="490" spans="1:86" ht="27.95" customHeight="1" thickBot="1" x14ac:dyDescent="0.25">
      <c r="A490" s="563"/>
      <c r="B490" s="405" t="s">
        <v>13</v>
      </c>
      <c r="C490" s="406" t="s">
        <v>124</v>
      </c>
      <c r="D490" s="732"/>
      <c r="E490" s="733"/>
      <c r="F490" s="732"/>
      <c r="G490" s="733"/>
      <c r="H490" s="732"/>
      <c r="I490" s="733"/>
      <c r="J490" s="732"/>
      <c r="K490" s="733"/>
      <c r="L490" s="732"/>
      <c r="M490" s="733"/>
      <c r="N490" s="732"/>
      <c r="O490" s="733"/>
      <c r="P490" s="732"/>
      <c r="Q490" s="733"/>
      <c r="R490" s="732"/>
      <c r="S490" s="733"/>
      <c r="T490" s="71"/>
      <c r="U490" s="103">
        <f>IF(OR(D490="s",F490="s",H490="s",J490="s",L490="s",N490="s",P490="s",R490="s"), 0, IF(OR(D490="a",F490="a",H490="a",J490="a",L490="a",N490="a",P490="a",R490="a"),V490,0))</f>
        <v>0</v>
      </c>
      <c r="V490" s="433">
        <v>70</v>
      </c>
      <c r="W490" s="99">
        <f>IF((COUNTIF(D490:S490,"a")+COUNTIF(D490:S490,"s"))&gt;0,IF(OR((COUNTIF(D473:S488,"a")+COUNTIF(D473:S488,"s"))),0,COUNTIF(D490:S490,"a")+COUNTIF(D490:S490,"s")),COUNTIF(D490:S490,"a")+COUNTIF(D490:S490,"s"))</f>
        <v>0</v>
      </c>
      <c r="X490" s="250"/>
      <c r="Y490" s="313"/>
      <c r="Z490" s="312"/>
      <c r="AA490" s="313"/>
      <c r="AB490" s="516"/>
      <c r="AC490" s="516"/>
      <c r="AD490" s="516"/>
      <c r="AE490" s="313"/>
      <c r="AF490" s="313"/>
      <c r="AG490" s="313"/>
      <c r="AH490" s="313"/>
      <c r="AI490" s="313"/>
      <c r="AJ490" s="313"/>
      <c r="AK490" s="313"/>
      <c r="AL490" s="313"/>
      <c r="AM490" s="313"/>
      <c r="AN490" s="313"/>
    </row>
    <row r="491" spans="1:86" ht="21" customHeight="1" thickTop="1" thickBot="1" x14ac:dyDescent="0.25">
      <c r="A491" s="563"/>
      <c r="B491" s="110"/>
      <c r="C491" s="168"/>
      <c r="D491" s="725" t="s">
        <v>284</v>
      </c>
      <c r="E491" s="811"/>
      <c r="F491" s="811"/>
      <c r="G491" s="811"/>
      <c r="H491" s="811"/>
      <c r="I491" s="811"/>
      <c r="J491" s="811"/>
      <c r="K491" s="811"/>
      <c r="L491" s="811"/>
      <c r="M491" s="811"/>
      <c r="N491" s="811"/>
      <c r="O491" s="811"/>
      <c r="P491" s="811"/>
      <c r="Q491" s="811"/>
      <c r="R491" s="811"/>
      <c r="S491" s="811"/>
      <c r="T491" s="812"/>
      <c r="U491" s="2">
        <f>SUM(U472:U490)</f>
        <v>0</v>
      </c>
      <c r="V491" s="429">
        <f>SUM(V472:V486)+V488</f>
        <v>70</v>
      </c>
      <c r="X491" s="244"/>
      <c r="Y491" s="313"/>
      <c r="Z491" s="312"/>
      <c r="AA491" s="313"/>
      <c r="AB491" s="516"/>
      <c r="AC491" s="516"/>
      <c r="AD491" s="516"/>
      <c r="AE491" s="313"/>
      <c r="AF491" s="313"/>
      <c r="AG491" s="313"/>
      <c r="AH491" s="313"/>
      <c r="AI491" s="313"/>
      <c r="AJ491" s="313"/>
      <c r="AK491" s="313"/>
      <c r="AL491" s="313"/>
      <c r="AM491" s="313"/>
      <c r="AN491" s="313"/>
    </row>
    <row r="492" spans="1:86" ht="21" customHeight="1" thickBot="1" x14ac:dyDescent="0.25">
      <c r="A492" s="421"/>
      <c r="B492" s="481"/>
      <c r="C492" s="212"/>
      <c r="D492" s="900"/>
      <c r="E492" s="901"/>
      <c r="F492" s="831">
        <f>IF(AND(T473="na",T479="na",T484="na"),0,IF(AND(T473="na",T479="na"),10,IF(AND(T473="na",T484="na"),5,IF(AND(T479="na",T484="na"),5,IF(T473="na",15, IF(T479="na",15, IF(T484="na",10,20)))))))</f>
        <v>20</v>
      </c>
      <c r="G492" s="832"/>
      <c r="H492" s="832"/>
      <c r="I492" s="832"/>
      <c r="J492" s="832"/>
      <c r="K492" s="832"/>
      <c r="L492" s="832"/>
      <c r="M492" s="832"/>
      <c r="N492" s="832"/>
      <c r="O492" s="832"/>
      <c r="P492" s="832"/>
      <c r="Q492" s="832"/>
      <c r="R492" s="832"/>
      <c r="S492" s="832"/>
      <c r="T492" s="832"/>
      <c r="U492" s="832"/>
      <c r="V492" s="833"/>
      <c r="Y492" s="313"/>
      <c r="Z492" s="312"/>
      <c r="AA492" s="313"/>
      <c r="AB492" s="516"/>
      <c r="AC492" s="516"/>
      <c r="AD492" s="516"/>
      <c r="AE492" s="313"/>
      <c r="AF492" s="313"/>
      <c r="AG492" s="313"/>
      <c r="AH492" s="313"/>
      <c r="AI492" s="313"/>
      <c r="AJ492" s="313"/>
      <c r="AK492" s="313"/>
      <c r="AL492" s="313"/>
      <c r="AM492" s="313"/>
      <c r="AN492" s="313"/>
    </row>
    <row r="493" spans="1:86" ht="30" customHeight="1" thickBot="1" x14ac:dyDescent="0.25">
      <c r="A493" s="418"/>
      <c r="B493" s="356" t="s">
        <v>14</v>
      </c>
      <c r="C493" s="658" t="s">
        <v>15</v>
      </c>
      <c r="D493" s="562"/>
      <c r="E493" s="560"/>
      <c r="F493" s="368" t="s">
        <v>283</v>
      </c>
      <c r="G493" s="95"/>
      <c r="H493" s="562" t="s">
        <v>283</v>
      </c>
      <c r="I493" s="560"/>
      <c r="J493" s="192" t="s">
        <v>283</v>
      </c>
      <c r="K493" s="95"/>
      <c r="L493" s="562" t="s">
        <v>283</v>
      </c>
      <c r="M493" s="198"/>
      <c r="N493" s="562" t="s">
        <v>283</v>
      </c>
      <c r="O493" s="199"/>
      <c r="P493" s="200"/>
      <c r="Q493" s="198"/>
      <c r="R493" s="201"/>
      <c r="S493" s="199"/>
      <c r="T493" s="381"/>
      <c r="U493" s="211"/>
      <c r="V493" s="439"/>
      <c r="Y493" s="313"/>
      <c r="Z493" s="312"/>
      <c r="AA493" s="313"/>
      <c r="AB493" s="516"/>
      <c r="AC493" s="516"/>
      <c r="AD493" s="516"/>
      <c r="AE493" s="313"/>
      <c r="AF493" s="313"/>
      <c r="AG493" s="313"/>
      <c r="AH493" s="313"/>
      <c r="AI493" s="313"/>
      <c r="AJ493" s="313"/>
      <c r="AK493" s="313"/>
      <c r="AL493" s="313"/>
      <c r="AM493" s="313"/>
      <c r="AN493" s="313"/>
    </row>
    <row r="494" spans="1:86" s="68" customFormat="1" ht="45" customHeight="1" x14ac:dyDescent="0.2">
      <c r="A494" s="563"/>
      <c r="B494" s="281" t="s">
        <v>16</v>
      </c>
      <c r="C494" s="228" t="s">
        <v>125</v>
      </c>
      <c r="D494" s="744"/>
      <c r="E494" s="745"/>
      <c r="F494" s="744"/>
      <c r="G494" s="745"/>
      <c r="H494" s="744"/>
      <c r="I494" s="745"/>
      <c r="J494" s="744"/>
      <c r="K494" s="745"/>
      <c r="L494" s="744"/>
      <c r="M494" s="745"/>
      <c r="N494" s="744"/>
      <c r="O494" s="745"/>
      <c r="P494" s="744"/>
      <c r="Q494" s="745"/>
      <c r="R494" s="744"/>
      <c r="S494" s="745"/>
      <c r="T494" s="71"/>
      <c r="U494" s="57">
        <f t="shared" ref="U494:U499" si="63">IF(OR(D494="s",F494="s",H494="s",J494="s",L494="s",N494="s",P494="s",R494="s"), 0, IF(OR(D494="a",F494="a",H494="a",J494="a",L494="a",N494="a",P494="a",R494="a"),V494,0))</f>
        <v>0</v>
      </c>
      <c r="V494" s="431">
        <v>5</v>
      </c>
      <c r="W494" s="99">
        <f>COUNTIF(D494:S494,"a")+COUNTIF(D494:S494,"s")</f>
        <v>0</v>
      </c>
      <c r="X494" s="250"/>
      <c r="Y494" s="313"/>
      <c r="Z494" s="312"/>
      <c r="AA494" s="313"/>
      <c r="AB494" s="516"/>
      <c r="AC494" s="516"/>
      <c r="AD494" s="516"/>
      <c r="AE494" s="313"/>
      <c r="AF494" s="313"/>
      <c r="AG494" s="313"/>
      <c r="AH494" s="313"/>
      <c r="AI494" s="313"/>
      <c r="AJ494" s="313"/>
      <c r="AK494" s="313"/>
      <c r="AL494" s="313"/>
      <c r="AM494" s="313"/>
      <c r="AN494" s="313"/>
      <c r="AO494" s="313"/>
      <c r="AP494" s="313"/>
      <c r="AQ494" s="313"/>
      <c r="AR494" s="313"/>
      <c r="AS494" s="313"/>
      <c r="AT494" s="313"/>
      <c r="AU494" s="325"/>
      <c r="AV494" s="325"/>
      <c r="AW494" s="325"/>
      <c r="AX494" s="325"/>
      <c r="AY494" s="325"/>
      <c r="AZ494" s="325"/>
      <c r="BA494" s="325"/>
      <c r="BB494" s="325"/>
      <c r="BC494" s="325"/>
      <c r="BD494" s="325"/>
      <c r="BE494" s="325"/>
      <c r="BF494" s="325"/>
      <c r="BG494" s="325"/>
      <c r="BH494" s="325"/>
      <c r="BI494" s="325"/>
      <c r="BJ494" s="325"/>
      <c r="BK494" s="325"/>
      <c r="BL494" s="325"/>
      <c r="BM494" s="325"/>
      <c r="BN494" s="325"/>
      <c r="BO494" s="325"/>
      <c r="BP494" s="325"/>
      <c r="BQ494" s="325"/>
      <c r="BR494" s="325"/>
      <c r="BS494" s="325"/>
      <c r="BT494" s="325"/>
      <c r="BU494" s="325"/>
      <c r="BV494" s="325"/>
      <c r="BW494" s="325"/>
      <c r="BX494" s="325"/>
      <c r="BY494" s="325"/>
      <c r="BZ494" s="325"/>
      <c r="CA494" s="325"/>
      <c r="CB494" s="325"/>
      <c r="CC494" s="325"/>
      <c r="CD494" s="325"/>
      <c r="CE494" s="325"/>
      <c r="CF494" s="325"/>
      <c r="CG494" s="325"/>
      <c r="CH494" s="325"/>
    </row>
    <row r="495" spans="1:86" ht="45" customHeight="1" x14ac:dyDescent="0.2">
      <c r="A495" s="563"/>
      <c r="B495" s="281" t="s">
        <v>7</v>
      </c>
      <c r="C495" s="228" t="s">
        <v>126</v>
      </c>
      <c r="D495" s="727"/>
      <c r="E495" s="728"/>
      <c r="F495" s="727"/>
      <c r="G495" s="728"/>
      <c r="H495" s="727"/>
      <c r="I495" s="728"/>
      <c r="J495" s="727"/>
      <c r="K495" s="728"/>
      <c r="L495" s="727"/>
      <c r="M495" s="728"/>
      <c r="N495" s="727"/>
      <c r="O495" s="728"/>
      <c r="P495" s="727"/>
      <c r="Q495" s="728"/>
      <c r="R495" s="727"/>
      <c r="S495" s="728"/>
      <c r="T495" s="71"/>
      <c r="U495" s="54">
        <f t="shared" si="63"/>
        <v>0</v>
      </c>
      <c r="V495" s="428">
        <v>5</v>
      </c>
      <c r="W495" s="99">
        <f>COUNTIF(D495:S495,"a")+COUNTIF(D495:S495,"s")</f>
        <v>0</v>
      </c>
      <c r="X495" s="250"/>
      <c r="Y495" s="313"/>
      <c r="Z495" s="312" t="s">
        <v>280</v>
      </c>
      <c r="AA495" s="313"/>
      <c r="AB495" s="516"/>
      <c r="AC495" s="516"/>
      <c r="AD495" s="516"/>
      <c r="AE495" s="313"/>
      <c r="AF495" s="313"/>
      <c r="AG495" s="313"/>
      <c r="AH495" s="313"/>
      <c r="AI495" s="313"/>
      <c r="AJ495" s="313"/>
      <c r="AK495" s="313"/>
      <c r="AL495" s="313"/>
      <c r="AM495" s="313"/>
      <c r="AN495" s="313"/>
    </row>
    <row r="496" spans="1:86" ht="27.95" customHeight="1" x14ac:dyDescent="0.2">
      <c r="A496" s="563"/>
      <c r="B496" s="281" t="s">
        <v>127</v>
      </c>
      <c r="C496" s="400" t="s">
        <v>128</v>
      </c>
      <c r="D496" s="732"/>
      <c r="E496" s="733"/>
      <c r="F496" s="732"/>
      <c r="G496" s="733"/>
      <c r="H496" s="732"/>
      <c r="I496" s="733"/>
      <c r="J496" s="732"/>
      <c r="K496" s="733"/>
      <c r="L496" s="732"/>
      <c r="M496" s="733"/>
      <c r="N496" s="732"/>
      <c r="O496" s="733"/>
      <c r="P496" s="732"/>
      <c r="Q496" s="733"/>
      <c r="R496" s="732"/>
      <c r="S496" s="733"/>
      <c r="T496" s="71"/>
      <c r="U496" s="54">
        <f t="shared" si="63"/>
        <v>0</v>
      </c>
      <c r="V496" s="433">
        <v>5</v>
      </c>
      <c r="W496" s="99">
        <f>IF((COUNTIF(D496:S496,"a")+COUNTIF(D496:S496,"s"))&gt;0,IF(OR((COUNTIF(D499:S499,"a")+COUNTIF(D499:S499,"s"))),0,COUNTIF(D496:S496,"a")+COUNTIF(D496:S496,"s")),COUNTIF(D496:S496,"a")+COUNTIF(D496:S496,"s"))</f>
        <v>0</v>
      </c>
      <c r="X496" s="250"/>
      <c r="Y496" s="313"/>
      <c r="Z496" s="312" t="s">
        <v>280</v>
      </c>
      <c r="AA496" s="313"/>
      <c r="AB496" s="516"/>
      <c r="AC496" s="516"/>
      <c r="AD496" s="516"/>
      <c r="AE496" s="313"/>
      <c r="AF496" s="313"/>
      <c r="AG496" s="313"/>
      <c r="AH496" s="313"/>
      <c r="AI496" s="313"/>
      <c r="AJ496" s="313"/>
      <c r="AK496" s="313"/>
      <c r="AL496" s="313"/>
      <c r="AM496" s="313"/>
      <c r="AN496" s="313"/>
    </row>
    <row r="497" spans="1:86" ht="27.95" customHeight="1" x14ac:dyDescent="0.2">
      <c r="A497" s="563"/>
      <c r="B497" s="281" t="s">
        <v>129</v>
      </c>
      <c r="C497" s="400" t="s">
        <v>130</v>
      </c>
      <c r="D497" s="727"/>
      <c r="E497" s="728"/>
      <c r="F497" s="727"/>
      <c r="G497" s="728"/>
      <c r="H497" s="727"/>
      <c r="I497" s="728"/>
      <c r="J497" s="727"/>
      <c r="K497" s="728"/>
      <c r="L497" s="727"/>
      <c r="M497" s="728"/>
      <c r="N497" s="727"/>
      <c r="O497" s="728"/>
      <c r="P497" s="727"/>
      <c r="Q497" s="728"/>
      <c r="R497" s="727"/>
      <c r="S497" s="728"/>
      <c r="T497" s="71"/>
      <c r="U497" s="54">
        <f t="shared" si="63"/>
        <v>0</v>
      </c>
      <c r="V497" s="428">
        <v>5</v>
      </c>
      <c r="W497" s="99">
        <f>IF((COUNTIF(D497:S497,"a")+COUNTIF(D497:S497,"s"))&gt;0,IF(OR((COUNTIF(D499:S499,"a")+COUNTIF(D499:S499,"s"))),0,COUNTIF(D497:S497,"a")+COUNTIF(D497:S497,"s")),COUNTIF(D497:S497,"a")+COUNTIF(D497:S497,"s"))</f>
        <v>0</v>
      </c>
      <c r="X497" s="250"/>
      <c r="Y497" s="313"/>
      <c r="Z497" s="312"/>
      <c r="AA497" s="313"/>
      <c r="AB497" s="516"/>
      <c r="AC497" s="516"/>
      <c r="AD497" s="516"/>
      <c r="AE497" s="313"/>
      <c r="AF497" s="313"/>
      <c r="AG497" s="313"/>
      <c r="AH497" s="313"/>
      <c r="AI497" s="313"/>
      <c r="AJ497" s="313"/>
      <c r="AK497" s="313"/>
      <c r="AL497" s="313"/>
      <c r="AM497" s="313"/>
      <c r="AN497" s="313"/>
    </row>
    <row r="498" spans="1:86" ht="27.95" customHeight="1" x14ac:dyDescent="0.2">
      <c r="A498" s="563"/>
      <c r="B498" s="281" t="s">
        <v>131</v>
      </c>
      <c r="C498" s="228" t="s">
        <v>132</v>
      </c>
      <c r="D498" s="732"/>
      <c r="E498" s="733"/>
      <c r="F498" s="732"/>
      <c r="G498" s="733"/>
      <c r="H498" s="732"/>
      <c r="I498" s="733"/>
      <c r="J498" s="732"/>
      <c r="K498" s="733"/>
      <c r="L498" s="732"/>
      <c r="M498" s="733"/>
      <c r="N498" s="732"/>
      <c r="O498" s="733"/>
      <c r="P498" s="732"/>
      <c r="Q498" s="733"/>
      <c r="R498" s="732"/>
      <c r="S498" s="733"/>
      <c r="T498" s="71"/>
      <c r="U498" s="54">
        <f t="shared" si="63"/>
        <v>0</v>
      </c>
      <c r="V498" s="433">
        <v>5</v>
      </c>
      <c r="W498" s="99">
        <f>IF((COUNTIF(D498:S498,"a")+COUNTIF(D498:S498,"s"))&gt;0,IF(OR((COUNTIF(D499:S499,"a")+COUNTIF(D499:S499,"s"))),0,COUNTIF(D498:S498,"a")+COUNTIF(D498:S498,"s")),COUNTIF(D498:S498,"a")+COUNTIF(D498:S498,"s"))</f>
        <v>0</v>
      </c>
      <c r="X498" s="250"/>
      <c r="Y498" s="313"/>
      <c r="Z498" s="312"/>
      <c r="AA498" s="313"/>
      <c r="AB498" s="516"/>
      <c r="AC498" s="516"/>
      <c r="AD498" s="516"/>
      <c r="AE498" s="313"/>
      <c r="AF498" s="313"/>
      <c r="AG498" s="313"/>
      <c r="AH498" s="313"/>
      <c r="AI498" s="313"/>
      <c r="AJ498" s="313"/>
      <c r="AK498" s="313"/>
      <c r="AL498" s="313"/>
      <c r="AM498" s="313"/>
      <c r="AN498" s="313"/>
    </row>
    <row r="499" spans="1:86" ht="45" customHeight="1" thickBot="1" x14ac:dyDescent="0.25">
      <c r="A499" s="563"/>
      <c r="B499" s="275" t="s">
        <v>162</v>
      </c>
      <c r="C499" s="232" t="s">
        <v>1070</v>
      </c>
      <c r="D499" s="727"/>
      <c r="E499" s="728"/>
      <c r="F499" s="727"/>
      <c r="G499" s="728"/>
      <c r="H499" s="727"/>
      <c r="I499" s="728"/>
      <c r="J499" s="727"/>
      <c r="K499" s="728"/>
      <c r="L499" s="727"/>
      <c r="M499" s="728"/>
      <c r="N499" s="727"/>
      <c r="O499" s="728"/>
      <c r="P499" s="727"/>
      <c r="Q499" s="728"/>
      <c r="R499" s="727"/>
      <c r="S499" s="728"/>
      <c r="T499" s="71"/>
      <c r="U499" s="103">
        <f t="shared" si="63"/>
        <v>0</v>
      </c>
      <c r="V499" s="428">
        <v>20</v>
      </c>
      <c r="W499" s="99">
        <f>IF((COUNTIF(D499:S499,"a")+COUNTIF(D499:S499,"s"))&gt;0,IF(OR((COUNTIF(D496:S498,"a")+COUNTIF(D496:S498,"s"))),0,COUNTIF(D499:S499,"a")+COUNTIF(D499:S499,"s")),COUNTIF(D499:S499,"a")+COUNTIF(D499:S499,"s"))</f>
        <v>0</v>
      </c>
      <c r="X499" s="250"/>
      <c r="Y499" s="313"/>
      <c r="Z499" s="312"/>
      <c r="AA499" s="313"/>
      <c r="AB499" s="516"/>
      <c r="AC499" s="516"/>
      <c r="AD499" s="516"/>
      <c r="AE499" s="313"/>
      <c r="AF499" s="313"/>
      <c r="AG499" s="313"/>
      <c r="AH499" s="313"/>
      <c r="AI499" s="313"/>
      <c r="AJ499" s="313"/>
      <c r="AK499" s="313"/>
      <c r="AL499" s="313"/>
      <c r="AM499" s="313"/>
      <c r="AN499" s="313"/>
    </row>
    <row r="500" spans="1:86" ht="21" customHeight="1" thickTop="1" thickBot="1" x14ac:dyDescent="0.25">
      <c r="A500" s="563"/>
      <c r="B500" s="110"/>
      <c r="C500" s="168"/>
      <c r="D500" s="725" t="s">
        <v>284</v>
      </c>
      <c r="E500" s="811"/>
      <c r="F500" s="811"/>
      <c r="G500" s="811"/>
      <c r="H500" s="811"/>
      <c r="I500" s="811"/>
      <c r="J500" s="811"/>
      <c r="K500" s="811"/>
      <c r="L500" s="811"/>
      <c r="M500" s="811"/>
      <c r="N500" s="811"/>
      <c r="O500" s="811"/>
      <c r="P500" s="811"/>
      <c r="Q500" s="811"/>
      <c r="R500" s="811"/>
      <c r="S500" s="811"/>
      <c r="T500" s="812"/>
      <c r="U500" s="2">
        <f>SUM(U494:U499)</f>
        <v>0</v>
      </c>
      <c r="V500" s="429">
        <f>SUM(V494:V495)+V499</f>
        <v>30</v>
      </c>
      <c r="X500" s="244"/>
      <c r="Y500" s="313"/>
      <c r="Z500" s="312"/>
      <c r="AA500" s="313"/>
      <c r="AB500" s="516"/>
      <c r="AC500" s="516"/>
      <c r="AD500" s="516"/>
      <c r="AE500" s="313"/>
      <c r="AF500" s="313"/>
      <c r="AG500" s="313"/>
      <c r="AH500" s="313"/>
      <c r="AI500" s="313"/>
      <c r="AJ500" s="313"/>
      <c r="AK500" s="313"/>
      <c r="AL500" s="313"/>
      <c r="AM500" s="313"/>
      <c r="AN500" s="313"/>
    </row>
    <row r="501" spans="1:86" ht="21" customHeight="1" thickBot="1" x14ac:dyDescent="0.25">
      <c r="A501" s="563"/>
      <c r="B501" s="175"/>
      <c r="C501" s="173"/>
      <c r="D501" s="900"/>
      <c r="E501" s="901"/>
      <c r="F501" s="834">
        <v>10</v>
      </c>
      <c r="G501" s="835"/>
      <c r="H501" s="835"/>
      <c r="I501" s="835"/>
      <c r="J501" s="835"/>
      <c r="K501" s="835"/>
      <c r="L501" s="835"/>
      <c r="M501" s="835"/>
      <c r="N501" s="835"/>
      <c r="O501" s="835"/>
      <c r="P501" s="835"/>
      <c r="Q501" s="835"/>
      <c r="R501" s="835"/>
      <c r="S501" s="835"/>
      <c r="T501" s="835"/>
      <c r="U501" s="835"/>
      <c r="V501" s="836"/>
      <c r="Y501" s="313"/>
      <c r="Z501" s="312"/>
      <c r="AA501" s="313"/>
      <c r="AB501" s="516"/>
      <c r="AC501" s="516"/>
      <c r="AD501" s="516"/>
      <c r="AE501" s="313"/>
      <c r="AF501" s="313"/>
      <c r="AG501" s="313"/>
      <c r="AH501" s="313"/>
      <c r="AI501" s="313"/>
      <c r="AJ501" s="313"/>
      <c r="AK501" s="313"/>
      <c r="AL501" s="313"/>
      <c r="AM501" s="313"/>
      <c r="AN501" s="313"/>
    </row>
    <row r="502" spans="1:86" ht="30" customHeight="1" thickBot="1" x14ac:dyDescent="0.25">
      <c r="A502" s="563"/>
      <c r="B502" s="277">
        <v>5900</v>
      </c>
      <c r="C502" s="667" t="s">
        <v>442</v>
      </c>
      <c r="D502" s="14" t="s">
        <v>283</v>
      </c>
      <c r="E502" s="18"/>
      <c r="F502" s="14" t="s">
        <v>283</v>
      </c>
      <c r="G502" s="18"/>
      <c r="H502" s="14"/>
      <c r="I502" s="17"/>
      <c r="J502" s="15"/>
      <c r="K502" s="17"/>
      <c r="L502" s="14" t="s">
        <v>283</v>
      </c>
      <c r="M502" s="17"/>
      <c r="N502" s="14" t="s">
        <v>283</v>
      </c>
      <c r="O502" s="17"/>
      <c r="P502" s="15"/>
      <c r="Q502" s="17"/>
      <c r="R502" s="15"/>
      <c r="S502" s="17"/>
      <c r="T502" s="20"/>
      <c r="U502" s="35"/>
      <c r="V502" s="435"/>
      <c r="X502" s="349"/>
      <c r="Y502" s="350"/>
      <c r="Z502" s="312"/>
      <c r="AA502" s="313"/>
      <c r="AB502" s="516"/>
      <c r="AC502" s="516"/>
      <c r="AD502" s="516"/>
      <c r="AE502" s="313"/>
      <c r="AF502" s="313"/>
      <c r="AG502" s="313"/>
      <c r="AH502" s="313"/>
      <c r="AI502" s="313"/>
      <c r="AJ502" s="313"/>
      <c r="AK502" s="313"/>
      <c r="AL502" s="313"/>
      <c r="AM502" s="313"/>
      <c r="AN502" s="313"/>
    </row>
    <row r="503" spans="1:86" s="68" customFormat="1" ht="27.95" customHeight="1" x14ac:dyDescent="0.2">
      <c r="A503" s="563"/>
      <c r="B503" s="262" t="s">
        <v>141</v>
      </c>
      <c r="C503" s="226" t="s">
        <v>1071</v>
      </c>
      <c r="D503" s="744"/>
      <c r="E503" s="745"/>
      <c r="F503" s="744"/>
      <c r="G503" s="745"/>
      <c r="H503" s="744"/>
      <c r="I503" s="745"/>
      <c r="J503" s="744"/>
      <c r="K503" s="745"/>
      <c r="L503" s="744"/>
      <c r="M503" s="745"/>
      <c r="N503" s="744"/>
      <c r="O503" s="745"/>
      <c r="P503" s="744"/>
      <c r="Q503" s="745"/>
      <c r="R503" s="744"/>
      <c r="S503" s="745"/>
      <c r="T503" s="541"/>
      <c r="U503" s="57">
        <f>IF(OR(D503="s",F503="s",H503="s",J503="s",L503="s",N503="s",P503="s",R503="s"), 0, IF(OR(D503="a",F503="a",H503="a",J503="a",L503="a",N503="a",P503="a",R503="a"),V503,0))</f>
        <v>0</v>
      </c>
      <c r="V503" s="436">
        <v>110</v>
      </c>
      <c r="W503" s="99">
        <f>IF((COUNTIF(D503:S503,"a")+COUNTIF(D503:S503,"s"))&gt;0,IF(OR((COUNTIF(D504:S504,"a")+COUNTIF(D504:S504,"s"))),0,COUNTIF(D503:S503,"a")+COUNTIF(D503:S503,"s")),COUNTIF(D503:S503,"a")+COUNTIF(D503:S503,"s"))</f>
        <v>0</v>
      </c>
      <c r="X503" s="346"/>
      <c r="Y503" s="350"/>
      <c r="Z503" s="312"/>
      <c r="AA503" s="313"/>
      <c r="AB503" s="516"/>
      <c r="AC503" s="516"/>
      <c r="AD503" s="516"/>
      <c r="AE503" s="313"/>
      <c r="AF503" s="313"/>
      <c r="AG503" s="313"/>
      <c r="AH503" s="313"/>
      <c r="AI503" s="313"/>
      <c r="AJ503" s="313"/>
      <c r="AK503" s="313"/>
      <c r="AL503" s="313"/>
      <c r="AM503" s="313"/>
      <c r="AN503" s="313"/>
      <c r="AO503" s="313"/>
      <c r="AP503" s="313"/>
      <c r="AQ503" s="313"/>
      <c r="AR503" s="313"/>
      <c r="AS503" s="313"/>
      <c r="AT503" s="313"/>
      <c r="AU503" s="325"/>
      <c r="AV503" s="325"/>
      <c r="AW503" s="325"/>
      <c r="AX503" s="325"/>
      <c r="AY503" s="325"/>
      <c r="AZ503" s="325"/>
      <c r="BA503" s="325"/>
      <c r="BB503" s="325"/>
      <c r="BC503" s="325"/>
      <c r="BD503" s="325"/>
      <c r="BE503" s="325"/>
      <c r="BF503" s="325"/>
      <c r="BG503" s="325"/>
      <c r="BH503" s="325"/>
      <c r="BI503" s="325"/>
      <c r="BJ503" s="325"/>
      <c r="BK503" s="325"/>
      <c r="BL503" s="325"/>
      <c r="BM503" s="325"/>
      <c r="BN503" s="325"/>
      <c r="BO503" s="325"/>
      <c r="BP503" s="325"/>
      <c r="BQ503" s="325"/>
      <c r="BR503" s="325"/>
      <c r="BS503" s="325"/>
      <c r="BT503" s="325"/>
      <c r="BU503" s="325"/>
      <c r="BV503" s="325"/>
      <c r="BW503" s="325"/>
      <c r="BX503" s="325"/>
      <c r="BY503" s="325"/>
      <c r="BZ503" s="325"/>
      <c r="CA503" s="325"/>
      <c r="CB503" s="325"/>
      <c r="CC503" s="325"/>
      <c r="CD503" s="325"/>
      <c r="CE503" s="325"/>
      <c r="CF503" s="325"/>
      <c r="CG503" s="325"/>
      <c r="CH503" s="325"/>
    </row>
    <row r="504" spans="1:86" s="68" customFormat="1" ht="45" customHeight="1" thickBot="1" x14ac:dyDescent="0.25">
      <c r="A504" s="563"/>
      <c r="B504" s="276" t="s">
        <v>104</v>
      </c>
      <c r="C504" s="227" t="s">
        <v>1072</v>
      </c>
      <c r="D504" s="727"/>
      <c r="E504" s="728"/>
      <c r="F504" s="727"/>
      <c r="G504" s="728"/>
      <c r="H504" s="727"/>
      <c r="I504" s="728"/>
      <c r="J504" s="727"/>
      <c r="K504" s="728"/>
      <c r="L504" s="727"/>
      <c r="M504" s="728"/>
      <c r="N504" s="727"/>
      <c r="O504" s="728"/>
      <c r="P504" s="727"/>
      <c r="Q504" s="728"/>
      <c r="R504" s="727"/>
      <c r="S504" s="728"/>
      <c r="T504" s="69"/>
      <c r="U504" s="103">
        <f>IF(OR(D504="s",F504="s",H504="s",J504="s",L504="s",N504="s",P504="s",R504="s"), 0, IF(OR(D504="a",F504="a",H504="a",J504="a",L504="a",N504="a",P504="a",R504="a"),V504,0))</f>
        <v>0</v>
      </c>
      <c r="V504" s="428">
        <v>40</v>
      </c>
      <c r="W504" s="99">
        <f>IF((COUNTIF(D504:S504,"a")+COUNTIF(D504:S504,"s"))&gt;0,IF(OR((COUNTIF(D503:S503,"a")+COUNTIF(D503:S503,"s"))),0,COUNTIF(D504:S504,"a")+COUNTIF(D504:S504,"s")),COUNTIF(D504:S504,"a")+COUNTIF(D504:S504,"s"))</f>
        <v>0</v>
      </c>
      <c r="X504" s="346"/>
      <c r="Y504" s="350"/>
      <c r="Z504" s="312" t="s">
        <v>280</v>
      </c>
      <c r="AA504" s="313"/>
      <c r="AB504" s="516"/>
      <c r="AC504" s="516"/>
      <c r="AD504" s="516"/>
      <c r="AE504" s="313"/>
      <c r="AF504" s="313"/>
      <c r="AG504" s="313"/>
      <c r="AH504" s="313"/>
      <c r="AI504" s="313"/>
      <c r="AJ504" s="313"/>
      <c r="AK504" s="313"/>
      <c r="AL504" s="313"/>
      <c r="AM504" s="313"/>
      <c r="AN504" s="313"/>
      <c r="AO504" s="313"/>
      <c r="AP504" s="313"/>
      <c r="AQ504" s="313"/>
      <c r="AR504" s="313"/>
      <c r="AS504" s="313"/>
      <c r="AT504" s="313"/>
      <c r="AU504" s="325"/>
      <c r="AV504" s="325"/>
      <c r="AW504" s="325"/>
      <c r="AX504" s="325"/>
      <c r="AY504" s="325"/>
      <c r="AZ504" s="325"/>
      <c r="BA504" s="325"/>
      <c r="BB504" s="325"/>
      <c r="BC504" s="325"/>
      <c r="BD504" s="325"/>
      <c r="BE504" s="325"/>
      <c r="BF504" s="325"/>
      <c r="BG504" s="325"/>
      <c r="BH504" s="325"/>
      <c r="BI504" s="325"/>
      <c r="BJ504" s="325"/>
      <c r="BK504" s="325"/>
      <c r="BL504" s="325"/>
      <c r="BM504" s="325"/>
      <c r="BN504" s="325"/>
      <c r="BO504" s="325"/>
      <c r="BP504" s="325"/>
      <c r="BQ504" s="325"/>
      <c r="BR504" s="325"/>
      <c r="BS504" s="325"/>
      <c r="BT504" s="325"/>
      <c r="BU504" s="325"/>
      <c r="BV504" s="325"/>
      <c r="BW504" s="325"/>
      <c r="BX504" s="325"/>
      <c r="BY504" s="325"/>
      <c r="BZ504" s="325"/>
      <c r="CA504" s="325"/>
      <c r="CB504" s="325"/>
      <c r="CC504" s="325"/>
      <c r="CD504" s="325"/>
      <c r="CE504" s="325"/>
      <c r="CF504" s="325"/>
      <c r="CG504" s="325"/>
      <c r="CH504" s="325"/>
    </row>
    <row r="505" spans="1:86" ht="21" customHeight="1" thickTop="1" thickBot="1" x14ac:dyDescent="0.25">
      <c r="A505" s="563"/>
      <c r="B505" s="274"/>
      <c r="C505" s="168"/>
      <c r="D505" s="725" t="s">
        <v>284</v>
      </c>
      <c r="E505" s="811"/>
      <c r="F505" s="811"/>
      <c r="G505" s="811"/>
      <c r="H505" s="811"/>
      <c r="I505" s="811"/>
      <c r="J505" s="811"/>
      <c r="K505" s="811"/>
      <c r="L505" s="811"/>
      <c r="M505" s="811"/>
      <c r="N505" s="811"/>
      <c r="O505" s="811"/>
      <c r="P505" s="811"/>
      <c r="Q505" s="811"/>
      <c r="R505" s="811"/>
      <c r="S505" s="811"/>
      <c r="T505" s="812"/>
      <c r="U505" s="1">
        <f>SUM(U503:U504)</f>
        <v>0</v>
      </c>
      <c r="V505" s="429">
        <f>SUM(V503)</f>
        <v>110</v>
      </c>
      <c r="X505" s="351"/>
      <c r="Y505" s="350"/>
      <c r="Z505" s="312"/>
      <c r="AA505" s="313"/>
      <c r="AB505" s="516"/>
      <c r="AC505" s="516"/>
      <c r="AD505" s="516"/>
      <c r="AE505" s="313"/>
      <c r="AF505" s="313"/>
      <c r="AG505" s="313"/>
      <c r="AH505" s="313"/>
      <c r="AI505" s="313"/>
      <c r="AJ505" s="313"/>
      <c r="AK505" s="313"/>
      <c r="AL505" s="313"/>
      <c r="AM505" s="313"/>
      <c r="AN505" s="313"/>
    </row>
    <row r="506" spans="1:86" ht="21" customHeight="1" thickBot="1" x14ac:dyDescent="0.25">
      <c r="A506" s="421"/>
      <c r="B506" s="303"/>
      <c r="C506" s="212"/>
      <c r="D506" s="900"/>
      <c r="E506" s="901"/>
      <c r="F506" s="991">
        <v>40</v>
      </c>
      <c r="G506" s="992"/>
      <c r="H506" s="992"/>
      <c r="I506" s="992"/>
      <c r="J506" s="992"/>
      <c r="K506" s="992"/>
      <c r="L506" s="992"/>
      <c r="M506" s="992"/>
      <c r="N506" s="992"/>
      <c r="O506" s="992"/>
      <c r="P506" s="992"/>
      <c r="Q506" s="992"/>
      <c r="R506" s="992"/>
      <c r="S506" s="992"/>
      <c r="T506" s="992"/>
      <c r="U506" s="992"/>
      <c r="V506" s="993"/>
      <c r="X506" s="349"/>
      <c r="Y506" s="350"/>
      <c r="Z506" s="312"/>
      <c r="AA506" s="313"/>
      <c r="AB506" s="516"/>
      <c r="AC506" s="516"/>
      <c r="AD506" s="516"/>
      <c r="AE506" s="313"/>
      <c r="AF506" s="313"/>
      <c r="AG506" s="313"/>
      <c r="AH506" s="313"/>
      <c r="AI506" s="313"/>
      <c r="AJ506" s="313"/>
      <c r="AK506" s="313"/>
      <c r="AL506" s="313"/>
      <c r="AM506" s="313"/>
      <c r="AN506" s="313"/>
    </row>
    <row r="507" spans="1:86" ht="33" customHeight="1" thickBot="1" x14ac:dyDescent="0.25">
      <c r="A507" s="474"/>
      <c r="B507" s="304">
        <v>6000</v>
      </c>
      <c r="C507" s="917" t="s">
        <v>291</v>
      </c>
      <c r="D507" s="918"/>
      <c r="E507" s="918"/>
      <c r="F507" s="918"/>
      <c r="G507" s="918"/>
      <c r="H507" s="918"/>
      <c r="I507" s="918"/>
      <c r="J507" s="918"/>
      <c r="K507" s="918"/>
      <c r="L507" s="918"/>
      <c r="M507" s="918"/>
      <c r="N507" s="918"/>
      <c r="O507" s="918"/>
      <c r="P507" s="918"/>
      <c r="Q507" s="918"/>
      <c r="R507" s="918"/>
      <c r="S507" s="918"/>
      <c r="T507" s="918"/>
      <c r="U507" s="918"/>
      <c r="V507" s="919"/>
      <c r="Y507" s="313"/>
      <c r="Z507" s="312"/>
      <c r="AA507" s="313"/>
      <c r="AB507" s="313"/>
      <c r="AC507" s="313"/>
      <c r="AD507" s="313"/>
      <c r="AE507" s="313"/>
      <c r="AF507" s="313"/>
      <c r="AG507" s="313"/>
      <c r="AH507" s="313"/>
      <c r="AI507" s="313"/>
      <c r="AJ507" s="313"/>
      <c r="AK507" s="313"/>
      <c r="AL507" s="313"/>
      <c r="AM507" s="313"/>
      <c r="AN507" s="313"/>
    </row>
    <row r="508" spans="1:86" ht="30" customHeight="1" thickBot="1" x14ac:dyDescent="0.25">
      <c r="A508" s="563"/>
      <c r="B508" s="407" t="s">
        <v>110</v>
      </c>
      <c r="C508" s="398" t="s">
        <v>163</v>
      </c>
      <c r="D508" s="408" t="s">
        <v>283</v>
      </c>
      <c r="E508" s="409"/>
      <c r="F508" s="410"/>
      <c r="G508" s="411"/>
      <c r="H508" s="412"/>
      <c r="I508" s="413"/>
      <c r="J508" s="410"/>
      <c r="K508" s="411"/>
      <c r="L508" s="408" t="s">
        <v>283</v>
      </c>
      <c r="M508" s="413"/>
      <c r="N508" s="562"/>
      <c r="O508" s="199"/>
      <c r="P508" s="200"/>
      <c r="Q508" s="414"/>
      <c r="R508" s="200"/>
      <c r="S508" s="198"/>
      <c r="T508" s="381"/>
      <c r="U508" s="361"/>
      <c r="V508" s="425"/>
      <c r="Z508" s="312"/>
      <c r="AB508" s="322"/>
    </row>
    <row r="509" spans="1:86" ht="27.95" customHeight="1" x14ac:dyDescent="0.2">
      <c r="A509" s="563"/>
      <c r="B509" s="302" t="s">
        <v>292</v>
      </c>
      <c r="C509" s="415" t="s">
        <v>364</v>
      </c>
      <c r="D509" s="744"/>
      <c r="E509" s="745"/>
      <c r="F509" s="744"/>
      <c r="G509" s="745"/>
      <c r="H509" s="744"/>
      <c r="I509" s="745"/>
      <c r="J509" s="744"/>
      <c r="K509" s="745"/>
      <c r="L509" s="744"/>
      <c r="M509" s="745"/>
      <c r="N509" s="744"/>
      <c r="O509" s="745"/>
      <c r="P509" s="744"/>
      <c r="Q509" s="745"/>
      <c r="R509" s="744"/>
      <c r="S509" s="745"/>
      <c r="T509" s="107"/>
      <c r="U509" s="57">
        <f>IF(OR(D509="s",F509="s",H509="s",J509="s",L509="s",N509="s",P509="s",R509="s"), 0, IF(OR(D509="a",F509="a",H509="a",J509="a",L509="a",N509="a",P509="a",R509="a",T509="NA"),V509,0))</f>
        <v>0</v>
      </c>
      <c r="V509" s="436">
        <v>10</v>
      </c>
      <c r="W509" s="99">
        <f>COUNTIF(D509:S509,"a")+COUNTIF(D509:S509,"s")+COUNTIF(T509,"NA")</f>
        <v>0</v>
      </c>
      <c r="X509" s="250"/>
      <c r="Y509" s="313"/>
      <c r="Z509" s="312" t="s">
        <v>280</v>
      </c>
      <c r="AA509" s="313"/>
      <c r="AB509" s="382"/>
      <c r="AC509" s="382"/>
      <c r="AD509" s="382"/>
      <c r="AE509" s="313"/>
      <c r="AF509" s="313"/>
      <c r="AG509" s="313"/>
      <c r="AH509" s="313"/>
      <c r="AI509" s="313"/>
      <c r="AJ509" s="313"/>
      <c r="AK509" s="313"/>
      <c r="AL509" s="313"/>
      <c r="AM509" s="313"/>
      <c r="AN509" s="313"/>
    </row>
    <row r="510" spans="1:86" ht="27.95" customHeight="1" x14ac:dyDescent="0.2">
      <c r="A510" s="563"/>
      <c r="B510" s="267" t="s">
        <v>147</v>
      </c>
      <c r="C510" s="383" t="s">
        <v>365</v>
      </c>
      <c r="D510" s="727"/>
      <c r="E510" s="728"/>
      <c r="F510" s="727"/>
      <c r="G510" s="728"/>
      <c r="H510" s="727"/>
      <c r="I510" s="728"/>
      <c r="J510" s="727"/>
      <c r="K510" s="728"/>
      <c r="L510" s="727"/>
      <c r="M510" s="728"/>
      <c r="N510" s="727"/>
      <c r="O510" s="728"/>
      <c r="P510" s="727"/>
      <c r="Q510" s="728"/>
      <c r="R510" s="727"/>
      <c r="S510" s="728"/>
      <c r="T510" s="107"/>
      <c r="U510" s="54">
        <f>IF(OR(D510="s",F510="s",H510="s",J510="s",L510="s",N510="s",P510="s",R510="s"), 0, IF(OR(D510="a",F510="a",H510="a",J510="a",L510="a",N510="a",P510="a",R510="a",T510="NA"),V510,0))</f>
        <v>0</v>
      </c>
      <c r="V510" s="428">
        <v>10</v>
      </c>
      <c r="W510" s="99">
        <f>COUNTIF(D510:S510,"a")+COUNTIF(D510:S510,"s")+COUNTIF(T510,"NA")</f>
        <v>0</v>
      </c>
      <c r="X510" s="250"/>
      <c r="Y510" s="313"/>
      <c r="Z510" s="312" t="s">
        <v>280</v>
      </c>
      <c r="AA510" s="313"/>
      <c r="AB510" s="382"/>
      <c r="AC510" s="382"/>
      <c r="AD510" s="382"/>
      <c r="AE510" s="313"/>
      <c r="AF510" s="313"/>
      <c r="AG510" s="313"/>
      <c r="AH510" s="313"/>
      <c r="AI510" s="313"/>
      <c r="AJ510" s="313"/>
      <c r="AK510" s="313"/>
      <c r="AL510" s="313"/>
      <c r="AM510" s="313"/>
      <c r="AN510" s="313"/>
    </row>
    <row r="511" spans="1:86" ht="27.95" customHeight="1" x14ac:dyDescent="0.2">
      <c r="A511" s="563"/>
      <c r="B511" s="305" t="s">
        <v>379</v>
      </c>
      <c r="C511" s="383" t="s">
        <v>350</v>
      </c>
      <c r="D511" s="727"/>
      <c r="E511" s="728"/>
      <c r="F511" s="727"/>
      <c r="G511" s="728"/>
      <c r="H511" s="727"/>
      <c r="I511" s="728"/>
      <c r="J511" s="727"/>
      <c r="K511" s="728"/>
      <c r="L511" s="727"/>
      <c r="M511" s="728"/>
      <c r="N511" s="727"/>
      <c r="O511" s="728"/>
      <c r="P511" s="727"/>
      <c r="Q511" s="728"/>
      <c r="R511" s="727"/>
      <c r="S511" s="728"/>
      <c r="T511" s="65"/>
      <c r="U511" s="54">
        <f>IF(OR(D511="s",F511="s",H511="s",J511="s",L511="s",N511="s",P511="s",R511="s"), 0, IF(OR(D511="a",F511="a",H511="a",J511="a",L511="a",N511="a",P511="a",R511="a"),V511,0))</f>
        <v>0</v>
      </c>
      <c r="V511" s="428">
        <v>10</v>
      </c>
      <c r="W511" s="99">
        <f>COUNTIF(D511:S511,"a")+COUNTIF(D511:S511,"s")</f>
        <v>0</v>
      </c>
      <c r="X511" s="250"/>
      <c r="Y511" s="313"/>
      <c r="Z511" s="312" t="s">
        <v>280</v>
      </c>
      <c r="AA511" s="313"/>
      <c r="AB511" s="382"/>
      <c r="AC511" s="382"/>
      <c r="AD511" s="382"/>
      <c r="AE511" s="313"/>
      <c r="AF511" s="313"/>
      <c r="AG511" s="313"/>
      <c r="AH511" s="313"/>
      <c r="AI511" s="313"/>
      <c r="AJ511" s="313"/>
      <c r="AK511" s="313"/>
      <c r="AL511" s="313"/>
      <c r="AM511" s="313"/>
      <c r="AN511" s="313"/>
    </row>
    <row r="512" spans="1:86" ht="45" customHeight="1" x14ac:dyDescent="0.2">
      <c r="A512" s="563"/>
      <c r="B512" s="267" t="s">
        <v>380</v>
      </c>
      <c r="C512" s="383" t="s">
        <v>366</v>
      </c>
      <c r="D512" s="727"/>
      <c r="E512" s="728"/>
      <c r="F512" s="727"/>
      <c r="G512" s="728"/>
      <c r="H512" s="727"/>
      <c r="I512" s="728"/>
      <c r="J512" s="727"/>
      <c r="K512" s="728"/>
      <c r="L512" s="727"/>
      <c r="M512" s="728"/>
      <c r="N512" s="727"/>
      <c r="O512" s="728"/>
      <c r="P512" s="727"/>
      <c r="Q512" s="728"/>
      <c r="R512" s="727"/>
      <c r="S512" s="728"/>
      <c r="T512" s="65"/>
      <c r="U512" s="58">
        <f>IF(OR(D512="s",F512="s",H512="s",J512="s",L512="s",N512="s",P512="s",R512="s"), 0, IF(OR(D512="a",F512="a",H512="a",J512="a",L512="a",N512="a",P512="a",R512="a"),V512,0))</f>
        <v>0</v>
      </c>
      <c r="V512" s="428">
        <v>20</v>
      </c>
      <c r="W512" s="99">
        <f>COUNTIF(D512:S512,"a")+COUNTIF(D512:S512,"s")</f>
        <v>0</v>
      </c>
      <c r="X512" s="250"/>
      <c r="Y512" s="313"/>
      <c r="Z512" s="312" t="s">
        <v>280</v>
      </c>
      <c r="AA512" s="313"/>
      <c r="AB512" s="382"/>
      <c r="AC512" s="382"/>
      <c r="AD512" s="382"/>
      <c r="AE512" s="313"/>
      <c r="AF512" s="313"/>
      <c r="AG512" s="313"/>
      <c r="AH512" s="313"/>
      <c r="AI512" s="313"/>
      <c r="AJ512" s="313"/>
      <c r="AK512" s="313"/>
      <c r="AL512" s="313"/>
      <c r="AM512" s="313"/>
      <c r="AN512" s="313"/>
    </row>
    <row r="513" spans="1:46" ht="27.95" customHeight="1" thickBot="1" x14ac:dyDescent="0.25">
      <c r="A513" s="563"/>
      <c r="B513" s="267" t="s">
        <v>683</v>
      </c>
      <c r="C513" s="383" t="s">
        <v>684</v>
      </c>
      <c r="D513" s="727"/>
      <c r="E513" s="728"/>
      <c r="F513" s="727"/>
      <c r="G513" s="728"/>
      <c r="H513" s="727"/>
      <c r="I513" s="728"/>
      <c r="J513" s="727"/>
      <c r="K513" s="728"/>
      <c r="L513" s="727"/>
      <c r="M513" s="728"/>
      <c r="N513" s="727"/>
      <c r="O513" s="728"/>
      <c r="P513" s="727"/>
      <c r="Q513" s="728"/>
      <c r="R513" s="727"/>
      <c r="S513" s="728"/>
      <c r="T513" s="623"/>
      <c r="U513" s="58">
        <f>IF(OR(D513="s",F513="s",H513="s",J513="s",L513="s",N513="s",P513="s",R513="s"), 0, IF(OR(D513="a",F513="a",H513="a",J513="a",L513="a",N513="a",P513="a",R513="a",T513="na"),V513,0))</f>
        <v>0</v>
      </c>
      <c r="V513" s="428">
        <v>10</v>
      </c>
      <c r="W513" s="99">
        <f>COUNTIF(D513:S513,"a")+COUNTIF(D513:S513,"s")+COUNTIF(T513,"NA")</f>
        <v>0</v>
      </c>
      <c r="X513" s="250"/>
      <c r="Y513" s="313"/>
      <c r="Z513" s="312" t="s">
        <v>280</v>
      </c>
      <c r="AA513" s="313"/>
      <c r="AB513" s="382"/>
      <c r="AC513" s="382"/>
      <c r="AD513" s="382"/>
      <c r="AE513" s="313"/>
      <c r="AF513" s="313"/>
      <c r="AG513" s="313"/>
      <c r="AH513" s="313"/>
      <c r="AI513" s="313"/>
      <c r="AJ513" s="313"/>
      <c r="AK513" s="313"/>
      <c r="AL513" s="313"/>
      <c r="AM513" s="313"/>
      <c r="AN513" s="313"/>
    </row>
    <row r="514" spans="1:46" ht="21" customHeight="1" thickTop="1" thickBot="1" x14ac:dyDescent="0.25">
      <c r="A514" s="563"/>
      <c r="B514" s="110"/>
      <c r="C514" s="155"/>
      <c r="D514" s="725" t="s">
        <v>284</v>
      </c>
      <c r="E514" s="811"/>
      <c r="F514" s="811"/>
      <c r="G514" s="811"/>
      <c r="H514" s="811"/>
      <c r="I514" s="811"/>
      <c r="J514" s="811"/>
      <c r="K514" s="811"/>
      <c r="L514" s="811"/>
      <c r="M514" s="811"/>
      <c r="N514" s="811"/>
      <c r="O514" s="811"/>
      <c r="P514" s="811"/>
      <c r="Q514" s="811"/>
      <c r="R514" s="811"/>
      <c r="S514" s="811"/>
      <c r="T514" s="812"/>
      <c r="U514" s="1">
        <f>SUM(U509:U513)</f>
        <v>0</v>
      </c>
      <c r="V514" s="429">
        <f>SUM(V509:V513)</f>
        <v>60</v>
      </c>
      <c r="X514" s="244"/>
      <c r="Y514" s="313"/>
      <c r="Z514" s="312"/>
      <c r="AA514" s="313"/>
      <c r="AB514" s="382"/>
      <c r="AC514" s="382"/>
      <c r="AD514" s="382"/>
      <c r="AE514" s="313"/>
      <c r="AF514" s="313"/>
      <c r="AG514" s="313"/>
      <c r="AH514" s="313"/>
      <c r="AI514" s="313"/>
      <c r="AJ514" s="313"/>
      <c r="AK514" s="313"/>
      <c r="AL514" s="313"/>
      <c r="AM514" s="313"/>
      <c r="AN514" s="313"/>
    </row>
    <row r="515" spans="1:46" ht="21" customHeight="1" thickBot="1" x14ac:dyDescent="0.25">
      <c r="A515" s="563"/>
      <c r="B515" s="111"/>
      <c r="C515" s="370"/>
      <c r="D515" s="900"/>
      <c r="E515" s="901"/>
      <c r="F515" s="792">
        <v>60</v>
      </c>
      <c r="G515" s="723"/>
      <c r="H515" s="723"/>
      <c r="I515" s="723"/>
      <c r="J515" s="723"/>
      <c r="K515" s="723"/>
      <c r="L515" s="723"/>
      <c r="M515" s="723"/>
      <c r="N515" s="723"/>
      <c r="O515" s="723"/>
      <c r="P515" s="723"/>
      <c r="Q515" s="723"/>
      <c r="R515" s="723"/>
      <c r="S515" s="723"/>
      <c r="T515" s="723"/>
      <c r="U515" s="723"/>
      <c r="V515" s="724"/>
      <c r="Y515" s="313"/>
      <c r="Z515" s="312"/>
      <c r="AA515" s="313"/>
      <c r="AB515" s="382"/>
      <c r="AC515" s="382"/>
      <c r="AD515" s="382"/>
      <c r="AE515" s="313"/>
      <c r="AF515" s="313"/>
      <c r="AG515" s="313"/>
      <c r="AH515" s="313"/>
      <c r="AI515" s="313"/>
      <c r="AJ515" s="313"/>
      <c r="AK515" s="313"/>
      <c r="AL515" s="313"/>
      <c r="AM515" s="313"/>
      <c r="AN515" s="313"/>
    </row>
    <row r="516" spans="1:46" ht="30" customHeight="1" thickBot="1" x14ac:dyDescent="0.25">
      <c r="A516" s="432"/>
      <c r="B516" s="356" t="s">
        <v>164</v>
      </c>
      <c r="C516" s="658" t="s">
        <v>165</v>
      </c>
      <c r="D516" s="14" t="s">
        <v>283</v>
      </c>
      <c r="E516" s="25"/>
      <c r="F516" s="14" t="s">
        <v>283</v>
      </c>
      <c r="G516" s="25"/>
      <c r="H516" s="14" t="s">
        <v>283</v>
      </c>
      <c r="I516" s="357"/>
      <c r="J516" s="562"/>
      <c r="K516" s="357"/>
      <c r="L516" s="358"/>
      <c r="M516" s="357"/>
      <c r="N516" s="358"/>
      <c r="O516" s="357"/>
      <c r="P516" s="358"/>
      <c r="Q516" s="357"/>
      <c r="R516" s="358"/>
      <c r="S516" s="357"/>
      <c r="T516" s="359"/>
      <c r="U516" s="360"/>
      <c r="V516" s="360"/>
      <c r="Z516" s="312"/>
      <c r="AB516" s="322"/>
      <c r="AC516" s="322"/>
      <c r="AD516" s="322"/>
    </row>
    <row r="517" spans="1:46" ht="45" customHeight="1" x14ac:dyDescent="0.3">
      <c r="A517" s="563"/>
      <c r="B517" s="262" t="s">
        <v>194</v>
      </c>
      <c r="C517" s="117" t="s">
        <v>367</v>
      </c>
      <c r="D517" s="744"/>
      <c r="E517" s="745"/>
      <c r="F517" s="744"/>
      <c r="G517" s="745"/>
      <c r="H517" s="744"/>
      <c r="I517" s="745"/>
      <c r="J517" s="744"/>
      <c r="K517" s="745"/>
      <c r="L517" s="744"/>
      <c r="M517" s="745"/>
      <c r="N517" s="744"/>
      <c r="O517" s="745"/>
      <c r="P517" s="744"/>
      <c r="Q517" s="745"/>
      <c r="R517" s="744"/>
      <c r="S517" s="745"/>
      <c r="T517" s="56"/>
      <c r="U517" s="57">
        <f>IF(OR(D517="s",F517="s",H517="s",J517="s",L517="s",N517="s",P517="s",R517="s"), 0, IF(OR(D517="a",F517="a",H517="a",J517="a",L517="a",N517="a",P517="a",R517="a"),V517,0))</f>
        <v>0</v>
      </c>
      <c r="V517" s="431">
        <v>10</v>
      </c>
      <c r="W517" s="99">
        <f>COUNTIF(D517:S517,"a")+COUNTIF(D517:S517,"s")</f>
        <v>0</v>
      </c>
      <c r="X517" s="250"/>
      <c r="Y517" s="316"/>
      <c r="Z517" s="312" t="s">
        <v>280</v>
      </c>
      <c r="AA517" s="316"/>
      <c r="AB517" s="416"/>
      <c r="AC517" s="416"/>
      <c r="AD517" s="416"/>
      <c r="AE517" s="316"/>
      <c r="AF517" s="316"/>
      <c r="AG517" s="316"/>
      <c r="AH517" s="316"/>
      <c r="AI517" s="316"/>
      <c r="AJ517" s="316"/>
      <c r="AK517" s="316"/>
      <c r="AL517" s="316"/>
      <c r="AM517" s="316"/>
      <c r="AN517" s="316"/>
      <c r="AO517" s="316"/>
      <c r="AP517" s="316"/>
      <c r="AQ517" s="316"/>
      <c r="AR517" s="316"/>
      <c r="AS517" s="316"/>
      <c r="AT517" s="316"/>
    </row>
    <row r="518" spans="1:46" ht="27.95" customHeight="1" x14ac:dyDescent="0.3">
      <c r="A518" s="563"/>
      <c r="B518" s="274" t="s">
        <v>85</v>
      </c>
      <c r="C518" s="117" t="s">
        <v>368</v>
      </c>
      <c r="D518" s="727"/>
      <c r="E518" s="728"/>
      <c r="F518" s="727"/>
      <c r="G518" s="728"/>
      <c r="H518" s="727"/>
      <c r="I518" s="728"/>
      <c r="J518" s="727"/>
      <c r="K518" s="728"/>
      <c r="L518" s="727"/>
      <c r="M518" s="728"/>
      <c r="N518" s="727"/>
      <c r="O518" s="728"/>
      <c r="P518" s="727"/>
      <c r="Q518" s="728"/>
      <c r="R518" s="727"/>
      <c r="S518" s="728"/>
      <c r="T518" s="56"/>
      <c r="U518" s="54">
        <f>IF(OR(D518="s",F518="s",H518="s",J518="s",L518="s",N518="s",P518="s",R518="s"), 0, IF(OR(D518="a",F518="a",H518="a",J518="a",L518="a",N518="a",P518="a",R518="a"),V518,0))</f>
        <v>0</v>
      </c>
      <c r="V518" s="431">
        <v>10</v>
      </c>
      <c r="W518" s="99">
        <f>COUNTIF(D518:S518,"a")+COUNTIF(D518:S518,"s")</f>
        <v>0</v>
      </c>
      <c r="X518" s="250"/>
      <c r="Y518" s="317"/>
      <c r="Z518" s="312"/>
      <c r="AA518" s="317"/>
      <c r="AB518" s="417"/>
      <c r="AC518" s="417"/>
      <c r="AD518" s="417"/>
      <c r="AE518" s="317"/>
      <c r="AF518" s="317"/>
      <c r="AG518" s="317"/>
      <c r="AH518" s="317"/>
      <c r="AI518" s="317"/>
      <c r="AJ518" s="317"/>
      <c r="AK518" s="317"/>
      <c r="AL518" s="317"/>
      <c r="AM518" s="317"/>
      <c r="AN518" s="317"/>
      <c r="AO518" s="316"/>
      <c r="AP518" s="316"/>
      <c r="AQ518" s="316"/>
      <c r="AR518" s="316"/>
      <c r="AS518" s="316"/>
      <c r="AT518" s="316"/>
    </row>
    <row r="519" spans="1:46" ht="27.95" customHeight="1" thickBot="1" x14ac:dyDescent="0.35">
      <c r="A519" s="563"/>
      <c r="B519" s="274" t="s">
        <v>166</v>
      </c>
      <c r="C519" s="124" t="s">
        <v>369</v>
      </c>
      <c r="D519" s="727"/>
      <c r="E519" s="728"/>
      <c r="F519" s="727"/>
      <c r="G519" s="728"/>
      <c r="H519" s="727"/>
      <c r="I519" s="728"/>
      <c r="J519" s="727"/>
      <c r="K519" s="728"/>
      <c r="L519" s="727"/>
      <c r="M519" s="728"/>
      <c r="N519" s="727"/>
      <c r="O519" s="728"/>
      <c r="P519" s="727"/>
      <c r="Q519" s="728"/>
      <c r="R519" s="727"/>
      <c r="S519" s="728"/>
      <c r="T519" s="56"/>
      <c r="U519" s="54">
        <f>IF(OR(D519="s",F519="s",H519="s",J519="s",L519="s",N519="s",P519="s",R519="s"), 0, IF(OR(D519="a",F519="a",H519="a",J519="a",L519="a",N519="a",P519="a",R519="a"),V519,0))</f>
        <v>0</v>
      </c>
      <c r="V519" s="428">
        <v>10</v>
      </c>
      <c r="W519" s="99">
        <f>COUNTIF(D519:S519,"a")+COUNTIF(D519:S519,"s")</f>
        <v>0</v>
      </c>
      <c r="X519" s="250"/>
      <c r="Y519" s="317"/>
      <c r="Z519" s="312"/>
      <c r="AA519" s="317"/>
      <c r="AB519" s="417"/>
      <c r="AC519" s="417"/>
      <c r="AD519" s="417"/>
      <c r="AE519" s="317"/>
      <c r="AF519" s="317"/>
      <c r="AG519" s="317"/>
      <c r="AH519" s="317"/>
      <c r="AI519" s="317"/>
      <c r="AJ519" s="317"/>
      <c r="AK519" s="317"/>
      <c r="AL519" s="317"/>
      <c r="AM519" s="317"/>
      <c r="AN519" s="317"/>
      <c r="AO519" s="316"/>
      <c r="AP519" s="316"/>
      <c r="AQ519" s="316"/>
      <c r="AR519" s="316"/>
      <c r="AS519" s="316"/>
      <c r="AT519" s="316"/>
    </row>
    <row r="520" spans="1:46" ht="21" customHeight="1" thickTop="1" thickBot="1" x14ac:dyDescent="0.35">
      <c r="A520" s="563"/>
      <c r="B520" s="306"/>
      <c r="C520" s="176"/>
      <c r="D520" s="725" t="s">
        <v>284</v>
      </c>
      <c r="E520" s="811"/>
      <c r="F520" s="811"/>
      <c r="G520" s="811"/>
      <c r="H520" s="811"/>
      <c r="I520" s="811"/>
      <c r="J520" s="811"/>
      <c r="K520" s="811"/>
      <c r="L520" s="811"/>
      <c r="M520" s="811"/>
      <c r="N520" s="811"/>
      <c r="O520" s="811"/>
      <c r="P520" s="811"/>
      <c r="Q520" s="811"/>
      <c r="R520" s="811"/>
      <c r="S520" s="811"/>
      <c r="T520" s="812"/>
      <c r="U520" s="1">
        <f>SUM(U517:U519)</f>
        <v>0</v>
      </c>
      <c r="V520" s="429">
        <f>SUM(V517:V519)</f>
        <v>30</v>
      </c>
      <c r="X520" s="244"/>
      <c r="Y520" s="316"/>
      <c r="Z520" s="312"/>
      <c r="AA520" s="316"/>
      <c r="AB520" s="416"/>
      <c r="AC520" s="416"/>
      <c r="AD520" s="416"/>
      <c r="AE520" s="316"/>
      <c r="AF520" s="316"/>
      <c r="AG520" s="316"/>
      <c r="AH520" s="316"/>
      <c r="AI520" s="316"/>
      <c r="AJ520" s="316"/>
      <c r="AK520" s="316"/>
      <c r="AL520" s="316"/>
      <c r="AM520" s="316"/>
      <c r="AN520" s="316"/>
      <c r="AO520" s="316"/>
      <c r="AP520" s="316"/>
      <c r="AQ520" s="316"/>
      <c r="AR520" s="316"/>
      <c r="AS520" s="316"/>
      <c r="AT520" s="316"/>
    </row>
    <row r="521" spans="1:46" ht="21" customHeight="1" thickBot="1" x14ac:dyDescent="0.25">
      <c r="A521" s="448"/>
      <c r="B521" s="482"/>
      <c r="C521" s="483"/>
      <c r="D521" s="900"/>
      <c r="E521" s="901"/>
      <c r="F521" s="786">
        <v>10</v>
      </c>
      <c r="G521" s="787"/>
      <c r="H521" s="787"/>
      <c r="I521" s="787"/>
      <c r="J521" s="787"/>
      <c r="K521" s="787"/>
      <c r="L521" s="787"/>
      <c r="M521" s="787"/>
      <c r="N521" s="787"/>
      <c r="O521" s="787"/>
      <c r="P521" s="787"/>
      <c r="Q521" s="787"/>
      <c r="R521" s="787"/>
      <c r="S521" s="787"/>
      <c r="T521" s="787"/>
      <c r="U521" s="787"/>
      <c r="V521" s="788"/>
      <c r="Y521" s="313"/>
      <c r="Z521" s="312"/>
      <c r="AA521" s="313"/>
      <c r="AB521" s="382"/>
      <c r="AC521" s="382"/>
      <c r="AD521" s="382"/>
      <c r="AE521" s="313"/>
      <c r="AF521" s="313"/>
      <c r="AG521" s="313"/>
      <c r="AH521" s="313"/>
      <c r="AI521" s="313"/>
      <c r="AJ521" s="313"/>
      <c r="AK521" s="313"/>
      <c r="AL521" s="313"/>
      <c r="AM521" s="313"/>
      <c r="AN521" s="313"/>
    </row>
    <row r="522" spans="1:46" ht="30" customHeight="1" thickBot="1" x14ac:dyDescent="0.25">
      <c r="A522" s="443"/>
      <c r="B522" s="356">
        <v>6200</v>
      </c>
      <c r="C522" s="658" t="s">
        <v>176</v>
      </c>
      <c r="D522" s="562" t="s">
        <v>283</v>
      </c>
      <c r="E522" s="560"/>
      <c r="F522" s="565" t="s">
        <v>283</v>
      </c>
      <c r="G522" s="565"/>
      <c r="H522" s="562"/>
      <c r="I522" s="357"/>
      <c r="J522" s="562" t="s">
        <v>283</v>
      </c>
      <c r="K522" s="357"/>
      <c r="L522" s="358"/>
      <c r="M522" s="357"/>
      <c r="N522" s="358"/>
      <c r="O522" s="357"/>
      <c r="P522" s="358"/>
      <c r="Q522" s="357"/>
      <c r="R522" s="358"/>
      <c r="S522" s="357"/>
      <c r="T522" s="359"/>
      <c r="U522" s="360"/>
      <c r="V522" s="360"/>
      <c r="Z522" s="312"/>
    </row>
    <row r="523" spans="1:46" ht="27.95" customHeight="1" x14ac:dyDescent="0.2">
      <c r="A523" s="563"/>
      <c r="B523" s="262" t="s">
        <v>215</v>
      </c>
      <c r="C523" s="117" t="s">
        <v>116</v>
      </c>
      <c r="D523" s="744"/>
      <c r="E523" s="745"/>
      <c r="F523" s="744"/>
      <c r="G523" s="745"/>
      <c r="H523" s="744"/>
      <c r="I523" s="745"/>
      <c r="J523" s="744"/>
      <c r="K523" s="745"/>
      <c r="L523" s="744"/>
      <c r="M523" s="745"/>
      <c r="N523" s="744"/>
      <c r="O523" s="745"/>
      <c r="P523" s="744"/>
      <c r="Q523" s="745"/>
      <c r="R523" s="744"/>
      <c r="S523" s="745"/>
      <c r="T523" s="56"/>
      <c r="U523" s="57">
        <f>IF(OR(D523="s",F523="s",H523="s",J523="s",L523="s",N523="s",P523="s",R523="s"), 0, IF(OR(D523="a",F523="a",H523="a",J523="a",L523="a",N523="a",P523="a",R523="a"),V523,0))</f>
        <v>0</v>
      </c>
      <c r="V523" s="431">
        <v>10</v>
      </c>
      <c r="W523" s="99">
        <f>COUNTIF(D523:S523,"a")+COUNTIF(D523:S523,"s")</f>
        <v>0</v>
      </c>
      <c r="X523" s="250"/>
      <c r="Y523" s="316"/>
      <c r="Z523" s="312" t="s">
        <v>280</v>
      </c>
      <c r="AA523" s="316"/>
      <c r="AB523" s="316"/>
      <c r="AC523" s="316"/>
      <c r="AD523" s="316"/>
      <c r="AE523" s="316"/>
      <c r="AF523" s="316"/>
      <c r="AG523" s="316"/>
      <c r="AH523" s="316"/>
      <c r="AI523" s="316"/>
      <c r="AJ523" s="316"/>
      <c r="AK523" s="316"/>
      <c r="AL523" s="316"/>
      <c r="AM523" s="316"/>
      <c r="AN523" s="316"/>
      <c r="AO523" s="316"/>
      <c r="AP523" s="316"/>
      <c r="AQ523" s="316"/>
      <c r="AR523" s="316"/>
      <c r="AS523" s="316"/>
      <c r="AT523" s="316"/>
    </row>
    <row r="524" spans="1:46" ht="27.95" customHeight="1" x14ac:dyDescent="0.2">
      <c r="A524" s="563"/>
      <c r="B524" s="274" t="s">
        <v>216</v>
      </c>
      <c r="C524" s="117" t="s">
        <v>439</v>
      </c>
      <c r="D524" s="727"/>
      <c r="E524" s="728"/>
      <c r="F524" s="727"/>
      <c r="G524" s="728"/>
      <c r="H524" s="727"/>
      <c r="I524" s="728"/>
      <c r="J524" s="727"/>
      <c r="K524" s="728"/>
      <c r="L524" s="727"/>
      <c r="M524" s="728"/>
      <c r="N524" s="727"/>
      <c r="O524" s="728"/>
      <c r="P524" s="727"/>
      <c r="Q524" s="728"/>
      <c r="R524" s="727"/>
      <c r="S524" s="728"/>
      <c r="T524" s="56"/>
      <c r="U524" s="54">
        <f t="shared" ref="U524:U534" si="64">IF(OR(D524="s",F524="s",H524="s",J524="s",L524="s",N524="s",P524="s",R524="s"), 0, IF(OR(D524="a",F524="a",H524="a",J524="a",L524="a",N524="a",P524="a",R524="a"),V524,0))</f>
        <v>0</v>
      </c>
      <c r="V524" s="431">
        <v>5</v>
      </c>
      <c r="W524" s="99">
        <f t="shared" ref="W524:W532" si="65">COUNTIF(D524:S524,"a")+COUNTIF(D524:S524,"s")</f>
        <v>0</v>
      </c>
      <c r="X524" s="250"/>
      <c r="Y524" s="317"/>
      <c r="Z524" s="312"/>
      <c r="AA524" s="317"/>
      <c r="AB524" s="317"/>
      <c r="AC524" s="317"/>
      <c r="AD524" s="317"/>
      <c r="AE524" s="317"/>
      <c r="AF524" s="317"/>
      <c r="AG524" s="317"/>
      <c r="AH524" s="317"/>
      <c r="AI524" s="317"/>
      <c r="AJ524" s="317"/>
      <c r="AK524" s="317"/>
      <c r="AL524" s="317"/>
      <c r="AM524" s="317"/>
      <c r="AN524" s="317"/>
      <c r="AO524" s="316"/>
      <c r="AP524" s="316"/>
      <c r="AQ524" s="316"/>
      <c r="AR524" s="316"/>
      <c r="AS524" s="316"/>
      <c r="AT524" s="316"/>
    </row>
    <row r="525" spans="1:46" ht="45" customHeight="1" x14ac:dyDescent="0.2">
      <c r="A525" s="563"/>
      <c r="B525" s="274" t="s">
        <v>440</v>
      </c>
      <c r="C525" s="124" t="s">
        <v>73</v>
      </c>
      <c r="D525" s="727"/>
      <c r="E525" s="728"/>
      <c r="F525" s="727"/>
      <c r="G525" s="728"/>
      <c r="H525" s="727"/>
      <c r="I525" s="728"/>
      <c r="J525" s="727"/>
      <c r="K525" s="728"/>
      <c r="L525" s="727"/>
      <c r="M525" s="728"/>
      <c r="N525" s="727"/>
      <c r="O525" s="728"/>
      <c r="P525" s="727"/>
      <c r="Q525" s="728"/>
      <c r="R525" s="727"/>
      <c r="S525" s="728"/>
      <c r="T525" s="56"/>
      <c r="U525" s="54">
        <f t="shared" si="64"/>
        <v>0</v>
      </c>
      <c r="V525" s="428">
        <v>10</v>
      </c>
      <c r="W525" s="99">
        <f t="shared" si="65"/>
        <v>0</v>
      </c>
      <c r="X525" s="250"/>
      <c r="Y525" s="317"/>
      <c r="Z525" s="312"/>
      <c r="AA525" s="317"/>
      <c r="AB525" s="317"/>
      <c r="AC525" s="317"/>
      <c r="AD525" s="317"/>
      <c r="AE525" s="317"/>
      <c r="AF525" s="317"/>
      <c r="AG525" s="317"/>
      <c r="AH525" s="317"/>
      <c r="AI525" s="317"/>
      <c r="AJ525" s="317"/>
      <c r="AK525" s="317"/>
      <c r="AL525" s="317"/>
      <c r="AM525" s="317"/>
      <c r="AN525" s="317"/>
      <c r="AO525" s="316"/>
      <c r="AP525" s="316"/>
      <c r="AQ525" s="316"/>
      <c r="AR525" s="316"/>
      <c r="AS525" s="316"/>
      <c r="AT525" s="316"/>
    </row>
    <row r="526" spans="1:46" ht="67.7" customHeight="1" x14ac:dyDescent="0.2">
      <c r="A526" s="563"/>
      <c r="B526" s="274" t="s">
        <v>441</v>
      </c>
      <c r="C526" s="124" t="s">
        <v>108</v>
      </c>
      <c r="D526" s="727"/>
      <c r="E526" s="728"/>
      <c r="F526" s="727"/>
      <c r="G526" s="728"/>
      <c r="H526" s="727"/>
      <c r="I526" s="728"/>
      <c r="J526" s="727"/>
      <c r="K526" s="728"/>
      <c r="L526" s="727"/>
      <c r="M526" s="728"/>
      <c r="N526" s="727"/>
      <c r="O526" s="728"/>
      <c r="P526" s="727"/>
      <c r="Q526" s="728"/>
      <c r="R526" s="727"/>
      <c r="S526" s="728"/>
      <c r="T526" s="56"/>
      <c r="U526" s="54">
        <f t="shared" si="64"/>
        <v>0</v>
      </c>
      <c r="V526" s="433">
        <v>10</v>
      </c>
      <c r="W526" s="99">
        <f t="shared" si="65"/>
        <v>0</v>
      </c>
      <c r="X526" s="250"/>
      <c r="Y526" s="317"/>
      <c r="Z526" s="312" t="s">
        <v>280</v>
      </c>
      <c r="AA526" s="317"/>
      <c r="AB526" s="317"/>
      <c r="AC526" s="317"/>
      <c r="AD526" s="317"/>
      <c r="AE526" s="317"/>
      <c r="AF526" s="317"/>
      <c r="AG526" s="317"/>
      <c r="AH526" s="317"/>
      <c r="AI526" s="317"/>
      <c r="AJ526" s="317"/>
      <c r="AK526" s="317"/>
      <c r="AL526" s="317"/>
      <c r="AM526" s="317"/>
      <c r="AN526" s="317"/>
      <c r="AO526" s="316"/>
      <c r="AP526" s="316"/>
      <c r="AQ526" s="316"/>
      <c r="AR526" s="316"/>
      <c r="AS526" s="316"/>
      <c r="AT526" s="316"/>
    </row>
    <row r="527" spans="1:46" ht="45" customHeight="1" x14ac:dyDescent="0.2">
      <c r="A527" s="563"/>
      <c r="B527" s="274" t="s">
        <v>27</v>
      </c>
      <c r="C527" s="124" t="s">
        <v>211</v>
      </c>
      <c r="D527" s="727"/>
      <c r="E527" s="728"/>
      <c r="F527" s="727"/>
      <c r="G527" s="728"/>
      <c r="H527" s="727"/>
      <c r="I527" s="728"/>
      <c r="J527" s="727"/>
      <c r="K527" s="728"/>
      <c r="L527" s="727"/>
      <c r="M527" s="728"/>
      <c r="N527" s="727"/>
      <c r="O527" s="728"/>
      <c r="P527" s="727"/>
      <c r="Q527" s="728"/>
      <c r="R527" s="727"/>
      <c r="S527" s="728"/>
      <c r="T527" s="56"/>
      <c r="U527" s="54">
        <f t="shared" si="64"/>
        <v>0</v>
      </c>
      <c r="V527" s="428">
        <v>10</v>
      </c>
      <c r="W527" s="99">
        <f t="shared" si="65"/>
        <v>0</v>
      </c>
      <c r="X527" s="250"/>
      <c r="Y527" s="317"/>
      <c r="Z527" s="312" t="s">
        <v>280</v>
      </c>
      <c r="AA527" s="317"/>
      <c r="AB527" s="317"/>
      <c r="AC527" s="317"/>
      <c r="AD527" s="317"/>
      <c r="AE527" s="317"/>
      <c r="AF527" s="317"/>
      <c r="AG527" s="317"/>
      <c r="AH527" s="317"/>
      <c r="AI527" s="317"/>
      <c r="AJ527" s="317"/>
      <c r="AK527" s="317"/>
      <c r="AL527" s="317"/>
      <c r="AM527" s="317"/>
      <c r="AN527" s="317"/>
      <c r="AO527" s="316"/>
      <c r="AP527" s="316"/>
      <c r="AQ527" s="316"/>
      <c r="AR527" s="316"/>
      <c r="AS527" s="316"/>
      <c r="AT527" s="316"/>
    </row>
    <row r="528" spans="1:46" ht="27.95" customHeight="1" x14ac:dyDescent="0.2">
      <c r="A528" s="563"/>
      <c r="B528" s="274" t="s">
        <v>407</v>
      </c>
      <c r="C528" s="117" t="s">
        <v>133</v>
      </c>
      <c r="D528" s="727"/>
      <c r="E528" s="728"/>
      <c r="F528" s="727"/>
      <c r="G528" s="728"/>
      <c r="H528" s="727"/>
      <c r="I528" s="728"/>
      <c r="J528" s="727"/>
      <c r="K528" s="728"/>
      <c r="L528" s="727"/>
      <c r="M528" s="728"/>
      <c r="N528" s="727"/>
      <c r="O528" s="728"/>
      <c r="P528" s="727"/>
      <c r="Q528" s="728"/>
      <c r="R528" s="727"/>
      <c r="S528" s="728"/>
      <c r="T528" s="56"/>
      <c r="U528" s="54">
        <f t="shared" si="64"/>
        <v>0</v>
      </c>
      <c r="V528" s="431">
        <v>10</v>
      </c>
      <c r="W528" s="99">
        <f t="shared" si="65"/>
        <v>0</v>
      </c>
      <c r="X528" s="250"/>
      <c r="Y528" s="317"/>
      <c r="Z528" s="312" t="s">
        <v>280</v>
      </c>
      <c r="AA528" s="317"/>
      <c r="AB528" s="317"/>
      <c r="AC528" s="317"/>
      <c r="AD528" s="317"/>
      <c r="AE528" s="317"/>
      <c r="AF528" s="317"/>
      <c r="AG528" s="317"/>
      <c r="AH528" s="317"/>
      <c r="AI528" s="317"/>
      <c r="AJ528" s="317"/>
      <c r="AK528" s="317"/>
      <c r="AL528" s="317"/>
      <c r="AM528" s="317"/>
      <c r="AN528" s="317"/>
      <c r="AO528" s="316"/>
      <c r="AP528" s="316"/>
      <c r="AQ528" s="316"/>
      <c r="AR528" s="316"/>
      <c r="AS528" s="316"/>
      <c r="AT528" s="316"/>
    </row>
    <row r="529" spans="1:86" ht="45" customHeight="1" x14ac:dyDescent="0.2">
      <c r="A529" s="563"/>
      <c r="B529" s="274" t="s">
        <v>408</v>
      </c>
      <c r="C529" s="124" t="s">
        <v>76</v>
      </c>
      <c r="D529" s="727"/>
      <c r="E529" s="728"/>
      <c r="F529" s="727"/>
      <c r="G529" s="728"/>
      <c r="H529" s="727"/>
      <c r="I529" s="728"/>
      <c r="J529" s="727"/>
      <c r="K529" s="728"/>
      <c r="L529" s="727"/>
      <c r="M529" s="728"/>
      <c r="N529" s="727"/>
      <c r="O529" s="728"/>
      <c r="P529" s="727"/>
      <c r="Q529" s="728"/>
      <c r="R529" s="727"/>
      <c r="S529" s="728"/>
      <c r="T529" s="56"/>
      <c r="U529" s="54">
        <f t="shared" si="64"/>
        <v>0</v>
      </c>
      <c r="V529" s="428">
        <v>5</v>
      </c>
      <c r="W529" s="99">
        <f t="shared" si="65"/>
        <v>0</v>
      </c>
      <c r="X529" s="250"/>
      <c r="Y529" s="317"/>
      <c r="Z529" s="312"/>
      <c r="AA529" s="317"/>
      <c r="AB529" s="317"/>
      <c r="AC529" s="317"/>
      <c r="AD529" s="317"/>
      <c r="AE529" s="317"/>
      <c r="AF529" s="317"/>
      <c r="AG529" s="317"/>
      <c r="AH529" s="317"/>
      <c r="AI529" s="317"/>
      <c r="AJ529" s="317"/>
      <c r="AK529" s="317"/>
      <c r="AL529" s="317"/>
      <c r="AM529" s="317"/>
      <c r="AN529" s="317"/>
      <c r="AO529" s="316"/>
      <c r="AP529" s="316"/>
      <c r="AQ529" s="316"/>
      <c r="AR529" s="316"/>
      <c r="AS529" s="316"/>
      <c r="AT529" s="316"/>
    </row>
    <row r="530" spans="1:86" ht="45" customHeight="1" x14ac:dyDescent="0.2">
      <c r="A530" s="563"/>
      <c r="B530" s="274" t="s">
        <v>142</v>
      </c>
      <c r="C530" s="124" t="s">
        <v>294</v>
      </c>
      <c r="D530" s="727"/>
      <c r="E530" s="728"/>
      <c r="F530" s="727"/>
      <c r="G530" s="728"/>
      <c r="H530" s="727"/>
      <c r="I530" s="728"/>
      <c r="J530" s="727"/>
      <c r="K530" s="728"/>
      <c r="L530" s="727"/>
      <c r="M530" s="728"/>
      <c r="N530" s="727"/>
      <c r="O530" s="728"/>
      <c r="P530" s="727"/>
      <c r="Q530" s="728"/>
      <c r="R530" s="727"/>
      <c r="S530" s="728"/>
      <c r="T530" s="56"/>
      <c r="U530" s="54">
        <f t="shared" si="64"/>
        <v>0</v>
      </c>
      <c r="V530" s="433">
        <v>10</v>
      </c>
      <c r="W530" s="99">
        <f t="shared" si="65"/>
        <v>0</v>
      </c>
      <c r="X530" s="250"/>
      <c r="Y530" s="317"/>
      <c r="Z530" s="312" t="s">
        <v>280</v>
      </c>
      <c r="AA530" s="317"/>
      <c r="AB530" s="317"/>
      <c r="AC530" s="317"/>
      <c r="AD530" s="317"/>
      <c r="AE530" s="317"/>
      <c r="AF530" s="317"/>
      <c r="AG530" s="317"/>
      <c r="AH530" s="317"/>
      <c r="AI530" s="317"/>
      <c r="AJ530" s="317"/>
      <c r="AK530" s="317"/>
      <c r="AL530" s="317"/>
      <c r="AM530" s="317"/>
      <c r="AN530" s="317"/>
      <c r="AO530" s="316"/>
      <c r="AP530" s="316"/>
      <c r="AQ530" s="316"/>
      <c r="AR530" s="316"/>
      <c r="AS530" s="316"/>
      <c r="AT530" s="316"/>
    </row>
    <row r="531" spans="1:86" ht="27.95" customHeight="1" x14ac:dyDescent="0.2">
      <c r="A531" s="563"/>
      <c r="B531" s="274" t="s">
        <v>345</v>
      </c>
      <c r="C531" s="219" t="s">
        <v>329</v>
      </c>
      <c r="D531" s="727"/>
      <c r="E531" s="728"/>
      <c r="F531" s="727"/>
      <c r="G531" s="728"/>
      <c r="H531" s="727"/>
      <c r="I531" s="728"/>
      <c r="J531" s="727"/>
      <c r="K531" s="728"/>
      <c r="L531" s="727"/>
      <c r="M531" s="728"/>
      <c r="N531" s="727"/>
      <c r="O531" s="728"/>
      <c r="P531" s="727"/>
      <c r="Q531" s="728"/>
      <c r="R531" s="727"/>
      <c r="S531" s="728"/>
      <c r="T531" s="59"/>
      <c r="U531" s="54">
        <f>IF(OR(D531="s",F531="s",H531="s",J531="s",L531="s",N531="s",P531="s",R531="s"), 0, IF(OR(D531="a",F531="a",H531="a",J531="a",L531="a",N531="a",P531="a",R531="a",T531="NA"),V531,0))</f>
        <v>0</v>
      </c>
      <c r="V531" s="428">
        <v>5</v>
      </c>
      <c r="W531" s="99">
        <f>COUNTIF(D531:S531,"a")+COUNTIF(D531:S531,"s")+COUNTIF(T531,"NA")</f>
        <v>0</v>
      </c>
      <c r="X531" s="250"/>
      <c r="Y531" s="317"/>
      <c r="Z531" s="312" t="s">
        <v>280</v>
      </c>
      <c r="AA531" s="317"/>
      <c r="AB531" s="317"/>
      <c r="AC531" s="317"/>
      <c r="AD531" s="317"/>
      <c r="AE531" s="317"/>
      <c r="AF531" s="317"/>
      <c r="AG531" s="317"/>
      <c r="AH531" s="317"/>
      <c r="AI531" s="317"/>
      <c r="AJ531" s="317"/>
      <c r="AK531" s="317"/>
      <c r="AL531" s="317"/>
      <c r="AM531" s="317"/>
      <c r="AN531" s="317"/>
      <c r="AO531" s="316"/>
      <c r="AP531" s="316"/>
      <c r="AQ531" s="316"/>
      <c r="AR531" s="316"/>
      <c r="AS531" s="316"/>
      <c r="AT531" s="316"/>
    </row>
    <row r="532" spans="1:86" ht="45" customHeight="1" x14ac:dyDescent="0.2">
      <c r="A532" s="563"/>
      <c r="B532" s="274" t="s">
        <v>28</v>
      </c>
      <c r="C532" s="124" t="s">
        <v>265</v>
      </c>
      <c r="D532" s="727"/>
      <c r="E532" s="728"/>
      <c r="F532" s="727"/>
      <c r="G532" s="728"/>
      <c r="H532" s="727"/>
      <c r="I532" s="728"/>
      <c r="J532" s="727"/>
      <c r="K532" s="728"/>
      <c r="L532" s="727"/>
      <c r="M532" s="728"/>
      <c r="N532" s="727"/>
      <c r="O532" s="728"/>
      <c r="P532" s="727"/>
      <c r="Q532" s="728"/>
      <c r="R532" s="727"/>
      <c r="S532" s="728"/>
      <c r="T532" s="69"/>
      <c r="U532" s="54">
        <f t="shared" si="64"/>
        <v>0</v>
      </c>
      <c r="V532" s="428">
        <v>10</v>
      </c>
      <c r="W532" s="99">
        <f t="shared" si="65"/>
        <v>0</v>
      </c>
      <c r="X532" s="250"/>
      <c r="Y532" s="317"/>
      <c r="Z532" s="312" t="s">
        <v>280</v>
      </c>
      <c r="AA532" s="317"/>
      <c r="AB532" s="317"/>
      <c r="AC532" s="317"/>
      <c r="AD532" s="317"/>
      <c r="AE532" s="317"/>
      <c r="AF532" s="317"/>
      <c r="AG532" s="317"/>
      <c r="AH532" s="317"/>
      <c r="AI532" s="317"/>
      <c r="AJ532" s="317"/>
      <c r="AK532" s="317"/>
      <c r="AL532" s="317"/>
      <c r="AM532" s="317"/>
      <c r="AN532" s="317"/>
      <c r="AO532" s="316"/>
      <c r="AP532" s="316"/>
      <c r="AQ532" s="316"/>
      <c r="AR532" s="316"/>
      <c r="AS532" s="316"/>
      <c r="AT532" s="316"/>
    </row>
    <row r="533" spans="1:86" ht="27.95" customHeight="1" x14ac:dyDescent="0.2">
      <c r="A533" s="563"/>
      <c r="B533" s="274" t="s">
        <v>372</v>
      </c>
      <c r="C533" s="219" t="s">
        <v>258</v>
      </c>
      <c r="D533" s="732"/>
      <c r="E533" s="733"/>
      <c r="F533" s="732"/>
      <c r="G533" s="733"/>
      <c r="H533" s="732"/>
      <c r="I533" s="733"/>
      <c r="J533" s="732"/>
      <c r="K533" s="733"/>
      <c r="L533" s="732"/>
      <c r="M533" s="733"/>
      <c r="N533" s="732"/>
      <c r="O533" s="733"/>
      <c r="P533" s="732"/>
      <c r="Q533" s="733"/>
      <c r="R533" s="732"/>
      <c r="S533" s="733"/>
      <c r="T533" s="69"/>
      <c r="U533" s="54">
        <f t="shared" si="64"/>
        <v>0</v>
      </c>
      <c r="V533" s="433">
        <v>10</v>
      </c>
      <c r="W533" s="99">
        <f>IF((COUNTIF(D533:S533,"a")+COUNTIF(D533:S533,"s"))&gt;0,IF(OR((COUNTIF(D534:S534,"a")+COUNTIF(D534:S534,"s"))),0,COUNTIF(D533:S533,"a")+COUNTIF(D533:S533,"s")),COUNTIF(D533:S533,"a")+COUNTIF(D533:S533,"s"))</f>
        <v>0</v>
      </c>
      <c r="X533" s="250"/>
      <c r="Y533" s="317"/>
      <c r="Z533" s="312"/>
      <c r="AA533" s="317"/>
      <c r="AB533" s="317"/>
      <c r="AC533" s="317"/>
      <c r="AD533" s="317"/>
      <c r="AE533" s="317"/>
      <c r="AF533" s="317"/>
      <c r="AG533" s="317"/>
      <c r="AH533" s="317"/>
      <c r="AI533" s="317"/>
      <c r="AJ533" s="317"/>
      <c r="AK533" s="317"/>
      <c r="AL533" s="317"/>
      <c r="AM533" s="317"/>
      <c r="AN533" s="317"/>
      <c r="AO533" s="316"/>
      <c r="AP533" s="316"/>
      <c r="AQ533" s="316"/>
      <c r="AR533" s="316"/>
      <c r="AS533" s="316"/>
      <c r="AT533" s="316"/>
    </row>
    <row r="534" spans="1:86" ht="27.95" customHeight="1" thickBot="1" x14ac:dyDescent="0.25">
      <c r="A534" s="432"/>
      <c r="B534" s="275" t="s">
        <v>409</v>
      </c>
      <c r="C534" s="185" t="s">
        <v>59</v>
      </c>
      <c r="D534" s="711"/>
      <c r="E534" s="712"/>
      <c r="F534" s="711"/>
      <c r="G534" s="712"/>
      <c r="H534" s="711"/>
      <c r="I534" s="712"/>
      <c r="J534" s="711"/>
      <c r="K534" s="712"/>
      <c r="L534" s="711"/>
      <c r="M534" s="712"/>
      <c r="N534" s="711"/>
      <c r="O534" s="712"/>
      <c r="P534" s="711"/>
      <c r="Q534" s="712"/>
      <c r="R534" s="711"/>
      <c r="S534" s="712"/>
      <c r="T534" s="69"/>
      <c r="U534" s="102">
        <f t="shared" si="64"/>
        <v>0</v>
      </c>
      <c r="V534" s="444">
        <v>10</v>
      </c>
      <c r="W534" s="99">
        <f>IF((COUNTIF(D534:S534,"a")+COUNTIF(D534:S534,"s"))&gt;0,IF((COUNTIF(D533:S533,"a")+COUNTIF(D533:S533,"s"))&gt;0,0,COUNTIF(D534:S534,"a")+COUNTIF(D534:S534,"s")), COUNTIF(D534:S534,"a")+COUNTIF(D534:S534,"s"))</f>
        <v>0</v>
      </c>
      <c r="X534" s="250"/>
      <c r="Y534" s="317"/>
      <c r="Z534" s="312"/>
      <c r="AA534" s="317"/>
      <c r="AB534" s="317"/>
      <c r="AC534" s="317"/>
      <c r="AD534" s="317"/>
      <c r="AE534" s="317"/>
      <c r="AF534" s="317"/>
      <c r="AG534" s="317"/>
      <c r="AH534" s="317"/>
      <c r="AI534" s="317"/>
      <c r="AJ534" s="317"/>
      <c r="AK534" s="317"/>
      <c r="AL534" s="317"/>
      <c r="AM534" s="317"/>
      <c r="AN534" s="317"/>
      <c r="AO534" s="316"/>
      <c r="AP534" s="316"/>
      <c r="AQ534" s="316"/>
      <c r="AR534" s="316"/>
      <c r="AS534" s="316"/>
      <c r="AT534" s="316"/>
    </row>
    <row r="535" spans="1:86" ht="21" customHeight="1" thickTop="1" thickBot="1" x14ac:dyDescent="0.25">
      <c r="A535" s="563"/>
      <c r="B535" s="306"/>
      <c r="C535" s="176"/>
      <c r="D535" s="725" t="s">
        <v>284</v>
      </c>
      <c r="E535" s="811"/>
      <c r="F535" s="811"/>
      <c r="G535" s="811"/>
      <c r="H535" s="811"/>
      <c r="I535" s="811"/>
      <c r="J535" s="811"/>
      <c r="K535" s="811"/>
      <c r="L535" s="811"/>
      <c r="M535" s="811"/>
      <c r="N535" s="811"/>
      <c r="O535" s="811"/>
      <c r="P535" s="811"/>
      <c r="Q535" s="811"/>
      <c r="R535" s="811"/>
      <c r="S535" s="811"/>
      <c r="T535" s="812"/>
      <c r="U535" s="1">
        <f>SUM(U523:U534)</f>
        <v>0</v>
      </c>
      <c r="V535" s="429">
        <v>95</v>
      </c>
      <c r="X535" s="244"/>
      <c r="Y535" s="316"/>
      <c r="Z535" s="312"/>
      <c r="AA535" s="316"/>
      <c r="AB535" s="316"/>
      <c r="AC535" s="316"/>
      <c r="AD535" s="316"/>
      <c r="AE535" s="316"/>
      <c r="AF535" s="316"/>
      <c r="AG535" s="316"/>
      <c r="AH535" s="316"/>
      <c r="AI535" s="316"/>
      <c r="AJ535" s="316"/>
      <c r="AK535" s="316"/>
      <c r="AL535" s="316"/>
      <c r="AM535" s="316"/>
      <c r="AN535" s="316"/>
      <c r="AO535" s="316"/>
      <c r="AP535" s="316"/>
      <c r="AQ535" s="316"/>
      <c r="AR535" s="316"/>
      <c r="AS535" s="316"/>
      <c r="AT535" s="316"/>
    </row>
    <row r="536" spans="1:86" ht="21" customHeight="1" thickBot="1" x14ac:dyDescent="0.25">
      <c r="A536" s="448"/>
      <c r="B536" s="482"/>
      <c r="C536" s="483"/>
      <c r="D536" s="900"/>
      <c r="E536" s="901"/>
      <c r="F536" s="791">
        <v>65</v>
      </c>
      <c r="G536" s="723"/>
      <c r="H536" s="723"/>
      <c r="I536" s="723"/>
      <c r="J536" s="723"/>
      <c r="K536" s="723"/>
      <c r="L536" s="723"/>
      <c r="M536" s="723"/>
      <c r="N536" s="723"/>
      <c r="O536" s="723"/>
      <c r="P536" s="723"/>
      <c r="Q536" s="723"/>
      <c r="R536" s="723"/>
      <c r="S536" s="723"/>
      <c r="T536" s="723"/>
      <c r="U536" s="723"/>
      <c r="V536" s="724"/>
      <c r="Y536" s="313"/>
      <c r="Z536" s="312"/>
      <c r="AA536" s="313"/>
      <c r="AB536" s="313"/>
      <c r="AC536" s="313"/>
      <c r="AD536" s="313"/>
      <c r="AE536" s="313"/>
      <c r="AF536" s="313"/>
      <c r="AG536" s="313"/>
      <c r="AH536" s="313"/>
      <c r="AI536" s="313"/>
      <c r="AJ536" s="313"/>
      <c r="AK536" s="313"/>
      <c r="AL536" s="313"/>
      <c r="AM536" s="313"/>
      <c r="AN536" s="313"/>
    </row>
    <row r="537" spans="1:86" s="343" customFormat="1" ht="30" customHeight="1" thickBot="1" x14ac:dyDescent="0.25">
      <c r="A537" s="418"/>
      <c r="B537" s="270">
        <v>6300</v>
      </c>
      <c r="C537" s="197" t="s">
        <v>17</v>
      </c>
      <c r="D537" s="200"/>
      <c r="E537" s="560"/>
      <c r="F537" s="368" t="s">
        <v>283</v>
      </c>
      <c r="G537" s="95"/>
      <c r="H537" s="562"/>
      <c r="I537" s="560"/>
      <c r="J537" s="368"/>
      <c r="K537" s="95"/>
      <c r="L537" s="562" t="s">
        <v>283</v>
      </c>
      <c r="M537" s="560"/>
      <c r="N537" s="368"/>
      <c r="O537" s="199"/>
      <c r="P537" s="200"/>
      <c r="Q537" s="198"/>
      <c r="R537" s="201"/>
      <c r="S537" s="199"/>
      <c r="T537" s="381"/>
      <c r="U537" s="652"/>
      <c r="V537" s="425"/>
      <c r="W537" s="341"/>
      <c r="X537" s="349"/>
      <c r="Y537" s="350"/>
      <c r="Z537" s="312"/>
      <c r="AA537" s="345"/>
      <c r="AB537" s="345"/>
      <c r="AC537" s="345"/>
      <c r="AD537" s="345"/>
      <c r="AE537" s="345"/>
      <c r="AF537" s="345"/>
      <c r="AG537" s="345"/>
      <c r="AH537" s="345"/>
      <c r="AI537" s="345"/>
      <c r="AJ537" s="345"/>
      <c r="AK537" s="345"/>
      <c r="AL537" s="345"/>
      <c r="AM537" s="345"/>
      <c r="AN537" s="345"/>
      <c r="AO537" s="345"/>
      <c r="AP537" s="345"/>
      <c r="AQ537" s="345"/>
      <c r="AR537" s="345"/>
      <c r="AS537" s="345"/>
      <c r="AT537" s="345"/>
      <c r="AU537" s="342"/>
      <c r="AV537" s="342"/>
      <c r="AW537" s="342"/>
      <c r="AX537" s="342"/>
      <c r="AY537" s="342"/>
      <c r="AZ537" s="342"/>
      <c r="BA537" s="342"/>
      <c r="BB537" s="342"/>
      <c r="BC537" s="342"/>
      <c r="BD537" s="342"/>
      <c r="BE537" s="342"/>
      <c r="BF537" s="342"/>
      <c r="BG537" s="342"/>
      <c r="BH537" s="342"/>
      <c r="BI537" s="342"/>
      <c r="BJ537" s="342"/>
      <c r="BK537" s="342"/>
      <c r="BL537" s="342"/>
      <c r="BM537" s="342"/>
      <c r="BN537" s="342"/>
      <c r="BO537" s="342"/>
      <c r="BP537" s="342"/>
      <c r="BQ537" s="342"/>
      <c r="BR537" s="342"/>
      <c r="BS537" s="342"/>
      <c r="BT537" s="342"/>
      <c r="BU537" s="342"/>
      <c r="BV537" s="342"/>
      <c r="BW537" s="342"/>
      <c r="BX537" s="342"/>
      <c r="BY537" s="342"/>
      <c r="BZ537" s="342"/>
      <c r="CA537" s="342"/>
      <c r="CB537" s="342"/>
      <c r="CC537" s="342"/>
      <c r="CD537" s="342"/>
      <c r="CE537" s="342"/>
      <c r="CF537" s="342"/>
      <c r="CG537" s="342"/>
      <c r="CH537" s="342"/>
    </row>
    <row r="538" spans="1:86" s="3" customFormat="1" ht="27.95" customHeight="1" x14ac:dyDescent="0.2">
      <c r="A538" s="441"/>
      <c r="B538" s="282" t="s">
        <v>75</v>
      </c>
      <c r="C538" s="190" t="s">
        <v>118</v>
      </c>
      <c r="D538" s="727"/>
      <c r="E538" s="728"/>
      <c r="F538" s="727"/>
      <c r="G538" s="728"/>
      <c r="H538" s="727"/>
      <c r="I538" s="728"/>
      <c r="J538" s="727"/>
      <c r="K538" s="728"/>
      <c r="L538" s="727"/>
      <c r="M538" s="728"/>
      <c r="N538" s="727"/>
      <c r="O538" s="728"/>
      <c r="P538" s="727"/>
      <c r="Q538" s="728"/>
      <c r="R538" s="727"/>
      <c r="S538" s="728"/>
      <c r="T538" s="56"/>
      <c r="U538" s="54">
        <f t="shared" ref="U538:U543" si="66">IF(OR(D538="s",F538="s",H538="s",J538="s",L538="s",N538="s",P538="s",R538="s"), 0, IF(OR(D538="a",F538="a",H538="a",J538="a",L538="a",N538="a",P538="a",R538="a"),V538,0))</f>
        <v>0</v>
      </c>
      <c r="V538" s="431">
        <v>20</v>
      </c>
      <c r="W538" s="99">
        <f>IF((COUNTIF(D538:S538,"a")+COUNTIF(D538:S538,"s"))&gt;0,IF(OR((COUNTIF(D539:S539,"a")+COUNTIF(D539:S539,"s"))),0,COUNTIF(D538:S538,"a")+COUNTIF(D538:S538,"s")),COUNTIF(D538:S538,"a")+COUNTIF(D538:S538,"s"))</f>
        <v>0</v>
      </c>
      <c r="X538" s="346"/>
      <c r="Y538" s="347"/>
      <c r="Z538" s="312"/>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row>
    <row r="539" spans="1:86" s="3" customFormat="1" ht="45" customHeight="1" x14ac:dyDescent="0.2">
      <c r="A539" s="441"/>
      <c r="B539" s="366" t="s">
        <v>68</v>
      </c>
      <c r="C539" s="193" t="s">
        <v>119</v>
      </c>
      <c r="D539" s="727"/>
      <c r="E539" s="728"/>
      <c r="F539" s="727"/>
      <c r="G539" s="728"/>
      <c r="H539" s="727"/>
      <c r="I539" s="728"/>
      <c r="J539" s="727"/>
      <c r="K539" s="728"/>
      <c r="L539" s="727"/>
      <c r="M539" s="728"/>
      <c r="N539" s="727"/>
      <c r="O539" s="728"/>
      <c r="P539" s="727"/>
      <c r="Q539" s="728"/>
      <c r="R539" s="727"/>
      <c r="S539" s="728"/>
      <c r="T539" s="56"/>
      <c r="U539" s="103">
        <f t="shared" si="66"/>
        <v>0</v>
      </c>
      <c r="V539" s="427">
        <v>10</v>
      </c>
      <c r="W539" s="99">
        <f>IF((COUNTIF(D539:S539,"a")+COUNTIF(D539:S539,"s"))&gt;0,IF(OR((COUNTIF(D538:S538,"a")+COUNTIF(D538:S538,"s"))),0,COUNTIF(D539:S539,"a")+COUNTIF(D539:S539,"s")),COUNTIF(D539:S539,"a")+COUNTIF(D539:S539,"s"))</f>
        <v>0</v>
      </c>
      <c r="X539" s="346"/>
      <c r="Y539" s="350"/>
      <c r="Z539" s="312" t="s">
        <v>280</v>
      </c>
      <c r="AA539" s="313"/>
      <c r="AB539" s="313"/>
      <c r="AC539" s="313"/>
      <c r="AD539" s="313"/>
      <c r="AE539" s="313"/>
      <c r="AF539" s="313"/>
      <c r="AG539" s="313"/>
      <c r="AH539" s="313"/>
      <c r="AI539" s="313"/>
      <c r="AJ539" s="313"/>
      <c r="AK539" s="313"/>
      <c r="AL539" s="313"/>
      <c r="AM539" s="313"/>
      <c r="AN539" s="313"/>
      <c r="AO539" s="313"/>
      <c r="AP539" s="313"/>
      <c r="AQ539" s="313"/>
      <c r="AR539" s="313"/>
      <c r="AS539" s="313"/>
      <c r="AT539" s="313"/>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row>
    <row r="540" spans="1:86" s="3" customFormat="1" ht="45" customHeight="1" x14ac:dyDescent="0.2">
      <c r="A540" s="441"/>
      <c r="B540" s="282" t="s">
        <v>69</v>
      </c>
      <c r="C540" s="190" t="s">
        <v>70</v>
      </c>
      <c r="D540" s="727"/>
      <c r="E540" s="728"/>
      <c r="F540" s="727"/>
      <c r="G540" s="728"/>
      <c r="H540" s="727"/>
      <c r="I540" s="728"/>
      <c r="J540" s="727"/>
      <c r="K540" s="728"/>
      <c r="L540" s="727"/>
      <c r="M540" s="728"/>
      <c r="N540" s="727"/>
      <c r="O540" s="728"/>
      <c r="P540" s="727"/>
      <c r="Q540" s="728"/>
      <c r="R540" s="727"/>
      <c r="S540" s="728"/>
      <c r="T540" s="56"/>
      <c r="U540" s="54">
        <f t="shared" si="66"/>
        <v>0</v>
      </c>
      <c r="V540" s="431">
        <v>20</v>
      </c>
      <c r="W540" s="99">
        <f>COUNTIF(D540:S540,"a")+COUNTIF(D540:S540,"s")</f>
        <v>0</v>
      </c>
      <c r="X540" s="346"/>
      <c r="Y540" s="347"/>
      <c r="Z540" s="312"/>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row>
    <row r="541" spans="1:86" s="3" customFormat="1" ht="27.95" customHeight="1" x14ac:dyDescent="0.2">
      <c r="A541" s="441"/>
      <c r="B541" s="265" t="s">
        <v>259</v>
      </c>
      <c r="C541" s="187" t="s">
        <v>373</v>
      </c>
      <c r="D541" s="727"/>
      <c r="E541" s="728"/>
      <c r="F541" s="727"/>
      <c r="G541" s="728"/>
      <c r="H541" s="727"/>
      <c r="I541" s="728"/>
      <c r="J541" s="727"/>
      <c r="K541" s="728"/>
      <c r="L541" s="727"/>
      <c r="M541" s="728"/>
      <c r="N541" s="727"/>
      <c r="O541" s="728"/>
      <c r="P541" s="727"/>
      <c r="Q541" s="728"/>
      <c r="R541" s="727"/>
      <c r="S541" s="728"/>
      <c r="T541" s="56"/>
      <c r="U541" s="54">
        <f t="shared" si="66"/>
        <v>0</v>
      </c>
      <c r="V541" s="427">
        <v>20</v>
      </c>
      <c r="W541" s="99">
        <f>COUNTIF(D541:S541,"a")+COUNTIF(D541:S541,"s")</f>
        <v>0</v>
      </c>
      <c r="X541" s="346"/>
      <c r="Y541" s="350"/>
      <c r="Z541" s="312" t="s">
        <v>280</v>
      </c>
      <c r="AA541" s="313"/>
      <c r="AB541" s="313"/>
      <c r="AC541" s="313"/>
      <c r="AD541" s="313"/>
      <c r="AE541" s="313"/>
      <c r="AF541" s="313"/>
      <c r="AG541" s="313"/>
      <c r="AH541" s="313"/>
      <c r="AI541" s="313"/>
      <c r="AJ541" s="313"/>
      <c r="AK541" s="313"/>
      <c r="AL541" s="313"/>
      <c r="AM541" s="313"/>
      <c r="AN541" s="313"/>
      <c r="AO541" s="313"/>
      <c r="AP541" s="313"/>
      <c r="AQ541" s="313"/>
      <c r="AR541" s="313"/>
      <c r="AS541" s="313"/>
      <c r="AT541" s="313"/>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row>
    <row r="542" spans="1:86" s="3" customFormat="1" ht="27.95" customHeight="1" x14ac:dyDescent="0.2">
      <c r="A542" s="441"/>
      <c r="B542" s="282" t="s">
        <v>260</v>
      </c>
      <c r="C542" s="190" t="s">
        <v>120</v>
      </c>
      <c r="D542" s="727"/>
      <c r="E542" s="728"/>
      <c r="F542" s="727"/>
      <c r="G542" s="728"/>
      <c r="H542" s="727"/>
      <c r="I542" s="728"/>
      <c r="J542" s="727"/>
      <c r="K542" s="728"/>
      <c r="L542" s="727"/>
      <c r="M542" s="728"/>
      <c r="N542" s="727"/>
      <c r="O542" s="728"/>
      <c r="P542" s="727"/>
      <c r="Q542" s="728"/>
      <c r="R542" s="727"/>
      <c r="S542" s="728"/>
      <c r="T542" s="56"/>
      <c r="U542" s="54">
        <f t="shared" si="66"/>
        <v>0</v>
      </c>
      <c r="V542" s="431">
        <v>5</v>
      </c>
      <c r="W542" s="99">
        <f>COUNTIF(D542:S542,"a")+COUNTIF(D542:S542,"s")</f>
        <v>0</v>
      </c>
      <c r="X542" s="346"/>
      <c r="Y542" s="347"/>
      <c r="Z542" s="312" t="s">
        <v>280</v>
      </c>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row>
    <row r="543" spans="1:86" s="3" customFormat="1" ht="27.95" customHeight="1" thickBot="1" x14ac:dyDescent="0.25">
      <c r="A543" s="441"/>
      <c r="B543" s="265" t="s">
        <v>498</v>
      </c>
      <c r="C543" s="187" t="s">
        <v>278</v>
      </c>
      <c r="D543" s="727"/>
      <c r="E543" s="728"/>
      <c r="F543" s="727"/>
      <c r="G543" s="728"/>
      <c r="H543" s="727"/>
      <c r="I543" s="728"/>
      <c r="J543" s="727"/>
      <c r="K543" s="728"/>
      <c r="L543" s="727"/>
      <c r="M543" s="728"/>
      <c r="N543" s="727"/>
      <c r="O543" s="728"/>
      <c r="P543" s="727"/>
      <c r="Q543" s="728"/>
      <c r="R543" s="727"/>
      <c r="S543" s="728"/>
      <c r="T543" s="56"/>
      <c r="U543" s="54">
        <f t="shared" si="66"/>
        <v>0</v>
      </c>
      <c r="V543" s="427">
        <v>5</v>
      </c>
      <c r="W543" s="99">
        <f>COUNTIF(D543:S543,"a")+COUNTIF(D543:S543,"s")</f>
        <v>0</v>
      </c>
      <c r="X543" s="346"/>
      <c r="Y543" s="350"/>
      <c r="Z543" s="312" t="s">
        <v>280</v>
      </c>
      <c r="AA543" s="313"/>
      <c r="AB543" s="313"/>
      <c r="AC543" s="313"/>
      <c r="AD543" s="313"/>
      <c r="AE543" s="313"/>
      <c r="AF543" s="313"/>
      <c r="AG543" s="313"/>
      <c r="AH543" s="313"/>
      <c r="AI543" s="313"/>
      <c r="AJ543" s="313"/>
      <c r="AK543" s="313"/>
      <c r="AL543" s="313"/>
      <c r="AM543" s="313"/>
      <c r="AN543" s="313"/>
      <c r="AO543" s="313"/>
      <c r="AP543" s="313"/>
      <c r="AQ543" s="313"/>
      <c r="AR543" s="313"/>
      <c r="AS543" s="313"/>
      <c r="AT543" s="313"/>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row>
    <row r="544" spans="1:86" s="343" customFormat="1" ht="21.6" customHeight="1" thickTop="1" thickBot="1" x14ac:dyDescent="0.25">
      <c r="A544" s="563"/>
      <c r="B544" s="110"/>
      <c r="C544" s="164"/>
      <c r="D544" s="725" t="s">
        <v>284</v>
      </c>
      <c r="E544" s="811"/>
      <c r="F544" s="811"/>
      <c r="G544" s="811"/>
      <c r="H544" s="811"/>
      <c r="I544" s="811"/>
      <c r="J544" s="811"/>
      <c r="K544" s="811"/>
      <c r="L544" s="811"/>
      <c r="M544" s="811"/>
      <c r="N544" s="811"/>
      <c r="O544" s="811"/>
      <c r="P544" s="811"/>
      <c r="Q544" s="811"/>
      <c r="R544" s="811"/>
      <c r="S544" s="811"/>
      <c r="T544" s="812"/>
      <c r="U544" s="1">
        <f>SUM(U538:U543)</f>
        <v>0</v>
      </c>
      <c r="V544" s="429">
        <f>SUM(V538,V540:V543)</f>
        <v>70</v>
      </c>
      <c r="W544" s="341"/>
      <c r="X544" s="351"/>
      <c r="Y544" s="354"/>
      <c r="Z544" s="312"/>
      <c r="AA544" s="367"/>
      <c r="AB544" s="367"/>
      <c r="AC544" s="367"/>
      <c r="AD544" s="367"/>
      <c r="AE544" s="367"/>
      <c r="AF544" s="367"/>
      <c r="AG544" s="367"/>
      <c r="AH544" s="367"/>
      <c r="AI544" s="367"/>
      <c r="AJ544" s="367"/>
      <c r="AK544" s="367"/>
      <c r="AL544" s="367"/>
      <c r="AM544" s="367"/>
      <c r="AN544" s="367"/>
      <c r="AO544" s="367"/>
      <c r="AP544" s="367"/>
      <c r="AQ544" s="367"/>
      <c r="AR544" s="367"/>
      <c r="AS544" s="367"/>
      <c r="AT544" s="367"/>
      <c r="AU544" s="342"/>
      <c r="AV544" s="342"/>
      <c r="AW544" s="342"/>
      <c r="AX544" s="342"/>
      <c r="AY544" s="342"/>
      <c r="AZ544" s="342"/>
      <c r="BA544" s="342"/>
      <c r="BB544" s="342"/>
      <c r="BC544" s="342"/>
      <c r="BD544" s="342"/>
      <c r="BE544" s="342"/>
      <c r="BF544" s="342"/>
      <c r="BG544" s="342"/>
      <c r="BH544" s="342"/>
      <c r="BI544" s="342"/>
      <c r="BJ544" s="342"/>
      <c r="BK544" s="342"/>
      <c r="BL544" s="342"/>
      <c r="BM544" s="342"/>
      <c r="BN544" s="342"/>
      <c r="BO544" s="342"/>
      <c r="BP544" s="342"/>
      <c r="BQ544" s="342"/>
      <c r="BR544" s="342"/>
      <c r="BS544" s="342"/>
      <c r="BT544" s="342"/>
      <c r="BU544" s="342"/>
      <c r="BV544" s="342"/>
      <c r="BW544" s="342"/>
      <c r="BX544" s="342"/>
      <c r="BY544" s="342"/>
      <c r="BZ544" s="342"/>
      <c r="CA544" s="342"/>
      <c r="CB544" s="342"/>
      <c r="CC544" s="342"/>
      <c r="CD544" s="342"/>
      <c r="CE544" s="342"/>
      <c r="CF544" s="342"/>
      <c r="CG544" s="342"/>
      <c r="CH544" s="342"/>
    </row>
    <row r="545" spans="1:86" s="343" customFormat="1" ht="21.6" customHeight="1" thickBot="1" x14ac:dyDescent="0.25">
      <c r="A545" s="421"/>
      <c r="B545" s="111"/>
      <c r="C545" s="369"/>
      <c r="D545" s="726"/>
      <c r="E545" s="895"/>
      <c r="F545" s="935">
        <v>40</v>
      </c>
      <c r="G545" s="723"/>
      <c r="H545" s="723"/>
      <c r="I545" s="723"/>
      <c r="J545" s="723"/>
      <c r="K545" s="723"/>
      <c r="L545" s="723"/>
      <c r="M545" s="723"/>
      <c r="N545" s="723"/>
      <c r="O545" s="723"/>
      <c r="P545" s="723"/>
      <c r="Q545" s="723"/>
      <c r="R545" s="723"/>
      <c r="S545" s="723"/>
      <c r="T545" s="723"/>
      <c r="U545" s="723"/>
      <c r="V545" s="724"/>
      <c r="W545" s="341"/>
      <c r="X545" s="349"/>
      <c r="Y545" s="350"/>
      <c r="Z545" s="312"/>
      <c r="AA545" s="345"/>
      <c r="AB545" s="345"/>
      <c r="AC545" s="345"/>
      <c r="AD545" s="345"/>
      <c r="AE545" s="345"/>
      <c r="AF545" s="345"/>
      <c r="AG545" s="345"/>
      <c r="AH545" s="345"/>
      <c r="AI545" s="345"/>
      <c r="AJ545" s="345"/>
      <c r="AK545" s="345"/>
      <c r="AL545" s="345"/>
      <c r="AM545" s="345"/>
      <c r="AN545" s="345"/>
      <c r="AO545" s="345"/>
      <c r="AP545" s="345"/>
      <c r="AQ545" s="345"/>
      <c r="AR545" s="345"/>
      <c r="AS545" s="345"/>
      <c r="AT545" s="345"/>
      <c r="AU545" s="342"/>
      <c r="AV545" s="342"/>
      <c r="AW545" s="342"/>
      <c r="AX545" s="342"/>
      <c r="AY545" s="342"/>
      <c r="AZ545" s="342"/>
      <c r="BA545" s="342"/>
      <c r="BB545" s="342"/>
      <c r="BC545" s="342"/>
      <c r="BD545" s="342"/>
      <c r="BE545" s="342"/>
      <c r="BF545" s="342"/>
      <c r="BG545" s="342"/>
      <c r="BH545" s="342"/>
      <c r="BI545" s="342"/>
      <c r="BJ545" s="342"/>
      <c r="BK545" s="342"/>
      <c r="BL545" s="342"/>
      <c r="BM545" s="342"/>
      <c r="BN545" s="342"/>
      <c r="BO545" s="342"/>
      <c r="BP545" s="342"/>
      <c r="BQ545" s="342"/>
      <c r="BR545" s="342"/>
      <c r="BS545" s="342"/>
      <c r="BT545" s="342"/>
      <c r="BU545" s="342"/>
      <c r="BV545" s="342"/>
      <c r="BW545" s="342"/>
      <c r="BX545" s="342"/>
      <c r="BY545" s="342"/>
      <c r="BZ545" s="342"/>
      <c r="CA545" s="342"/>
      <c r="CB545" s="342"/>
      <c r="CC545" s="342"/>
      <c r="CD545" s="342"/>
      <c r="CE545" s="342"/>
      <c r="CF545" s="342"/>
      <c r="CG545" s="342"/>
      <c r="CH545" s="342"/>
    </row>
    <row r="546" spans="1:86" ht="30" customHeight="1" thickBot="1" x14ac:dyDescent="0.25">
      <c r="A546" s="418"/>
      <c r="B546" s="270">
        <v>6400</v>
      </c>
      <c r="C546" s="197" t="s">
        <v>343</v>
      </c>
      <c r="D546" s="562" t="s">
        <v>283</v>
      </c>
      <c r="E546" s="560"/>
      <c r="F546" s="368" t="s">
        <v>283</v>
      </c>
      <c r="G546" s="95"/>
      <c r="H546" s="562"/>
      <c r="I546" s="560"/>
      <c r="J546" s="368"/>
      <c r="K546" s="95"/>
      <c r="L546" s="562" t="s">
        <v>283</v>
      </c>
      <c r="M546" s="560"/>
      <c r="N546" s="368"/>
      <c r="O546" s="95"/>
      <c r="P546" s="562"/>
      <c r="Q546" s="560"/>
      <c r="R546" s="368"/>
      <c r="S546" s="560"/>
      <c r="T546" s="561"/>
      <c r="U546" s="211"/>
      <c r="V546" s="439"/>
      <c r="Y546" s="316"/>
      <c r="Z546" s="312"/>
      <c r="AA546" s="316"/>
      <c r="AB546" s="316"/>
      <c r="AC546" s="316"/>
      <c r="AD546" s="316"/>
      <c r="AE546" s="316"/>
      <c r="AF546" s="316"/>
      <c r="AG546" s="316"/>
      <c r="AH546" s="316"/>
      <c r="AI546" s="316"/>
      <c r="AJ546" s="316"/>
      <c r="AK546" s="316"/>
      <c r="AL546" s="316"/>
      <c r="AM546" s="316"/>
      <c r="AN546" s="316"/>
      <c r="AO546" s="316"/>
      <c r="AP546" s="316"/>
      <c r="AQ546" s="316"/>
      <c r="AR546" s="316"/>
      <c r="AS546" s="316"/>
      <c r="AT546" s="316"/>
    </row>
    <row r="547" spans="1:86" ht="45" customHeight="1" x14ac:dyDescent="0.2">
      <c r="A547" s="563"/>
      <c r="B547" s="262" t="s">
        <v>410</v>
      </c>
      <c r="C547" s="235" t="s">
        <v>748</v>
      </c>
      <c r="D547" s="744"/>
      <c r="E547" s="745"/>
      <c r="F547" s="744"/>
      <c r="G547" s="745"/>
      <c r="H547" s="744"/>
      <c r="I547" s="745"/>
      <c r="J547" s="744"/>
      <c r="K547" s="745"/>
      <c r="L547" s="744"/>
      <c r="M547" s="745"/>
      <c r="N547" s="744"/>
      <c r="O547" s="745"/>
      <c r="P547" s="744"/>
      <c r="Q547" s="745"/>
      <c r="R547" s="744"/>
      <c r="S547" s="745"/>
      <c r="T547" s="70"/>
      <c r="U547" s="57">
        <f>IF(OR(D547="s",F547="s",H547="s",J547="s",L547="s",N547="s",P547="s",R547="s"), 0, IF(OR(D547="a",F547="a",H547="a",J547="a",L547="a",N547="a",P547="a",R547="a"),V547,0))</f>
        <v>0</v>
      </c>
      <c r="V547" s="431">
        <v>25</v>
      </c>
      <c r="W547" s="99">
        <f>IF((COUNTIF(D547:S547,"a")+COUNTIF(D547:S547,"s"))&gt;0,IF(OR((COUNTIF(D550:S550,"a")+COUNTIF(D550:S550,"s"))),0,COUNTIF(D547:S547,"a")+COUNTIF(D547:S547,"s")),COUNTIF(D547:S547,"a")+COUNTIF(D547:S547,"s"))</f>
        <v>0</v>
      </c>
      <c r="X547" s="346"/>
      <c r="Y547" s="354"/>
      <c r="Z547" s="312" t="s">
        <v>280</v>
      </c>
      <c r="AA547" s="316"/>
      <c r="AB547" s="316"/>
      <c r="AC547" s="316"/>
      <c r="AD547" s="316"/>
      <c r="AE547" s="316"/>
      <c r="AF547" s="316"/>
      <c r="AG547" s="316"/>
      <c r="AH547" s="316"/>
      <c r="AI547" s="316"/>
      <c r="AJ547" s="316"/>
      <c r="AK547" s="316"/>
      <c r="AL547" s="316"/>
      <c r="AM547" s="316"/>
      <c r="AN547" s="316"/>
      <c r="AO547" s="316"/>
      <c r="AP547" s="316"/>
      <c r="AQ547" s="316"/>
      <c r="AR547" s="316"/>
      <c r="AS547" s="316"/>
      <c r="AT547" s="316"/>
    </row>
    <row r="548" spans="1:86" ht="45" customHeight="1" x14ac:dyDescent="0.2">
      <c r="A548" s="563"/>
      <c r="B548" s="274" t="s">
        <v>411</v>
      </c>
      <c r="C548" s="124" t="s">
        <v>749</v>
      </c>
      <c r="D548" s="727"/>
      <c r="E548" s="728"/>
      <c r="F548" s="727"/>
      <c r="G548" s="728"/>
      <c r="H548" s="727"/>
      <c r="I548" s="728"/>
      <c r="J548" s="727"/>
      <c r="K548" s="728"/>
      <c r="L548" s="727"/>
      <c r="M548" s="728"/>
      <c r="N548" s="727"/>
      <c r="O548" s="728"/>
      <c r="P548" s="727"/>
      <c r="Q548" s="728"/>
      <c r="R548" s="727"/>
      <c r="S548" s="728"/>
      <c r="T548" s="70"/>
      <c r="U548" s="54">
        <f t="shared" ref="U548:U554" si="67">IF(OR(D548="s",F548="s",H548="s",J548="s",L548="s",N548="s",P548="s",R548="s"), 0, IF(OR(D548="a",F548="a",H548="a",J548="a",L548="a",N548="a",P548="a",R548="a"),V548,0))</f>
        <v>0</v>
      </c>
      <c r="V548" s="428">
        <v>20</v>
      </c>
      <c r="W548" s="99">
        <f>IF((COUNTIF(D548:S548,"a")+COUNTIF(D548:S548,"s"))&gt;0,IF(OR((COUNTIF(D550:S550,"a")+COUNTIF(D550:S550,"s"))),0,COUNTIF(D548:S548,"a")+COUNTIF(D548:S548,"s")),COUNTIF(D548:S548,"a")+COUNTIF(D548:S548,"s"))</f>
        <v>0</v>
      </c>
      <c r="X548" s="250"/>
      <c r="Y548" s="313"/>
      <c r="Z548" s="312"/>
      <c r="AA548" s="313"/>
      <c r="AB548" s="313"/>
      <c r="AC548" s="313"/>
      <c r="AD548" s="313"/>
      <c r="AE548" s="313"/>
      <c r="AF548" s="313"/>
      <c r="AG548" s="313"/>
      <c r="AH548" s="313"/>
      <c r="AI548" s="313"/>
      <c r="AJ548" s="313"/>
      <c r="AK548" s="313"/>
      <c r="AL548" s="313"/>
      <c r="AM548" s="313"/>
      <c r="AN548" s="313"/>
    </row>
    <row r="549" spans="1:86" ht="45" customHeight="1" x14ac:dyDescent="0.2">
      <c r="A549" s="563"/>
      <c r="B549" s="274" t="s">
        <v>412</v>
      </c>
      <c r="C549" s="124" t="s">
        <v>1187</v>
      </c>
      <c r="D549" s="727"/>
      <c r="E549" s="728"/>
      <c r="F549" s="727"/>
      <c r="G549" s="728"/>
      <c r="H549" s="727"/>
      <c r="I549" s="728"/>
      <c r="J549" s="727"/>
      <c r="K549" s="728"/>
      <c r="L549" s="727"/>
      <c r="M549" s="728"/>
      <c r="N549" s="727"/>
      <c r="O549" s="728"/>
      <c r="P549" s="727"/>
      <c r="Q549" s="728"/>
      <c r="R549" s="727"/>
      <c r="S549" s="728"/>
      <c r="T549" s="70"/>
      <c r="U549" s="54">
        <f t="shared" si="67"/>
        <v>0</v>
      </c>
      <c r="V549" s="428">
        <v>20</v>
      </c>
      <c r="W549" s="99">
        <f>IF((COUNTIF(D549:S549,"a")+COUNTIF(D549:S549,"s"))&gt;0,IF(OR((COUNTIF(D550:S550,"a")+COUNTIF(D550:S550,"s"))),0,COUNTIF(D549:S549,"a")+COUNTIF(D549:S549,"s")),COUNTIF(D549:S549,"a")+COUNTIF(D549:S549,"s"))</f>
        <v>0</v>
      </c>
      <c r="X549" s="250"/>
      <c r="Y549" s="313"/>
      <c r="Z549" s="312"/>
      <c r="AA549" s="313"/>
      <c r="AB549" s="313"/>
      <c r="AC549" s="313"/>
      <c r="AD549" s="313"/>
      <c r="AE549" s="313"/>
      <c r="AF549" s="313"/>
      <c r="AG549" s="313"/>
      <c r="AH549" s="313"/>
      <c r="AI549" s="313"/>
      <c r="AJ549" s="313"/>
      <c r="AK549" s="313"/>
      <c r="AL549" s="313"/>
      <c r="AM549" s="313"/>
      <c r="AN549" s="313"/>
    </row>
    <row r="550" spans="1:86" ht="45" customHeight="1" x14ac:dyDescent="0.2">
      <c r="A550" s="563"/>
      <c r="B550" s="275" t="s">
        <v>203</v>
      </c>
      <c r="C550" s="237" t="s">
        <v>750</v>
      </c>
      <c r="D550" s="727"/>
      <c r="E550" s="728"/>
      <c r="F550" s="727"/>
      <c r="G550" s="728"/>
      <c r="H550" s="727"/>
      <c r="I550" s="728"/>
      <c r="J550" s="727"/>
      <c r="K550" s="728"/>
      <c r="L550" s="727"/>
      <c r="M550" s="728"/>
      <c r="N550" s="727"/>
      <c r="O550" s="728"/>
      <c r="P550" s="727"/>
      <c r="Q550" s="728"/>
      <c r="R550" s="727"/>
      <c r="S550" s="728"/>
      <c r="T550" s="70"/>
      <c r="U550" s="103">
        <f>IF(OR(D550="s",F550="s",H550="s",J550="s",L550="s",N550="s",P550="s",R550="s"), 0, IF(OR(D550="a",F550="a",H550="a",J550="a",L550="a",N550="a",P550="a",R550="a"),V550,0))</f>
        <v>0</v>
      </c>
      <c r="V550" s="445">
        <v>25</v>
      </c>
      <c r="W550" s="99">
        <f>IF((COUNTIF(D550:S550,"a")+COUNTIF(D550:S550,"s"))&gt;0,IF(OR((COUNTIF(D549:S549,"a")+COUNTIF(D549:S549,"s")),(COUNTIF(D547:S547,"a")+COUNTIF(D547:S547,"s")),(COUNTIF(D548:S548,"a")+COUNTIF(D548:S548,"s"))),0,COUNTIF(D550:S550,"a")+COUNTIF(D550:S550,"s")),COUNTIF(D550:S550,"a")+COUNTIF(D550:S550,"s"))</f>
        <v>0</v>
      </c>
      <c r="X550" s="346"/>
      <c r="Y550" s="354"/>
      <c r="Z550" s="312"/>
      <c r="AA550" s="316"/>
      <c r="AB550" s="316"/>
      <c r="AC550" s="316"/>
      <c r="AD550" s="316"/>
      <c r="AE550" s="316"/>
      <c r="AF550" s="316"/>
      <c r="AG550" s="316"/>
      <c r="AH550" s="316"/>
      <c r="AI550" s="316"/>
      <c r="AJ550" s="316"/>
      <c r="AK550" s="316"/>
      <c r="AL550" s="316"/>
      <c r="AM550" s="316"/>
      <c r="AN550" s="316"/>
      <c r="AO550" s="316"/>
      <c r="AP550" s="316"/>
      <c r="AQ550" s="316"/>
      <c r="AR550" s="316"/>
      <c r="AS550" s="316"/>
      <c r="AT550" s="316"/>
    </row>
    <row r="551" spans="1:86" ht="45" customHeight="1" x14ac:dyDescent="0.2">
      <c r="A551" s="563"/>
      <c r="B551" s="274" t="s">
        <v>413</v>
      </c>
      <c r="C551" s="124" t="s">
        <v>74</v>
      </c>
      <c r="D551" s="727"/>
      <c r="E551" s="728"/>
      <c r="F551" s="727"/>
      <c r="G551" s="728"/>
      <c r="H551" s="727"/>
      <c r="I551" s="728"/>
      <c r="J551" s="727"/>
      <c r="K551" s="728"/>
      <c r="L551" s="727"/>
      <c r="M551" s="728"/>
      <c r="N551" s="727"/>
      <c r="O551" s="728"/>
      <c r="P551" s="727"/>
      <c r="Q551" s="728"/>
      <c r="R551" s="727"/>
      <c r="S551" s="728"/>
      <c r="T551" s="71"/>
      <c r="U551" s="54">
        <f t="shared" si="67"/>
        <v>0</v>
      </c>
      <c r="V551" s="428">
        <v>10</v>
      </c>
      <c r="W551" s="99">
        <f>COUNTIF(D551:S551,"a")+COUNTIF(D551:S551,"s")</f>
        <v>0</v>
      </c>
      <c r="X551" s="250"/>
      <c r="Y551" s="316"/>
      <c r="Z551" s="312" t="s">
        <v>280</v>
      </c>
      <c r="AA551" s="316"/>
      <c r="AB551" s="316"/>
      <c r="AC551" s="316"/>
      <c r="AD551" s="316"/>
      <c r="AE551" s="316"/>
      <c r="AF551" s="316"/>
      <c r="AG551" s="316"/>
      <c r="AH551" s="316"/>
      <c r="AI551" s="316"/>
      <c r="AJ551" s="316"/>
      <c r="AK551" s="316"/>
      <c r="AL551" s="316"/>
      <c r="AM551" s="316"/>
      <c r="AN551" s="316"/>
      <c r="AO551" s="316"/>
      <c r="AP551" s="316"/>
      <c r="AQ551" s="316"/>
      <c r="AR551" s="316"/>
      <c r="AS551" s="316"/>
      <c r="AT551" s="316"/>
    </row>
    <row r="552" spans="1:86" ht="27.95" customHeight="1" x14ac:dyDescent="0.2">
      <c r="A552" s="563"/>
      <c r="B552" s="274" t="s">
        <v>414</v>
      </c>
      <c r="C552" s="124" t="s">
        <v>534</v>
      </c>
      <c r="D552" s="727"/>
      <c r="E552" s="728"/>
      <c r="F552" s="727"/>
      <c r="G552" s="728"/>
      <c r="H552" s="727"/>
      <c r="I552" s="728"/>
      <c r="J552" s="727"/>
      <c r="K552" s="728"/>
      <c r="L552" s="727"/>
      <c r="M552" s="728"/>
      <c r="N552" s="727"/>
      <c r="O552" s="728"/>
      <c r="P552" s="727"/>
      <c r="Q552" s="728"/>
      <c r="R552" s="727"/>
      <c r="S552" s="728"/>
      <c r="T552" s="71"/>
      <c r="U552" s="54">
        <f t="shared" si="67"/>
        <v>0</v>
      </c>
      <c r="V552" s="428">
        <v>10</v>
      </c>
      <c r="W552" s="99">
        <f>COUNTIF(D552:S552,"a")+COUNTIF(D552:S552,"s")</f>
        <v>0</v>
      </c>
      <c r="X552" s="250"/>
      <c r="Z552" s="312" t="s">
        <v>280</v>
      </c>
    </row>
    <row r="553" spans="1:86" ht="27.95" customHeight="1" x14ac:dyDescent="0.2">
      <c r="A553" s="563"/>
      <c r="B553" s="274" t="s">
        <v>415</v>
      </c>
      <c r="C553" s="124" t="s">
        <v>374</v>
      </c>
      <c r="D553" s="727"/>
      <c r="E553" s="728"/>
      <c r="F553" s="727"/>
      <c r="G553" s="728"/>
      <c r="H553" s="727"/>
      <c r="I553" s="728"/>
      <c r="J553" s="727"/>
      <c r="K553" s="728"/>
      <c r="L553" s="727"/>
      <c r="M553" s="728"/>
      <c r="N553" s="727"/>
      <c r="O553" s="728"/>
      <c r="P553" s="727"/>
      <c r="Q553" s="728"/>
      <c r="R553" s="727"/>
      <c r="S553" s="728"/>
      <c r="T553" s="71"/>
      <c r="U553" s="54">
        <f t="shared" si="67"/>
        <v>0</v>
      </c>
      <c r="V553" s="433">
        <v>20</v>
      </c>
      <c r="W553" s="99">
        <f>COUNTIF(D553:S553,"a")+COUNTIF(D553:S553,"s")</f>
        <v>0</v>
      </c>
      <c r="X553" s="250"/>
      <c r="Z553" s="312" t="s">
        <v>280</v>
      </c>
    </row>
    <row r="554" spans="1:86" ht="27.95" customHeight="1" thickBot="1" x14ac:dyDescent="0.25">
      <c r="A554" s="563"/>
      <c r="B554" s="274" t="s">
        <v>416</v>
      </c>
      <c r="C554" s="124" t="s">
        <v>1179</v>
      </c>
      <c r="D554" s="720"/>
      <c r="E554" s="721"/>
      <c r="F554" s="720"/>
      <c r="G554" s="721"/>
      <c r="H554" s="720"/>
      <c r="I554" s="721"/>
      <c r="J554" s="720"/>
      <c r="K554" s="721"/>
      <c r="L554" s="720"/>
      <c r="M554" s="721"/>
      <c r="N554" s="720"/>
      <c r="O554" s="721"/>
      <c r="P554" s="720"/>
      <c r="Q554" s="721"/>
      <c r="R554" s="720"/>
      <c r="S554" s="721"/>
      <c r="T554" s="71"/>
      <c r="U554" s="58">
        <f t="shared" si="67"/>
        <v>0</v>
      </c>
      <c r="V554" s="433">
        <v>15</v>
      </c>
      <c r="W554" s="99">
        <f>COUNTIF(D554:S554,"a")+COUNTIF(D554:S554,"s")</f>
        <v>0</v>
      </c>
      <c r="X554" s="346"/>
      <c r="Y554" s="354"/>
      <c r="Z554" s="312"/>
      <c r="AA554" s="316"/>
      <c r="AB554" s="316"/>
      <c r="AC554" s="316"/>
      <c r="AD554" s="316"/>
      <c r="AE554" s="316"/>
      <c r="AF554" s="316"/>
      <c r="AG554" s="316"/>
      <c r="AH554" s="316"/>
      <c r="AI554" s="316"/>
      <c r="AJ554" s="316"/>
      <c r="AK554" s="316"/>
      <c r="AL554" s="316"/>
      <c r="AM554" s="316"/>
      <c r="AN554" s="316"/>
      <c r="AO554" s="316"/>
      <c r="AP554" s="316"/>
      <c r="AQ554" s="316"/>
      <c r="AR554" s="316"/>
      <c r="AS554" s="316"/>
      <c r="AT554" s="316"/>
    </row>
    <row r="555" spans="1:86" ht="21" customHeight="1" thickTop="1" thickBot="1" x14ac:dyDescent="0.25">
      <c r="A555" s="563"/>
      <c r="B555" s="110"/>
      <c r="C555" s="124"/>
      <c r="D555" s="725" t="s">
        <v>284</v>
      </c>
      <c r="E555" s="811"/>
      <c r="F555" s="811"/>
      <c r="G555" s="811"/>
      <c r="H555" s="811"/>
      <c r="I555" s="811"/>
      <c r="J555" s="811"/>
      <c r="K555" s="811"/>
      <c r="L555" s="811"/>
      <c r="M555" s="811"/>
      <c r="N555" s="811"/>
      <c r="O555" s="811"/>
      <c r="P555" s="811"/>
      <c r="Q555" s="811"/>
      <c r="R555" s="811"/>
      <c r="S555" s="811"/>
      <c r="T555" s="812"/>
      <c r="U555" s="1">
        <f>SUM(U547:U554)</f>
        <v>0</v>
      </c>
      <c r="V555" s="429">
        <f>SUM(V547:V549,V551:V554)</f>
        <v>120</v>
      </c>
      <c r="X555" s="349"/>
      <c r="Y555" s="354"/>
      <c r="Z555" s="312"/>
      <c r="AA555" s="316"/>
      <c r="AB555" s="316"/>
      <c r="AC555" s="316"/>
      <c r="AD555" s="316"/>
      <c r="AE555" s="316"/>
      <c r="AF555" s="316"/>
      <c r="AG555" s="316"/>
      <c r="AH555" s="316"/>
      <c r="AI555" s="316"/>
      <c r="AJ555" s="316"/>
      <c r="AK555" s="316"/>
      <c r="AL555" s="316"/>
      <c r="AM555" s="316"/>
      <c r="AN555" s="316"/>
      <c r="AO555" s="316"/>
      <c r="AP555" s="316"/>
      <c r="AQ555" s="316"/>
      <c r="AR555" s="316"/>
      <c r="AS555" s="316"/>
      <c r="AT555" s="316"/>
    </row>
    <row r="556" spans="1:86" ht="21" customHeight="1" thickBot="1" x14ac:dyDescent="0.25">
      <c r="A556" s="563"/>
      <c r="B556" s="113"/>
      <c r="C556" s="120"/>
      <c r="D556" s="726"/>
      <c r="E556" s="895"/>
      <c r="F556" s="934">
        <v>60</v>
      </c>
      <c r="G556" s="723"/>
      <c r="H556" s="723"/>
      <c r="I556" s="723"/>
      <c r="J556" s="723"/>
      <c r="K556" s="723"/>
      <c r="L556" s="723"/>
      <c r="M556" s="723"/>
      <c r="N556" s="723"/>
      <c r="O556" s="723"/>
      <c r="P556" s="723"/>
      <c r="Q556" s="723"/>
      <c r="R556" s="723"/>
      <c r="S556" s="723"/>
      <c r="T556" s="723"/>
      <c r="U556" s="723"/>
      <c r="V556" s="724"/>
      <c r="X556" s="349"/>
      <c r="Y556" s="350"/>
      <c r="Z556" s="312"/>
      <c r="AA556" s="313"/>
      <c r="AB556" s="313"/>
      <c r="AC556" s="313"/>
      <c r="AD556" s="313"/>
      <c r="AE556" s="313"/>
      <c r="AF556" s="313"/>
      <c r="AG556" s="313"/>
      <c r="AH556" s="313"/>
      <c r="AI556" s="313"/>
      <c r="AJ556" s="313"/>
      <c r="AK556" s="313"/>
      <c r="AL556" s="313"/>
      <c r="AM556" s="313"/>
      <c r="AN556" s="313"/>
    </row>
    <row r="557" spans="1:86" ht="30" customHeight="1" thickBot="1" x14ac:dyDescent="0.25">
      <c r="A557" s="563"/>
      <c r="B557" s="277">
        <v>6500</v>
      </c>
      <c r="C557" s="209" t="s">
        <v>18</v>
      </c>
      <c r="D557" s="14" t="s">
        <v>283</v>
      </c>
      <c r="E557" s="23"/>
      <c r="F557" s="24" t="s">
        <v>283</v>
      </c>
      <c r="G557" s="25"/>
      <c r="H557" s="14"/>
      <c r="I557" s="23"/>
      <c r="J557" s="13"/>
      <c r="K557" s="25"/>
      <c r="L557" s="14" t="s">
        <v>283</v>
      </c>
      <c r="M557" s="23"/>
      <c r="N557" s="24"/>
      <c r="O557" s="25"/>
      <c r="P557" s="15"/>
      <c r="Q557" s="17"/>
      <c r="R557" s="15"/>
      <c r="S557" s="17"/>
      <c r="T557" s="20"/>
      <c r="U557" s="21"/>
      <c r="V557" s="430"/>
      <c r="Y557" s="313"/>
      <c r="Z557" s="312"/>
      <c r="AA557" s="313"/>
      <c r="AB557" s="313"/>
      <c r="AC557" s="313"/>
      <c r="AD557" s="313"/>
      <c r="AE557" s="313"/>
      <c r="AF557" s="313"/>
      <c r="AG557" s="313"/>
      <c r="AH557" s="313"/>
      <c r="AI557" s="313"/>
      <c r="AJ557" s="313"/>
      <c r="AK557" s="313"/>
      <c r="AL557" s="313"/>
      <c r="AM557" s="313"/>
      <c r="AN557" s="313"/>
    </row>
    <row r="558" spans="1:86" ht="27.95" customHeight="1" x14ac:dyDescent="0.2">
      <c r="A558" s="563"/>
      <c r="B558" s="262" t="s">
        <v>521</v>
      </c>
      <c r="C558" s="217" t="s">
        <v>64</v>
      </c>
      <c r="D558" s="744"/>
      <c r="E558" s="745"/>
      <c r="F558" s="744"/>
      <c r="G558" s="745"/>
      <c r="H558" s="744"/>
      <c r="I558" s="745"/>
      <c r="J558" s="744"/>
      <c r="K558" s="745"/>
      <c r="L558" s="744"/>
      <c r="M558" s="745"/>
      <c r="N558" s="744"/>
      <c r="O558" s="745"/>
      <c r="P558" s="744"/>
      <c r="Q558" s="745"/>
      <c r="R558" s="744"/>
      <c r="S558" s="745"/>
      <c r="T558" s="65"/>
      <c r="U558" s="57">
        <f>IF(OR(D558="s",F558="s",H558="s",J558="s",L558="s",N558="s",P558="s",R558="s"), 0, IF(OR(D558="a",F558="a",H558="a",J558="a",L558="a",N558="a",P558="a",R558="a"),V558,0))</f>
        <v>0</v>
      </c>
      <c r="V558" s="431">
        <v>10</v>
      </c>
      <c r="W558" s="99">
        <f>COUNTIF(D558:S558,"a")+COUNTIF(D558:S558,"s")</f>
        <v>0</v>
      </c>
      <c r="X558" s="250"/>
      <c r="Y558" s="316"/>
      <c r="Z558" s="312" t="s">
        <v>280</v>
      </c>
      <c r="AA558" s="316"/>
      <c r="AB558" s="316"/>
      <c r="AC558" s="316"/>
      <c r="AD558" s="316"/>
      <c r="AE558" s="316"/>
      <c r="AF558" s="316"/>
      <c r="AG558" s="316"/>
      <c r="AH558" s="316"/>
      <c r="AI558" s="316"/>
      <c r="AJ558" s="316"/>
      <c r="AK558" s="316"/>
      <c r="AL558" s="316"/>
      <c r="AM558" s="316"/>
      <c r="AN558" s="316"/>
      <c r="AO558" s="316"/>
      <c r="AP558" s="316"/>
      <c r="AQ558" s="316"/>
      <c r="AR558" s="316"/>
      <c r="AS558" s="316"/>
      <c r="AT558" s="316"/>
    </row>
    <row r="559" spans="1:86" ht="27.95" customHeight="1" x14ac:dyDescent="0.2">
      <c r="A559" s="563"/>
      <c r="B559" s="274" t="s">
        <v>65</v>
      </c>
      <c r="C559" s="202" t="s">
        <v>500</v>
      </c>
      <c r="D559" s="727"/>
      <c r="E559" s="728"/>
      <c r="F559" s="727"/>
      <c r="G559" s="728"/>
      <c r="H559" s="727"/>
      <c r="I559" s="728"/>
      <c r="J559" s="727"/>
      <c r="K559" s="728"/>
      <c r="L559" s="727"/>
      <c r="M559" s="728"/>
      <c r="N559" s="727"/>
      <c r="O559" s="728"/>
      <c r="P559" s="727"/>
      <c r="Q559" s="728"/>
      <c r="R559" s="727"/>
      <c r="S559" s="728"/>
      <c r="T559" s="65"/>
      <c r="U559" s="54">
        <f>IF(OR(D559="s",F559="s",H559="s",J559="s",L559="s",N559="s",P559="s",R559="s"), 0, IF(OR(D559="a",F559="a",H559="a",J559="a",L559="a",N559="a",P559="a",R559="a"),V559,0))</f>
        <v>0</v>
      </c>
      <c r="V559" s="428">
        <v>10</v>
      </c>
      <c r="W559" s="99">
        <f>COUNTIF(D559:S559,"a")+COUNTIF(D559:S559,"s")</f>
        <v>0</v>
      </c>
      <c r="X559" s="250"/>
      <c r="Y559" s="316"/>
      <c r="Z559" s="312" t="s">
        <v>280</v>
      </c>
      <c r="AA559" s="316"/>
      <c r="AB559" s="316"/>
      <c r="AC559" s="316"/>
      <c r="AD559" s="316"/>
      <c r="AE559" s="316"/>
      <c r="AF559" s="316"/>
      <c r="AG559" s="316"/>
      <c r="AH559" s="316"/>
      <c r="AI559" s="316"/>
      <c r="AJ559" s="316"/>
      <c r="AK559" s="316"/>
      <c r="AL559" s="316"/>
      <c r="AM559" s="316"/>
      <c r="AN559" s="316"/>
      <c r="AO559" s="316"/>
      <c r="AP559" s="316"/>
      <c r="AQ559" s="316"/>
      <c r="AR559" s="316"/>
      <c r="AS559" s="316"/>
      <c r="AT559" s="316"/>
    </row>
    <row r="560" spans="1:86" ht="27.95" customHeight="1" x14ac:dyDescent="0.2">
      <c r="A560" s="563"/>
      <c r="B560" s="274" t="s">
        <v>501</v>
      </c>
      <c r="C560" s="202" t="s">
        <v>227</v>
      </c>
      <c r="D560" s="727"/>
      <c r="E560" s="728"/>
      <c r="F560" s="727"/>
      <c r="G560" s="728"/>
      <c r="H560" s="727"/>
      <c r="I560" s="728"/>
      <c r="J560" s="727"/>
      <c r="K560" s="728"/>
      <c r="L560" s="727"/>
      <c r="M560" s="728"/>
      <c r="N560" s="727"/>
      <c r="O560" s="728"/>
      <c r="P560" s="727"/>
      <c r="Q560" s="728"/>
      <c r="R560" s="727"/>
      <c r="S560" s="728"/>
      <c r="T560" s="65"/>
      <c r="U560" s="54">
        <f>IF(OR(D560="s",F560="s",H560="s",J560="s",L560="s",N560="s",P560="s",R560="s"), 0, IF(OR(D560="a",F560="a",H560="a",J560="a",L560="a",N560="a",P560="a",R560="a"),V560,0))</f>
        <v>0</v>
      </c>
      <c r="V560" s="428">
        <v>10</v>
      </c>
      <c r="W560" s="99">
        <f>COUNTIF(D560:S560,"a")+COUNTIF(D560:S560,"s")</f>
        <v>0</v>
      </c>
      <c r="X560" s="250"/>
      <c r="Y560" s="316"/>
      <c r="Z560" s="312" t="s">
        <v>280</v>
      </c>
      <c r="AA560" s="316"/>
      <c r="AB560" s="316"/>
      <c r="AC560" s="316"/>
      <c r="AD560" s="316"/>
      <c r="AE560" s="316"/>
      <c r="AF560" s="316"/>
      <c r="AG560" s="316"/>
      <c r="AH560" s="316"/>
      <c r="AI560" s="316"/>
      <c r="AJ560" s="316"/>
      <c r="AK560" s="316"/>
      <c r="AL560" s="316"/>
      <c r="AM560" s="316"/>
      <c r="AN560" s="316"/>
      <c r="AO560" s="316"/>
      <c r="AP560" s="316"/>
      <c r="AQ560" s="316"/>
      <c r="AR560" s="316"/>
      <c r="AS560" s="316"/>
      <c r="AT560" s="316"/>
    </row>
    <row r="561" spans="1:46" ht="27.95" customHeight="1" thickBot="1" x14ac:dyDescent="0.25">
      <c r="A561" s="563"/>
      <c r="B561" s="274" t="s">
        <v>228</v>
      </c>
      <c r="C561" s="202" t="s">
        <v>117</v>
      </c>
      <c r="D561" s="720"/>
      <c r="E561" s="721"/>
      <c r="F561" s="720"/>
      <c r="G561" s="721"/>
      <c r="H561" s="720"/>
      <c r="I561" s="721"/>
      <c r="J561" s="720"/>
      <c r="K561" s="721"/>
      <c r="L561" s="720"/>
      <c r="M561" s="721"/>
      <c r="N561" s="720"/>
      <c r="O561" s="721"/>
      <c r="P561" s="720"/>
      <c r="Q561" s="721"/>
      <c r="R561" s="720"/>
      <c r="S561" s="721"/>
      <c r="T561" s="65"/>
      <c r="U561" s="58">
        <f>IF(OR(D561="s",F561="s",H561="s",J561="s",L561="s",N561="s",P561="s",R561="s"), 0, IF(OR(D561="a",F561="a",H561="a",J561="a",L561="a",N561="a",P561="a",R561="a"),V561,0))</f>
        <v>0</v>
      </c>
      <c r="V561" s="428">
        <v>10</v>
      </c>
      <c r="W561" s="99">
        <f>COUNTIF(D561:S561,"a")+COUNTIF(D561:S561,"s")</f>
        <v>0</v>
      </c>
      <c r="X561" s="250"/>
      <c r="Y561" s="313"/>
      <c r="Z561" s="312" t="s">
        <v>280</v>
      </c>
      <c r="AA561" s="313"/>
      <c r="AB561" s="313"/>
      <c r="AC561" s="313"/>
      <c r="AD561" s="313"/>
      <c r="AE561" s="313"/>
      <c r="AF561" s="313"/>
      <c r="AG561" s="313"/>
      <c r="AH561" s="313"/>
      <c r="AI561" s="313"/>
      <c r="AJ561" s="313"/>
      <c r="AK561" s="313"/>
      <c r="AL561" s="313"/>
      <c r="AM561" s="313"/>
      <c r="AN561" s="313"/>
    </row>
    <row r="562" spans="1:46" ht="21" customHeight="1" thickTop="1" thickBot="1" x14ac:dyDescent="0.25">
      <c r="A562" s="563"/>
      <c r="B562" s="177"/>
      <c r="C562" s="155"/>
      <c r="D562" s="725" t="s">
        <v>284</v>
      </c>
      <c r="E562" s="811"/>
      <c r="F562" s="811"/>
      <c r="G562" s="811"/>
      <c r="H562" s="811"/>
      <c r="I562" s="811"/>
      <c r="J562" s="811"/>
      <c r="K562" s="811"/>
      <c r="L562" s="811"/>
      <c r="M562" s="811"/>
      <c r="N562" s="811"/>
      <c r="O562" s="811"/>
      <c r="P562" s="811"/>
      <c r="Q562" s="811"/>
      <c r="R562" s="811"/>
      <c r="S562" s="811"/>
      <c r="T562" s="812"/>
      <c r="U562" s="1">
        <f>SUM(U558:U561)</f>
        <v>0</v>
      </c>
      <c r="V562" s="429">
        <f>SUM(V558:V561)</f>
        <v>40</v>
      </c>
      <c r="X562" s="244"/>
      <c r="Y562" s="313"/>
      <c r="Z562" s="312"/>
      <c r="AA562" s="313"/>
      <c r="AB562" s="313"/>
      <c r="AC562" s="313"/>
      <c r="AD562" s="313"/>
      <c r="AE562" s="313"/>
      <c r="AF562" s="313"/>
      <c r="AG562" s="313"/>
      <c r="AH562" s="313"/>
      <c r="AI562" s="313"/>
      <c r="AJ562" s="313"/>
      <c r="AK562" s="313"/>
      <c r="AL562" s="313"/>
      <c r="AM562" s="313"/>
      <c r="AN562" s="313"/>
    </row>
    <row r="563" spans="1:46" ht="21" customHeight="1" thickBot="1" x14ac:dyDescent="0.25">
      <c r="A563" s="421"/>
      <c r="B563" s="653"/>
      <c r="C563" s="183"/>
      <c r="D563" s="726"/>
      <c r="E563" s="895"/>
      <c r="F563" s="933">
        <v>40</v>
      </c>
      <c r="G563" s="723"/>
      <c r="H563" s="723"/>
      <c r="I563" s="723"/>
      <c r="J563" s="723"/>
      <c r="K563" s="723"/>
      <c r="L563" s="723"/>
      <c r="M563" s="723"/>
      <c r="N563" s="723"/>
      <c r="O563" s="723"/>
      <c r="P563" s="723"/>
      <c r="Q563" s="723"/>
      <c r="R563" s="723"/>
      <c r="S563" s="723"/>
      <c r="T563" s="723"/>
      <c r="U563" s="723"/>
      <c r="V563" s="724"/>
      <c r="Y563" s="316"/>
      <c r="Z563" s="312"/>
      <c r="AA563" s="316"/>
      <c r="AB563" s="316"/>
      <c r="AC563" s="316"/>
      <c r="AD563" s="316"/>
      <c r="AE563" s="316"/>
      <c r="AF563" s="316"/>
      <c r="AG563" s="316"/>
      <c r="AH563" s="316"/>
      <c r="AI563" s="316"/>
      <c r="AJ563" s="316"/>
      <c r="AK563" s="316"/>
      <c r="AL563" s="316"/>
      <c r="AM563" s="316"/>
      <c r="AN563" s="316"/>
      <c r="AO563" s="316"/>
      <c r="AP563" s="316"/>
      <c r="AQ563" s="316"/>
      <c r="AR563" s="316"/>
      <c r="AS563" s="316"/>
      <c r="AT563" s="316"/>
    </row>
    <row r="564" spans="1:46" ht="33" customHeight="1" thickBot="1" x14ac:dyDescent="0.25">
      <c r="A564" s="474"/>
      <c r="B564" s="304">
        <v>7000</v>
      </c>
      <c r="C564" s="917" t="s">
        <v>318</v>
      </c>
      <c r="D564" s="918"/>
      <c r="E564" s="918"/>
      <c r="F564" s="918"/>
      <c r="G564" s="918"/>
      <c r="H564" s="918"/>
      <c r="I564" s="918"/>
      <c r="J564" s="918"/>
      <c r="K564" s="918"/>
      <c r="L564" s="918"/>
      <c r="M564" s="918"/>
      <c r="N564" s="918"/>
      <c r="O564" s="918"/>
      <c r="P564" s="918"/>
      <c r="Q564" s="918"/>
      <c r="R564" s="918"/>
      <c r="S564" s="918"/>
      <c r="T564" s="918"/>
      <c r="U564" s="918"/>
      <c r="V564" s="919"/>
      <c r="Y564" s="316"/>
      <c r="Z564" s="312"/>
      <c r="AA564" s="316"/>
      <c r="AB564" s="316"/>
      <c r="AC564" s="316"/>
      <c r="AD564" s="316"/>
      <c r="AE564" s="316"/>
      <c r="AF564" s="316"/>
      <c r="AG564" s="316"/>
      <c r="AH564" s="316"/>
      <c r="AI564" s="316"/>
      <c r="AJ564" s="316"/>
      <c r="AK564" s="316"/>
      <c r="AL564" s="316"/>
      <c r="AM564" s="316"/>
      <c r="AN564" s="316"/>
      <c r="AO564" s="316"/>
      <c r="AP564" s="316"/>
      <c r="AQ564" s="316"/>
      <c r="AR564" s="316"/>
      <c r="AS564" s="316"/>
      <c r="AT564" s="316"/>
    </row>
    <row r="565" spans="1:46" ht="30" customHeight="1" thickBot="1" x14ac:dyDescent="0.25">
      <c r="A565" s="447"/>
      <c r="B565" s="277">
        <v>7200</v>
      </c>
      <c r="C565" s="132" t="s">
        <v>21</v>
      </c>
      <c r="D565" s="14" t="s">
        <v>283</v>
      </c>
      <c r="E565" s="39"/>
      <c r="F565" s="40"/>
      <c r="G565" s="41"/>
      <c r="H565" s="42"/>
      <c r="I565" s="39"/>
      <c r="J565" s="40"/>
      <c r="K565" s="41"/>
      <c r="L565" s="14" t="s">
        <v>283</v>
      </c>
      <c r="M565" s="39"/>
      <c r="N565" s="40"/>
      <c r="O565" s="41"/>
      <c r="P565" s="42"/>
      <c r="Q565" s="39"/>
      <c r="R565" s="43"/>
      <c r="S565" s="44"/>
      <c r="T565" s="45"/>
      <c r="U565" s="34"/>
      <c r="V565" s="34"/>
      <c r="Y565" s="316"/>
      <c r="Z565" s="312"/>
      <c r="AA565" s="316"/>
      <c r="AB565" s="316"/>
      <c r="AC565" s="316"/>
      <c r="AD565" s="316"/>
      <c r="AE565" s="316"/>
      <c r="AF565" s="316"/>
      <c r="AG565" s="316"/>
      <c r="AH565" s="316"/>
      <c r="AI565" s="316"/>
      <c r="AJ565" s="316"/>
      <c r="AK565" s="316"/>
      <c r="AL565" s="316"/>
      <c r="AM565" s="316"/>
      <c r="AN565" s="316"/>
      <c r="AO565" s="316"/>
      <c r="AP565" s="316"/>
      <c r="AQ565" s="316"/>
      <c r="AR565" s="316"/>
      <c r="AS565" s="316"/>
      <c r="AT565" s="316"/>
    </row>
    <row r="566" spans="1:46" ht="27.95" customHeight="1" x14ac:dyDescent="0.2">
      <c r="A566" s="563"/>
      <c r="B566" s="262" t="s">
        <v>320</v>
      </c>
      <c r="C566" s="117" t="s">
        <v>685</v>
      </c>
      <c r="D566" s="727"/>
      <c r="E566" s="728"/>
      <c r="F566" s="727"/>
      <c r="G566" s="728"/>
      <c r="H566" s="727"/>
      <c r="I566" s="728"/>
      <c r="J566" s="727"/>
      <c r="K566" s="728"/>
      <c r="L566" s="727"/>
      <c r="M566" s="728"/>
      <c r="N566" s="727"/>
      <c r="O566" s="728"/>
      <c r="P566" s="727"/>
      <c r="Q566" s="728"/>
      <c r="R566" s="727"/>
      <c r="S566" s="728"/>
      <c r="T566" s="71"/>
      <c r="U566" s="57">
        <f t="shared" ref="U566:U572" si="68">IF(OR(D566="s",F566="s",H566="s",J566="s",L566="s",N566="s",P566="s",R566="s"), 0, IF(OR(D566="a",F566="a",H566="a",J566="a",L566="a",N566="a",P566="a",R566="a"),V566,0))</f>
        <v>0</v>
      </c>
      <c r="V566" s="431">
        <v>10</v>
      </c>
      <c r="W566" s="99">
        <f t="shared" ref="W566:W572" si="69">COUNTIF(D566:S566,"a")+COUNTIF(D566:S566,"s")</f>
        <v>0</v>
      </c>
      <c r="X566" s="250"/>
      <c r="Y566" s="316"/>
      <c r="Z566" s="312"/>
      <c r="AA566" s="316"/>
      <c r="AB566" s="316"/>
      <c r="AC566" s="316"/>
      <c r="AD566" s="316"/>
      <c r="AE566" s="316"/>
      <c r="AF566" s="316"/>
      <c r="AG566" s="316"/>
      <c r="AH566" s="316"/>
      <c r="AI566" s="316"/>
      <c r="AJ566" s="316"/>
      <c r="AK566" s="316"/>
      <c r="AL566" s="316"/>
      <c r="AM566" s="316"/>
      <c r="AN566" s="316"/>
      <c r="AO566" s="316"/>
      <c r="AP566" s="316"/>
      <c r="AQ566" s="316"/>
      <c r="AR566" s="316"/>
      <c r="AS566" s="316"/>
      <c r="AT566" s="316"/>
    </row>
    <row r="567" spans="1:46" ht="27.95" customHeight="1" x14ac:dyDescent="0.2">
      <c r="A567" s="563"/>
      <c r="B567" s="274" t="s">
        <v>583</v>
      </c>
      <c r="C567" s="124" t="s">
        <v>686</v>
      </c>
      <c r="D567" s="727"/>
      <c r="E567" s="728"/>
      <c r="F567" s="727"/>
      <c r="G567" s="728"/>
      <c r="H567" s="727"/>
      <c r="I567" s="728"/>
      <c r="J567" s="727"/>
      <c r="K567" s="728"/>
      <c r="L567" s="727"/>
      <c r="M567" s="728"/>
      <c r="N567" s="727"/>
      <c r="O567" s="728"/>
      <c r="P567" s="727"/>
      <c r="Q567" s="728"/>
      <c r="R567" s="727"/>
      <c r="S567" s="728"/>
      <c r="T567" s="71"/>
      <c r="U567" s="54">
        <f t="shared" si="68"/>
        <v>0</v>
      </c>
      <c r="V567" s="428">
        <v>10</v>
      </c>
      <c r="W567" s="99">
        <f t="shared" si="69"/>
        <v>0</v>
      </c>
      <c r="X567" s="346"/>
      <c r="Y567" s="354"/>
      <c r="Z567" s="312"/>
      <c r="AA567" s="316"/>
      <c r="AB567" s="316"/>
      <c r="AC567" s="316"/>
      <c r="AD567" s="316"/>
      <c r="AE567" s="316"/>
      <c r="AF567" s="316"/>
      <c r="AG567" s="316"/>
      <c r="AH567" s="316"/>
      <c r="AI567" s="316"/>
      <c r="AJ567" s="316"/>
      <c r="AK567" s="316"/>
      <c r="AL567" s="316"/>
      <c r="AM567" s="316"/>
      <c r="AN567" s="316"/>
      <c r="AO567" s="316"/>
      <c r="AP567" s="316"/>
      <c r="AQ567" s="316"/>
      <c r="AR567" s="316"/>
      <c r="AS567" s="316"/>
      <c r="AT567" s="316"/>
    </row>
    <row r="568" spans="1:46" ht="27.95" customHeight="1" x14ac:dyDescent="0.2">
      <c r="A568" s="563"/>
      <c r="B568" s="274" t="s">
        <v>321</v>
      </c>
      <c r="C568" s="124" t="s">
        <v>687</v>
      </c>
      <c r="D568" s="727"/>
      <c r="E568" s="728"/>
      <c r="F568" s="727"/>
      <c r="G568" s="728"/>
      <c r="H568" s="727"/>
      <c r="I568" s="728"/>
      <c r="J568" s="727"/>
      <c r="K568" s="728"/>
      <c r="L568" s="727"/>
      <c r="M568" s="728"/>
      <c r="N568" s="727"/>
      <c r="O568" s="728"/>
      <c r="P568" s="727"/>
      <c r="Q568" s="728"/>
      <c r="R568" s="727"/>
      <c r="S568" s="728"/>
      <c r="T568" s="71"/>
      <c r="U568" s="54">
        <f t="shared" si="68"/>
        <v>0</v>
      </c>
      <c r="V568" s="428">
        <v>10</v>
      </c>
      <c r="W568" s="99">
        <f t="shared" si="69"/>
        <v>0</v>
      </c>
      <c r="X568" s="250"/>
      <c r="Y568" s="316"/>
      <c r="Z568" s="312" t="s">
        <v>280</v>
      </c>
      <c r="AA568" s="316"/>
      <c r="AB568" s="316"/>
      <c r="AC568" s="316"/>
      <c r="AD568" s="316"/>
      <c r="AE568" s="316"/>
      <c r="AF568" s="316"/>
      <c r="AG568" s="316"/>
      <c r="AH568" s="316"/>
      <c r="AI568" s="316"/>
      <c r="AJ568" s="316"/>
      <c r="AK568" s="316"/>
      <c r="AL568" s="316"/>
      <c r="AM568" s="316"/>
      <c r="AN568" s="316"/>
      <c r="AO568" s="316"/>
      <c r="AP568" s="316"/>
      <c r="AQ568" s="316"/>
      <c r="AR568" s="316"/>
      <c r="AS568" s="316"/>
      <c r="AT568" s="316"/>
    </row>
    <row r="569" spans="1:46" ht="27.95" customHeight="1" x14ac:dyDescent="0.2">
      <c r="A569" s="418"/>
      <c r="B569" s="281" t="s">
        <v>585</v>
      </c>
      <c r="C569" s="517" t="s">
        <v>688</v>
      </c>
      <c r="D569" s="727"/>
      <c r="E569" s="728"/>
      <c r="F569" s="727"/>
      <c r="G569" s="728"/>
      <c r="H569" s="727"/>
      <c r="I569" s="728"/>
      <c r="J569" s="727"/>
      <c r="K569" s="728"/>
      <c r="L569" s="727"/>
      <c r="M569" s="728"/>
      <c r="N569" s="727"/>
      <c r="O569" s="728"/>
      <c r="P569" s="727"/>
      <c r="Q569" s="728"/>
      <c r="R569" s="727"/>
      <c r="S569" s="728"/>
      <c r="T569" s="71"/>
      <c r="U569" s="54">
        <f t="shared" si="68"/>
        <v>0</v>
      </c>
      <c r="V569" s="428">
        <v>10</v>
      </c>
      <c r="W569" s="99">
        <f t="shared" si="69"/>
        <v>0</v>
      </c>
      <c r="X569" s="250"/>
      <c r="Y569" s="313"/>
      <c r="Z569" s="312" t="s">
        <v>280</v>
      </c>
      <c r="AA569" s="313"/>
      <c r="AB569" s="313"/>
      <c r="AC569" s="313"/>
      <c r="AD569" s="313"/>
      <c r="AE569" s="313"/>
      <c r="AF569" s="313"/>
      <c r="AG569" s="313"/>
      <c r="AH569" s="313"/>
      <c r="AI569" s="313"/>
      <c r="AJ569" s="313"/>
      <c r="AK569" s="313"/>
      <c r="AL569" s="313"/>
      <c r="AM569" s="313"/>
      <c r="AN569" s="313"/>
    </row>
    <row r="570" spans="1:46" ht="45" customHeight="1" x14ac:dyDescent="0.2">
      <c r="A570" s="563"/>
      <c r="B570" s="274" t="s">
        <v>322</v>
      </c>
      <c r="C570" s="124" t="s">
        <v>717</v>
      </c>
      <c r="D570" s="727"/>
      <c r="E570" s="728"/>
      <c r="F570" s="727"/>
      <c r="G570" s="728"/>
      <c r="H570" s="727"/>
      <c r="I570" s="728"/>
      <c r="J570" s="727"/>
      <c r="K570" s="728"/>
      <c r="L570" s="727"/>
      <c r="M570" s="728"/>
      <c r="N570" s="727"/>
      <c r="O570" s="728"/>
      <c r="P570" s="727"/>
      <c r="Q570" s="728"/>
      <c r="R570" s="727"/>
      <c r="S570" s="728"/>
      <c r="T570" s="71"/>
      <c r="U570" s="54">
        <f t="shared" si="68"/>
        <v>0</v>
      </c>
      <c r="V570" s="428">
        <v>10</v>
      </c>
      <c r="W570" s="99">
        <f t="shared" si="69"/>
        <v>0</v>
      </c>
      <c r="X570" s="250"/>
      <c r="Y570" s="313"/>
      <c r="Z570" s="312"/>
      <c r="AA570" s="313"/>
      <c r="AB570" s="313"/>
      <c r="AC570" s="313"/>
      <c r="AD570" s="313"/>
      <c r="AE570" s="313"/>
      <c r="AF570" s="313"/>
      <c r="AG570" s="313"/>
      <c r="AH570" s="313"/>
      <c r="AI570" s="313"/>
      <c r="AJ570" s="313"/>
      <c r="AK570" s="313"/>
      <c r="AL570" s="313"/>
      <c r="AM570" s="313"/>
      <c r="AN570" s="313"/>
    </row>
    <row r="571" spans="1:46" ht="27.95" customHeight="1" x14ac:dyDescent="0.2">
      <c r="A571" s="563"/>
      <c r="B571" s="274" t="s">
        <v>586</v>
      </c>
      <c r="C571" s="124" t="s">
        <v>690</v>
      </c>
      <c r="D571" s="727"/>
      <c r="E571" s="728"/>
      <c r="F571" s="727"/>
      <c r="G571" s="728"/>
      <c r="H571" s="727"/>
      <c r="I571" s="728"/>
      <c r="J571" s="727"/>
      <c r="K571" s="728"/>
      <c r="L571" s="727"/>
      <c r="M571" s="728"/>
      <c r="N571" s="727"/>
      <c r="O571" s="728"/>
      <c r="P571" s="727"/>
      <c r="Q571" s="728"/>
      <c r="R571" s="727"/>
      <c r="S571" s="728"/>
      <c r="T571" s="71"/>
      <c r="U571" s="54">
        <f t="shared" ref="U571" si="70">IF(OR(D571="s",F571="s",H571="s",J571="s",L571="s",N571="s",P571="s",R571="s"), 0, IF(OR(D571="a",F571="a",H571="a",J571="a",L571="a",N571="a",P571="a",R571="a"),V571,0))</f>
        <v>0</v>
      </c>
      <c r="V571" s="428">
        <v>10</v>
      </c>
      <c r="W571" s="99">
        <f t="shared" ref="W571" si="71">COUNTIF(D571:S571,"a")+COUNTIF(D571:S571,"s")</f>
        <v>0</v>
      </c>
      <c r="X571" s="250"/>
      <c r="Y571" s="313"/>
      <c r="Z571" s="312"/>
      <c r="AA571" s="313"/>
      <c r="AB571" s="313"/>
      <c r="AC571" s="313"/>
      <c r="AD571" s="313"/>
      <c r="AE571" s="313"/>
      <c r="AF571" s="313"/>
      <c r="AG571" s="313"/>
      <c r="AH571" s="313"/>
      <c r="AI571" s="313"/>
      <c r="AJ571" s="313"/>
      <c r="AK571" s="313"/>
      <c r="AL571" s="313"/>
      <c r="AM571" s="313"/>
      <c r="AN571" s="313"/>
    </row>
    <row r="572" spans="1:46" ht="45" customHeight="1" thickBot="1" x14ac:dyDescent="0.25">
      <c r="A572" s="563"/>
      <c r="B572" s="274" t="s">
        <v>584</v>
      </c>
      <c r="C572" s="124" t="s">
        <v>689</v>
      </c>
      <c r="D572" s="727"/>
      <c r="E572" s="728"/>
      <c r="F572" s="727"/>
      <c r="G572" s="728"/>
      <c r="H572" s="727"/>
      <c r="I572" s="728"/>
      <c r="J572" s="727"/>
      <c r="K572" s="728"/>
      <c r="L572" s="727"/>
      <c r="M572" s="728"/>
      <c r="N572" s="727"/>
      <c r="O572" s="728"/>
      <c r="P572" s="727"/>
      <c r="Q572" s="728"/>
      <c r="R572" s="727"/>
      <c r="S572" s="728"/>
      <c r="T572" s="71"/>
      <c r="U572" s="54">
        <f t="shared" si="68"/>
        <v>0</v>
      </c>
      <c r="V572" s="428">
        <v>10</v>
      </c>
      <c r="W572" s="99">
        <f t="shared" si="69"/>
        <v>0</v>
      </c>
      <c r="X572" s="250"/>
      <c r="Y572" s="313"/>
      <c r="Z572" s="312"/>
      <c r="AA572" s="313"/>
      <c r="AB572" s="313"/>
      <c r="AC572" s="313"/>
      <c r="AD572" s="313"/>
      <c r="AE572" s="313"/>
      <c r="AF572" s="313"/>
      <c r="AG572" s="313"/>
      <c r="AH572" s="313"/>
      <c r="AI572" s="313"/>
      <c r="AJ572" s="313"/>
      <c r="AK572" s="313"/>
      <c r="AL572" s="313"/>
      <c r="AM572" s="313"/>
      <c r="AN572" s="313"/>
    </row>
    <row r="573" spans="1:46" ht="21" customHeight="1" thickTop="1" thickBot="1" x14ac:dyDescent="0.25">
      <c r="A573" s="447"/>
      <c r="B573" s="110"/>
      <c r="C573" s="155"/>
      <c r="D573" s="725" t="s">
        <v>284</v>
      </c>
      <c r="E573" s="811"/>
      <c r="F573" s="811"/>
      <c r="G573" s="811"/>
      <c r="H573" s="811"/>
      <c r="I573" s="811"/>
      <c r="J573" s="811"/>
      <c r="K573" s="811"/>
      <c r="L573" s="811"/>
      <c r="M573" s="811"/>
      <c r="N573" s="811"/>
      <c r="O573" s="811"/>
      <c r="P573" s="811"/>
      <c r="Q573" s="811"/>
      <c r="R573" s="811"/>
      <c r="S573" s="811"/>
      <c r="T573" s="812"/>
      <c r="U573" s="1">
        <f>SUM(U566:U572)</f>
        <v>0</v>
      </c>
      <c r="V573" s="469">
        <f>SUM(V566:V572)</f>
        <v>70</v>
      </c>
      <c r="X573" s="244"/>
      <c r="Y573" s="313"/>
      <c r="Z573" s="312"/>
      <c r="AA573" s="313"/>
      <c r="AB573" s="313"/>
      <c r="AC573" s="313"/>
      <c r="AD573" s="313"/>
      <c r="AE573" s="313"/>
      <c r="AF573" s="313"/>
      <c r="AG573" s="313"/>
      <c r="AH573" s="313"/>
      <c r="AI573" s="313"/>
      <c r="AJ573" s="313"/>
      <c r="AK573" s="313"/>
      <c r="AL573" s="313"/>
      <c r="AM573" s="313"/>
      <c r="AN573" s="313"/>
    </row>
    <row r="574" spans="1:46" ht="21" customHeight="1" thickBot="1" x14ac:dyDescent="0.25">
      <c r="A574" s="182"/>
      <c r="B574" s="111"/>
      <c r="C574" s="369"/>
      <c r="D574" s="726"/>
      <c r="E574" s="895"/>
      <c r="F574" s="754">
        <v>20</v>
      </c>
      <c r="G574" s="723"/>
      <c r="H574" s="723"/>
      <c r="I574" s="723"/>
      <c r="J574" s="723"/>
      <c r="K574" s="723"/>
      <c r="L574" s="723"/>
      <c r="M574" s="723"/>
      <c r="N574" s="723"/>
      <c r="O574" s="723"/>
      <c r="P574" s="723"/>
      <c r="Q574" s="723"/>
      <c r="R574" s="723"/>
      <c r="S574" s="723"/>
      <c r="T574" s="723"/>
      <c r="U574" s="723"/>
      <c r="V574" s="724"/>
      <c r="Y574" s="316"/>
      <c r="Z574" s="312"/>
      <c r="AA574" s="316"/>
      <c r="AB574" s="316"/>
      <c r="AC574" s="316"/>
      <c r="AD574" s="316"/>
      <c r="AE574" s="316"/>
      <c r="AF574" s="316"/>
      <c r="AG574" s="316"/>
      <c r="AH574" s="316"/>
      <c r="AI574" s="316"/>
      <c r="AJ574" s="316"/>
      <c r="AK574" s="316"/>
      <c r="AL574" s="316"/>
      <c r="AM574" s="316"/>
      <c r="AN574" s="316"/>
      <c r="AO574" s="316"/>
      <c r="AP574" s="316"/>
      <c r="AQ574" s="316"/>
      <c r="AR574" s="316"/>
      <c r="AS574" s="316"/>
      <c r="AT574" s="316"/>
    </row>
    <row r="575" spans="1:46" ht="30" customHeight="1" thickBot="1" x14ac:dyDescent="0.25">
      <c r="A575" s="418"/>
      <c r="B575" s="270">
        <v>7300</v>
      </c>
      <c r="C575" s="148" t="s">
        <v>22</v>
      </c>
      <c r="D575" s="562" t="s">
        <v>283</v>
      </c>
      <c r="E575" s="560"/>
      <c r="F575" s="368"/>
      <c r="G575" s="95"/>
      <c r="H575" s="562"/>
      <c r="I575" s="560"/>
      <c r="J575" s="368"/>
      <c r="K575" s="95"/>
      <c r="L575" s="562"/>
      <c r="M575" s="560"/>
      <c r="N575" s="368"/>
      <c r="O575" s="484"/>
      <c r="P575" s="358"/>
      <c r="Q575" s="357"/>
      <c r="R575" s="485"/>
      <c r="S575" s="484"/>
      <c r="T575" s="359"/>
      <c r="U575" s="360"/>
      <c r="V575" s="360"/>
      <c r="Y575" s="316"/>
      <c r="Z575" s="312"/>
      <c r="AA575" s="316"/>
      <c r="AB575" s="316"/>
      <c r="AC575" s="316"/>
      <c r="AD575" s="316"/>
      <c r="AE575" s="316"/>
      <c r="AF575" s="316"/>
      <c r="AG575" s="316"/>
      <c r="AH575" s="316"/>
      <c r="AI575" s="316"/>
      <c r="AJ575" s="316"/>
      <c r="AK575" s="316"/>
      <c r="AL575" s="316"/>
      <c r="AM575" s="316"/>
      <c r="AN575" s="316"/>
      <c r="AO575" s="316"/>
      <c r="AP575" s="316"/>
      <c r="AQ575" s="316"/>
      <c r="AR575" s="316"/>
      <c r="AS575" s="316"/>
      <c r="AT575" s="316"/>
    </row>
    <row r="576" spans="1:46" ht="45" customHeight="1" x14ac:dyDescent="0.2">
      <c r="A576" s="563"/>
      <c r="B576" s="262" t="s">
        <v>402</v>
      </c>
      <c r="C576" s="117" t="s">
        <v>709</v>
      </c>
      <c r="D576" s="727"/>
      <c r="E576" s="728"/>
      <c r="F576" s="727"/>
      <c r="G576" s="728"/>
      <c r="H576" s="727"/>
      <c r="I576" s="728"/>
      <c r="J576" s="727"/>
      <c r="K576" s="728"/>
      <c r="L576" s="727"/>
      <c r="M576" s="728"/>
      <c r="N576" s="727"/>
      <c r="O576" s="728"/>
      <c r="P576" s="727"/>
      <c r="Q576" s="728"/>
      <c r="R576" s="727"/>
      <c r="S576" s="728"/>
      <c r="T576" s="71"/>
      <c r="U576" s="57">
        <f>IF(OR(D576="s",F576="s",H576="s",J576="s",L576="s",N576="s",P576="s",R576="s"), 0, IF(OR(D576="a",F576="a",H576="a",J576="a",L576="a",N576="a",P576="a",R576="a"),V576,0))</f>
        <v>0</v>
      </c>
      <c r="V576" s="431">
        <v>20</v>
      </c>
      <c r="W576" s="99">
        <f>COUNTIF(D576:S576,"a")+COUNTIF(D576:S576,"s")</f>
        <v>0</v>
      </c>
      <c r="X576" s="250"/>
      <c r="Y576" s="316"/>
      <c r="Z576" s="312" t="s">
        <v>280</v>
      </c>
      <c r="AA576" s="316"/>
      <c r="AB576" s="316"/>
      <c r="AC576" s="316"/>
      <c r="AD576" s="316"/>
      <c r="AE576" s="316"/>
      <c r="AF576" s="316"/>
      <c r="AG576" s="316"/>
      <c r="AH576" s="316"/>
      <c r="AI576" s="316"/>
      <c r="AJ576" s="316"/>
      <c r="AK576" s="316"/>
      <c r="AL576" s="316"/>
      <c r="AM576" s="316"/>
      <c r="AN576" s="316"/>
      <c r="AO576" s="316"/>
      <c r="AP576" s="316"/>
      <c r="AQ576" s="316"/>
      <c r="AR576" s="316"/>
      <c r="AS576" s="316"/>
      <c r="AT576" s="316"/>
    </row>
    <row r="577" spans="1:46" ht="106.5" customHeight="1" x14ac:dyDescent="0.2">
      <c r="A577" s="563"/>
      <c r="B577" s="274" t="s">
        <v>443</v>
      </c>
      <c r="C577" s="396" t="s">
        <v>710</v>
      </c>
      <c r="D577" s="727"/>
      <c r="E577" s="728"/>
      <c r="F577" s="727"/>
      <c r="G577" s="728"/>
      <c r="H577" s="727"/>
      <c r="I577" s="728"/>
      <c r="J577" s="727"/>
      <c r="K577" s="728"/>
      <c r="L577" s="727"/>
      <c r="M577" s="728"/>
      <c r="N577" s="727"/>
      <c r="O577" s="728"/>
      <c r="P577" s="727"/>
      <c r="Q577" s="728"/>
      <c r="R577" s="727"/>
      <c r="S577" s="728"/>
      <c r="T577" s="71"/>
      <c r="U577" s="54">
        <f>IF(OR(D577="s",F577="s",H577="s",J577="s",L577="s",N577="s",P577="s",R577="s"), 0, IF(OR(D577="a",F577="a",H577="a",J577="a",L577="a",N577="a",P577="a",R577="a"),V577,0))</f>
        <v>0</v>
      </c>
      <c r="V577" s="428">
        <v>10</v>
      </c>
      <c r="W577" s="99">
        <f>COUNTIF(D577:S577,"a")+COUNTIF(D577:S577,"s")</f>
        <v>0</v>
      </c>
      <c r="X577" s="346"/>
      <c r="Y577" s="354"/>
      <c r="Z577" s="312" t="s">
        <v>280</v>
      </c>
      <c r="AA577" s="316"/>
      <c r="AB577" s="316"/>
      <c r="AC577" s="316"/>
      <c r="AD577" s="316"/>
      <c r="AE577" s="316"/>
      <c r="AF577" s="316"/>
      <c r="AG577" s="316"/>
      <c r="AH577" s="316"/>
      <c r="AI577" s="316"/>
      <c r="AJ577" s="316"/>
      <c r="AK577" s="316"/>
      <c r="AL577" s="316"/>
      <c r="AM577" s="316"/>
      <c r="AN577" s="316"/>
      <c r="AO577" s="316"/>
      <c r="AP577" s="316"/>
      <c r="AQ577" s="316"/>
      <c r="AR577" s="316"/>
      <c r="AS577" s="316"/>
      <c r="AT577" s="316"/>
    </row>
    <row r="578" spans="1:46" ht="27.95" customHeight="1" x14ac:dyDescent="0.2">
      <c r="A578" s="563"/>
      <c r="B578" s="274" t="s">
        <v>516</v>
      </c>
      <c r="C578" s="124" t="s">
        <v>691</v>
      </c>
      <c r="D578" s="727"/>
      <c r="E578" s="728"/>
      <c r="F578" s="727"/>
      <c r="G578" s="728"/>
      <c r="H578" s="727"/>
      <c r="I578" s="728"/>
      <c r="J578" s="727"/>
      <c r="K578" s="728"/>
      <c r="L578" s="727"/>
      <c r="M578" s="728"/>
      <c r="N578" s="727"/>
      <c r="O578" s="728"/>
      <c r="P578" s="727"/>
      <c r="Q578" s="728"/>
      <c r="R578" s="727"/>
      <c r="S578" s="728"/>
      <c r="T578" s="71"/>
      <c r="U578" s="54">
        <f t="shared" ref="U578:U584" si="72">IF(OR(D578="s",F578="s",H578="s",J578="s",L578="s",N578="s",P578="s",R578="s"), 0, IF(OR(D578="a",F578="a",H578="a",J578="a",L578="a",N578="a",P578="a",R578="a"),V578,0))</f>
        <v>0</v>
      </c>
      <c r="V578" s="428">
        <v>5</v>
      </c>
      <c r="W578" s="99">
        <f t="shared" ref="W578:W582" si="73">COUNTIF(D578:S578,"a")+COUNTIF(D578:S578,"s")</f>
        <v>0</v>
      </c>
      <c r="X578" s="250"/>
      <c r="Y578" s="316"/>
      <c r="Z578" s="312" t="s">
        <v>280</v>
      </c>
      <c r="AA578" s="316"/>
      <c r="AB578" s="316"/>
      <c r="AC578" s="316"/>
      <c r="AD578" s="316"/>
      <c r="AE578" s="316"/>
      <c r="AF578" s="316"/>
      <c r="AG578" s="316"/>
      <c r="AH578" s="316"/>
      <c r="AI578" s="316"/>
      <c r="AJ578" s="316"/>
      <c r="AK578" s="316"/>
      <c r="AL578" s="316"/>
      <c r="AM578" s="316"/>
      <c r="AN578" s="316"/>
      <c r="AO578" s="316"/>
      <c r="AP578" s="316"/>
      <c r="AQ578" s="316"/>
      <c r="AR578" s="316"/>
      <c r="AS578" s="316"/>
      <c r="AT578" s="316"/>
    </row>
    <row r="579" spans="1:46" ht="27.95" customHeight="1" x14ac:dyDescent="0.2">
      <c r="A579" s="563"/>
      <c r="B579" s="274" t="s">
        <v>587</v>
      </c>
      <c r="C579" s="124" t="s">
        <v>692</v>
      </c>
      <c r="D579" s="727"/>
      <c r="E579" s="728"/>
      <c r="F579" s="727"/>
      <c r="G579" s="728"/>
      <c r="H579" s="727"/>
      <c r="I579" s="728"/>
      <c r="J579" s="727"/>
      <c r="K579" s="728"/>
      <c r="L579" s="727"/>
      <c r="M579" s="728"/>
      <c r="N579" s="727"/>
      <c r="O579" s="728"/>
      <c r="P579" s="727"/>
      <c r="Q579" s="728"/>
      <c r="R579" s="727"/>
      <c r="S579" s="728"/>
      <c r="T579" s="71"/>
      <c r="U579" s="54">
        <f>IF(OR(D579="s",F579="s",H579="s",J579="s",L579="s",N579="s",P579="s",R579="s"), 0, IF(OR(D579="a",F579="a",H579="a",J579="a",L579="a",N579="a",P579="a",R579="a"),V579,0))</f>
        <v>0</v>
      </c>
      <c r="V579" s="428">
        <v>5</v>
      </c>
      <c r="W579" s="99">
        <f>COUNTIF(D579:S579,"a")+COUNTIF(D579:S579,"s")</f>
        <v>0</v>
      </c>
      <c r="X579" s="250"/>
      <c r="Z579" s="312" t="s">
        <v>280</v>
      </c>
    </row>
    <row r="580" spans="1:46" ht="27.95" customHeight="1" x14ac:dyDescent="0.2">
      <c r="A580" s="563"/>
      <c r="B580" s="274" t="s">
        <v>83</v>
      </c>
      <c r="C580" s="124" t="s">
        <v>693</v>
      </c>
      <c r="D580" s="727"/>
      <c r="E580" s="728"/>
      <c r="F580" s="727"/>
      <c r="G580" s="728"/>
      <c r="H580" s="727"/>
      <c r="I580" s="728"/>
      <c r="J580" s="727"/>
      <c r="K580" s="728"/>
      <c r="L580" s="727"/>
      <c r="M580" s="728"/>
      <c r="N580" s="727"/>
      <c r="O580" s="728"/>
      <c r="P580" s="727"/>
      <c r="Q580" s="728"/>
      <c r="R580" s="727"/>
      <c r="S580" s="728"/>
      <c r="T580" s="71"/>
      <c r="U580" s="54">
        <f t="shared" si="72"/>
        <v>0</v>
      </c>
      <c r="V580" s="428">
        <v>5</v>
      </c>
      <c r="W580" s="99">
        <f t="shared" si="73"/>
        <v>0</v>
      </c>
      <c r="X580" s="250"/>
      <c r="Y580" s="313"/>
      <c r="Z580" s="312"/>
      <c r="AA580" s="313"/>
      <c r="AB580" s="313"/>
      <c r="AC580" s="313"/>
      <c r="AD580" s="313"/>
      <c r="AE580" s="313"/>
      <c r="AF580" s="313"/>
      <c r="AG580" s="313"/>
      <c r="AH580" s="313"/>
      <c r="AI580" s="313"/>
      <c r="AJ580" s="313"/>
      <c r="AK580" s="313"/>
      <c r="AL580" s="313"/>
      <c r="AM580" s="313"/>
      <c r="AN580" s="313"/>
    </row>
    <row r="581" spans="1:46" ht="45" customHeight="1" x14ac:dyDescent="0.2">
      <c r="A581" s="563"/>
      <c r="B581" s="274" t="s">
        <v>105</v>
      </c>
      <c r="C581" s="124" t="s">
        <v>708</v>
      </c>
      <c r="D581" s="727"/>
      <c r="E581" s="728"/>
      <c r="F581" s="727"/>
      <c r="G581" s="728"/>
      <c r="H581" s="727"/>
      <c r="I581" s="728"/>
      <c r="J581" s="727"/>
      <c r="K581" s="728"/>
      <c r="L581" s="727"/>
      <c r="M581" s="728"/>
      <c r="N581" s="727"/>
      <c r="O581" s="728"/>
      <c r="P581" s="727"/>
      <c r="Q581" s="728"/>
      <c r="R581" s="727"/>
      <c r="S581" s="728"/>
      <c r="T581" s="71"/>
      <c r="U581" s="54">
        <f t="shared" si="72"/>
        <v>0</v>
      </c>
      <c r="V581" s="428">
        <v>10</v>
      </c>
      <c r="W581" s="99">
        <f t="shared" si="73"/>
        <v>0</v>
      </c>
      <c r="X581" s="250"/>
      <c r="Y581" s="313"/>
      <c r="Z581" s="312"/>
      <c r="AA581" s="313"/>
      <c r="AB581" s="313"/>
      <c r="AC581" s="313"/>
      <c r="AD581" s="313"/>
      <c r="AE581" s="313"/>
      <c r="AF581" s="313"/>
      <c r="AG581" s="313"/>
      <c r="AH581" s="313"/>
      <c r="AI581" s="313"/>
      <c r="AJ581" s="313"/>
      <c r="AK581" s="313"/>
      <c r="AL581" s="313"/>
      <c r="AM581" s="313"/>
      <c r="AN581" s="313"/>
    </row>
    <row r="582" spans="1:46" ht="27.95" customHeight="1" x14ac:dyDescent="0.2">
      <c r="A582" s="563"/>
      <c r="B582" s="274" t="s">
        <v>106</v>
      </c>
      <c r="C582" s="124" t="s">
        <v>711</v>
      </c>
      <c r="D582" s="727"/>
      <c r="E582" s="728"/>
      <c r="F582" s="727"/>
      <c r="G582" s="728"/>
      <c r="H582" s="727"/>
      <c r="I582" s="728"/>
      <c r="J582" s="727"/>
      <c r="K582" s="728"/>
      <c r="L582" s="727"/>
      <c r="M582" s="728"/>
      <c r="N582" s="727"/>
      <c r="O582" s="728"/>
      <c r="P582" s="727"/>
      <c r="Q582" s="728"/>
      <c r="R582" s="727"/>
      <c r="S582" s="728"/>
      <c r="T582" s="71"/>
      <c r="U582" s="54">
        <f t="shared" si="72"/>
        <v>0</v>
      </c>
      <c r="V582" s="428">
        <v>5</v>
      </c>
      <c r="W582" s="99">
        <f t="shared" si="73"/>
        <v>0</v>
      </c>
      <c r="X582" s="250"/>
      <c r="Z582" s="312"/>
    </row>
    <row r="583" spans="1:46" ht="45" customHeight="1" x14ac:dyDescent="0.2">
      <c r="A583" s="563"/>
      <c r="B583" s="274" t="s">
        <v>468</v>
      </c>
      <c r="C583" s="124" t="s">
        <v>694</v>
      </c>
      <c r="D583" s="727"/>
      <c r="E583" s="728"/>
      <c r="F583" s="727"/>
      <c r="G583" s="728"/>
      <c r="H583" s="727"/>
      <c r="I583" s="728"/>
      <c r="J583" s="727"/>
      <c r="K583" s="728"/>
      <c r="L583" s="727"/>
      <c r="M583" s="728"/>
      <c r="N583" s="727"/>
      <c r="O583" s="728"/>
      <c r="P583" s="727"/>
      <c r="Q583" s="728"/>
      <c r="R583" s="727"/>
      <c r="S583" s="728"/>
      <c r="T583" s="71"/>
      <c r="U583" s="54">
        <f t="shared" si="72"/>
        <v>0</v>
      </c>
      <c r="V583" s="428">
        <v>5</v>
      </c>
      <c r="W583" s="99">
        <f>IF((COUNTIF(D583:S583,"a")+COUNTIF(D583:S583,"s"))&gt;0,IF(OR((COUNTIF(D585:S585,"a")+COUNTIF(D585:S585,"s"))),0,COUNTIF(D583:S583,"a")+COUNTIF(D583:S583,"s")),COUNTIF(D583:S583,"a")+COUNTIF(D583:S583,"s"))</f>
        <v>0</v>
      </c>
      <c r="X583" s="250"/>
      <c r="Z583" s="312" t="s">
        <v>280</v>
      </c>
    </row>
    <row r="584" spans="1:46" ht="27.95" customHeight="1" x14ac:dyDescent="0.2">
      <c r="A584" s="563"/>
      <c r="B584" s="274" t="s">
        <v>588</v>
      </c>
      <c r="C584" s="124" t="s">
        <v>695</v>
      </c>
      <c r="D584" s="727"/>
      <c r="E584" s="728"/>
      <c r="F584" s="727"/>
      <c r="G584" s="728"/>
      <c r="H584" s="727"/>
      <c r="I584" s="728"/>
      <c r="J584" s="727"/>
      <c r="K584" s="728"/>
      <c r="L584" s="727"/>
      <c r="M584" s="728"/>
      <c r="N584" s="727"/>
      <c r="O584" s="728"/>
      <c r="P584" s="727"/>
      <c r="Q584" s="728"/>
      <c r="R584" s="727"/>
      <c r="S584" s="728"/>
      <c r="T584" s="71"/>
      <c r="U584" s="54">
        <f t="shared" si="72"/>
        <v>0</v>
      </c>
      <c r="V584" s="428">
        <v>5</v>
      </c>
      <c r="W584" s="99">
        <f>IF((COUNTIF(D584:S584,"a")+COUNTIF(D584:S584,"s"))&gt;0,IF(OR((COUNTIF(D585:S585,"a")+COUNTIF(D585:S585,"s"))),0,COUNTIF(D584:S584,"a")+COUNTIF(D584:S584,"s")),COUNTIF(D584:S584,"a")+COUNTIF(D584:S584,"s"))</f>
        <v>0</v>
      </c>
      <c r="X584" s="250"/>
      <c r="Y584" s="316"/>
      <c r="Z584" s="312" t="s">
        <v>280</v>
      </c>
      <c r="AA584" s="316"/>
      <c r="AB584" s="316"/>
      <c r="AC584" s="316"/>
      <c r="AD584" s="316"/>
      <c r="AE584" s="316"/>
      <c r="AF584" s="316"/>
      <c r="AG584" s="316"/>
      <c r="AH584" s="316"/>
      <c r="AI584" s="316"/>
      <c r="AJ584" s="316"/>
      <c r="AK584" s="316"/>
      <c r="AL584" s="316"/>
      <c r="AM584" s="316"/>
      <c r="AN584" s="316"/>
      <c r="AO584" s="316"/>
      <c r="AP584" s="316"/>
      <c r="AQ584" s="316"/>
      <c r="AR584" s="316"/>
      <c r="AS584" s="316"/>
      <c r="AT584" s="316"/>
    </row>
    <row r="585" spans="1:46" ht="27.95" customHeight="1" x14ac:dyDescent="0.2">
      <c r="A585" s="563"/>
      <c r="B585" s="275" t="s">
        <v>589</v>
      </c>
      <c r="C585" s="237" t="s">
        <v>712</v>
      </c>
      <c r="D585" s="727"/>
      <c r="E585" s="728"/>
      <c r="F585" s="727"/>
      <c r="G585" s="728"/>
      <c r="H585" s="727"/>
      <c r="I585" s="728"/>
      <c r="J585" s="727"/>
      <c r="K585" s="728"/>
      <c r="L585" s="727"/>
      <c r="M585" s="728"/>
      <c r="N585" s="727"/>
      <c r="O585" s="728"/>
      <c r="P585" s="727"/>
      <c r="Q585" s="728"/>
      <c r="R585" s="727"/>
      <c r="S585" s="728"/>
      <c r="T585" s="71"/>
      <c r="U585" s="103">
        <f t="shared" ref="U585:U591" si="74">IF(OR(D585="s",F585="s",H585="s",J585="s",L585="s",N585="s",P585="s",R585="s"), 0, IF(OR(D585="a",F585="a",H585="a",J585="a",L585="a",N585="a",P585="a",R585="a"),V585,0))</f>
        <v>0</v>
      </c>
      <c r="V585" s="428">
        <v>10</v>
      </c>
      <c r="W585" s="99">
        <f>IF((COUNTIF(D585:S585,"a")+COUNTIF(D585:S585,"s"))&gt;0,IF(OR((COUNTIF(D583:S584,"a")+COUNTIF(D583:S584,"s"))),0,COUNTIF(D585:S585,"a")+COUNTIF(D585:S585,"s")),COUNTIF(D585:S585,"a")+COUNTIF(D585:S585,"s"))</f>
        <v>0</v>
      </c>
      <c r="X585" s="250"/>
      <c r="Y585" s="316"/>
      <c r="Z585" s="312" t="s">
        <v>280</v>
      </c>
      <c r="AA585" s="316"/>
      <c r="AB585" s="316"/>
      <c r="AC585" s="316"/>
      <c r="AD585" s="316"/>
      <c r="AE585" s="316"/>
      <c r="AF585" s="316"/>
      <c r="AG585" s="316"/>
      <c r="AH585" s="316"/>
      <c r="AI585" s="316"/>
      <c r="AJ585" s="316"/>
      <c r="AK585" s="316"/>
      <c r="AL585" s="316"/>
      <c r="AM585" s="316"/>
      <c r="AN585" s="316"/>
      <c r="AO585" s="316"/>
      <c r="AP585" s="316"/>
      <c r="AQ585" s="316"/>
      <c r="AR585" s="316"/>
      <c r="AS585" s="316"/>
      <c r="AT585" s="316"/>
    </row>
    <row r="586" spans="1:46" ht="27.95" customHeight="1" x14ac:dyDescent="0.2">
      <c r="A586" s="563"/>
      <c r="B586" s="274" t="s">
        <v>332</v>
      </c>
      <c r="C586" s="124" t="s">
        <v>696</v>
      </c>
      <c r="D586" s="727"/>
      <c r="E586" s="728"/>
      <c r="F586" s="727"/>
      <c r="G586" s="728"/>
      <c r="H586" s="727"/>
      <c r="I586" s="728"/>
      <c r="J586" s="727"/>
      <c r="K586" s="728"/>
      <c r="L586" s="727"/>
      <c r="M586" s="728"/>
      <c r="N586" s="727"/>
      <c r="O586" s="728"/>
      <c r="P586" s="727"/>
      <c r="Q586" s="728"/>
      <c r="R586" s="727"/>
      <c r="S586" s="728"/>
      <c r="T586" s="71"/>
      <c r="U586" s="54">
        <f t="shared" si="74"/>
        <v>0</v>
      </c>
      <c r="V586" s="428">
        <v>10</v>
      </c>
      <c r="W586" s="99">
        <f t="shared" ref="W586:W591" si="75">COUNTIF(D586:S586,"a")+COUNTIF(D586:S586,"s")</f>
        <v>0</v>
      </c>
      <c r="X586" s="250"/>
      <c r="Y586" s="316"/>
      <c r="Z586" s="312"/>
      <c r="AA586" s="316"/>
      <c r="AB586" s="316"/>
      <c r="AC586" s="316"/>
      <c r="AD586" s="316"/>
      <c r="AE586" s="316"/>
      <c r="AF586" s="316"/>
      <c r="AG586" s="316"/>
      <c r="AH586" s="316"/>
      <c r="AI586" s="316"/>
      <c r="AJ586" s="316"/>
      <c r="AK586" s="316"/>
      <c r="AL586" s="316"/>
      <c r="AM586" s="316"/>
      <c r="AN586" s="316"/>
      <c r="AO586" s="316"/>
      <c r="AP586" s="316"/>
      <c r="AQ586" s="316"/>
      <c r="AR586" s="316"/>
      <c r="AS586" s="316"/>
      <c r="AT586" s="316"/>
    </row>
    <row r="587" spans="1:46" ht="27.95" customHeight="1" x14ac:dyDescent="0.2">
      <c r="A587" s="563"/>
      <c r="B587" s="274" t="s">
        <v>698</v>
      </c>
      <c r="C587" s="124" t="s">
        <v>699</v>
      </c>
      <c r="D587" s="727"/>
      <c r="E587" s="728"/>
      <c r="F587" s="727"/>
      <c r="G587" s="728"/>
      <c r="H587" s="727"/>
      <c r="I587" s="728"/>
      <c r="J587" s="727"/>
      <c r="K587" s="728"/>
      <c r="L587" s="727"/>
      <c r="M587" s="728"/>
      <c r="N587" s="727"/>
      <c r="O587" s="728"/>
      <c r="P587" s="727"/>
      <c r="Q587" s="728"/>
      <c r="R587" s="727"/>
      <c r="S587" s="728"/>
      <c r="T587" s="71"/>
      <c r="U587" s="54">
        <f t="shared" si="74"/>
        <v>0</v>
      </c>
      <c r="V587" s="428">
        <v>10</v>
      </c>
      <c r="W587" s="99">
        <f t="shared" si="75"/>
        <v>0</v>
      </c>
      <c r="X587" s="250"/>
      <c r="Y587" s="316"/>
      <c r="Z587" s="312"/>
      <c r="AA587" s="316"/>
      <c r="AB587" s="316"/>
      <c r="AC587" s="316"/>
      <c r="AD587" s="316"/>
      <c r="AE587" s="316"/>
      <c r="AF587" s="316"/>
      <c r="AG587" s="316"/>
      <c r="AH587" s="316"/>
      <c r="AI587" s="316"/>
      <c r="AJ587" s="316"/>
      <c r="AK587" s="316"/>
      <c r="AL587" s="316"/>
      <c r="AM587" s="316"/>
      <c r="AN587" s="316"/>
      <c r="AO587" s="316"/>
      <c r="AP587" s="316"/>
      <c r="AQ587" s="316"/>
      <c r="AR587" s="316"/>
      <c r="AS587" s="316"/>
      <c r="AT587" s="316"/>
    </row>
    <row r="588" spans="1:46" ht="67.7" customHeight="1" x14ac:dyDescent="0.2">
      <c r="A588" s="563"/>
      <c r="B588" s="274" t="s">
        <v>590</v>
      </c>
      <c r="C588" s="124" t="s">
        <v>713</v>
      </c>
      <c r="D588" s="727"/>
      <c r="E588" s="728"/>
      <c r="F588" s="727"/>
      <c r="G588" s="728"/>
      <c r="H588" s="727"/>
      <c r="I588" s="728"/>
      <c r="J588" s="727"/>
      <c r="K588" s="728"/>
      <c r="L588" s="727"/>
      <c r="M588" s="728"/>
      <c r="N588" s="727"/>
      <c r="O588" s="728"/>
      <c r="P588" s="727"/>
      <c r="Q588" s="728"/>
      <c r="R588" s="727"/>
      <c r="S588" s="728"/>
      <c r="T588" s="71"/>
      <c r="U588" s="54">
        <f t="shared" si="74"/>
        <v>0</v>
      </c>
      <c r="V588" s="428">
        <v>10</v>
      </c>
      <c r="W588" s="99">
        <f t="shared" si="75"/>
        <v>0</v>
      </c>
      <c r="X588" s="250"/>
      <c r="Y588" s="316"/>
      <c r="Z588" s="312" t="s">
        <v>280</v>
      </c>
      <c r="AA588" s="316"/>
      <c r="AB588" s="316"/>
      <c r="AC588" s="316"/>
      <c r="AD588" s="316"/>
      <c r="AE588" s="316"/>
      <c r="AF588" s="316"/>
      <c r="AG588" s="316"/>
      <c r="AH588" s="316"/>
      <c r="AI588" s="316"/>
      <c r="AJ588" s="316"/>
      <c r="AK588" s="316"/>
      <c r="AL588" s="316"/>
      <c r="AM588" s="316"/>
      <c r="AN588" s="316"/>
      <c r="AO588" s="316"/>
      <c r="AP588" s="316"/>
      <c r="AQ588" s="316"/>
      <c r="AR588" s="316"/>
      <c r="AS588" s="316"/>
      <c r="AT588" s="316"/>
    </row>
    <row r="589" spans="1:46" ht="67.7" customHeight="1" x14ac:dyDescent="0.2">
      <c r="A589" s="563"/>
      <c r="B589" s="274" t="s">
        <v>591</v>
      </c>
      <c r="C589" s="124" t="s">
        <v>714</v>
      </c>
      <c r="D589" s="727"/>
      <c r="E589" s="728"/>
      <c r="F589" s="727"/>
      <c r="G589" s="728"/>
      <c r="H589" s="727"/>
      <c r="I589" s="728"/>
      <c r="J589" s="727"/>
      <c r="K589" s="728"/>
      <c r="L589" s="727"/>
      <c r="M589" s="728"/>
      <c r="N589" s="727"/>
      <c r="O589" s="728"/>
      <c r="P589" s="727"/>
      <c r="Q589" s="728"/>
      <c r="R589" s="727"/>
      <c r="S589" s="728"/>
      <c r="T589" s="71"/>
      <c r="U589" s="54">
        <f t="shared" si="74"/>
        <v>0</v>
      </c>
      <c r="V589" s="428">
        <v>20</v>
      </c>
      <c r="W589" s="99">
        <f t="shared" si="75"/>
        <v>0</v>
      </c>
      <c r="X589" s="250"/>
      <c r="Y589" s="316"/>
      <c r="Z589" s="312"/>
      <c r="AA589" s="316"/>
      <c r="AB589" s="316"/>
      <c r="AC589" s="316"/>
      <c r="AD589" s="316"/>
      <c r="AE589" s="316"/>
      <c r="AF589" s="316"/>
      <c r="AG589" s="316"/>
      <c r="AH589" s="316"/>
      <c r="AI589" s="316"/>
      <c r="AJ589" s="316"/>
      <c r="AK589" s="316"/>
      <c r="AL589" s="316"/>
      <c r="AM589" s="316"/>
      <c r="AN589" s="316"/>
      <c r="AO589" s="316"/>
      <c r="AP589" s="316"/>
      <c r="AQ589" s="316"/>
      <c r="AR589" s="316"/>
      <c r="AS589" s="316"/>
      <c r="AT589" s="316"/>
    </row>
    <row r="590" spans="1:46" ht="27.95" customHeight="1" x14ac:dyDescent="0.2">
      <c r="A590" s="563"/>
      <c r="B590" s="274" t="s">
        <v>592</v>
      </c>
      <c r="C590" s="124" t="s">
        <v>700</v>
      </c>
      <c r="D590" s="727"/>
      <c r="E590" s="728"/>
      <c r="F590" s="727"/>
      <c r="G590" s="728"/>
      <c r="H590" s="727"/>
      <c r="I590" s="728"/>
      <c r="J590" s="727"/>
      <c r="K590" s="728"/>
      <c r="L590" s="727"/>
      <c r="M590" s="728"/>
      <c r="N590" s="727"/>
      <c r="O590" s="728"/>
      <c r="P590" s="727"/>
      <c r="Q590" s="728"/>
      <c r="R590" s="727"/>
      <c r="S590" s="728"/>
      <c r="T590" s="71"/>
      <c r="U590" s="54">
        <f t="shared" si="74"/>
        <v>0</v>
      </c>
      <c r="V590" s="428">
        <v>15</v>
      </c>
      <c r="W590" s="99">
        <f t="shared" si="75"/>
        <v>0</v>
      </c>
      <c r="X590" s="250"/>
      <c r="Y590" s="316"/>
      <c r="Z590" s="312"/>
      <c r="AA590" s="316"/>
      <c r="AB590" s="316"/>
      <c r="AC590" s="316"/>
      <c r="AD590" s="316"/>
      <c r="AE590" s="316"/>
      <c r="AF590" s="316"/>
      <c r="AG590" s="316"/>
      <c r="AH590" s="316"/>
      <c r="AI590" s="316"/>
      <c r="AJ590" s="316"/>
      <c r="AK590" s="316"/>
      <c r="AL590" s="316"/>
      <c r="AM590" s="316"/>
      <c r="AN590" s="316"/>
      <c r="AO590" s="316"/>
      <c r="AP590" s="316"/>
      <c r="AQ590" s="316"/>
      <c r="AR590" s="316"/>
      <c r="AS590" s="316"/>
      <c r="AT590" s="316"/>
    </row>
    <row r="591" spans="1:46" ht="27.95" customHeight="1" thickBot="1" x14ac:dyDescent="0.25">
      <c r="A591" s="563"/>
      <c r="B591" s="274" t="s">
        <v>593</v>
      </c>
      <c r="C591" s="124" t="s">
        <v>697</v>
      </c>
      <c r="D591" s="727"/>
      <c r="E591" s="728"/>
      <c r="F591" s="727"/>
      <c r="G591" s="728"/>
      <c r="H591" s="727"/>
      <c r="I591" s="728"/>
      <c r="J591" s="727"/>
      <c r="K591" s="728"/>
      <c r="L591" s="727"/>
      <c r="M591" s="728"/>
      <c r="N591" s="727"/>
      <c r="O591" s="728"/>
      <c r="P591" s="727"/>
      <c r="Q591" s="728"/>
      <c r="R591" s="727"/>
      <c r="S591" s="728"/>
      <c r="T591" s="71"/>
      <c r="U591" s="54">
        <f t="shared" si="74"/>
        <v>0</v>
      </c>
      <c r="V591" s="446">
        <v>5</v>
      </c>
      <c r="W591" s="99">
        <f t="shared" si="75"/>
        <v>0</v>
      </c>
      <c r="X591" s="250"/>
      <c r="Y591" s="316"/>
      <c r="Z591" s="312"/>
      <c r="AA591" s="316"/>
      <c r="AB591" s="316"/>
      <c r="AC591" s="316"/>
      <c r="AD591" s="316"/>
      <c r="AE591" s="316"/>
      <c r="AF591" s="316"/>
      <c r="AG591" s="316"/>
      <c r="AH591" s="316"/>
      <c r="AI591" s="316"/>
      <c r="AJ591" s="316"/>
      <c r="AK591" s="316"/>
      <c r="AL591" s="316"/>
      <c r="AM591" s="316"/>
      <c r="AN591" s="316"/>
      <c r="AO591" s="316"/>
      <c r="AP591" s="316"/>
      <c r="AQ591" s="316"/>
      <c r="AR591" s="316"/>
      <c r="AS591" s="316"/>
      <c r="AT591" s="316"/>
    </row>
    <row r="592" spans="1:46" ht="21.6" customHeight="1" thickTop="1" thickBot="1" x14ac:dyDescent="0.25">
      <c r="A592" s="563"/>
      <c r="B592" s="174"/>
      <c r="C592" s="155"/>
      <c r="D592" s="725" t="s">
        <v>284</v>
      </c>
      <c r="E592" s="811"/>
      <c r="F592" s="811"/>
      <c r="G592" s="811"/>
      <c r="H592" s="811"/>
      <c r="I592" s="811"/>
      <c r="J592" s="811"/>
      <c r="K592" s="811"/>
      <c r="L592" s="811"/>
      <c r="M592" s="811"/>
      <c r="N592" s="811"/>
      <c r="O592" s="811"/>
      <c r="P592" s="811"/>
      <c r="Q592" s="811"/>
      <c r="R592" s="811"/>
      <c r="S592" s="811"/>
      <c r="T592" s="812"/>
      <c r="U592" s="1">
        <f>SUM(U576:U591)</f>
        <v>0</v>
      </c>
      <c r="V592" s="469">
        <f>SUM(V576:V584,V586:V591)</f>
        <v>140</v>
      </c>
      <c r="X592" s="244"/>
      <c r="Y592" s="315"/>
      <c r="Z592" s="312"/>
      <c r="AB592" s="315"/>
      <c r="AC592" s="315"/>
      <c r="AD592" s="315"/>
      <c r="AE592" s="315"/>
      <c r="AF592" s="315"/>
      <c r="AG592" s="315"/>
      <c r="AH592" s="315"/>
      <c r="AI592" s="315"/>
      <c r="AJ592" s="315"/>
      <c r="AK592" s="315"/>
      <c r="AL592" s="315"/>
      <c r="AM592" s="315"/>
      <c r="AN592" s="315"/>
      <c r="AO592" s="314"/>
      <c r="AP592" s="314"/>
      <c r="AQ592" s="314"/>
      <c r="AR592" s="314"/>
      <c r="AS592" s="314"/>
      <c r="AT592" s="314"/>
    </row>
    <row r="593" spans="1:86" ht="21" customHeight="1" thickBot="1" x14ac:dyDescent="0.25">
      <c r="A593" s="421"/>
      <c r="B593" s="171"/>
      <c r="C593" s="369"/>
      <c r="D593" s="726"/>
      <c r="E593" s="895"/>
      <c r="F593" s="785">
        <v>60</v>
      </c>
      <c r="G593" s="723"/>
      <c r="H593" s="723"/>
      <c r="I593" s="723"/>
      <c r="J593" s="723"/>
      <c r="K593" s="723"/>
      <c r="L593" s="723"/>
      <c r="M593" s="723"/>
      <c r="N593" s="723"/>
      <c r="O593" s="723"/>
      <c r="P593" s="723"/>
      <c r="Q593" s="723"/>
      <c r="R593" s="723"/>
      <c r="S593" s="723"/>
      <c r="T593" s="723"/>
      <c r="U593" s="723"/>
      <c r="V593" s="724"/>
      <c r="Y593" s="315"/>
      <c r="Z593" s="312"/>
      <c r="AB593" s="315"/>
      <c r="AC593" s="315"/>
      <c r="AD593" s="315"/>
      <c r="AE593" s="315"/>
      <c r="AF593" s="315"/>
      <c r="AG593" s="315"/>
      <c r="AH593" s="315"/>
      <c r="AI593" s="315"/>
      <c r="AJ593" s="315"/>
      <c r="AK593" s="315"/>
      <c r="AL593" s="315"/>
      <c r="AM593" s="315"/>
      <c r="AN593" s="315"/>
      <c r="AO593" s="314"/>
      <c r="AP593" s="314"/>
      <c r="AQ593" s="314"/>
      <c r="AR593" s="314"/>
      <c r="AS593" s="314"/>
      <c r="AT593" s="314"/>
    </row>
    <row r="594" spans="1:86" ht="30" customHeight="1" thickBot="1" x14ac:dyDescent="0.25">
      <c r="A594" s="418"/>
      <c r="B594" s="356">
        <v>7400</v>
      </c>
      <c r="C594" s="663" t="s">
        <v>23</v>
      </c>
      <c r="D594" s="562" t="s">
        <v>283</v>
      </c>
      <c r="E594" s="560"/>
      <c r="F594" s="368" t="s">
        <v>283</v>
      </c>
      <c r="G594" s="95"/>
      <c r="H594" s="562" t="s">
        <v>283</v>
      </c>
      <c r="I594" s="560"/>
      <c r="J594" s="368" t="s">
        <v>283</v>
      </c>
      <c r="K594" s="95"/>
      <c r="L594" s="562" t="s">
        <v>283</v>
      </c>
      <c r="M594" s="560"/>
      <c r="N594" s="368" t="s">
        <v>283</v>
      </c>
      <c r="O594" s="95"/>
      <c r="P594" s="562" t="s">
        <v>283</v>
      </c>
      <c r="Q594" s="560"/>
      <c r="R594" s="368" t="s">
        <v>283</v>
      </c>
      <c r="S594" s="199"/>
      <c r="T594" s="381"/>
      <c r="U594" s="211"/>
      <c r="V594" s="439"/>
      <c r="Y594" s="315"/>
      <c r="Z594" s="312"/>
      <c r="AB594" s="315"/>
      <c r="AC594" s="315"/>
      <c r="AD594" s="315"/>
      <c r="AE594" s="315"/>
      <c r="AF594" s="315"/>
      <c r="AG594" s="315"/>
      <c r="AH594" s="315"/>
      <c r="AI594" s="315"/>
      <c r="AJ594" s="315"/>
      <c r="AK594" s="315"/>
      <c r="AL594" s="315"/>
      <c r="AM594" s="315"/>
      <c r="AN594" s="315"/>
      <c r="AO594" s="314"/>
      <c r="AP594" s="314"/>
      <c r="AQ594" s="314"/>
      <c r="AR594" s="314"/>
      <c r="AS594" s="314"/>
      <c r="AT594" s="314"/>
    </row>
    <row r="595" spans="1:86" ht="45" customHeight="1" x14ac:dyDescent="0.2">
      <c r="A595" s="563"/>
      <c r="B595" s="280" t="s">
        <v>523</v>
      </c>
      <c r="C595" s="220" t="s">
        <v>701</v>
      </c>
      <c r="D595" s="744"/>
      <c r="E595" s="745"/>
      <c r="F595" s="744"/>
      <c r="G595" s="745"/>
      <c r="H595" s="744"/>
      <c r="I595" s="745"/>
      <c r="J595" s="744"/>
      <c r="K595" s="745"/>
      <c r="L595" s="744"/>
      <c r="M595" s="745"/>
      <c r="N595" s="744"/>
      <c r="O595" s="745"/>
      <c r="P595" s="744"/>
      <c r="Q595" s="745"/>
      <c r="R595" s="744"/>
      <c r="S595" s="745"/>
      <c r="T595" s="65"/>
      <c r="U595" s="57">
        <f>IF(OR(D595="s",F595="s",H595="s",J595="s",L595="s",N595="s",P595="s",R595="s"), 0, IF(OR(D595="a",F595="a",H595="a",J595="a",L595="a",N595="a",P595="a",R595="a"),V595,0))</f>
        <v>0</v>
      </c>
      <c r="V595" s="431">
        <v>20</v>
      </c>
      <c r="W595" s="99">
        <f>COUNTIF(D595:S595,"a")+COUNTIF(D595:S595,"s")</f>
        <v>0</v>
      </c>
      <c r="X595" s="250"/>
      <c r="Y595" s="315"/>
      <c r="Z595" s="312" t="s">
        <v>280</v>
      </c>
      <c r="AB595" s="315"/>
      <c r="AC595" s="315"/>
      <c r="AD595" s="315"/>
      <c r="AE595" s="315"/>
      <c r="AF595" s="315"/>
      <c r="AG595" s="315"/>
      <c r="AH595" s="315"/>
      <c r="AI595" s="315"/>
      <c r="AJ595" s="315"/>
      <c r="AK595" s="315"/>
      <c r="AL595" s="315"/>
      <c r="AM595" s="315"/>
      <c r="AN595" s="315"/>
      <c r="AO595" s="314"/>
      <c r="AP595" s="314"/>
      <c r="AQ595" s="314"/>
      <c r="AR595" s="314"/>
      <c r="AS595" s="314"/>
      <c r="AT595" s="314"/>
    </row>
    <row r="596" spans="1:86" ht="45" customHeight="1" x14ac:dyDescent="0.2">
      <c r="A596" s="563"/>
      <c r="B596" s="281" t="s">
        <v>524</v>
      </c>
      <c r="C596" s="219" t="s">
        <v>753</v>
      </c>
      <c r="D596" s="727"/>
      <c r="E596" s="728"/>
      <c r="F596" s="727"/>
      <c r="G596" s="728"/>
      <c r="H596" s="727"/>
      <c r="I596" s="728"/>
      <c r="J596" s="727"/>
      <c r="K596" s="728"/>
      <c r="L596" s="727"/>
      <c r="M596" s="728"/>
      <c r="N596" s="727"/>
      <c r="O596" s="728"/>
      <c r="P596" s="727"/>
      <c r="Q596" s="728"/>
      <c r="R596" s="727"/>
      <c r="S596" s="728"/>
      <c r="T596" s="65"/>
      <c r="U596" s="54">
        <f>IF(OR(D596="s",F596="s",H596="s",J596="s",L596="s",N596="s",P596="s",R596="s"), 0, IF(OR(D596="a",F596="a",H596="a",J596="a",L596="a",N596="a",P596="a",R596="a"),V596,0))</f>
        <v>0</v>
      </c>
      <c r="V596" s="428">
        <v>20</v>
      </c>
      <c r="W596" s="99">
        <f>COUNTIF(D596:S596,"a")+COUNTIF(D596:S596,"s")</f>
        <v>0</v>
      </c>
      <c r="X596" s="250"/>
      <c r="Y596" s="315"/>
      <c r="Z596" s="312" t="s">
        <v>280</v>
      </c>
      <c r="AB596" s="315"/>
      <c r="AC596" s="315"/>
      <c r="AD596" s="315"/>
      <c r="AE596" s="315"/>
      <c r="AF596" s="315"/>
      <c r="AG596" s="315"/>
      <c r="AH596" s="315"/>
      <c r="AI596" s="315"/>
      <c r="AJ596" s="315"/>
      <c r="AK596" s="315"/>
      <c r="AL596" s="315"/>
      <c r="AM596" s="315"/>
      <c r="AN596" s="315"/>
      <c r="AO596" s="314"/>
      <c r="AP596" s="314"/>
      <c r="AQ596" s="314"/>
      <c r="AR596" s="314"/>
      <c r="AS596" s="314"/>
      <c r="AT596" s="314"/>
    </row>
    <row r="597" spans="1:86" ht="67.7" customHeight="1" x14ac:dyDescent="0.2">
      <c r="A597" s="563"/>
      <c r="B597" s="281" t="s">
        <v>742</v>
      </c>
      <c r="C597" s="219" t="s">
        <v>743</v>
      </c>
      <c r="D597" s="727"/>
      <c r="E597" s="728"/>
      <c r="F597" s="727"/>
      <c r="G597" s="728"/>
      <c r="H597" s="727"/>
      <c r="I597" s="728"/>
      <c r="J597" s="727"/>
      <c r="K597" s="728"/>
      <c r="L597" s="727"/>
      <c r="M597" s="728"/>
      <c r="N597" s="727"/>
      <c r="O597" s="728"/>
      <c r="P597" s="727"/>
      <c r="Q597" s="728"/>
      <c r="R597" s="727"/>
      <c r="S597" s="728"/>
      <c r="T597" s="59"/>
      <c r="U597" s="54">
        <f>IF(OR(D597="s",F597="s",H597="s",J597="s",L597="s",N597="s",P597="s",R597="s"), 0, IF(OR(D597="a",F597="a",H597="a",J597="a",L597="a",N597="a",P597="a",R597="a",T597="na"),V597,0))</f>
        <v>0</v>
      </c>
      <c r="V597" s="428">
        <v>10</v>
      </c>
      <c r="W597" s="99">
        <f>COUNTIF(D597:S597,"a")+COUNTIF(D597:S597,"s")+COUNTIF(T597,"na")</f>
        <v>0</v>
      </c>
      <c r="X597" s="250"/>
      <c r="Y597" s="315"/>
      <c r="Z597" s="312"/>
      <c r="AB597" s="315"/>
      <c r="AC597" s="315"/>
      <c r="AD597" s="315"/>
      <c r="AE597" s="315"/>
      <c r="AF597" s="315"/>
      <c r="AG597" s="315"/>
      <c r="AH597" s="315"/>
      <c r="AI597" s="315"/>
      <c r="AJ597" s="315"/>
      <c r="AK597" s="315"/>
      <c r="AL597" s="315"/>
      <c r="AM597" s="315"/>
      <c r="AN597" s="315"/>
      <c r="AO597" s="314"/>
      <c r="AP597" s="314"/>
      <c r="AQ597" s="314"/>
      <c r="AR597" s="314"/>
      <c r="AS597" s="314"/>
      <c r="AT597" s="314"/>
    </row>
    <row r="598" spans="1:86" ht="27.95" customHeight="1" x14ac:dyDescent="0.2">
      <c r="A598" s="563"/>
      <c r="B598" s="281" t="s">
        <v>417</v>
      </c>
      <c r="C598" s="219" t="s">
        <v>702</v>
      </c>
      <c r="D598" s="727"/>
      <c r="E598" s="728"/>
      <c r="F598" s="727"/>
      <c r="G598" s="728"/>
      <c r="H598" s="727"/>
      <c r="I598" s="728"/>
      <c r="J598" s="727"/>
      <c r="K598" s="728"/>
      <c r="L598" s="727"/>
      <c r="M598" s="728"/>
      <c r="N598" s="727"/>
      <c r="O598" s="728"/>
      <c r="P598" s="727"/>
      <c r="Q598" s="728"/>
      <c r="R598" s="727"/>
      <c r="S598" s="728"/>
      <c r="T598" s="65"/>
      <c r="U598" s="54">
        <f>IF(OR(D598="s",F598="s",H598="s",J598="s",L598="s",N598="s",P598="s",R598="s"), 0, IF(OR(D598="a",F598="a",H598="a",J598="a",L598="a",N598="a",P598="a",R598="a"),V598,0))</f>
        <v>0</v>
      </c>
      <c r="V598" s="428">
        <v>10</v>
      </c>
      <c r="W598" s="99">
        <f>COUNTIF(D598:S598,"a")+COUNTIF(D598:S598,"s")</f>
        <v>0</v>
      </c>
      <c r="X598" s="250"/>
      <c r="Y598" s="315"/>
      <c r="Z598" s="312" t="s">
        <v>280</v>
      </c>
      <c r="AB598" s="315"/>
      <c r="AC598" s="315"/>
      <c r="AD598" s="315"/>
      <c r="AE598" s="315"/>
      <c r="AF598" s="315"/>
      <c r="AG598" s="315"/>
      <c r="AH598" s="315"/>
      <c r="AI598" s="315"/>
      <c r="AJ598" s="315"/>
      <c r="AK598" s="315"/>
      <c r="AL598" s="315"/>
      <c r="AM598" s="315"/>
      <c r="AN598" s="315"/>
      <c r="AO598" s="314"/>
      <c r="AP598" s="314"/>
      <c r="AQ598" s="314"/>
      <c r="AR598" s="314"/>
      <c r="AS598" s="314"/>
      <c r="AT598" s="314"/>
    </row>
    <row r="599" spans="1:86" ht="27.95" customHeight="1" thickBot="1" x14ac:dyDescent="0.25">
      <c r="A599" s="563"/>
      <c r="B599" s="281" t="s">
        <v>703</v>
      </c>
      <c r="C599" s="518" t="s">
        <v>704</v>
      </c>
      <c r="D599" s="727"/>
      <c r="E599" s="728"/>
      <c r="F599" s="727"/>
      <c r="G599" s="728"/>
      <c r="H599" s="727"/>
      <c r="I599" s="728"/>
      <c r="J599" s="727"/>
      <c r="K599" s="728"/>
      <c r="L599" s="727"/>
      <c r="M599" s="728"/>
      <c r="N599" s="727"/>
      <c r="O599" s="728"/>
      <c r="P599" s="727"/>
      <c r="Q599" s="728"/>
      <c r="R599" s="727"/>
      <c r="S599" s="728"/>
      <c r="T599" s="65"/>
      <c r="U599" s="54">
        <f>IF(OR(D599="s",F599="s",H599="s",J599="s",L599="s",N599="s",P599="s",R599="s"), 0, IF(OR(D599="a",F599="a",H599="a",J599="a",L599="a",N599="a",P599="a",R599="a"),V599,0))</f>
        <v>0</v>
      </c>
      <c r="V599" s="446">
        <v>10</v>
      </c>
      <c r="W599" s="99">
        <f>COUNTIF(D599:S599,"a")+COUNTIF(D599:S599,"s")</f>
        <v>0</v>
      </c>
      <c r="X599" s="250"/>
      <c r="Y599" s="315"/>
      <c r="Z599" s="312"/>
      <c r="AB599" s="315"/>
      <c r="AC599" s="315"/>
      <c r="AD599" s="315"/>
      <c r="AE599" s="315"/>
      <c r="AF599" s="315"/>
      <c r="AG599" s="315"/>
      <c r="AH599" s="315"/>
      <c r="AI599" s="315"/>
      <c r="AJ599" s="315"/>
      <c r="AK599" s="315"/>
      <c r="AL599" s="315"/>
      <c r="AM599" s="315"/>
      <c r="AN599" s="315"/>
      <c r="AO599" s="314"/>
      <c r="AP599" s="314"/>
      <c r="AQ599" s="314"/>
      <c r="AR599" s="314"/>
      <c r="AS599" s="314"/>
      <c r="AT599" s="314"/>
    </row>
    <row r="600" spans="1:86" ht="20.45" customHeight="1" thickTop="1" thickBot="1" x14ac:dyDescent="0.25">
      <c r="A600" s="563"/>
      <c r="B600" s="70"/>
      <c r="C600" s="157"/>
      <c r="D600" s="725" t="s">
        <v>284</v>
      </c>
      <c r="E600" s="811"/>
      <c r="F600" s="811"/>
      <c r="G600" s="811"/>
      <c r="H600" s="811"/>
      <c r="I600" s="811"/>
      <c r="J600" s="811"/>
      <c r="K600" s="811"/>
      <c r="L600" s="811"/>
      <c r="M600" s="811"/>
      <c r="N600" s="811"/>
      <c r="O600" s="811"/>
      <c r="P600" s="811"/>
      <c r="Q600" s="811"/>
      <c r="R600" s="811"/>
      <c r="S600" s="811"/>
      <c r="T600" s="812"/>
      <c r="U600" s="1">
        <f>SUM(U595:U599)</f>
        <v>0</v>
      </c>
      <c r="V600" s="469">
        <f>SUM(V595:V599)</f>
        <v>70</v>
      </c>
      <c r="W600" s="76"/>
      <c r="X600" s="242"/>
      <c r="Y600" s="315"/>
      <c r="Z600" s="312"/>
      <c r="AA600" s="313"/>
      <c r="AB600" s="315"/>
      <c r="AC600" s="315"/>
      <c r="AD600" s="315"/>
      <c r="AE600" s="315"/>
      <c r="AF600" s="315"/>
      <c r="AG600" s="315"/>
      <c r="AH600" s="315"/>
      <c r="AI600" s="315"/>
      <c r="AJ600" s="315"/>
      <c r="AK600" s="315"/>
      <c r="AL600" s="315"/>
      <c r="AM600" s="315"/>
      <c r="AN600" s="315"/>
      <c r="AO600" s="314"/>
      <c r="AP600" s="314"/>
      <c r="AQ600" s="314"/>
      <c r="AR600" s="314"/>
      <c r="AS600" s="314"/>
      <c r="AT600" s="314"/>
    </row>
    <row r="601" spans="1:86" ht="20.45" customHeight="1" thickBot="1" x14ac:dyDescent="0.25">
      <c r="A601" s="563"/>
      <c r="B601" s="112"/>
      <c r="C601" s="178"/>
      <c r="D601" s="726"/>
      <c r="E601" s="895"/>
      <c r="F601" s="784">
        <v>50</v>
      </c>
      <c r="G601" s="723"/>
      <c r="H601" s="723"/>
      <c r="I601" s="723"/>
      <c r="J601" s="723"/>
      <c r="K601" s="723"/>
      <c r="L601" s="723"/>
      <c r="M601" s="723"/>
      <c r="N601" s="723"/>
      <c r="O601" s="723"/>
      <c r="P601" s="723"/>
      <c r="Q601" s="723"/>
      <c r="R601" s="723"/>
      <c r="S601" s="723"/>
      <c r="T601" s="723"/>
      <c r="U601" s="723"/>
      <c r="V601" s="724"/>
      <c r="Y601" s="315"/>
      <c r="Z601" s="312"/>
      <c r="AB601" s="315"/>
      <c r="AC601" s="315"/>
      <c r="AD601" s="315"/>
      <c r="AE601" s="315"/>
      <c r="AF601" s="315"/>
      <c r="AG601" s="315"/>
      <c r="AH601" s="315"/>
      <c r="AI601" s="315"/>
      <c r="AJ601" s="315"/>
      <c r="AK601" s="315"/>
      <c r="AL601" s="315"/>
      <c r="AM601" s="315"/>
      <c r="AN601" s="315"/>
      <c r="AO601" s="314"/>
      <c r="AP601" s="314"/>
      <c r="AQ601" s="314"/>
      <c r="AR601" s="314"/>
      <c r="AS601" s="314"/>
      <c r="AT601" s="314"/>
    </row>
    <row r="602" spans="1:86" ht="30" customHeight="1" thickBot="1" x14ac:dyDescent="0.25">
      <c r="A602" s="563"/>
      <c r="B602" s="277" t="s">
        <v>705</v>
      </c>
      <c r="C602" s="209" t="s">
        <v>595</v>
      </c>
      <c r="D602" s="14" t="s">
        <v>283</v>
      </c>
      <c r="E602" s="32"/>
      <c r="F602" s="33"/>
      <c r="G602" s="30"/>
      <c r="H602" s="31"/>
      <c r="I602" s="32"/>
      <c r="J602" s="33"/>
      <c r="K602" s="30"/>
      <c r="L602" s="31"/>
      <c r="M602" s="32"/>
      <c r="N602" s="33"/>
      <c r="O602" s="30"/>
      <c r="P602" s="31"/>
      <c r="Q602" s="32"/>
      <c r="R602" s="33"/>
      <c r="S602" s="30"/>
      <c r="T602" s="46"/>
      <c r="U602" s="34"/>
      <c r="V602" s="34"/>
      <c r="Y602" s="315"/>
      <c r="Z602" s="312"/>
      <c r="AB602" s="315"/>
      <c r="AC602" s="315"/>
      <c r="AD602" s="315"/>
      <c r="AE602" s="315"/>
      <c r="AF602" s="315"/>
      <c r="AG602" s="315"/>
      <c r="AH602" s="315"/>
      <c r="AI602" s="315"/>
      <c r="AJ602" s="315"/>
      <c r="AK602" s="315"/>
      <c r="AL602" s="315"/>
      <c r="AM602" s="315"/>
      <c r="AN602" s="315"/>
      <c r="AO602" s="314"/>
      <c r="AP602" s="314"/>
      <c r="AQ602" s="314"/>
      <c r="AR602" s="314"/>
      <c r="AS602" s="314"/>
      <c r="AT602" s="314"/>
    </row>
    <row r="603" spans="1:86" s="68" customFormat="1" ht="30" customHeight="1" x14ac:dyDescent="0.2">
      <c r="A603" s="563"/>
      <c r="B603" s="274"/>
      <c r="C603" s="402" t="s">
        <v>1164</v>
      </c>
      <c r="D603" s="897"/>
      <c r="E603" s="898"/>
      <c r="F603" s="898"/>
      <c r="G603" s="898"/>
      <c r="H603" s="898"/>
      <c r="I603" s="898"/>
      <c r="J603" s="898"/>
      <c r="K603" s="898"/>
      <c r="L603" s="898"/>
      <c r="M603" s="898"/>
      <c r="N603" s="898"/>
      <c r="O603" s="898"/>
      <c r="P603" s="898"/>
      <c r="Q603" s="898"/>
      <c r="R603" s="898"/>
      <c r="S603" s="898"/>
      <c r="T603" s="898"/>
      <c r="U603" s="898"/>
      <c r="V603" s="899"/>
      <c r="W603" s="99"/>
      <c r="X603" s="240"/>
      <c r="Y603" s="313"/>
      <c r="Z603" s="312"/>
      <c r="AA603" s="313"/>
      <c r="AB603" s="516"/>
      <c r="AC603" s="516"/>
      <c r="AD603" s="516"/>
      <c r="AE603" s="313"/>
      <c r="AF603" s="313"/>
      <c r="AG603" s="313"/>
      <c r="AH603" s="313"/>
      <c r="AI603" s="313"/>
      <c r="AJ603" s="313"/>
      <c r="AK603" s="313"/>
      <c r="AL603" s="313"/>
      <c r="AM603" s="313"/>
      <c r="AN603" s="313"/>
      <c r="AO603" s="313"/>
      <c r="AP603" s="313"/>
      <c r="AQ603" s="313"/>
      <c r="AR603" s="313"/>
      <c r="AS603" s="313"/>
      <c r="AT603" s="313"/>
      <c r="AU603" s="325"/>
      <c r="AV603" s="325"/>
      <c r="AW603" s="325"/>
      <c r="AX603" s="325"/>
      <c r="AY603" s="325"/>
      <c r="AZ603" s="325"/>
      <c r="BA603" s="325"/>
      <c r="BB603" s="325"/>
      <c r="BC603" s="325"/>
      <c r="BD603" s="325"/>
      <c r="BE603" s="325"/>
      <c r="BF603" s="325"/>
      <c r="BG603" s="325"/>
      <c r="BH603" s="325"/>
      <c r="BI603" s="325"/>
      <c r="BJ603" s="325"/>
      <c r="BK603" s="325"/>
      <c r="BL603" s="325"/>
      <c r="BM603" s="325"/>
      <c r="BN603" s="325"/>
      <c r="BO603" s="325"/>
      <c r="BP603" s="325"/>
      <c r="BQ603" s="325"/>
      <c r="BR603" s="325"/>
      <c r="BS603" s="325"/>
      <c r="BT603" s="325"/>
      <c r="BU603" s="325"/>
      <c r="BV603" s="325"/>
      <c r="BW603" s="325"/>
      <c r="BX603" s="325"/>
      <c r="BY603" s="325"/>
      <c r="BZ603" s="325"/>
      <c r="CA603" s="325"/>
      <c r="CB603" s="325"/>
      <c r="CC603" s="325"/>
      <c r="CD603" s="325"/>
      <c r="CE603" s="325"/>
      <c r="CF603" s="325"/>
      <c r="CG603" s="325"/>
      <c r="CH603" s="325"/>
    </row>
    <row r="604" spans="1:86" ht="45" customHeight="1" x14ac:dyDescent="0.2">
      <c r="A604" s="563"/>
      <c r="B604" s="262" t="s">
        <v>525</v>
      </c>
      <c r="C604" s="512" t="s">
        <v>1171</v>
      </c>
      <c r="D604" s="718"/>
      <c r="E604" s="719"/>
      <c r="F604" s="718"/>
      <c r="G604" s="719"/>
      <c r="H604" s="718"/>
      <c r="I604" s="719"/>
      <c r="J604" s="718"/>
      <c r="K604" s="719"/>
      <c r="L604" s="718"/>
      <c r="M604" s="719"/>
      <c r="N604" s="718"/>
      <c r="O604" s="719"/>
      <c r="P604" s="718"/>
      <c r="Q604" s="719"/>
      <c r="R604" s="718"/>
      <c r="S604" s="719"/>
      <c r="T604" s="71"/>
      <c r="U604" s="58">
        <f t="shared" ref="U604:U612" si="76">IF(OR(D604="s",F604="s",H604="s",J604="s",L604="s",N604="s",P604="s",R604="s"), 0, IF(OR(D604="a",F604="a",H604="a",J604="a",L604="a",N604="a",P604="a",R604="a"),V604,0))</f>
        <v>0</v>
      </c>
      <c r="V604" s="431">
        <v>5</v>
      </c>
      <c r="W604" s="99">
        <f t="shared" ref="W604:W612" si="77">COUNTIF(D604:S604,"a")+COUNTIF(D604:S604,"s")</f>
        <v>0</v>
      </c>
      <c r="X604" s="250"/>
      <c r="Y604" s="315"/>
      <c r="Z604" s="312" t="s">
        <v>280</v>
      </c>
      <c r="AB604" s="315"/>
      <c r="AC604" s="315"/>
      <c r="AD604" s="315"/>
      <c r="AE604" s="315"/>
      <c r="AF604" s="315"/>
      <c r="AG604" s="315"/>
      <c r="AH604" s="315"/>
      <c r="AI604" s="315"/>
      <c r="AJ604" s="315"/>
      <c r="AK604" s="315"/>
      <c r="AL604" s="315"/>
      <c r="AM604" s="315"/>
      <c r="AN604" s="315"/>
      <c r="AO604" s="314"/>
      <c r="AP604" s="314"/>
      <c r="AQ604" s="314"/>
      <c r="AR604" s="314"/>
      <c r="AS604" s="314"/>
      <c r="AT604" s="314"/>
    </row>
    <row r="605" spans="1:86" ht="45" customHeight="1" x14ac:dyDescent="0.2">
      <c r="A605" s="563"/>
      <c r="B605" s="280" t="s">
        <v>167</v>
      </c>
      <c r="C605" s="665" t="s">
        <v>706</v>
      </c>
      <c r="D605" s="732"/>
      <c r="E605" s="733"/>
      <c r="F605" s="732"/>
      <c r="G605" s="733"/>
      <c r="H605" s="732"/>
      <c r="I605" s="733"/>
      <c r="J605" s="732"/>
      <c r="K605" s="733"/>
      <c r="L605" s="732"/>
      <c r="M605" s="733"/>
      <c r="N605" s="732"/>
      <c r="O605" s="733"/>
      <c r="P605" s="732"/>
      <c r="Q605" s="733"/>
      <c r="R605" s="732"/>
      <c r="S605" s="733"/>
      <c r="T605" s="666"/>
      <c r="U605" s="101">
        <f t="shared" si="76"/>
        <v>0</v>
      </c>
      <c r="V605" s="433">
        <v>10</v>
      </c>
      <c r="W605" s="99">
        <f t="shared" si="77"/>
        <v>0</v>
      </c>
      <c r="X605" s="250"/>
      <c r="Y605" s="315"/>
      <c r="Z605" s="312" t="s">
        <v>280</v>
      </c>
      <c r="AB605" s="315"/>
      <c r="AC605" s="315"/>
      <c r="AD605" s="315"/>
      <c r="AE605" s="315"/>
      <c r="AF605" s="315"/>
      <c r="AG605" s="315"/>
      <c r="AH605" s="315"/>
      <c r="AI605" s="315"/>
      <c r="AJ605" s="315"/>
      <c r="AK605" s="315"/>
      <c r="AL605" s="315"/>
      <c r="AM605" s="315"/>
      <c r="AN605" s="315"/>
      <c r="AO605" s="314"/>
      <c r="AP605" s="314"/>
      <c r="AQ605" s="314"/>
      <c r="AR605" s="314"/>
      <c r="AS605" s="314"/>
      <c r="AT605" s="314"/>
    </row>
    <row r="606" spans="1:86" s="68" customFormat="1" ht="30" customHeight="1" x14ac:dyDescent="0.2">
      <c r="A606" s="563"/>
      <c r="B606" s="274"/>
      <c r="C606" s="616" t="s">
        <v>1165</v>
      </c>
      <c r="D606" s="896"/>
      <c r="E606" s="757"/>
      <c r="F606" s="757"/>
      <c r="G606" s="757"/>
      <c r="H606" s="757"/>
      <c r="I606" s="757"/>
      <c r="J606" s="757"/>
      <c r="K606" s="757"/>
      <c r="L606" s="757"/>
      <c r="M606" s="757"/>
      <c r="N606" s="757"/>
      <c r="O606" s="757"/>
      <c r="P606" s="757"/>
      <c r="Q606" s="757"/>
      <c r="R606" s="757"/>
      <c r="S606" s="757"/>
      <c r="T606" s="757"/>
      <c r="U606" s="757"/>
      <c r="V606" s="758"/>
      <c r="W606" s="99"/>
      <c r="X606" s="240"/>
      <c r="Y606" s="313"/>
      <c r="Z606" s="312"/>
      <c r="AA606" s="313"/>
      <c r="AB606" s="516"/>
      <c r="AC606" s="516"/>
      <c r="AD606" s="516"/>
      <c r="AE606" s="313"/>
      <c r="AF606" s="313"/>
      <c r="AG606" s="313"/>
      <c r="AH606" s="313"/>
      <c r="AI606" s="313"/>
      <c r="AJ606" s="313"/>
      <c r="AK606" s="313"/>
      <c r="AL606" s="313"/>
      <c r="AM606" s="313"/>
      <c r="AN606" s="313"/>
      <c r="AO606" s="313"/>
      <c r="AP606" s="313"/>
      <c r="AQ606" s="313"/>
      <c r="AR606" s="313"/>
      <c r="AS606" s="313"/>
      <c r="AT606" s="313"/>
      <c r="AU606" s="325"/>
      <c r="AV606" s="325"/>
      <c r="AW606" s="325"/>
      <c r="AX606" s="325"/>
      <c r="AY606" s="325"/>
      <c r="AZ606" s="325"/>
      <c r="BA606" s="325"/>
      <c r="BB606" s="325"/>
      <c r="BC606" s="325"/>
      <c r="BD606" s="325"/>
      <c r="BE606" s="325"/>
      <c r="BF606" s="325"/>
      <c r="BG606" s="325"/>
      <c r="BH606" s="325"/>
      <c r="BI606" s="325"/>
      <c r="BJ606" s="325"/>
      <c r="BK606" s="325"/>
      <c r="BL606" s="325"/>
      <c r="BM606" s="325"/>
      <c r="BN606" s="325"/>
      <c r="BO606" s="325"/>
      <c r="BP606" s="325"/>
      <c r="BQ606" s="325"/>
      <c r="BR606" s="325"/>
      <c r="BS606" s="325"/>
      <c r="BT606" s="325"/>
      <c r="BU606" s="325"/>
      <c r="BV606" s="325"/>
      <c r="BW606" s="325"/>
      <c r="BX606" s="325"/>
      <c r="BY606" s="325"/>
      <c r="BZ606" s="325"/>
      <c r="CA606" s="325"/>
      <c r="CB606" s="325"/>
      <c r="CC606" s="325"/>
      <c r="CD606" s="325"/>
      <c r="CE606" s="325"/>
      <c r="CF606" s="325"/>
      <c r="CG606" s="325"/>
      <c r="CH606" s="325"/>
    </row>
    <row r="607" spans="1:86" ht="45" customHeight="1" x14ac:dyDescent="0.2">
      <c r="A607" s="563" t="s">
        <v>137</v>
      </c>
      <c r="B607" s="280" t="s">
        <v>594</v>
      </c>
      <c r="C607" s="519" t="s">
        <v>1172</v>
      </c>
      <c r="D607" s="727"/>
      <c r="E607" s="728"/>
      <c r="F607" s="727"/>
      <c r="G607" s="728"/>
      <c r="H607" s="727"/>
      <c r="I607" s="728"/>
      <c r="J607" s="727"/>
      <c r="K607" s="728"/>
      <c r="L607" s="727"/>
      <c r="M607" s="728"/>
      <c r="N607" s="727"/>
      <c r="O607" s="728"/>
      <c r="P607" s="727"/>
      <c r="Q607" s="728"/>
      <c r="R607" s="727"/>
      <c r="S607" s="728"/>
      <c r="T607" s="71"/>
      <c r="U607" s="54">
        <f t="shared" si="76"/>
        <v>0</v>
      </c>
      <c r="V607" s="428">
        <v>30</v>
      </c>
      <c r="W607" s="99">
        <f t="shared" si="77"/>
        <v>0</v>
      </c>
      <c r="X607" s="250"/>
      <c r="Y607" s="315"/>
      <c r="Z607" s="312" t="s">
        <v>280</v>
      </c>
      <c r="AB607" s="315"/>
      <c r="AC607" s="315"/>
      <c r="AD607" s="315"/>
      <c r="AE607" s="315"/>
      <c r="AF607" s="315"/>
      <c r="AG607" s="315"/>
      <c r="AH607" s="315"/>
      <c r="AI607" s="315"/>
      <c r="AJ607" s="315"/>
      <c r="AK607" s="315"/>
      <c r="AL607" s="315"/>
      <c r="AM607" s="315"/>
      <c r="AN607" s="315"/>
      <c r="AO607" s="314"/>
      <c r="AP607" s="314"/>
      <c r="AQ607" s="314"/>
      <c r="AR607" s="314"/>
      <c r="AS607" s="314"/>
      <c r="AT607" s="314"/>
    </row>
    <row r="608" spans="1:86" ht="67.7" customHeight="1" x14ac:dyDescent="0.2">
      <c r="A608" s="563" t="s">
        <v>137</v>
      </c>
      <c r="B608" s="280" t="s">
        <v>1166</v>
      </c>
      <c r="C608" s="519" t="s">
        <v>1167</v>
      </c>
      <c r="D608" s="727"/>
      <c r="E608" s="728"/>
      <c r="F608" s="727"/>
      <c r="G608" s="728"/>
      <c r="H608" s="727"/>
      <c r="I608" s="728"/>
      <c r="J608" s="727"/>
      <c r="K608" s="728"/>
      <c r="L608" s="727"/>
      <c r="M608" s="728"/>
      <c r="N608" s="727"/>
      <c r="O608" s="728"/>
      <c r="P608" s="727"/>
      <c r="Q608" s="728"/>
      <c r="R608" s="727"/>
      <c r="S608" s="728"/>
      <c r="T608" s="71"/>
      <c r="U608" s="54">
        <f t="shared" si="76"/>
        <v>0</v>
      </c>
      <c r="V608" s="428">
        <v>15</v>
      </c>
      <c r="W608" s="99">
        <f t="shared" si="77"/>
        <v>0</v>
      </c>
      <c r="X608" s="250"/>
      <c r="Y608" s="315"/>
      <c r="Z608" s="312"/>
      <c r="AB608" s="315"/>
      <c r="AC608" s="315"/>
      <c r="AD608" s="315"/>
      <c r="AE608" s="315"/>
      <c r="AF608" s="315"/>
      <c r="AG608" s="315"/>
      <c r="AH608" s="315"/>
      <c r="AI608" s="315"/>
      <c r="AJ608" s="315"/>
      <c r="AK608" s="315"/>
      <c r="AL608" s="315"/>
      <c r="AM608" s="315"/>
      <c r="AN608" s="315"/>
      <c r="AO608" s="314"/>
      <c r="AP608" s="314"/>
      <c r="AQ608" s="314"/>
      <c r="AR608" s="314"/>
      <c r="AS608" s="314"/>
      <c r="AT608" s="314"/>
    </row>
    <row r="609" spans="1:86" ht="126" customHeight="1" x14ac:dyDescent="0.2">
      <c r="A609" s="563" t="s">
        <v>137</v>
      </c>
      <c r="B609" s="280" t="s">
        <v>1168</v>
      </c>
      <c r="C609" s="519" t="s">
        <v>1173</v>
      </c>
      <c r="D609" s="727"/>
      <c r="E609" s="728"/>
      <c r="F609" s="727"/>
      <c r="G609" s="728"/>
      <c r="H609" s="727"/>
      <c r="I609" s="728"/>
      <c r="J609" s="727"/>
      <c r="K609" s="728"/>
      <c r="L609" s="727"/>
      <c r="M609" s="728"/>
      <c r="N609" s="727"/>
      <c r="O609" s="728"/>
      <c r="P609" s="727"/>
      <c r="Q609" s="728"/>
      <c r="R609" s="727"/>
      <c r="S609" s="728"/>
      <c r="T609" s="71"/>
      <c r="U609" s="54">
        <f t="shared" si="76"/>
        <v>0</v>
      </c>
      <c r="V609" s="428">
        <v>15</v>
      </c>
      <c r="W609" s="99">
        <f t="shared" si="77"/>
        <v>0</v>
      </c>
      <c r="X609" s="250"/>
      <c r="Y609" s="315"/>
      <c r="Z609" s="312" t="s">
        <v>280</v>
      </c>
      <c r="AB609" s="315"/>
      <c r="AC609" s="315"/>
      <c r="AD609" s="315"/>
      <c r="AE609" s="315"/>
      <c r="AF609" s="315"/>
      <c r="AG609" s="315"/>
      <c r="AH609" s="315"/>
      <c r="AI609" s="315"/>
      <c r="AJ609" s="315"/>
      <c r="AK609" s="315"/>
      <c r="AL609" s="315"/>
      <c r="AM609" s="315"/>
      <c r="AN609" s="315"/>
      <c r="AO609" s="314"/>
      <c r="AP609" s="314"/>
      <c r="AQ609" s="314"/>
      <c r="AR609" s="314"/>
      <c r="AS609" s="314"/>
      <c r="AT609" s="314"/>
    </row>
    <row r="610" spans="1:86" s="68" customFormat="1" ht="30" customHeight="1" x14ac:dyDescent="0.2">
      <c r="A610" s="563"/>
      <c r="B610" s="274"/>
      <c r="C610" s="616" t="s">
        <v>1169</v>
      </c>
      <c r="D610" s="896"/>
      <c r="E610" s="757"/>
      <c r="F610" s="757"/>
      <c r="G610" s="757"/>
      <c r="H610" s="757"/>
      <c r="I610" s="757"/>
      <c r="J610" s="757"/>
      <c r="K610" s="757"/>
      <c r="L610" s="757"/>
      <c r="M610" s="757"/>
      <c r="N610" s="757"/>
      <c r="O610" s="757"/>
      <c r="P610" s="757"/>
      <c r="Q610" s="757"/>
      <c r="R610" s="757"/>
      <c r="S610" s="757"/>
      <c r="T610" s="757"/>
      <c r="U610" s="757"/>
      <c r="V610" s="758"/>
      <c r="W610" s="99"/>
      <c r="X610" s="240"/>
      <c r="Y610" s="313"/>
      <c r="Z610" s="312"/>
      <c r="AA610" s="313"/>
      <c r="AB610" s="516"/>
      <c r="AC610" s="516"/>
      <c r="AD610" s="516"/>
      <c r="AE610" s="313"/>
      <c r="AF610" s="313"/>
      <c r="AG610" s="313"/>
      <c r="AH610" s="313"/>
      <c r="AI610" s="313"/>
      <c r="AJ610" s="313"/>
      <c r="AK610" s="313"/>
      <c r="AL610" s="313"/>
      <c r="AM610" s="313"/>
      <c r="AN610" s="313"/>
      <c r="AO610" s="313"/>
      <c r="AP610" s="313"/>
      <c r="AQ610" s="313"/>
      <c r="AR610" s="313"/>
      <c r="AS610" s="313"/>
      <c r="AT610" s="313"/>
      <c r="AU610" s="325"/>
      <c r="AV610" s="325"/>
      <c r="AW610" s="325"/>
      <c r="AX610" s="325"/>
      <c r="AY610" s="325"/>
      <c r="AZ610" s="325"/>
      <c r="BA610" s="325"/>
      <c r="BB610" s="325"/>
      <c r="BC610" s="325"/>
      <c r="BD610" s="325"/>
      <c r="BE610" s="325"/>
      <c r="BF610" s="325"/>
      <c r="BG610" s="325"/>
      <c r="BH610" s="325"/>
      <c r="BI610" s="325"/>
      <c r="BJ610" s="325"/>
      <c r="BK610" s="325"/>
      <c r="BL610" s="325"/>
      <c r="BM610" s="325"/>
      <c r="BN610" s="325"/>
      <c r="BO610" s="325"/>
      <c r="BP610" s="325"/>
      <c r="BQ610" s="325"/>
      <c r="BR610" s="325"/>
      <c r="BS610" s="325"/>
      <c r="BT610" s="325"/>
      <c r="BU610" s="325"/>
      <c r="BV610" s="325"/>
      <c r="BW610" s="325"/>
      <c r="BX610" s="325"/>
      <c r="BY610" s="325"/>
      <c r="BZ610" s="325"/>
      <c r="CA610" s="325"/>
      <c r="CB610" s="325"/>
      <c r="CC610" s="325"/>
      <c r="CD610" s="325"/>
      <c r="CE610" s="325"/>
      <c r="CF610" s="325"/>
      <c r="CG610" s="325"/>
      <c r="CH610" s="325"/>
    </row>
    <row r="611" spans="1:86" ht="45" customHeight="1" x14ac:dyDescent="0.2">
      <c r="A611" s="563"/>
      <c r="B611" s="280" t="s">
        <v>707</v>
      </c>
      <c r="C611" s="519" t="s">
        <v>1174</v>
      </c>
      <c r="D611" s="727"/>
      <c r="E611" s="728"/>
      <c r="F611" s="727"/>
      <c r="G611" s="728"/>
      <c r="H611" s="727"/>
      <c r="I611" s="728"/>
      <c r="J611" s="727"/>
      <c r="K611" s="728"/>
      <c r="L611" s="727"/>
      <c r="M611" s="728"/>
      <c r="N611" s="727"/>
      <c r="O611" s="728"/>
      <c r="P611" s="727"/>
      <c r="Q611" s="728"/>
      <c r="R611" s="727"/>
      <c r="S611" s="728"/>
      <c r="T611" s="71"/>
      <c r="U611" s="54">
        <f t="shared" si="76"/>
        <v>0</v>
      </c>
      <c r="V611" s="428">
        <v>5</v>
      </c>
      <c r="W611" s="99">
        <f t="shared" si="77"/>
        <v>0</v>
      </c>
      <c r="X611" s="250"/>
      <c r="Y611" s="315"/>
      <c r="Z611" s="312"/>
      <c r="AB611" s="315"/>
      <c r="AC611" s="315"/>
      <c r="AD611" s="315"/>
      <c r="AE611" s="315"/>
      <c r="AF611" s="315"/>
      <c r="AG611" s="315"/>
      <c r="AH611" s="315"/>
      <c r="AI611" s="315"/>
      <c r="AJ611" s="315"/>
      <c r="AK611" s="315"/>
      <c r="AL611" s="315"/>
      <c r="AM611" s="315"/>
      <c r="AN611" s="315"/>
      <c r="AO611" s="314"/>
      <c r="AP611" s="314"/>
      <c r="AQ611" s="314"/>
      <c r="AR611" s="314"/>
      <c r="AS611" s="314"/>
      <c r="AT611" s="314"/>
    </row>
    <row r="612" spans="1:86" ht="45" customHeight="1" thickBot="1" x14ac:dyDescent="0.25">
      <c r="A612" s="432"/>
      <c r="B612" s="280" t="s">
        <v>1170</v>
      </c>
      <c r="C612" s="519" t="s">
        <v>1175</v>
      </c>
      <c r="D612" s="720"/>
      <c r="E612" s="721"/>
      <c r="F612" s="720"/>
      <c r="G612" s="721"/>
      <c r="H612" s="720"/>
      <c r="I612" s="721"/>
      <c r="J612" s="720"/>
      <c r="K612" s="721"/>
      <c r="L612" s="720"/>
      <c r="M612" s="721"/>
      <c r="N612" s="720"/>
      <c r="O612" s="721"/>
      <c r="P612" s="720"/>
      <c r="Q612" s="721"/>
      <c r="R612" s="720"/>
      <c r="S612" s="721"/>
      <c r="T612" s="520"/>
      <c r="U612" s="55">
        <f t="shared" si="76"/>
        <v>0</v>
      </c>
      <c r="V612" s="446">
        <v>5</v>
      </c>
      <c r="W612" s="99">
        <f t="shared" si="77"/>
        <v>0</v>
      </c>
      <c r="X612" s="355"/>
      <c r="Y612" s="347"/>
      <c r="Z612" s="312"/>
    </row>
    <row r="613" spans="1:86" ht="21.6" customHeight="1" thickTop="1" thickBot="1" x14ac:dyDescent="0.25">
      <c r="A613" s="563"/>
      <c r="B613" s="110"/>
      <c r="C613" s="179"/>
      <c r="D613" s="725" t="s">
        <v>284</v>
      </c>
      <c r="E613" s="811"/>
      <c r="F613" s="811"/>
      <c r="G613" s="811"/>
      <c r="H613" s="811"/>
      <c r="I613" s="811"/>
      <c r="J613" s="811"/>
      <c r="K613" s="811"/>
      <c r="L613" s="811"/>
      <c r="M613" s="811"/>
      <c r="N613" s="811"/>
      <c r="O613" s="811"/>
      <c r="P613" s="811"/>
      <c r="Q613" s="811"/>
      <c r="R613" s="811"/>
      <c r="S613" s="811"/>
      <c r="T613" s="812"/>
      <c r="U613" s="1">
        <f>SUM(U604:U612)</f>
        <v>0</v>
      </c>
      <c r="V613" s="429">
        <f>SUM(V604:V612)</f>
        <v>85</v>
      </c>
      <c r="X613" s="244"/>
      <c r="Y613" s="315"/>
      <c r="Z613" s="312"/>
      <c r="AB613" s="315"/>
      <c r="AC613" s="315"/>
      <c r="AD613" s="315"/>
      <c r="AE613" s="315"/>
      <c r="AF613" s="315"/>
      <c r="AG613" s="315"/>
      <c r="AH613" s="315"/>
      <c r="AI613" s="315"/>
      <c r="AJ613" s="315"/>
      <c r="AK613" s="315"/>
      <c r="AL613" s="315"/>
      <c r="AM613" s="315"/>
      <c r="AN613" s="315"/>
      <c r="AO613" s="314"/>
      <c r="AP613" s="314"/>
      <c r="AQ613" s="314"/>
      <c r="AR613" s="314"/>
      <c r="AS613" s="314"/>
      <c r="AT613" s="314"/>
    </row>
    <row r="614" spans="1:86" ht="21.6" customHeight="1" thickBot="1" x14ac:dyDescent="0.25">
      <c r="A614" s="421"/>
      <c r="B614" s="111"/>
      <c r="C614" s="486"/>
      <c r="D614" s="726"/>
      <c r="E614" s="895"/>
      <c r="F614" s="722">
        <v>60</v>
      </c>
      <c r="G614" s="723"/>
      <c r="H614" s="723"/>
      <c r="I614" s="723"/>
      <c r="J614" s="723"/>
      <c r="K614" s="723"/>
      <c r="L614" s="723"/>
      <c r="M614" s="723"/>
      <c r="N614" s="723"/>
      <c r="O614" s="723"/>
      <c r="P614" s="723"/>
      <c r="Q614" s="723"/>
      <c r="R614" s="723"/>
      <c r="S614" s="723"/>
      <c r="T614" s="723"/>
      <c r="U614" s="723"/>
      <c r="V614" s="724"/>
      <c r="Y614" s="315"/>
      <c r="Z614" s="312"/>
      <c r="AB614" s="315"/>
      <c r="AC614" s="315"/>
      <c r="AD614" s="315"/>
      <c r="AE614" s="315"/>
      <c r="AF614" s="315"/>
      <c r="AG614" s="315"/>
      <c r="AH614" s="315"/>
      <c r="AI614" s="315"/>
      <c r="AJ614" s="315"/>
      <c r="AK614" s="315"/>
      <c r="AL614" s="315"/>
      <c r="AM614" s="315"/>
      <c r="AN614" s="315"/>
      <c r="AO614" s="314"/>
      <c r="AP614" s="314"/>
      <c r="AQ614" s="314"/>
      <c r="AR614" s="314"/>
      <c r="AS614" s="314"/>
      <c r="AT614" s="314"/>
    </row>
    <row r="615" spans="1:86" s="72" customFormat="1" ht="33" customHeight="1" thickBot="1" x14ac:dyDescent="0.55000000000000004">
      <c r="A615" s="418"/>
      <c r="B615" s="304">
        <v>9000</v>
      </c>
      <c r="C615" s="708" t="s">
        <v>1194</v>
      </c>
      <c r="D615" s="742"/>
      <c r="E615" s="742"/>
      <c r="F615" s="742"/>
      <c r="G615" s="742"/>
      <c r="H615" s="742"/>
      <c r="I615" s="742"/>
      <c r="J615" s="742"/>
      <c r="K615" s="742"/>
      <c r="L615" s="742"/>
      <c r="M615" s="742"/>
      <c r="N615" s="742"/>
      <c r="O615" s="742"/>
      <c r="P615" s="742"/>
      <c r="Q615" s="742"/>
      <c r="R615" s="742"/>
      <c r="S615" s="742"/>
      <c r="T615" s="742"/>
      <c r="U615" s="742"/>
      <c r="V615" s="743"/>
      <c r="W615" s="97"/>
      <c r="X615" s="241"/>
      <c r="Y615" s="315"/>
      <c r="Z615" s="312"/>
      <c r="AA615" s="317"/>
      <c r="AB615" s="315"/>
      <c r="AC615" s="315"/>
      <c r="AD615" s="315"/>
      <c r="AE615" s="315"/>
      <c r="AF615" s="315"/>
      <c r="AG615" s="315"/>
      <c r="AH615" s="315"/>
      <c r="AI615" s="315"/>
      <c r="AJ615" s="315"/>
      <c r="AK615" s="315"/>
      <c r="AL615" s="315"/>
      <c r="AM615" s="315"/>
      <c r="AN615" s="315"/>
      <c r="AO615" s="314"/>
      <c r="AP615" s="314"/>
      <c r="AQ615" s="314"/>
      <c r="AR615" s="314"/>
      <c r="AS615" s="314"/>
      <c r="AT615" s="314"/>
      <c r="AU615" s="316"/>
      <c r="AV615" s="316"/>
      <c r="AW615" s="316"/>
      <c r="AX615" s="316"/>
      <c r="AY615" s="316"/>
      <c r="AZ615" s="316"/>
      <c r="BA615" s="316"/>
      <c r="BB615" s="316"/>
      <c r="BC615" s="316"/>
      <c r="BD615" s="316"/>
      <c r="BE615" s="316"/>
      <c r="BF615" s="316"/>
      <c r="BG615" s="316"/>
      <c r="BH615" s="316"/>
      <c r="BI615" s="316"/>
      <c r="BJ615" s="316"/>
      <c r="BK615" s="316"/>
      <c r="BL615" s="316"/>
      <c r="BM615" s="316"/>
      <c r="BN615" s="316"/>
      <c r="BO615" s="316"/>
      <c r="BP615" s="316"/>
      <c r="BQ615" s="316"/>
      <c r="BR615" s="316"/>
      <c r="BS615" s="316"/>
      <c r="BT615" s="316"/>
      <c r="BU615" s="316"/>
      <c r="BV615" s="316"/>
      <c r="BW615" s="316"/>
      <c r="BX615" s="316"/>
      <c r="BY615" s="316"/>
      <c r="BZ615" s="316"/>
      <c r="CA615" s="316"/>
      <c r="CB615" s="316"/>
      <c r="CC615" s="316"/>
      <c r="CD615" s="316"/>
      <c r="CE615" s="316"/>
      <c r="CF615" s="316"/>
      <c r="CG615" s="316"/>
      <c r="CH615" s="316"/>
    </row>
    <row r="616" spans="1:86" s="72" customFormat="1" ht="30" customHeight="1" thickBot="1" x14ac:dyDescent="0.55000000000000004">
      <c r="A616" s="563"/>
      <c r="B616" s="277" t="s">
        <v>1089</v>
      </c>
      <c r="C616" s="114" t="s">
        <v>1090</v>
      </c>
      <c r="D616" s="47"/>
      <c r="E616" s="50"/>
      <c r="F616" s="47"/>
      <c r="G616" s="51"/>
      <c r="H616" s="48"/>
      <c r="I616" s="50"/>
      <c r="J616" s="47"/>
      <c r="K616" s="51"/>
      <c r="L616" s="48"/>
      <c r="M616" s="50"/>
      <c r="N616" s="47"/>
      <c r="O616" s="51"/>
      <c r="P616" s="50"/>
      <c r="Q616" s="51"/>
      <c r="R616" s="47"/>
      <c r="S616" s="52"/>
      <c r="T616" s="49"/>
      <c r="U616" s="49"/>
      <c r="V616" s="49"/>
      <c r="W616" s="97"/>
      <c r="X616" s="241"/>
      <c r="Y616" s="16"/>
      <c r="Z616" s="312"/>
      <c r="AA616" s="16"/>
      <c r="AB616" s="16"/>
      <c r="AC616" s="16"/>
      <c r="AD616" s="16"/>
      <c r="AE616" s="16"/>
      <c r="AF616" s="16"/>
      <c r="AG616" s="16"/>
      <c r="AH616" s="16"/>
      <c r="AI616" s="16"/>
      <c r="AJ616" s="16"/>
      <c r="AK616" s="16"/>
      <c r="AL616" s="16"/>
      <c r="AM616" s="16"/>
      <c r="AN616" s="16"/>
      <c r="AO616" s="313"/>
      <c r="AP616" s="313"/>
      <c r="AQ616" s="313"/>
      <c r="AR616" s="313"/>
      <c r="AS616" s="313"/>
      <c r="AT616" s="313"/>
      <c r="AU616" s="316"/>
      <c r="AV616" s="316"/>
      <c r="AW616" s="316"/>
      <c r="AX616" s="316"/>
      <c r="AY616" s="316"/>
      <c r="AZ616" s="316"/>
      <c r="BA616" s="316"/>
      <c r="BB616" s="316"/>
      <c r="BC616" s="316"/>
      <c r="BD616" s="316"/>
      <c r="BE616" s="316"/>
      <c r="BF616" s="316"/>
      <c r="BG616" s="316"/>
      <c r="BH616" s="316"/>
      <c r="BI616" s="316"/>
      <c r="BJ616" s="316"/>
      <c r="BK616" s="316"/>
      <c r="BL616" s="316"/>
      <c r="BM616" s="316"/>
      <c r="BN616" s="316"/>
      <c r="BO616" s="316"/>
      <c r="BP616" s="316"/>
      <c r="BQ616" s="316"/>
      <c r="BR616" s="316"/>
      <c r="BS616" s="316"/>
      <c r="BT616" s="316"/>
      <c r="BU616" s="316"/>
      <c r="BV616" s="316"/>
      <c r="BW616" s="316"/>
      <c r="BX616" s="316"/>
      <c r="BY616" s="316"/>
      <c r="BZ616" s="316"/>
      <c r="CA616" s="316"/>
      <c r="CB616" s="316"/>
      <c r="CC616" s="316"/>
      <c r="CD616" s="316"/>
      <c r="CE616" s="316"/>
      <c r="CF616" s="316"/>
      <c r="CG616" s="316"/>
      <c r="CH616" s="316"/>
    </row>
    <row r="617" spans="1:86" s="72" customFormat="1" ht="27.95" customHeight="1" x14ac:dyDescent="0.2">
      <c r="A617" s="563"/>
      <c r="B617" s="262" t="s">
        <v>1091</v>
      </c>
      <c r="C617" s="123" t="s">
        <v>1092</v>
      </c>
      <c r="D617" s="744"/>
      <c r="E617" s="745"/>
      <c r="F617" s="744"/>
      <c r="G617" s="745"/>
      <c r="H617" s="744"/>
      <c r="I617" s="745"/>
      <c r="J617" s="744"/>
      <c r="K617" s="745"/>
      <c r="L617" s="744"/>
      <c r="M617" s="745"/>
      <c r="N617" s="744"/>
      <c r="O617" s="745"/>
      <c r="P617" s="744"/>
      <c r="Q617" s="745"/>
      <c r="R617" s="744"/>
      <c r="S617" s="745"/>
      <c r="T617" s="71"/>
      <c r="U617" s="57">
        <f t="shared" ref="U617:U624" si="78">IF(OR(D617="s",F617="s",H617="s",J617="s",L617="s",N617="s",P617="s",R617="s"), 0, IF(OR(D617="a",F617="a",H617="a",J617="a",L617="a",N617="a",P617="a",R617="a"),V617,0))</f>
        <v>0</v>
      </c>
      <c r="V617" s="431">
        <v>10</v>
      </c>
      <c r="W617" s="99">
        <f t="shared" ref="W617:W624" si="79">COUNTIF(D617:S617,"a")+COUNTIF(D617:S617,"s")</f>
        <v>0</v>
      </c>
      <c r="X617" s="250"/>
      <c r="Y617" s="16"/>
      <c r="Z617" s="312"/>
      <c r="AA617" s="16"/>
      <c r="AB617" s="16"/>
      <c r="AC617" s="16"/>
      <c r="AD617" s="16"/>
      <c r="AE617" s="16"/>
      <c r="AF617" s="16"/>
      <c r="AG617" s="16"/>
      <c r="AH617" s="16"/>
      <c r="AI617" s="16"/>
      <c r="AJ617" s="16"/>
      <c r="AK617" s="16"/>
      <c r="AL617" s="16"/>
      <c r="AM617" s="16"/>
      <c r="AN617" s="16"/>
      <c r="AO617" s="313"/>
      <c r="AP617" s="313"/>
      <c r="AQ617" s="313"/>
      <c r="AR617" s="313"/>
      <c r="AS617" s="313"/>
      <c r="AT617" s="313"/>
      <c r="AU617" s="316"/>
      <c r="AV617" s="316"/>
      <c r="AW617" s="316"/>
      <c r="AX617" s="316"/>
      <c r="AY617" s="316"/>
      <c r="AZ617" s="316"/>
      <c r="BA617" s="316"/>
      <c r="BB617" s="316"/>
      <c r="BC617" s="316"/>
      <c r="BD617" s="316"/>
      <c r="BE617" s="316"/>
      <c r="BF617" s="316"/>
      <c r="BG617" s="316"/>
      <c r="BH617" s="316"/>
      <c r="BI617" s="316"/>
      <c r="BJ617" s="316"/>
      <c r="BK617" s="316"/>
      <c r="BL617" s="316"/>
      <c r="BM617" s="316"/>
      <c r="BN617" s="316"/>
      <c r="BO617" s="316"/>
      <c r="BP617" s="316"/>
      <c r="BQ617" s="316"/>
      <c r="BR617" s="316"/>
      <c r="BS617" s="316"/>
      <c r="BT617" s="316"/>
      <c r="BU617" s="316"/>
      <c r="BV617" s="316"/>
      <c r="BW617" s="316"/>
      <c r="BX617" s="316"/>
      <c r="BY617" s="316"/>
      <c r="BZ617" s="316"/>
      <c r="CA617" s="316"/>
      <c r="CB617" s="316"/>
      <c r="CC617" s="316"/>
      <c r="CD617" s="316"/>
      <c r="CE617" s="316"/>
      <c r="CF617" s="316"/>
      <c r="CG617" s="316"/>
      <c r="CH617" s="316"/>
    </row>
    <row r="618" spans="1:86" s="72" customFormat="1" ht="45" customHeight="1" x14ac:dyDescent="0.2">
      <c r="A618" s="563"/>
      <c r="B618" s="262" t="s">
        <v>1093</v>
      </c>
      <c r="C618" s="117" t="s">
        <v>1192</v>
      </c>
      <c r="D618" s="718"/>
      <c r="E618" s="719"/>
      <c r="F618" s="718"/>
      <c r="G618" s="719"/>
      <c r="H618" s="718"/>
      <c r="I618" s="719"/>
      <c r="J618" s="718"/>
      <c r="K618" s="719"/>
      <c r="L618" s="718"/>
      <c r="M618" s="719"/>
      <c r="N618" s="718"/>
      <c r="O618" s="719"/>
      <c r="P618" s="718"/>
      <c r="Q618" s="719"/>
      <c r="R618" s="718"/>
      <c r="S618" s="719"/>
      <c r="T618" s="71"/>
      <c r="U618" s="58">
        <f t="shared" ref="U618" si="80">IF(OR(D618="s",F618="s",H618="s",J618="s",L618="s",N618="s",P618="s",R618="s"), 0, IF(OR(D618="a",F618="a",H618="a",J618="a",L618="a",N618="a",P618="a",R618="a"),V618,0))</f>
        <v>0</v>
      </c>
      <c r="V618" s="431">
        <v>10</v>
      </c>
      <c r="W618" s="99">
        <f t="shared" ref="W618" si="81">COUNTIF(D618:S618,"a")+COUNTIF(D618:S618,"s")</f>
        <v>0</v>
      </c>
      <c r="X618" s="250"/>
      <c r="Y618" s="16"/>
      <c r="Z618" s="312"/>
      <c r="AA618" s="16"/>
      <c r="AB618" s="16"/>
      <c r="AC618" s="16"/>
      <c r="AD618" s="16"/>
      <c r="AE618" s="16"/>
      <c r="AF618" s="16"/>
      <c r="AG618" s="16"/>
      <c r="AH618" s="16"/>
      <c r="AI618" s="16"/>
      <c r="AJ618" s="16"/>
      <c r="AK618" s="16"/>
      <c r="AL618" s="16"/>
      <c r="AM618" s="16"/>
      <c r="AN618" s="16"/>
      <c r="AO618" s="313"/>
      <c r="AP618" s="313"/>
      <c r="AQ618" s="313"/>
      <c r="AR618" s="313"/>
      <c r="AS618" s="313"/>
      <c r="AT618" s="313"/>
      <c r="AU618" s="316"/>
      <c r="AV618" s="316"/>
      <c r="AW618" s="316"/>
      <c r="AX618" s="316"/>
      <c r="AY618" s="316"/>
      <c r="AZ618" s="316"/>
      <c r="BA618" s="316"/>
      <c r="BB618" s="316"/>
      <c r="BC618" s="316"/>
      <c r="BD618" s="316"/>
      <c r="BE618" s="316"/>
      <c r="BF618" s="316"/>
      <c r="BG618" s="316"/>
      <c r="BH618" s="316"/>
      <c r="BI618" s="316"/>
      <c r="BJ618" s="316"/>
      <c r="BK618" s="316"/>
      <c r="BL618" s="316"/>
      <c r="BM618" s="316"/>
      <c r="BN618" s="316"/>
      <c r="BO618" s="316"/>
      <c r="BP618" s="316"/>
      <c r="BQ618" s="316"/>
      <c r="BR618" s="316"/>
      <c r="BS618" s="316"/>
      <c r="BT618" s="316"/>
      <c r="BU618" s="316"/>
      <c r="BV618" s="316"/>
      <c r="BW618" s="316"/>
      <c r="BX618" s="316"/>
      <c r="BY618" s="316"/>
      <c r="BZ618" s="316"/>
      <c r="CA618" s="316"/>
      <c r="CB618" s="316"/>
      <c r="CC618" s="316"/>
      <c r="CD618" s="316"/>
      <c r="CE618" s="316"/>
      <c r="CF618" s="316"/>
      <c r="CG618" s="316"/>
      <c r="CH618" s="316"/>
    </row>
    <row r="619" spans="1:86" s="72" customFormat="1" ht="27.95" customHeight="1" x14ac:dyDescent="0.2">
      <c r="A619" s="563"/>
      <c r="B619" s="262" t="s">
        <v>1095</v>
      </c>
      <c r="C619" s="123" t="s">
        <v>1094</v>
      </c>
      <c r="D619" s="727"/>
      <c r="E619" s="728"/>
      <c r="F619" s="727"/>
      <c r="G619" s="728"/>
      <c r="H619" s="727"/>
      <c r="I619" s="728"/>
      <c r="J619" s="727"/>
      <c r="K619" s="728"/>
      <c r="L619" s="727"/>
      <c r="M619" s="728"/>
      <c r="N619" s="727"/>
      <c r="O619" s="728"/>
      <c r="P619" s="727"/>
      <c r="Q619" s="728"/>
      <c r="R619" s="727"/>
      <c r="S619" s="728"/>
      <c r="T619" s="71"/>
      <c r="U619" s="54">
        <f t="shared" si="78"/>
        <v>0</v>
      </c>
      <c r="V619" s="431">
        <v>10</v>
      </c>
      <c r="W619" s="99">
        <f t="shared" si="79"/>
        <v>0</v>
      </c>
      <c r="X619" s="250"/>
      <c r="Y619" s="16"/>
      <c r="Z619" s="312"/>
      <c r="AA619" s="16"/>
      <c r="AB619" s="16"/>
      <c r="AC619" s="16"/>
      <c r="AD619" s="16"/>
      <c r="AE619" s="16"/>
      <c r="AF619" s="16"/>
      <c r="AG619" s="16"/>
      <c r="AH619" s="16"/>
      <c r="AI619" s="16"/>
      <c r="AJ619" s="16"/>
      <c r="AK619" s="16"/>
      <c r="AL619" s="16"/>
      <c r="AM619" s="16"/>
      <c r="AN619" s="16"/>
      <c r="AO619" s="313"/>
      <c r="AP619" s="313"/>
      <c r="AQ619" s="313"/>
      <c r="AR619" s="313"/>
      <c r="AS619" s="313"/>
      <c r="AT619" s="313"/>
      <c r="AU619" s="316"/>
      <c r="AV619" s="316"/>
      <c r="AW619" s="316"/>
      <c r="AX619" s="316"/>
      <c r="AY619" s="316"/>
      <c r="AZ619" s="316"/>
      <c r="BA619" s="316"/>
      <c r="BB619" s="316"/>
      <c r="BC619" s="316"/>
      <c r="BD619" s="316"/>
      <c r="BE619" s="316"/>
      <c r="BF619" s="316"/>
      <c r="BG619" s="316"/>
      <c r="BH619" s="316"/>
      <c r="BI619" s="316"/>
      <c r="BJ619" s="316"/>
      <c r="BK619" s="316"/>
      <c r="BL619" s="316"/>
      <c r="BM619" s="316"/>
      <c r="BN619" s="316"/>
      <c r="BO619" s="316"/>
      <c r="BP619" s="316"/>
      <c r="BQ619" s="316"/>
      <c r="BR619" s="316"/>
      <c r="BS619" s="316"/>
      <c r="BT619" s="316"/>
      <c r="BU619" s="316"/>
      <c r="BV619" s="316"/>
      <c r="BW619" s="316"/>
      <c r="BX619" s="316"/>
      <c r="BY619" s="316"/>
      <c r="BZ619" s="316"/>
      <c r="CA619" s="316"/>
      <c r="CB619" s="316"/>
      <c r="CC619" s="316"/>
      <c r="CD619" s="316"/>
      <c r="CE619" s="316"/>
      <c r="CF619" s="316"/>
      <c r="CG619" s="316"/>
      <c r="CH619" s="316"/>
    </row>
    <row r="620" spans="1:86" s="72" customFormat="1" ht="45" customHeight="1" x14ac:dyDescent="0.2">
      <c r="A620" s="563"/>
      <c r="B620" s="262" t="s">
        <v>1097</v>
      </c>
      <c r="C620" s="117" t="s">
        <v>1096</v>
      </c>
      <c r="D620" s="727"/>
      <c r="E620" s="728"/>
      <c r="F620" s="727"/>
      <c r="G620" s="728"/>
      <c r="H620" s="727"/>
      <c r="I620" s="728"/>
      <c r="J620" s="727"/>
      <c r="K620" s="728"/>
      <c r="L620" s="727"/>
      <c r="M620" s="728"/>
      <c r="N620" s="727"/>
      <c r="O620" s="728"/>
      <c r="P620" s="727"/>
      <c r="Q620" s="728"/>
      <c r="R620" s="727"/>
      <c r="S620" s="728"/>
      <c r="T620" s="71"/>
      <c r="U620" s="54">
        <f t="shared" si="78"/>
        <v>0</v>
      </c>
      <c r="V620" s="431">
        <v>10</v>
      </c>
      <c r="W620" s="99">
        <f t="shared" si="79"/>
        <v>0</v>
      </c>
      <c r="X620" s="250"/>
      <c r="Y620" s="16"/>
      <c r="Z620" s="312"/>
      <c r="AA620" s="16"/>
      <c r="AB620" s="16"/>
      <c r="AC620" s="16"/>
      <c r="AD620" s="16"/>
      <c r="AE620" s="16"/>
      <c r="AF620" s="16"/>
      <c r="AG620" s="16"/>
      <c r="AH620" s="16"/>
      <c r="AI620" s="16"/>
      <c r="AJ620" s="16"/>
      <c r="AK620" s="16"/>
      <c r="AL620" s="16"/>
      <c r="AM620" s="16"/>
      <c r="AN620" s="16"/>
      <c r="AO620" s="313"/>
      <c r="AP620" s="313"/>
      <c r="AQ620" s="313"/>
      <c r="AR620" s="313"/>
      <c r="AS620" s="313"/>
      <c r="AT620" s="313"/>
      <c r="AU620" s="316"/>
      <c r="AV620" s="316"/>
      <c r="AW620" s="316"/>
      <c r="AX620" s="316"/>
      <c r="AY620" s="316"/>
      <c r="AZ620" s="316"/>
      <c r="BA620" s="316"/>
      <c r="BB620" s="316"/>
      <c r="BC620" s="316"/>
      <c r="BD620" s="316"/>
      <c r="BE620" s="316"/>
      <c r="BF620" s="316"/>
      <c r="BG620" s="316"/>
      <c r="BH620" s="316"/>
      <c r="BI620" s="316"/>
      <c r="BJ620" s="316"/>
      <c r="BK620" s="316"/>
      <c r="BL620" s="316"/>
      <c r="BM620" s="316"/>
      <c r="BN620" s="316"/>
      <c r="BO620" s="316"/>
      <c r="BP620" s="316"/>
      <c r="BQ620" s="316"/>
      <c r="BR620" s="316"/>
      <c r="BS620" s="316"/>
      <c r="BT620" s="316"/>
      <c r="BU620" s="316"/>
      <c r="BV620" s="316"/>
      <c r="BW620" s="316"/>
      <c r="BX620" s="316"/>
      <c r="BY620" s="316"/>
      <c r="BZ620" s="316"/>
      <c r="CA620" s="316"/>
      <c r="CB620" s="316"/>
      <c r="CC620" s="316"/>
      <c r="CD620" s="316"/>
      <c r="CE620" s="316"/>
      <c r="CF620" s="316"/>
      <c r="CG620" s="316"/>
      <c r="CH620" s="316"/>
    </row>
    <row r="621" spans="1:86" s="72" customFormat="1" ht="27.95" customHeight="1" x14ac:dyDescent="0.2">
      <c r="A621" s="563"/>
      <c r="B621" s="262" t="s">
        <v>1099</v>
      </c>
      <c r="C621" s="123" t="s">
        <v>1098</v>
      </c>
      <c r="D621" s="727"/>
      <c r="E621" s="728"/>
      <c r="F621" s="727"/>
      <c r="G621" s="728"/>
      <c r="H621" s="727"/>
      <c r="I621" s="728"/>
      <c r="J621" s="727"/>
      <c r="K621" s="728"/>
      <c r="L621" s="727"/>
      <c r="M621" s="728"/>
      <c r="N621" s="727"/>
      <c r="O621" s="728"/>
      <c r="P621" s="727"/>
      <c r="Q621" s="728"/>
      <c r="R621" s="727"/>
      <c r="S621" s="728"/>
      <c r="T621" s="71"/>
      <c r="U621" s="54">
        <f t="shared" si="78"/>
        <v>0</v>
      </c>
      <c r="V621" s="431">
        <v>10</v>
      </c>
      <c r="W621" s="99">
        <f t="shared" si="79"/>
        <v>0</v>
      </c>
      <c r="X621" s="250"/>
      <c r="Y621" s="16"/>
      <c r="Z621" s="312"/>
      <c r="AA621" s="16"/>
      <c r="AB621" s="16"/>
      <c r="AC621" s="16"/>
      <c r="AD621" s="16"/>
      <c r="AE621" s="16"/>
      <c r="AF621" s="16"/>
      <c r="AG621" s="16"/>
      <c r="AH621" s="16"/>
      <c r="AI621" s="16"/>
      <c r="AJ621" s="16"/>
      <c r="AK621" s="16"/>
      <c r="AL621" s="16"/>
      <c r="AM621" s="16"/>
      <c r="AN621" s="16"/>
      <c r="AO621" s="313"/>
      <c r="AP621" s="313"/>
      <c r="AQ621" s="313"/>
      <c r="AR621" s="313"/>
      <c r="AS621" s="313"/>
      <c r="AT621" s="313"/>
      <c r="AU621" s="316"/>
      <c r="AV621" s="316"/>
      <c r="AW621" s="316"/>
      <c r="AX621" s="316"/>
      <c r="AY621" s="316"/>
      <c r="AZ621" s="316"/>
      <c r="BA621" s="316"/>
      <c r="BB621" s="316"/>
      <c r="BC621" s="316"/>
      <c r="BD621" s="316"/>
      <c r="BE621" s="316"/>
      <c r="BF621" s="316"/>
      <c r="BG621" s="316"/>
      <c r="BH621" s="316"/>
      <c r="BI621" s="316"/>
      <c r="BJ621" s="316"/>
      <c r="BK621" s="316"/>
      <c r="BL621" s="316"/>
      <c r="BM621" s="316"/>
      <c r="BN621" s="316"/>
      <c r="BO621" s="316"/>
      <c r="BP621" s="316"/>
      <c r="BQ621" s="316"/>
      <c r="BR621" s="316"/>
      <c r="BS621" s="316"/>
      <c r="BT621" s="316"/>
      <c r="BU621" s="316"/>
      <c r="BV621" s="316"/>
      <c r="BW621" s="316"/>
      <c r="BX621" s="316"/>
      <c r="BY621" s="316"/>
      <c r="BZ621" s="316"/>
      <c r="CA621" s="316"/>
      <c r="CB621" s="316"/>
      <c r="CC621" s="316"/>
      <c r="CD621" s="316"/>
      <c r="CE621" s="316"/>
      <c r="CF621" s="316"/>
      <c r="CG621" s="316"/>
      <c r="CH621" s="316"/>
    </row>
    <row r="622" spans="1:86" s="72" customFormat="1" ht="27.95" customHeight="1" x14ac:dyDescent="0.2">
      <c r="A622" s="563"/>
      <c r="B622" s="262" t="s">
        <v>1101</v>
      </c>
      <c r="C622" s="123" t="s">
        <v>1193</v>
      </c>
      <c r="D622" s="727"/>
      <c r="E622" s="728"/>
      <c r="F622" s="727"/>
      <c r="G622" s="728"/>
      <c r="H622" s="727"/>
      <c r="I622" s="728"/>
      <c r="J622" s="727"/>
      <c r="K622" s="728"/>
      <c r="L622" s="727"/>
      <c r="M622" s="728"/>
      <c r="N622" s="727"/>
      <c r="O622" s="728"/>
      <c r="P622" s="727"/>
      <c r="Q622" s="728"/>
      <c r="R622" s="727"/>
      <c r="S622" s="728"/>
      <c r="T622" s="71"/>
      <c r="U622" s="54">
        <f t="shared" ref="U622" si="82">IF(OR(D622="s",F622="s",H622="s",J622="s",L622="s",N622="s",P622="s",R622="s"), 0, IF(OR(D622="a",F622="a",H622="a",J622="a",L622="a",N622="a",P622="a",R622="a"),V622,0))</f>
        <v>0</v>
      </c>
      <c r="V622" s="431">
        <v>10</v>
      </c>
      <c r="W622" s="99">
        <f t="shared" ref="W622" si="83">COUNTIF(D622:S622,"a")+COUNTIF(D622:S622,"s")</f>
        <v>0</v>
      </c>
      <c r="X622" s="250"/>
      <c r="Y622" s="16"/>
      <c r="Z622" s="312"/>
      <c r="AA622" s="16"/>
      <c r="AB622" s="16"/>
      <c r="AC622" s="16"/>
      <c r="AD622" s="16"/>
      <c r="AE622" s="16"/>
      <c r="AF622" s="16"/>
      <c r="AG622" s="16"/>
      <c r="AH622" s="16"/>
      <c r="AI622" s="16"/>
      <c r="AJ622" s="16"/>
      <c r="AK622" s="16"/>
      <c r="AL622" s="16"/>
      <c r="AM622" s="16"/>
      <c r="AN622" s="16"/>
      <c r="AO622" s="313"/>
      <c r="AP622" s="313"/>
      <c r="AQ622" s="313"/>
      <c r="AR622" s="313"/>
      <c r="AS622" s="313"/>
      <c r="AT622" s="313"/>
      <c r="AU622" s="316"/>
      <c r="AV622" s="316"/>
      <c r="AW622" s="316"/>
      <c r="AX622" s="316"/>
      <c r="AY622" s="316"/>
      <c r="AZ622" s="316"/>
      <c r="BA622" s="316"/>
      <c r="BB622" s="316"/>
      <c r="BC622" s="316"/>
      <c r="BD622" s="316"/>
      <c r="BE622" s="316"/>
      <c r="BF622" s="316"/>
      <c r="BG622" s="316"/>
      <c r="BH622" s="316"/>
      <c r="BI622" s="316"/>
      <c r="BJ622" s="316"/>
      <c r="BK622" s="316"/>
      <c r="BL622" s="316"/>
      <c r="BM622" s="316"/>
      <c r="BN622" s="316"/>
      <c r="BO622" s="316"/>
      <c r="BP622" s="316"/>
      <c r="BQ622" s="316"/>
      <c r="BR622" s="316"/>
      <c r="BS622" s="316"/>
      <c r="BT622" s="316"/>
      <c r="BU622" s="316"/>
      <c r="BV622" s="316"/>
      <c r="BW622" s="316"/>
      <c r="BX622" s="316"/>
      <c r="BY622" s="316"/>
      <c r="BZ622" s="316"/>
      <c r="CA622" s="316"/>
      <c r="CB622" s="316"/>
      <c r="CC622" s="316"/>
      <c r="CD622" s="316"/>
      <c r="CE622" s="316"/>
      <c r="CF622" s="316"/>
      <c r="CG622" s="316"/>
      <c r="CH622" s="316"/>
    </row>
    <row r="623" spans="1:86" s="72" customFormat="1" ht="45" customHeight="1" x14ac:dyDescent="0.2">
      <c r="A623" s="563"/>
      <c r="B623" s="262" t="s">
        <v>1103</v>
      </c>
      <c r="C623" s="117" t="s">
        <v>1100</v>
      </c>
      <c r="D623" s="727"/>
      <c r="E623" s="728"/>
      <c r="F623" s="727"/>
      <c r="G623" s="728"/>
      <c r="H623" s="727"/>
      <c r="I623" s="728"/>
      <c r="J623" s="727"/>
      <c r="K623" s="728"/>
      <c r="L623" s="727"/>
      <c r="M623" s="728"/>
      <c r="N623" s="727"/>
      <c r="O623" s="728"/>
      <c r="P623" s="727"/>
      <c r="Q623" s="728"/>
      <c r="R623" s="727"/>
      <c r="S623" s="728"/>
      <c r="T623" s="71"/>
      <c r="U623" s="54">
        <f t="shared" si="78"/>
        <v>0</v>
      </c>
      <c r="V623" s="431">
        <v>10</v>
      </c>
      <c r="W623" s="99">
        <f t="shared" si="79"/>
        <v>0</v>
      </c>
      <c r="X623" s="250"/>
      <c r="Y623" s="16"/>
      <c r="Z623" s="312"/>
      <c r="AA623" s="16"/>
      <c r="AB623" s="16"/>
      <c r="AC623" s="16"/>
      <c r="AD623" s="16"/>
      <c r="AE623" s="16"/>
      <c r="AF623" s="16"/>
      <c r="AG623" s="16"/>
      <c r="AH623" s="16"/>
      <c r="AI623" s="16"/>
      <c r="AJ623" s="16"/>
      <c r="AK623" s="16"/>
      <c r="AL623" s="16"/>
      <c r="AM623" s="16"/>
      <c r="AN623" s="16"/>
      <c r="AO623" s="313"/>
      <c r="AP623" s="313"/>
      <c r="AQ623" s="313"/>
      <c r="AR623" s="313"/>
      <c r="AS623" s="313"/>
      <c r="AT623" s="313"/>
      <c r="AU623" s="316"/>
      <c r="AV623" s="316"/>
      <c r="AW623" s="316"/>
      <c r="AX623" s="316"/>
      <c r="AY623" s="316"/>
      <c r="AZ623" s="316"/>
      <c r="BA623" s="316"/>
      <c r="BB623" s="316"/>
      <c r="BC623" s="316"/>
      <c r="BD623" s="316"/>
      <c r="BE623" s="316"/>
      <c r="BF623" s="316"/>
      <c r="BG623" s="316"/>
      <c r="BH623" s="316"/>
      <c r="BI623" s="316"/>
      <c r="BJ623" s="316"/>
      <c r="BK623" s="316"/>
      <c r="BL623" s="316"/>
      <c r="BM623" s="316"/>
      <c r="BN623" s="316"/>
      <c r="BO623" s="316"/>
      <c r="BP623" s="316"/>
      <c r="BQ623" s="316"/>
      <c r="BR623" s="316"/>
      <c r="BS623" s="316"/>
      <c r="BT623" s="316"/>
      <c r="BU623" s="316"/>
      <c r="BV623" s="316"/>
      <c r="BW623" s="316"/>
      <c r="BX623" s="316"/>
      <c r="BY623" s="316"/>
      <c r="BZ623" s="316"/>
      <c r="CA623" s="316"/>
      <c r="CB623" s="316"/>
      <c r="CC623" s="316"/>
      <c r="CD623" s="316"/>
      <c r="CE623" s="316"/>
      <c r="CF623" s="316"/>
      <c r="CG623" s="316"/>
      <c r="CH623" s="316"/>
    </row>
    <row r="624" spans="1:86" s="72" customFormat="1" ht="27.95" customHeight="1" thickBot="1" x14ac:dyDescent="0.25">
      <c r="A624" s="563"/>
      <c r="B624" s="262" t="s">
        <v>1104</v>
      </c>
      <c r="C624" s="123" t="s">
        <v>1102</v>
      </c>
      <c r="D624" s="720"/>
      <c r="E624" s="721"/>
      <c r="F624" s="720"/>
      <c r="G624" s="721"/>
      <c r="H624" s="720"/>
      <c r="I624" s="721"/>
      <c r="J624" s="720"/>
      <c r="K624" s="721"/>
      <c r="L624" s="720"/>
      <c r="M624" s="721"/>
      <c r="N624" s="720"/>
      <c r="O624" s="721"/>
      <c r="P624" s="720"/>
      <c r="Q624" s="721"/>
      <c r="R624" s="720"/>
      <c r="S624" s="721"/>
      <c r="T624" s="71"/>
      <c r="U624" s="55">
        <f t="shared" si="78"/>
        <v>0</v>
      </c>
      <c r="V624" s="431">
        <v>10</v>
      </c>
      <c r="W624" s="99">
        <f t="shared" si="79"/>
        <v>0</v>
      </c>
      <c r="X624" s="250"/>
      <c r="Y624" s="16"/>
      <c r="Z624" s="312"/>
      <c r="AA624" s="16"/>
      <c r="AB624" s="16"/>
      <c r="AC624" s="16"/>
      <c r="AD624" s="16"/>
      <c r="AE624" s="16"/>
      <c r="AF624" s="16"/>
      <c r="AG624" s="16"/>
      <c r="AH624" s="16"/>
      <c r="AI624" s="16"/>
      <c r="AJ624" s="16"/>
      <c r="AK624" s="16"/>
      <c r="AL624" s="16"/>
      <c r="AM624" s="16"/>
      <c r="AN624" s="16"/>
      <c r="AO624" s="313"/>
      <c r="AP624" s="313"/>
      <c r="AQ624" s="313"/>
      <c r="AR624" s="313"/>
      <c r="AS624" s="313"/>
      <c r="AT624" s="313"/>
      <c r="AU624" s="316"/>
      <c r="AV624" s="316"/>
      <c r="AW624" s="316"/>
      <c r="AX624" s="316"/>
      <c r="AY624" s="316"/>
      <c r="AZ624" s="316"/>
      <c r="BA624" s="316"/>
      <c r="BB624" s="316"/>
      <c r="BC624" s="316"/>
      <c r="BD624" s="316"/>
      <c r="BE624" s="316"/>
      <c r="BF624" s="316"/>
      <c r="BG624" s="316"/>
      <c r="BH624" s="316"/>
      <c r="BI624" s="316"/>
      <c r="BJ624" s="316"/>
      <c r="BK624" s="316"/>
      <c r="BL624" s="316"/>
      <c r="BM624" s="316"/>
      <c r="BN624" s="316"/>
      <c r="BO624" s="316"/>
      <c r="BP624" s="316"/>
      <c r="BQ624" s="316"/>
      <c r="BR624" s="316"/>
      <c r="BS624" s="316"/>
      <c r="BT624" s="316"/>
      <c r="BU624" s="316"/>
      <c r="BV624" s="316"/>
      <c r="BW624" s="316"/>
      <c r="BX624" s="316"/>
      <c r="BY624" s="316"/>
      <c r="BZ624" s="316"/>
      <c r="CA624" s="316"/>
      <c r="CB624" s="316"/>
      <c r="CC624" s="316"/>
      <c r="CD624" s="316"/>
      <c r="CE624" s="316"/>
      <c r="CF624" s="316"/>
      <c r="CG624" s="316"/>
      <c r="CH624" s="316"/>
    </row>
    <row r="625" spans="1:86" ht="21" customHeight="1" thickTop="1" thickBot="1" x14ac:dyDescent="0.25">
      <c r="A625" s="563"/>
      <c r="B625" s="67"/>
      <c r="C625" s="184"/>
      <c r="D625" s="725" t="s">
        <v>284</v>
      </c>
      <c r="E625" s="811"/>
      <c r="F625" s="811"/>
      <c r="G625" s="811"/>
      <c r="H625" s="811"/>
      <c r="I625" s="811"/>
      <c r="J625" s="811"/>
      <c r="K625" s="811"/>
      <c r="L625" s="811"/>
      <c r="M625" s="811"/>
      <c r="N625" s="811"/>
      <c r="O625" s="811"/>
      <c r="P625" s="811"/>
      <c r="Q625" s="811"/>
      <c r="R625" s="811"/>
      <c r="S625" s="811"/>
      <c r="T625" s="812"/>
      <c r="U625" s="1">
        <f>SUM(U617:U624)</f>
        <v>0</v>
      </c>
      <c r="V625" s="429">
        <f>SUM(V617:V624)</f>
        <v>80</v>
      </c>
      <c r="X625" s="244"/>
      <c r="Z625" s="312"/>
    </row>
    <row r="626" spans="1:86" ht="21" customHeight="1" thickBot="1" x14ac:dyDescent="0.25">
      <c r="A626" s="421"/>
      <c r="B626" s="182"/>
      <c r="C626" s="183"/>
      <c r="D626" s="726"/>
      <c r="E626" s="895"/>
      <c r="F626" s="739">
        <v>0</v>
      </c>
      <c r="G626" s="740"/>
      <c r="H626" s="740"/>
      <c r="I626" s="740"/>
      <c r="J626" s="740"/>
      <c r="K626" s="740"/>
      <c r="L626" s="740"/>
      <c r="M626" s="740"/>
      <c r="N626" s="740"/>
      <c r="O626" s="740"/>
      <c r="P626" s="740"/>
      <c r="Q626" s="740"/>
      <c r="R626" s="740"/>
      <c r="S626" s="740"/>
      <c r="T626" s="740"/>
      <c r="U626" s="740"/>
      <c r="V626" s="741"/>
      <c r="Z626" s="312"/>
    </row>
    <row r="627" spans="1:86" s="3" customFormat="1" ht="21" customHeight="1" x14ac:dyDescent="0.2">
      <c r="A627" s="323"/>
      <c r="B627" s="313"/>
      <c r="C627" s="325"/>
      <c r="D627" s="16"/>
      <c r="E627" s="16"/>
      <c r="F627" s="16"/>
      <c r="G627" s="16"/>
      <c r="H627" s="16"/>
      <c r="I627" s="16"/>
      <c r="J627" s="16"/>
      <c r="K627" s="16"/>
      <c r="L627" s="16"/>
      <c r="M627" s="16"/>
      <c r="N627" s="16"/>
      <c r="O627" s="16"/>
      <c r="P627" s="16"/>
      <c r="Q627" s="16"/>
      <c r="R627" s="16"/>
      <c r="S627" s="16"/>
      <c r="T627" s="16"/>
      <c r="U627" s="16"/>
      <c r="V627" s="16"/>
      <c r="W627" s="16"/>
      <c r="X627" s="313"/>
      <c r="Y627" s="16"/>
      <c r="Z627" s="324"/>
      <c r="AA627" s="315"/>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row>
    <row r="628" spans="1:86" s="3" customFormat="1" ht="27.75" x14ac:dyDescent="0.2">
      <c r="A628" s="392" t="s">
        <v>25</v>
      </c>
      <c r="B628" s="392"/>
      <c r="C628" s="389"/>
      <c r="D628" s="390"/>
      <c r="E628" s="390"/>
      <c r="F628" s="390"/>
      <c r="G628" s="390"/>
      <c r="H628" s="390"/>
      <c r="I628" s="390"/>
      <c r="J628" s="390"/>
      <c r="K628" s="390"/>
      <c r="L628" s="390"/>
      <c r="M628" s="390"/>
      <c r="N628" s="390"/>
      <c r="O628" s="390"/>
      <c r="P628" s="390"/>
      <c r="Q628" s="390"/>
      <c r="R628" s="390"/>
      <c r="S628" s="390"/>
      <c r="T628" s="390"/>
      <c r="U628" s="390"/>
      <c r="V628" s="390"/>
      <c r="W628" s="390"/>
      <c r="X628" s="391"/>
      <c r="Y628" s="16"/>
      <c r="Z628" s="324"/>
      <c r="AA628" s="315"/>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row>
    <row r="629" spans="1:86" ht="20.25" x14ac:dyDescent="0.2">
      <c r="A629" s="327"/>
      <c r="B629" s="313"/>
      <c r="C629" s="337"/>
      <c r="D629" s="16"/>
      <c r="E629" s="16"/>
      <c r="F629" s="16"/>
      <c r="G629" s="16"/>
      <c r="H629" s="16"/>
      <c r="I629" s="16"/>
      <c r="J629" s="16"/>
      <c r="K629" s="16"/>
      <c r="L629" s="16"/>
      <c r="M629" s="16"/>
      <c r="N629" s="16"/>
      <c r="O629" s="16"/>
      <c r="P629" s="16"/>
      <c r="Q629" s="16"/>
      <c r="R629" s="16"/>
      <c r="S629" s="16"/>
      <c r="T629" s="16"/>
      <c r="U629" s="16"/>
      <c r="V629" s="16"/>
      <c r="W629" s="16"/>
      <c r="X629" s="316"/>
    </row>
    <row r="630" spans="1:86" ht="20.25" x14ac:dyDescent="0.25">
      <c r="A630" s="327"/>
      <c r="B630" s="313"/>
      <c r="C630" s="337"/>
      <c r="D630" s="16"/>
      <c r="E630" s="16"/>
      <c r="F630" s="16"/>
      <c r="G630" s="16"/>
      <c r="H630" s="16"/>
      <c r="I630" s="16"/>
      <c r="J630" s="16"/>
      <c r="K630" s="16"/>
      <c r="L630" s="16"/>
      <c r="M630" s="16"/>
      <c r="N630" s="16"/>
      <c r="O630" s="16"/>
      <c r="P630" s="16"/>
      <c r="Q630" s="16"/>
      <c r="R630" s="16"/>
      <c r="S630" s="16"/>
      <c r="T630" s="16"/>
      <c r="U630" s="16"/>
      <c r="V630" s="16"/>
      <c r="W630" s="16"/>
      <c r="X630" s="326"/>
    </row>
    <row r="631" spans="1:86" ht="20.25" x14ac:dyDescent="0.25">
      <c r="A631" s="327"/>
      <c r="B631" s="313"/>
      <c r="C631" s="337"/>
      <c r="D631" s="16"/>
      <c r="E631" s="16"/>
      <c r="F631" s="16"/>
      <c r="G631" s="16"/>
      <c r="H631" s="16"/>
      <c r="I631" s="16"/>
      <c r="J631" s="16"/>
      <c r="K631" s="16"/>
      <c r="L631" s="16"/>
      <c r="M631" s="16"/>
      <c r="N631" s="16"/>
      <c r="O631" s="16"/>
      <c r="P631" s="16"/>
      <c r="Q631" s="16"/>
      <c r="R631" s="16"/>
      <c r="S631" s="16"/>
      <c r="T631" s="16"/>
      <c r="U631" s="16"/>
      <c r="V631" s="16"/>
      <c r="W631" s="16"/>
      <c r="X631" s="326"/>
    </row>
    <row r="632" spans="1:86" ht="18" x14ac:dyDescent="0.25">
      <c r="A632" s="327"/>
      <c r="B632" s="313"/>
      <c r="C632" s="325"/>
      <c r="D632" s="16"/>
      <c r="E632" s="16"/>
      <c r="F632" s="16"/>
      <c r="G632" s="16"/>
      <c r="H632" s="16"/>
      <c r="I632" s="16"/>
      <c r="J632" s="16"/>
      <c r="K632" s="16"/>
      <c r="L632" s="16"/>
      <c r="M632" s="16"/>
      <c r="N632" s="16"/>
      <c r="O632" s="16"/>
      <c r="P632" s="16"/>
      <c r="Q632" s="16"/>
      <c r="R632" s="16"/>
      <c r="S632" s="16"/>
      <c r="T632" s="16"/>
      <c r="U632" s="16"/>
      <c r="V632" s="16"/>
      <c r="W632" s="16"/>
      <c r="X632" s="326"/>
    </row>
    <row r="633" spans="1:86" ht="12.75" x14ac:dyDescent="0.2">
      <c r="A633" s="327"/>
      <c r="B633" s="313"/>
      <c r="C633" s="325"/>
      <c r="D633" s="16"/>
      <c r="E633" s="16"/>
      <c r="F633" s="16"/>
      <c r="G633" s="16"/>
      <c r="H633" s="16"/>
      <c r="I633" s="16"/>
      <c r="J633" s="16"/>
      <c r="K633" s="16"/>
      <c r="L633" s="16"/>
      <c r="M633" s="16"/>
      <c r="N633" s="16"/>
      <c r="O633" s="16"/>
      <c r="P633" s="16"/>
      <c r="Q633" s="16"/>
      <c r="R633" s="16"/>
      <c r="S633" s="16"/>
      <c r="T633" s="16"/>
      <c r="U633" s="16"/>
      <c r="V633" s="16"/>
      <c r="W633" s="16"/>
      <c r="X633" s="313"/>
    </row>
    <row r="634" spans="1:86" ht="12.75" x14ac:dyDescent="0.2">
      <c r="A634" s="327"/>
      <c r="B634" s="313"/>
      <c r="C634" s="325"/>
      <c r="D634" s="16"/>
      <c r="E634" s="16"/>
      <c r="F634" s="16"/>
      <c r="G634" s="16"/>
      <c r="H634" s="16"/>
      <c r="I634" s="16"/>
      <c r="J634" s="16"/>
      <c r="K634" s="16"/>
      <c r="L634" s="16"/>
      <c r="M634" s="16"/>
      <c r="N634" s="16"/>
      <c r="O634" s="16"/>
      <c r="P634" s="16"/>
      <c r="Q634" s="16"/>
      <c r="R634" s="16"/>
      <c r="S634" s="16"/>
      <c r="T634" s="16"/>
      <c r="U634" s="16"/>
      <c r="V634" s="16"/>
      <c r="W634" s="16"/>
      <c r="X634" s="313"/>
    </row>
    <row r="635" spans="1:86" ht="12.75" x14ac:dyDescent="0.2">
      <c r="A635" s="327"/>
      <c r="B635" s="313"/>
      <c r="C635" s="325"/>
      <c r="D635" s="16"/>
      <c r="E635" s="16"/>
      <c r="F635" s="16"/>
      <c r="G635" s="16"/>
      <c r="H635" s="16"/>
      <c r="I635" s="16"/>
      <c r="J635" s="16"/>
      <c r="K635" s="16"/>
      <c r="L635" s="16"/>
      <c r="M635" s="16"/>
      <c r="N635" s="16"/>
      <c r="O635" s="16"/>
      <c r="P635" s="16"/>
      <c r="Q635" s="16"/>
      <c r="R635" s="16"/>
      <c r="S635" s="16"/>
      <c r="T635" s="16"/>
      <c r="U635" s="16"/>
      <c r="V635" s="16"/>
      <c r="W635" s="16"/>
      <c r="X635" s="313"/>
    </row>
    <row r="636" spans="1:86" ht="12.75" x14ac:dyDescent="0.2">
      <c r="A636" s="327"/>
      <c r="B636" s="313"/>
      <c r="C636" s="325"/>
      <c r="D636" s="16"/>
      <c r="E636" s="16"/>
      <c r="F636" s="16"/>
      <c r="G636" s="16"/>
      <c r="H636" s="16"/>
      <c r="I636" s="16"/>
      <c r="J636" s="16"/>
      <c r="K636" s="16"/>
      <c r="L636" s="16"/>
      <c r="M636" s="16"/>
      <c r="N636" s="16"/>
      <c r="O636" s="16"/>
      <c r="P636" s="16"/>
      <c r="Q636" s="16"/>
      <c r="R636" s="16"/>
      <c r="S636" s="16"/>
      <c r="T636" s="16"/>
      <c r="U636" s="16"/>
      <c r="V636" s="16"/>
      <c r="W636" s="16"/>
      <c r="X636" s="313"/>
    </row>
    <row r="637" spans="1:86" ht="12.75" x14ac:dyDescent="0.2">
      <c r="A637" s="327"/>
      <c r="B637" s="313"/>
      <c r="C637" s="325"/>
      <c r="D637" s="16"/>
      <c r="E637" s="16"/>
      <c r="F637" s="16"/>
      <c r="G637" s="16"/>
      <c r="H637" s="16"/>
      <c r="I637" s="16"/>
      <c r="J637" s="16"/>
      <c r="K637" s="16"/>
      <c r="L637" s="16"/>
      <c r="M637" s="16"/>
      <c r="N637" s="16"/>
      <c r="O637" s="16"/>
      <c r="P637" s="16"/>
      <c r="Q637" s="16"/>
      <c r="R637" s="16"/>
      <c r="S637" s="16"/>
      <c r="T637" s="16"/>
      <c r="U637" s="16"/>
      <c r="V637" s="16"/>
      <c r="W637" s="16"/>
      <c r="X637" s="313"/>
    </row>
    <row r="638" spans="1:86" ht="12.75" x14ac:dyDescent="0.2">
      <c r="A638" s="327"/>
      <c r="B638" s="313"/>
      <c r="C638" s="325"/>
      <c r="D638" s="16"/>
      <c r="E638" s="16"/>
      <c r="F638" s="16"/>
      <c r="G638" s="16"/>
      <c r="H638" s="16"/>
      <c r="I638" s="16"/>
      <c r="J638" s="16"/>
      <c r="K638" s="16"/>
      <c r="L638" s="16"/>
      <c r="M638" s="16"/>
      <c r="N638" s="16"/>
      <c r="O638" s="16"/>
      <c r="P638" s="16"/>
      <c r="Q638" s="16"/>
      <c r="R638" s="16"/>
      <c r="S638" s="16"/>
      <c r="T638" s="16"/>
      <c r="U638" s="16"/>
      <c r="V638" s="16"/>
      <c r="W638" s="16"/>
      <c r="X638" s="313"/>
    </row>
    <row r="639" spans="1:86" ht="12.75" x14ac:dyDescent="0.2">
      <c r="A639" s="327"/>
      <c r="B639" s="313"/>
      <c r="C639" s="325"/>
      <c r="D639" s="16"/>
      <c r="E639" s="16"/>
      <c r="F639" s="16"/>
      <c r="G639" s="16"/>
      <c r="H639" s="16"/>
      <c r="I639" s="16"/>
      <c r="J639" s="16"/>
      <c r="K639" s="16"/>
      <c r="L639" s="16"/>
      <c r="M639" s="16"/>
      <c r="N639" s="16"/>
      <c r="O639" s="16"/>
      <c r="P639" s="16"/>
      <c r="Q639" s="16"/>
      <c r="R639" s="16"/>
      <c r="S639" s="16"/>
      <c r="T639" s="16"/>
      <c r="U639" s="16"/>
      <c r="V639" s="16"/>
      <c r="W639" s="16"/>
      <c r="X639" s="316"/>
    </row>
    <row r="640" spans="1:86" ht="18" x14ac:dyDescent="0.25">
      <c r="A640" s="327"/>
      <c r="B640" s="313"/>
      <c r="C640" s="325"/>
      <c r="D640" s="16"/>
      <c r="E640" s="16"/>
      <c r="F640" s="16"/>
      <c r="G640" s="16"/>
      <c r="H640" s="16"/>
      <c r="I640" s="16"/>
      <c r="J640" s="16"/>
      <c r="K640" s="16"/>
      <c r="L640" s="16"/>
      <c r="M640" s="16"/>
      <c r="N640" s="16"/>
      <c r="O640" s="16"/>
      <c r="P640" s="16"/>
      <c r="Q640" s="16"/>
      <c r="R640" s="16"/>
      <c r="S640" s="16"/>
      <c r="T640" s="16"/>
      <c r="U640" s="16"/>
      <c r="V640" s="16"/>
      <c r="W640" s="16"/>
      <c r="X640" s="326"/>
    </row>
    <row r="641" spans="1:24" ht="18" x14ac:dyDescent="0.25">
      <c r="A641" s="327"/>
      <c r="B641" s="313"/>
      <c r="C641" s="325"/>
      <c r="D641" s="16"/>
      <c r="E641" s="16"/>
      <c r="F641" s="16"/>
      <c r="G641" s="16"/>
      <c r="H641" s="16"/>
      <c r="I641" s="16"/>
      <c r="J641" s="16"/>
      <c r="K641" s="16"/>
      <c r="L641" s="16"/>
      <c r="M641" s="16"/>
      <c r="N641" s="16"/>
      <c r="O641" s="16"/>
      <c r="P641" s="16"/>
      <c r="Q641" s="16"/>
      <c r="R641" s="16"/>
      <c r="S641" s="16"/>
      <c r="T641" s="16"/>
      <c r="U641" s="16"/>
      <c r="V641" s="16"/>
      <c r="W641" s="16"/>
      <c r="X641" s="326"/>
    </row>
    <row r="642" spans="1:24" ht="18" x14ac:dyDescent="0.25">
      <c r="A642" s="327"/>
      <c r="B642" s="313"/>
      <c r="C642" s="325"/>
      <c r="D642" s="16"/>
      <c r="E642" s="16"/>
      <c r="F642" s="16"/>
      <c r="G642" s="16"/>
      <c r="H642" s="16"/>
      <c r="I642" s="16"/>
      <c r="J642" s="16"/>
      <c r="K642" s="16"/>
      <c r="L642" s="16"/>
      <c r="M642" s="16"/>
      <c r="N642" s="16"/>
      <c r="O642" s="16"/>
      <c r="P642" s="16"/>
      <c r="Q642" s="16"/>
      <c r="R642" s="16"/>
      <c r="S642" s="16"/>
      <c r="T642" s="16"/>
      <c r="U642" s="16"/>
      <c r="V642" s="16"/>
      <c r="W642" s="16"/>
      <c r="X642" s="326"/>
    </row>
    <row r="643" spans="1:24" ht="18" x14ac:dyDescent="0.25">
      <c r="A643" s="327"/>
      <c r="B643" s="313"/>
      <c r="C643" s="325"/>
      <c r="D643" s="16"/>
      <c r="E643" s="16"/>
      <c r="F643" s="16"/>
      <c r="G643" s="16"/>
      <c r="H643" s="16"/>
      <c r="I643" s="16"/>
      <c r="J643" s="16"/>
      <c r="K643" s="16"/>
      <c r="L643" s="16"/>
      <c r="M643" s="16"/>
      <c r="N643" s="16"/>
      <c r="O643" s="16"/>
      <c r="P643" s="16"/>
      <c r="Q643" s="16"/>
      <c r="R643" s="16"/>
      <c r="S643" s="16"/>
      <c r="T643" s="16"/>
      <c r="U643" s="16"/>
      <c r="V643" s="16"/>
      <c r="W643" s="16"/>
      <c r="X643" s="326"/>
    </row>
    <row r="644" spans="1:24" ht="18" x14ac:dyDescent="0.25">
      <c r="A644" s="327"/>
      <c r="B644" s="313"/>
      <c r="C644" s="325"/>
      <c r="D644" s="16"/>
      <c r="E644" s="16"/>
      <c r="F644" s="16"/>
      <c r="G644" s="16"/>
      <c r="H644" s="16"/>
      <c r="I644" s="16"/>
      <c r="J644" s="16"/>
      <c r="K644" s="16"/>
      <c r="L644" s="16"/>
      <c r="M644" s="16"/>
      <c r="N644" s="16"/>
      <c r="O644" s="16"/>
      <c r="P644" s="16"/>
      <c r="Q644" s="16"/>
      <c r="R644" s="16"/>
      <c r="S644" s="16"/>
      <c r="T644" s="16"/>
      <c r="U644" s="16"/>
      <c r="V644" s="16"/>
      <c r="W644" s="16"/>
      <c r="X644" s="326"/>
    </row>
    <row r="645" spans="1:24" ht="18" x14ac:dyDescent="0.25">
      <c r="A645" s="327"/>
      <c r="B645" s="313"/>
      <c r="C645" s="325"/>
      <c r="D645" s="16"/>
      <c r="E645" s="16"/>
      <c r="F645" s="16"/>
      <c r="G645" s="16"/>
      <c r="H645" s="16"/>
      <c r="I645" s="16"/>
      <c r="J645" s="16"/>
      <c r="K645" s="16"/>
      <c r="L645" s="16"/>
      <c r="M645" s="16"/>
      <c r="N645" s="16"/>
      <c r="O645" s="16"/>
      <c r="P645" s="16"/>
      <c r="Q645" s="16"/>
      <c r="R645" s="16"/>
      <c r="S645" s="16"/>
      <c r="T645" s="16"/>
      <c r="U645" s="16"/>
      <c r="V645" s="16"/>
      <c r="W645" s="16"/>
      <c r="X645" s="326"/>
    </row>
    <row r="646" spans="1:24" ht="12.75" x14ac:dyDescent="0.2">
      <c r="A646" s="327"/>
      <c r="B646" s="313"/>
      <c r="C646" s="325"/>
      <c r="D646" s="16"/>
      <c r="E646" s="16"/>
      <c r="F646" s="16"/>
      <c r="G646" s="16"/>
      <c r="H646" s="16"/>
      <c r="I646" s="16"/>
      <c r="J646" s="16"/>
      <c r="K646" s="16"/>
      <c r="L646" s="16"/>
      <c r="M646" s="16"/>
      <c r="N646" s="16"/>
      <c r="O646" s="16"/>
      <c r="P646" s="16"/>
      <c r="Q646" s="16"/>
      <c r="R646" s="16"/>
      <c r="S646" s="16"/>
      <c r="T646" s="16"/>
      <c r="U646" s="16"/>
      <c r="V646" s="16"/>
      <c r="W646" s="16"/>
      <c r="X646" s="313"/>
    </row>
    <row r="647" spans="1:24" ht="12.75" x14ac:dyDescent="0.2">
      <c r="A647" s="327"/>
      <c r="B647" s="313"/>
      <c r="C647" s="325"/>
      <c r="D647" s="16"/>
      <c r="E647" s="16"/>
      <c r="F647" s="16"/>
      <c r="G647" s="16"/>
      <c r="H647" s="16"/>
      <c r="I647" s="16"/>
      <c r="J647" s="16"/>
      <c r="K647" s="16"/>
      <c r="L647" s="16"/>
      <c r="M647" s="16"/>
      <c r="N647" s="16"/>
      <c r="O647" s="16"/>
      <c r="P647" s="16"/>
      <c r="Q647" s="16"/>
      <c r="R647" s="16"/>
      <c r="S647" s="16"/>
      <c r="T647" s="16"/>
      <c r="U647" s="16"/>
      <c r="V647" s="16"/>
      <c r="W647" s="16"/>
      <c r="X647" s="16"/>
    </row>
    <row r="648" spans="1:24" ht="12.75" x14ac:dyDescent="0.2">
      <c r="A648" s="327"/>
      <c r="B648" s="313"/>
      <c r="C648" s="325"/>
      <c r="D648" s="16"/>
      <c r="E648" s="16"/>
      <c r="F648" s="16"/>
      <c r="G648" s="16"/>
      <c r="H648" s="16"/>
      <c r="I648" s="16"/>
      <c r="J648" s="16"/>
      <c r="K648" s="16"/>
      <c r="L648" s="16"/>
      <c r="M648" s="16"/>
      <c r="N648" s="16"/>
      <c r="O648" s="16"/>
      <c r="P648" s="16"/>
      <c r="Q648" s="16"/>
      <c r="R648" s="16"/>
      <c r="S648" s="16"/>
      <c r="T648" s="16"/>
      <c r="U648" s="16"/>
      <c r="V648" s="16"/>
      <c r="W648" s="16"/>
      <c r="X648" s="16"/>
    </row>
    <row r="649" spans="1:24" ht="12.75" x14ac:dyDescent="0.2">
      <c r="A649" s="327"/>
      <c r="B649" s="313"/>
      <c r="C649" s="325"/>
      <c r="D649" s="16"/>
      <c r="E649" s="16"/>
      <c r="F649" s="16"/>
      <c r="G649" s="16"/>
      <c r="H649" s="16"/>
      <c r="I649" s="16"/>
      <c r="J649" s="16"/>
      <c r="K649" s="16"/>
      <c r="L649" s="16"/>
      <c r="M649" s="16"/>
      <c r="N649" s="16"/>
      <c r="O649" s="16"/>
      <c r="P649" s="16"/>
      <c r="Q649" s="16"/>
      <c r="R649" s="16"/>
      <c r="S649" s="16"/>
      <c r="T649" s="16"/>
      <c r="U649" s="16"/>
      <c r="V649" s="16"/>
      <c r="W649" s="16"/>
      <c r="X649" s="16"/>
    </row>
    <row r="650" spans="1:24" ht="12.75" x14ac:dyDescent="0.2">
      <c r="A650" s="327"/>
      <c r="B650" s="313"/>
      <c r="C650" s="325"/>
      <c r="D650" s="16"/>
      <c r="E650" s="16"/>
      <c r="F650" s="16"/>
      <c r="G650" s="16"/>
      <c r="H650" s="16"/>
      <c r="I650" s="16"/>
      <c r="J650" s="16"/>
      <c r="K650" s="16"/>
      <c r="L650" s="16"/>
      <c r="M650" s="16"/>
      <c r="N650" s="16"/>
      <c r="O650" s="16"/>
      <c r="P650" s="16"/>
      <c r="Q650" s="16"/>
      <c r="R650" s="16"/>
      <c r="S650" s="16"/>
      <c r="T650" s="16"/>
      <c r="U650" s="16"/>
      <c r="V650" s="16"/>
      <c r="W650" s="16"/>
      <c r="X650" s="16"/>
    </row>
    <row r="651" spans="1:24" ht="12.75" x14ac:dyDescent="0.2">
      <c r="A651" s="327"/>
      <c r="B651" s="313"/>
      <c r="C651" s="325"/>
      <c r="D651" s="16"/>
      <c r="E651" s="16"/>
      <c r="F651" s="16"/>
      <c r="G651" s="16"/>
      <c r="H651" s="16"/>
      <c r="I651" s="16"/>
      <c r="J651" s="16"/>
      <c r="K651" s="16"/>
      <c r="L651" s="16"/>
      <c r="M651" s="16"/>
      <c r="N651" s="16"/>
      <c r="O651" s="16"/>
      <c r="P651" s="16"/>
      <c r="Q651" s="16"/>
      <c r="R651" s="16"/>
      <c r="S651" s="16"/>
      <c r="T651" s="16"/>
      <c r="U651" s="16"/>
      <c r="V651" s="16"/>
      <c r="W651" s="16"/>
      <c r="X651" s="16"/>
    </row>
    <row r="652" spans="1:24" ht="12.75" x14ac:dyDescent="0.2">
      <c r="A652" s="327"/>
      <c r="B652" s="313"/>
      <c r="C652" s="325"/>
      <c r="D652" s="16"/>
      <c r="E652" s="16"/>
      <c r="F652" s="16"/>
      <c r="G652" s="16"/>
      <c r="H652" s="16"/>
      <c r="I652" s="16"/>
      <c r="J652" s="16"/>
      <c r="K652" s="16"/>
      <c r="L652" s="16"/>
      <c r="M652" s="16"/>
      <c r="N652" s="16"/>
      <c r="O652" s="16"/>
      <c r="P652" s="16"/>
      <c r="Q652" s="16"/>
      <c r="R652" s="16"/>
      <c r="S652" s="16"/>
      <c r="T652" s="16"/>
      <c r="U652" s="16"/>
      <c r="V652" s="16"/>
      <c r="W652" s="16"/>
      <c r="X652" s="16"/>
    </row>
    <row r="653" spans="1:24" ht="12.75" x14ac:dyDescent="0.2">
      <c r="A653" s="327"/>
      <c r="B653" s="313"/>
      <c r="C653" s="325"/>
      <c r="D653" s="16"/>
      <c r="E653" s="16"/>
      <c r="F653" s="16"/>
      <c r="G653" s="16"/>
      <c r="H653" s="16"/>
      <c r="I653" s="16"/>
      <c r="J653" s="16"/>
      <c r="K653" s="16"/>
      <c r="L653" s="16"/>
      <c r="M653" s="16"/>
      <c r="N653" s="16"/>
      <c r="O653" s="16"/>
      <c r="P653" s="16"/>
      <c r="Q653" s="16"/>
      <c r="R653" s="16"/>
      <c r="S653" s="16"/>
      <c r="T653" s="16"/>
      <c r="U653" s="16"/>
      <c r="V653" s="16"/>
      <c r="W653" s="16"/>
      <c r="X653" s="16"/>
    </row>
    <row r="654" spans="1:24" ht="12.75" x14ac:dyDescent="0.2">
      <c r="A654" s="327"/>
      <c r="B654" s="313"/>
      <c r="C654" s="325"/>
      <c r="D654" s="16"/>
      <c r="E654" s="16"/>
      <c r="F654" s="16"/>
      <c r="G654" s="16"/>
      <c r="H654" s="16"/>
      <c r="I654" s="16"/>
      <c r="J654" s="16"/>
      <c r="K654" s="16"/>
      <c r="L654" s="16"/>
      <c r="M654" s="16"/>
      <c r="N654" s="16"/>
      <c r="O654" s="16"/>
      <c r="P654" s="16"/>
      <c r="Q654" s="16"/>
      <c r="R654" s="16"/>
      <c r="S654" s="16"/>
      <c r="T654" s="16"/>
      <c r="U654" s="16"/>
      <c r="V654" s="16"/>
      <c r="W654" s="16"/>
      <c r="X654" s="16"/>
    </row>
    <row r="655" spans="1:24" ht="12.75" x14ac:dyDescent="0.2">
      <c r="A655" s="327"/>
      <c r="B655" s="313"/>
      <c r="C655" s="325"/>
      <c r="D655" s="16"/>
      <c r="E655" s="16"/>
      <c r="F655" s="16"/>
      <c r="G655" s="16"/>
      <c r="H655" s="16"/>
      <c r="I655" s="16"/>
      <c r="J655" s="16"/>
      <c r="K655" s="16"/>
      <c r="L655" s="16"/>
      <c r="M655" s="16"/>
      <c r="N655" s="16"/>
      <c r="O655" s="16"/>
      <c r="P655" s="16"/>
      <c r="Q655" s="16"/>
      <c r="R655" s="16"/>
      <c r="S655" s="16"/>
      <c r="T655" s="16"/>
      <c r="U655" s="16"/>
      <c r="V655" s="16"/>
      <c r="W655" s="16"/>
      <c r="X655" s="16"/>
    </row>
    <row r="656" spans="1:24" ht="12.75" x14ac:dyDescent="0.2">
      <c r="A656" s="327"/>
      <c r="B656" s="313"/>
      <c r="C656" s="325"/>
      <c r="D656" s="16"/>
      <c r="E656" s="16"/>
      <c r="F656" s="16"/>
      <c r="G656" s="16"/>
      <c r="H656" s="16"/>
      <c r="I656" s="16"/>
      <c r="J656" s="16"/>
      <c r="K656" s="16"/>
      <c r="L656" s="16"/>
      <c r="M656" s="16"/>
      <c r="N656" s="16"/>
      <c r="O656" s="16"/>
      <c r="P656" s="16"/>
      <c r="Q656" s="16"/>
      <c r="R656" s="16"/>
      <c r="S656" s="16"/>
      <c r="T656" s="16"/>
      <c r="U656" s="16"/>
      <c r="V656" s="16"/>
      <c r="W656" s="16"/>
      <c r="X656" s="16"/>
    </row>
    <row r="657" spans="1:112" ht="12.75" x14ac:dyDescent="0.2">
      <c r="A657" s="327"/>
      <c r="B657" s="313"/>
      <c r="C657" s="325"/>
      <c r="D657" s="16"/>
      <c r="E657" s="16"/>
      <c r="F657" s="16"/>
      <c r="G657" s="16"/>
      <c r="H657" s="16"/>
      <c r="I657" s="16"/>
      <c r="J657" s="16"/>
      <c r="K657" s="16"/>
      <c r="L657" s="16"/>
      <c r="M657" s="16"/>
      <c r="N657" s="16"/>
      <c r="O657" s="16"/>
      <c r="P657" s="16"/>
      <c r="Q657" s="16"/>
      <c r="R657" s="16"/>
      <c r="S657" s="16"/>
      <c r="T657" s="16"/>
      <c r="U657" s="16"/>
      <c r="V657" s="16"/>
      <c r="W657" s="16"/>
      <c r="X657" s="16"/>
    </row>
    <row r="658" spans="1:112" ht="12.75" x14ac:dyDescent="0.2">
      <c r="A658" s="327"/>
      <c r="B658" s="313"/>
      <c r="C658" s="325"/>
      <c r="D658" s="16"/>
      <c r="E658" s="16"/>
      <c r="F658" s="16"/>
      <c r="G658" s="16"/>
      <c r="H658" s="16"/>
      <c r="I658" s="16"/>
      <c r="J658" s="16"/>
      <c r="K658" s="16"/>
      <c r="L658" s="16"/>
      <c r="M658" s="16"/>
      <c r="N658" s="16"/>
      <c r="O658" s="16"/>
      <c r="P658" s="16"/>
      <c r="Q658" s="16"/>
      <c r="R658" s="16"/>
      <c r="S658" s="16"/>
      <c r="T658" s="16"/>
      <c r="U658" s="16"/>
      <c r="V658" s="16"/>
      <c r="W658" s="16"/>
      <c r="X658" s="16"/>
    </row>
    <row r="659" spans="1:112" ht="12.75" x14ac:dyDescent="0.2">
      <c r="A659" s="327"/>
      <c r="B659" s="313"/>
      <c r="C659" s="325"/>
      <c r="D659" s="16"/>
      <c r="E659" s="16"/>
      <c r="F659" s="16"/>
      <c r="G659" s="16"/>
      <c r="H659" s="16"/>
      <c r="I659" s="16"/>
      <c r="J659" s="16"/>
      <c r="K659" s="16"/>
      <c r="L659" s="16"/>
      <c r="M659" s="16"/>
      <c r="N659" s="16"/>
      <c r="O659" s="16"/>
      <c r="P659" s="16"/>
      <c r="Q659" s="16"/>
      <c r="R659" s="16"/>
      <c r="S659" s="16"/>
      <c r="T659" s="16"/>
      <c r="U659" s="16"/>
      <c r="V659" s="16"/>
      <c r="W659" s="16"/>
      <c r="X659" s="16"/>
    </row>
    <row r="660" spans="1:112" ht="12.75" x14ac:dyDescent="0.2">
      <c r="A660" s="327"/>
      <c r="B660" s="313"/>
      <c r="C660" s="325"/>
      <c r="D660" s="16"/>
      <c r="E660" s="16"/>
      <c r="F660" s="16"/>
      <c r="G660" s="16"/>
      <c r="H660" s="16"/>
      <c r="I660" s="16"/>
      <c r="J660" s="16"/>
      <c r="K660" s="16"/>
      <c r="L660" s="16"/>
      <c r="M660" s="16"/>
      <c r="N660" s="16"/>
      <c r="O660" s="16"/>
      <c r="P660" s="16"/>
      <c r="Q660" s="16"/>
      <c r="R660" s="16"/>
      <c r="S660" s="16"/>
      <c r="T660" s="16"/>
      <c r="U660" s="16"/>
      <c r="V660" s="16"/>
      <c r="W660" s="16"/>
      <c r="X660" s="16"/>
    </row>
    <row r="661" spans="1:112" ht="12.75" x14ac:dyDescent="0.2">
      <c r="A661" s="327"/>
      <c r="B661" s="313"/>
      <c r="C661" s="325"/>
      <c r="D661" s="16"/>
      <c r="E661" s="16"/>
      <c r="F661" s="16"/>
      <c r="G661" s="16"/>
      <c r="H661" s="16"/>
      <c r="I661" s="16"/>
      <c r="J661" s="16"/>
      <c r="K661" s="16"/>
      <c r="L661" s="16"/>
      <c r="M661" s="16"/>
      <c r="N661" s="16"/>
      <c r="O661" s="16"/>
      <c r="P661" s="16"/>
      <c r="Q661" s="16"/>
      <c r="R661" s="16"/>
      <c r="S661" s="16"/>
      <c r="T661" s="16"/>
      <c r="U661" s="16"/>
      <c r="V661" s="16"/>
      <c r="W661" s="16"/>
      <c r="X661" s="16"/>
    </row>
    <row r="662" spans="1:112" ht="12.75" x14ac:dyDescent="0.2">
      <c r="A662" s="327"/>
      <c r="B662" s="313"/>
      <c r="C662" s="325"/>
      <c r="D662" s="16"/>
      <c r="E662" s="16"/>
      <c r="F662" s="16"/>
      <c r="G662" s="16"/>
      <c r="H662" s="16"/>
      <c r="I662" s="16"/>
      <c r="J662" s="16"/>
      <c r="K662" s="16"/>
      <c r="L662" s="16"/>
      <c r="M662" s="16"/>
      <c r="N662" s="16"/>
      <c r="O662" s="16"/>
      <c r="P662" s="16"/>
      <c r="Q662" s="16"/>
      <c r="R662" s="16"/>
      <c r="S662" s="16"/>
      <c r="T662" s="16"/>
      <c r="U662" s="16"/>
      <c r="V662" s="16"/>
      <c r="W662" s="16"/>
      <c r="X662" s="16"/>
    </row>
    <row r="663" spans="1:112" ht="12.75" x14ac:dyDescent="0.2">
      <c r="A663" s="327"/>
      <c r="B663" s="313"/>
      <c r="C663" s="325"/>
      <c r="D663" s="16"/>
      <c r="E663" s="16"/>
      <c r="F663" s="16"/>
      <c r="G663" s="16"/>
      <c r="H663" s="16"/>
      <c r="I663" s="16"/>
      <c r="J663" s="16"/>
      <c r="K663" s="16"/>
      <c r="L663" s="16"/>
      <c r="M663" s="16"/>
      <c r="N663" s="16"/>
      <c r="O663" s="16"/>
      <c r="P663" s="16"/>
      <c r="Q663" s="16"/>
      <c r="R663" s="16"/>
      <c r="S663" s="16"/>
      <c r="T663" s="16"/>
      <c r="U663" s="16"/>
      <c r="V663" s="16"/>
      <c r="W663" s="16"/>
      <c r="X663" s="16"/>
    </row>
    <row r="664" spans="1:112" ht="12.75" x14ac:dyDescent="0.2">
      <c r="A664" s="327"/>
      <c r="B664" s="313"/>
      <c r="C664" s="325"/>
      <c r="D664" s="16"/>
      <c r="E664" s="16"/>
      <c r="F664" s="16"/>
      <c r="G664" s="16"/>
      <c r="H664" s="16"/>
      <c r="I664" s="16"/>
      <c r="J664" s="16"/>
      <c r="K664" s="16"/>
      <c r="L664" s="16"/>
      <c r="M664" s="16"/>
      <c r="N664" s="16"/>
      <c r="O664" s="16"/>
      <c r="P664" s="16"/>
      <c r="Q664" s="16"/>
      <c r="R664" s="16"/>
      <c r="S664" s="16"/>
      <c r="T664" s="16"/>
      <c r="U664" s="16"/>
      <c r="V664" s="16"/>
      <c r="W664" s="16"/>
      <c r="X664" s="16"/>
    </row>
    <row r="665" spans="1:112" ht="12.75" x14ac:dyDescent="0.2">
      <c r="A665" s="327"/>
      <c r="B665" s="313"/>
      <c r="C665" s="325"/>
      <c r="D665" s="16"/>
      <c r="E665" s="16"/>
      <c r="F665" s="16"/>
      <c r="G665" s="16"/>
      <c r="H665" s="16"/>
      <c r="I665" s="16"/>
      <c r="J665" s="16"/>
      <c r="K665" s="16"/>
      <c r="L665" s="16"/>
      <c r="M665" s="16"/>
      <c r="N665" s="16"/>
      <c r="O665" s="16"/>
      <c r="P665" s="16"/>
      <c r="Q665" s="16"/>
      <c r="R665" s="16"/>
      <c r="S665" s="16"/>
      <c r="T665" s="16"/>
      <c r="U665" s="16"/>
      <c r="V665" s="16"/>
      <c r="W665" s="16"/>
      <c r="X665" s="16"/>
    </row>
    <row r="666" spans="1:112" ht="12.75" x14ac:dyDescent="0.2">
      <c r="A666" s="327"/>
      <c r="B666" s="313"/>
      <c r="C666" s="325"/>
      <c r="D666" s="16"/>
      <c r="E666" s="16"/>
      <c r="F666" s="16"/>
      <c r="G666" s="16"/>
      <c r="H666" s="16"/>
      <c r="I666" s="16"/>
      <c r="J666" s="16"/>
      <c r="K666" s="16"/>
      <c r="L666" s="16"/>
      <c r="M666" s="16"/>
      <c r="N666" s="16"/>
      <c r="O666" s="16"/>
      <c r="P666" s="16"/>
      <c r="Q666" s="16"/>
      <c r="R666" s="16"/>
      <c r="S666" s="16"/>
      <c r="T666" s="16"/>
      <c r="U666" s="16"/>
      <c r="V666" s="16"/>
      <c r="W666" s="16"/>
      <c r="X666" s="16"/>
    </row>
    <row r="667" spans="1:112" ht="12.75" x14ac:dyDescent="0.2">
      <c r="A667" s="327"/>
      <c r="B667" s="313"/>
      <c r="C667" s="325"/>
      <c r="D667" s="16"/>
      <c r="E667" s="16"/>
      <c r="F667" s="16"/>
      <c r="G667" s="16"/>
      <c r="H667" s="16"/>
      <c r="I667" s="16"/>
      <c r="J667" s="16"/>
      <c r="K667" s="16"/>
      <c r="L667" s="16"/>
      <c r="M667" s="16"/>
      <c r="N667" s="16"/>
      <c r="O667" s="16"/>
      <c r="P667" s="16"/>
      <c r="Q667" s="16"/>
      <c r="R667" s="16"/>
      <c r="S667" s="16"/>
      <c r="T667" s="16"/>
      <c r="U667" s="16"/>
      <c r="V667" s="16"/>
      <c r="W667" s="16"/>
      <c r="X667" s="16"/>
    </row>
    <row r="668" spans="1:112" ht="12.75" x14ac:dyDescent="0.2">
      <c r="A668" s="327"/>
      <c r="B668" s="313"/>
      <c r="C668" s="325"/>
      <c r="D668" s="16"/>
      <c r="E668" s="16"/>
      <c r="F668" s="16"/>
      <c r="G668" s="16"/>
      <c r="H668" s="16"/>
      <c r="I668" s="16"/>
      <c r="J668" s="16"/>
      <c r="K668" s="16"/>
      <c r="L668" s="16"/>
      <c r="M668" s="16"/>
      <c r="N668" s="16"/>
      <c r="O668" s="16"/>
      <c r="P668" s="16"/>
      <c r="Q668" s="16"/>
      <c r="R668" s="16"/>
      <c r="S668" s="16"/>
      <c r="T668" s="16"/>
      <c r="U668" s="16"/>
      <c r="V668" s="16"/>
      <c r="W668" s="16"/>
      <c r="X668" s="16"/>
    </row>
    <row r="669" spans="1:112" ht="12.75" x14ac:dyDescent="0.2">
      <c r="A669" s="327"/>
      <c r="B669" s="313"/>
      <c r="C669" s="325"/>
      <c r="D669" s="16"/>
      <c r="E669" s="16"/>
      <c r="F669" s="16"/>
      <c r="G669" s="16"/>
      <c r="H669" s="16"/>
      <c r="I669" s="16"/>
      <c r="J669" s="16"/>
      <c r="K669" s="16"/>
      <c r="L669" s="16"/>
      <c r="M669" s="16"/>
      <c r="N669" s="16"/>
      <c r="O669" s="16"/>
      <c r="P669" s="16"/>
      <c r="Q669" s="16"/>
      <c r="R669" s="16"/>
      <c r="S669" s="16"/>
      <c r="T669" s="16"/>
      <c r="U669" s="16"/>
      <c r="V669" s="16"/>
      <c r="W669" s="16"/>
      <c r="X669" s="16"/>
    </row>
    <row r="670" spans="1:112" s="313" customFormat="1" ht="12.75" x14ac:dyDescent="0.2">
      <c r="A670" s="327"/>
      <c r="C670" s="325"/>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CI670" s="63"/>
      <c r="CJ670" s="63"/>
      <c r="CK670" s="63"/>
      <c r="CL670" s="63"/>
      <c r="CM670" s="63"/>
      <c r="CN670" s="63"/>
      <c r="CO670" s="63"/>
      <c r="CP670" s="63"/>
      <c r="CQ670" s="63"/>
      <c r="CR670" s="63"/>
      <c r="CS670" s="63"/>
      <c r="CT670" s="63"/>
      <c r="CU670" s="63"/>
      <c r="CV670" s="63"/>
      <c r="CW670" s="63"/>
      <c r="CX670" s="63"/>
      <c r="CY670" s="63"/>
      <c r="CZ670" s="63"/>
      <c r="DA670" s="63"/>
      <c r="DB670" s="63"/>
      <c r="DC670" s="63"/>
      <c r="DD670" s="63"/>
      <c r="DE670" s="63"/>
      <c r="DF670" s="63"/>
      <c r="DG670" s="63"/>
      <c r="DH670" s="63"/>
    </row>
    <row r="671" spans="1:112" s="313" customFormat="1" ht="12.75" x14ac:dyDescent="0.2">
      <c r="A671" s="327"/>
      <c r="C671" s="325"/>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CI671" s="63"/>
      <c r="CJ671" s="63"/>
      <c r="CK671" s="63"/>
      <c r="CL671" s="63"/>
      <c r="CM671" s="63"/>
      <c r="CN671" s="63"/>
      <c r="CO671" s="63"/>
      <c r="CP671" s="63"/>
      <c r="CQ671" s="63"/>
      <c r="CR671" s="63"/>
      <c r="CS671" s="63"/>
      <c r="CT671" s="63"/>
      <c r="CU671" s="63"/>
      <c r="CV671" s="63"/>
      <c r="CW671" s="63"/>
      <c r="CX671" s="63"/>
      <c r="CY671" s="63"/>
      <c r="CZ671" s="63"/>
      <c r="DA671" s="63"/>
      <c r="DB671" s="63"/>
      <c r="DC671" s="63"/>
      <c r="DD671" s="63"/>
      <c r="DE671" s="63"/>
      <c r="DF671" s="63"/>
      <c r="DG671" s="63"/>
      <c r="DH671" s="63"/>
    </row>
    <row r="672" spans="1:112" s="313" customFormat="1" ht="12.75" x14ac:dyDescent="0.2">
      <c r="A672" s="327"/>
      <c r="C672" s="325"/>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CI672" s="63"/>
      <c r="CJ672" s="63"/>
      <c r="CK672" s="63"/>
      <c r="CL672" s="63"/>
      <c r="CM672" s="63"/>
      <c r="CN672" s="63"/>
      <c r="CO672" s="63"/>
      <c r="CP672" s="63"/>
      <c r="CQ672" s="63"/>
      <c r="CR672" s="63"/>
      <c r="CS672" s="63"/>
      <c r="CT672" s="63"/>
      <c r="CU672" s="63"/>
      <c r="CV672" s="63"/>
      <c r="CW672" s="63"/>
      <c r="CX672" s="63"/>
      <c r="CY672" s="63"/>
      <c r="CZ672" s="63"/>
      <c r="DA672" s="63"/>
      <c r="DB672" s="63"/>
      <c r="DC672" s="63"/>
      <c r="DD672" s="63"/>
      <c r="DE672" s="63"/>
      <c r="DF672" s="63"/>
      <c r="DG672" s="63"/>
      <c r="DH672" s="63"/>
    </row>
    <row r="673" spans="1:112" s="313" customFormat="1" ht="12.75" x14ac:dyDescent="0.2">
      <c r="A673" s="327"/>
      <c r="C673" s="325"/>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CI673" s="63"/>
      <c r="CJ673" s="63"/>
      <c r="CK673" s="63"/>
      <c r="CL673" s="63"/>
      <c r="CM673" s="63"/>
      <c r="CN673" s="63"/>
      <c r="CO673" s="63"/>
      <c r="CP673" s="63"/>
      <c r="CQ673" s="63"/>
      <c r="CR673" s="63"/>
      <c r="CS673" s="63"/>
      <c r="CT673" s="63"/>
      <c r="CU673" s="63"/>
      <c r="CV673" s="63"/>
      <c r="CW673" s="63"/>
      <c r="CX673" s="63"/>
      <c r="CY673" s="63"/>
      <c r="CZ673" s="63"/>
      <c r="DA673" s="63"/>
      <c r="DB673" s="63"/>
      <c r="DC673" s="63"/>
      <c r="DD673" s="63"/>
      <c r="DE673" s="63"/>
      <c r="DF673" s="63"/>
      <c r="DG673" s="63"/>
      <c r="DH673" s="63"/>
    </row>
    <row r="674" spans="1:112" s="313" customFormat="1" ht="12.75" x14ac:dyDescent="0.2">
      <c r="A674" s="327"/>
      <c r="C674" s="325"/>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CI674" s="63"/>
      <c r="CJ674" s="63"/>
      <c r="CK674" s="63"/>
      <c r="CL674" s="63"/>
      <c r="CM674" s="63"/>
      <c r="CN674" s="63"/>
      <c r="CO674" s="63"/>
      <c r="CP674" s="63"/>
      <c r="CQ674" s="63"/>
      <c r="CR674" s="63"/>
      <c r="CS674" s="63"/>
      <c r="CT674" s="63"/>
      <c r="CU674" s="63"/>
      <c r="CV674" s="63"/>
      <c r="CW674" s="63"/>
      <c r="CX674" s="63"/>
      <c r="CY674" s="63"/>
      <c r="CZ674" s="63"/>
      <c r="DA674" s="63"/>
      <c r="DB674" s="63"/>
      <c r="DC674" s="63"/>
      <c r="DD674" s="63"/>
      <c r="DE674" s="63"/>
      <c r="DF674" s="63"/>
      <c r="DG674" s="63"/>
      <c r="DH674" s="63"/>
    </row>
    <row r="675" spans="1:112" s="313" customFormat="1" ht="12.75" x14ac:dyDescent="0.2">
      <c r="A675" s="327"/>
      <c r="C675" s="325"/>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CI675" s="63"/>
      <c r="CJ675" s="63"/>
      <c r="CK675" s="63"/>
      <c r="CL675" s="63"/>
      <c r="CM675" s="63"/>
      <c r="CN675" s="63"/>
      <c r="CO675" s="63"/>
      <c r="CP675" s="63"/>
      <c r="CQ675" s="63"/>
      <c r="CR675" s="63"/>
      <c r="CS675" s="63"/>
      <c r="CT675" s="63"/>
      <c r="CU675" s="63"/>
      <c r="CV675" s="63"/>
      <c r="CW675" s="63"/>
      <c r="CX675" s="63"/>
      <c r="CY675" s="63"/>
      <c r="CZ675" s="63"/>
      <c r="DA675" s="63"/>
      <c r="DB675" s="63"/>
      <c r="DC675" s="63"/>
      <c r="DD675" s="63"/>
      <c r="DE675" s="63"/>
      <c r="DF675" s="63"/>
      <c r="DG675" s="63"/>
      <c r="DH675" s="63"/>
    </row>
    <row r="676" spans="1:112" s="313" customFormat="1" ht="12.75" x14ac:dyDescent="0.2">
      <c r="A676" s="327"/>
      <c r="C676" s="325"/>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CI676" s="63"/>
      <c r="CJ676" s="63"/>
      <c r="CK676" s="63"/>
      <c r="CL676" s="63"/>
      <c r="CM676" s="63"/>
      <c r="CN676" s="63"/>
      <c r="CO676" s="63"/>
      <c r="CP676" s="63"/>
      <c r="CQ676" s="63"/>
      <c r="CR676" s="63"/>
      <c r="CS676" s="63"/>
      <c r="CT676" s="63"/>
      <c r="CU676" s="63"/>
      <c r="CV676" s="63"/>
      <c r="CW676" s="63"/>
      <c r="CX676" s="63"/>
      <c r="CY676" s="63"/>
      <c r="CZ676" s="63"/>
      <c r="DA676" s="63"/>
      <c r="DB676" s="63"/>
      <c r="DC676" s="63"/>
      <c r="DD676" s="63"/>
      <c r="DE676" s="63"/>
      <c r="DF676" s="63"/>
      <c r="DG676" s="63"/>
      <c r="DH676" s="63"/>
    </row>
    <row r="677" spans="1:112" s="313" customFormat="1" ht="12.75" x14ac:dyDescent="0.2">
      <c r="A677" s="327"/>
      <c r="C677" s="325"/>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CI677" s="63"/>
      <c r="CJ677" s="63"/>
      <c r="CK677" s="63"/>
      <c r="CL677" s="63"/>
      <c r="CM677" s="63"/>
      <c r="CN677" s="63"/>
      <c r="CO677" s="63"/>
      <c r="CP677" s="63"/>
      <c r="CQ677" s="63"/>
      <c r="CR677" s="63"/>
      <c r="CS677" s="63"/>
      <c r="CT677" s="63"/>
      <c r="CU677" s="63"/>
      <c r="CV677" s="63"/>
      <c r="CW677" s="63"/>
      <c r="CX677" s="63"/>
      <c r="CY677" s="63"/>
      <c r="CZ677" s="63"/>
      <c r="DA677" s="63"/>
      <c r="DB677" s="63"/>
      <c r="DC677" s="63"/>
      <c r="DD677" s="63"/>
      <c r="DE677" s="63"/>
      <c r="DF677" s="63"/>
      <c r="DG677" s="63"/>
      <c r="DH677" s="63"/>
    </row>
    <row r="678" spans="1:112" s="313" customFormat="1" ht="12.75" x14ac:dyDescent="0.2">
      <c r="A678" s="327"/>
      <c r="C678" s="325"/>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CI678" s="63"/>
      <c r="CJ678" s="63"/>
      <c r="CK678" s="63"/>
      <c r="CL678" s="63"/>
      <c r="CM678" s="63"/>
      <c r="CN678" s="63"/>
      <c r="CO678" s="63"/>
      <c r="CP678" s="63"/>
      <c r="CQ678" s="63"/>
      <c r="CR678" s="63"/>
      <c r="CS678" s="63"/>
      <c r="CT678" s="63"/>
      <c r="CU678" s="63"/>
      <c r="CV678" s="63"/>
      <c r="CW678" s="63"/>
      <c r="CX678" s="63"/>
      <c r="CY678" s="63"/>
      <c r="CZ678" s="63"/>
      <c r="DA678" s="63"/>
      <c r="DB678" s="63"/>
      <c r="DC678" s="63"/>
      <c r="DD678" s="63"/>
      <c r="DE678" s="63"/>
      <c r="DF678" s="63"/>
      <c r="DG678" s="63"/>
      <c r="DH678" s="63"/>
    </row>
    <row r="679" spans="1:112" s="313" customFormat="1" ht="12.75" x14ac:dyDescent="0.2">
      <c r="A679" s="327"/>
      <c r="C679" s="325"/>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CI679" s="63"/>
      <c r="CJ679" s="63"/>
      <c r="CK679" s="63"/>
      <c r="CL679" s="63"/>
      <c r="CM679" s="63"/>
      <c r="CN679" s="63"/>
      <c r="CO679" s="63"/>
      <c r="CP679" s="63"/>
      <c r="CQ679" s="63"/>
      <c r="CR679" s="63"/>
      <c r="CS679" s="63"/>
      <c r="CT679" s="63"/>
      <c r="CU679" s="63"/>
      <c r="CV679" s="63"/>
      <c r="CW679" s="63"/>
      <c r="CX679" s="63"/>
      <c r="CY679" s="63"/>
      <c r="CZ679" s="63"/>
      <c r="DA679" s="63"/>
      <c r="DB679" s="63"/>
      <c r="DC679" s="63"/>
      <c r="DD679" s="63"/>
      <c r="DE679" s="63"/>
      <c r="DF679" s="63"/>
      <c r="DG679" s="63"/>
      <c r="DH679" s="63"/>
    </row>
    <row r="680" spans="1:112" s="313" customFormat="1" ht="12.75" x14ac:dyDescent="0.2">
      <c r="A680" s="327"/>
      <c r="C680" s="325"/>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CI680" s="63"/>
      <c r="CJ680" s="63"/>
      <c r="CK680" s="63"/>
      <c r="CL680" s="63"/>
      <c r="CM680" s="63"/>
      <c r="CN680" s="63"/>
      <c r="CO680" s="63"/>
      <c r="CP680" s="63"/>
      <c r="CQ680" s="63"/>
      <c r="CR680" s="63"/>
      <c r="CS680" s="63"/>
      <c r="CT680" s="63"/>
      <c r="CU680" s="63"/>
      <c r="CV680" s="63"/>
      <c r="CW680" s="63"/>
      <c r="CX680" s="63"/>
      <c r="CY680" s="63"/>
      <c r="CZ680" s="63"/>
      <c r="DA680" s="63"/>
      <c r="DB680" s="63"/>
      <c r="DC680" s="63"/>
      <c r="DD680" s="63"/>
      <c r="DE680" s="63"/>
      <c r="DF680" s="63"/>
      <c r="DG680" s="63"/>
      <c r="DH680" s="63"/>
    </row>
    <row r="681" spans="1:112" s="313" customFormat="1" ht="12.75" x14ac:dyDescent="0.2">
      <c r="A681" s="327"/>
      <c r="C681" s="325"/>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CI681" s="63"/>
      <c r="CJ681" s="63"/>
      <c r="CK681" s="63"/>
      <c r="CL681" s="63"/>
      <c r="CM681" s="63"/>
      <c r="CN681" s="63"/>
      <c r="CO681" s="63"/>
      <c r="CP681" s="63"/>
      <c r="CQ681" s="63"/>
      <c r="CR681" s="63"/>
      <c r="CS681" s="63"/>
      <c r="CT681" s="63"/>
      <c r="CU681" s="63"/>
      <c r="CV681" s="63"/>
      <c r="CW681" s="63"/>
      <c r="CX681" s="63"/>
      <c r="CY681" s="63"/>
      <c r="CZ681" s="63"/>
      <c r="DA681" s="63"/>
      <c r="DB681" s="63"/>
      <c r="DC681" s="63"/>
      <c r="DD681" s="63"/>
      <c r="DE681" s="63"/>
      <c r="DF681" s="63"/>
      <c r="DG681" s="63"/>
      <c r="DH681" s="63"/>
    </row>
    <row r="682" spans="1:112" s="313" customFormat="1" ht="12.75" x14ac:dyDescent="0.2">
      <c r="A682" s="327"/>
      <c r="C682" s="325"/>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CI682" s="63"/>
      <c r="CJ682" s="63"/>
      <c r="CK682" s="63"/>
      <c r="CL682" s="63"/>
      <c r="CM682" s="63"/>
      <c r="CN682" s="63"/>
      <c r="CO682" s="63"/>
      <c r="CP682" s="63"/>
      <c r="CQ682" s="63"/>
      <c r="CR682" s="63"/>
      <c r="CS682" s="63"/>
      <c r="CT682" s="63"/>
      <c r="CU682" s="63"/>
      <c r="CV682" s="63"/>
      <c r="CW682" s="63"/>
      <c r="CX682" s="63"/>
      <c r="CY682" s="63"/>
      <c r="CZ682" s="63"/>
      <c r="DA682" s="63"/>
      <c r="DB682" s="63"/>
      <c r="DC682" s="63"/>
      <c r="DD682" s="63"/>
      <c r="DE682" s="63"/>
      <c r="DF682" s="63"/>
      <c r="DG682" s="63"/>
      <c r="DH682" s="63"/>
    </row>
    <row r="683" spans="1:112" s="313" customFormat="1" ht="12.75" x14ac:dyDescent="0.2">
      <c r="A683" s="327"/>
      <c r="C683" s="325"/>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CI683" s="63"/>
      <c r="CJ683" s="63"/>
      <c r="CK683" s="63"/>
      <c r="CL683" s="63"/>
      <c r="CM683" s="63"/>
      <c r="CN683" s="63"/>
      <c r="CO683" s="63"/>
      <c r="CP683" s="63"/>
      <c r="CQ683" s="63"/>
      <c r="CR683" s="63"/>
      <c r="CS683" s="63"/>
      <c r="CT683" s="63"/>
      <c r="CU683" s="63"/>
      <c r="CV683" s="63"/>
      <c r="CW683" s="63"/>
      <c r="CX683" s="63"/>
      <c r="CY683" s="63"/>
      <c r="CZ683" s="63"/>
      <c r="DA683" s="63"/>
      <c r="DB683" s="63"/>
      <c r="DC683" s="63"/>
      <c r="DD683" s="63"/>
      <c r="DE683" s="63"/>
      <c r="DF683" s="63"/>
      <c r="DG683" s="63"/>
      <c r="DH683" s="63"/>
    </row>
    <row r="684" spans="1:112" s="313" customFormat="1" ht="12.75" x14ac:dyDescent="0.2">
      <c r="A684" s="327"/>
      <c r="C684" s="325"/>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CI684" s="63"/>
      <c r="CJ684" s="63"/>
      <c r="CK684" s="63"/>
      <c r="CL684" s="63"/>
      <c r="CM684" s="63"/>
      <c r="CN684" s="63"/>
      <c r="CO684" s="63"/>
      <c r="CP684" s="63"/>
      <c r="CQ684" s="63"/>
      <c r="CR684" s="63"/>
      <c r="CS684" s="63"/>
      <c r="CT684" s="63"/>
      <c r="CU684" s="63"/>
      <c r="CV684" s="63"/>
      <c r="CW684" s="63"/>
      <c r="CX684" s="63"/>
      <c r="CY684" s="63"/>
      <c r="CZ684" s="63"/>
      <c r="DA684" s="63"/>
      <c r="DB684" s="63"/>
      <c r="DC684" s="63"/>
      <c r="DD684" s="63"/>
      <c r="DE684" s="63"/>
      <c r="DF684" s="63"/>
      <c r="DG684" s="63"/>
      <c r="DH684" s="63"/>
    </row>
    <row r="685" spans="1:112" s="313" customFormat="1" ht="12.75" x14ac:dyDescent="0.2">
      <c r="A685" s="327"/>
      <c r="C685" s="325"/>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CI685" s="63"/>
      <c r="CJ685" s="63"/>
      <c r="CK685" s="63"/>
      <c r="CL685" s="63"/>
      <c r="CM685" s="63"/>
      <c r="CN685" s="63"/>
      <c r="CO685" s="63"/>
      <c r="CP685" s="63"/>
      <c r="CQ685" s="63"/>
      <c r="CR685" s="63"/>
      <c r="CS685" s="63"/>
      <c r="CT685" s="63"/>
      <c r="CU685" s="63"/>
      <c r="CV685" s="63"/>
      <c r="CW685" s="63"/>
      <c r="CX685" s="63"/>
      <c r="CY685" s="63"/>
      <c r="CZ685" s="63"/>
      <c r="DA685" s="63"/>
      <c r="DB685" s="63"/>
      <c r="DC685" s="63"/>
      <c r="DD685" s="63"/>
      <c r="DE685" s="63"/>
      <c r="DF685" s="63"/>
      <c r="DG685" s="63"/>
      <c r="DH685" s="63"/>
    </row>
    <row r="686" spans="1:112" ht="12.75" x14ac:dyDescent="0.2">
      <c r="A686" s="327"/>
      <c r="B686" s="313"/>
      <c r="C686" s="325"/>
      <c r="D686" s="16"/>
      <c r="E686" s="16"/>
      <c r="F686" s="16"/>
      <c r="G686" s="16"/>
      <c r="H686" s="16"/>
      <c r="I686" s="16"/>
      <c r="J686" s="16"/>
      <c r="K686" s="16"/>
      <c r="L686" s="16"/>
      <c r="M686" s="16"/>
      <c r="N686" s="16"/>
      <c r="O686" s="16"/>
      <c r="P686" s="16"/>
      <c r="Q686" s="16"/>
      <c r="R686" s="16"/>
      <c r="S686" s="16"/>
      <c r="T686" s="16"/>
      <c r="U686" s="16"/>
      <c r="V686" s="16"/>
      <c r="W686" s="16"/>
      <c r="X686" s="16"/>
    </row>
    <row r="687" spans="1:112" ht="12.75" x14ac:dyDescent="0.2">
      <c r="A687" s="327"/>
      <c r="B687" s="313"/>
      <c r="C687" s="325"/>
      <c r="D687" s="16"/>
      <c r="E687" s="16"/>
      <c r="F687" s="16"/>
      <c r="G687" s="16"/>
      <c r="H687" s="16"/>
      <c r="I687" s="16"/>
      <c r="J687" s="16"/>
      <c r="K687" s="16"/>
      <c r="L687" s="16"/>
      <c r="M687" s="16"/>
      <c r="N687" s="16"/>
      <c r="O687" s="16"/>
      <c r="P687" s="16"/>
      <c r="Q687" s="16"/>
      <c r="R687" s="16"/>
      <c r="S687" s="16"/>
      <c r="T687" s="16"/>
      <c r="U687" s="16"/>
      <c r="V687" s="16"/>
      <c r="W687" s="16"/>
      <c r="X687" s="16"/>
    </row>
    <row r="688" spans="1:112" ht="12.75" x14ac:dyDescent="0.2">
      <c r="A688" s="327"/>
      <c r="B688" s="313"/>
      <c r="C688" s="325"/>
      <c r="D688" s="16"/>
      <c r="E688" s="16"/>
      <c r="F688" s="16"/>
      <c r="G688" s="16"/>
      <c r="H688" s="16"/>
      <c r="I688" s="16"/>
      <c r="J688" s="16"/>
      <c r="K688" s="16"/>
      <c r="L688" s="16"/>
      <c r="M688" s="16"/>
      <c r="N688" s="16"/>
      <c r="O688" s="16"/>
      <c r="P688" s="16"/>
      <c r="Q688" s="16"/>
      <c r="R688" s="16"/>
      <c r="S688" s="16"/>
      <c r="T688" s="16"/>
      <c r="U688" s="16"/>
      <c r="V688" s="16"/>
      <c r="W688" s="16"/>
      <c r="X688" s="16"/>
    </row>
    <row r="689" spans="1:24" ht="12.75" x14ac:dyDescent="0.2">
      <c r="A689" s="327"/>
      <c r="B689" s="313"/>
      <c r="C689" s="325"/>
      <c r="D689" s="16"/>
      <c r="E689" s="16"/>
      <c r="F689" s="16"/>
      <c r="G689" s="16"/>
      <c r="H689" s="16"/>
      <c r="I689" s="16"/>
      <c r="J689" s="16"/>
      <c r="K689" s="16"/>
      <c r="L689" s="16"/>
      <c r="M689" s="16"/>
      <c r="N689" s="16"/>
      <c r="O689" s="16"/>
      <c r="P689" s="16"/>
      <c r="Q689" s="16"/>
      <c r="R689" s="16"/>
      <c r="S689" s="16"/>
      <c r="T689" s="16"/>
      <c r="U689" s="16"/>
      <c r="V689" s="16"/>
      <c r="W689" s="16"/>
      <c r="X689" s="16"/>
    </row>
    <row r="690" spans="1:24" ht="12.75" x14ac:dyDescent="0.2">
      <c r="A690" s="327"/>
      <c r="B690" s="313"/>
      <c r="C690" s="325"/>
      <c r="D690" s="16"/>
      <c r="E690" s="16"/>
      <c r="F690" s="16"/>
      <c r="G690" s="16"/>
      <c r="H690" s="16"/>
      <c r="I690" s="16"/>
      <c r="J690" s="16"/>
      <c r="K690" s="16"/>
      <c r="L690" s="16"/>
      <c r="M690" s="16"/>
      <c r="N690" s="16"/>
      <c r="O690" s="16"/>
      <c r="P690" s="16"/>
      <c r="Q690" s="16"/>
      <c r="R690" s="16"/>
      <c r="S690" s="16"/>
      <c r="T690" s="16"/>
      <c r="U690" s="16"/>
      <c r="V690" s="16"/>
      <c r="W690" s="16"/>
      <c r="X690" s="16"/>
    </row>
    <row r="691" spans="1:24" ht="12.75" x14ac:dyDescent="0.2">
      <c r="A691" s="327"/>
      <c r="B691" s="313"/>
      <c r="C691" s="325"/>
      <c r="D691" s="16"/>
      <c r="E691" s="16"/>
      <c r="F691" s="16"/>
      <c r="G691" s="16"/>
      <c r="H691" s="16"/>
      <c r="I691" s="16"/>
      <c r="J691" s="16"/>
      <c r="K691" s="16"/>
      <c r="L691" s="16"/>
      <c r="M691" s="16"/>
      <c r="N691" s="16"/>
      <c r="O691" s="16"/>
      <c r="P691" s="16"/>
      <c r="Q691" s="16"/>
      <c r="R691" s="16"/>
      <c r="S691" s="16"/>
      <c r="T691" s="16"/>
      <c r="U691" s="16"/>
      <c r="V691" s="16"/>
      <c r="W691" s="16"/>
      <c r="X691" s="16"/>
    </row>
    <row r="692" spans="1:24" ht="12.75" x14ac:dyDescent="0.2">
      <c r="A692" s="327"/>
      <c r="B692" s="313"/>
      <c r="C692" s="325"/>
      <c r="D692" s="16"/>
      <c r="E692" s="16"/>
      <c r="F692" s="16"/>
      <c r="G692" s="16"/>
      <c r="H692" s="16"/>
      <c r="I692" s="16"/>
      <c r="J692" s="16"/>
      <c r="K692" s="16"/>
      <c r="L692" s="16"/>
      <c r="M692" s="16"/>
      <c r="N692" s="16"/>
      <c r="O692" s="16"/>
      <c r="P692" s="16"/>
      <c r="Q692" s="16"/>
      <c r="R692" s="16"/>
      <c r="S692" s="16"/>
      <c r="T692" s="16"/>
      <c r="U692" s="16"/>
      <c r="V692" s="16"/>
      <c r="W692" s="16"/>
      <c r="X692" s="16"/>
    </row>
    <row r="693" spans="1:24" ht="12.75" x14ac:dyDescent="0.2">
      <c r="A693" s="327"/>
      <c r="B693" s="313"/>
      <c r="C693" s="325"/>
      <c r="D693" s="16"/>
      <c r="E693" s="16"/>
      <c r="F693" s="16"/>
      <c r="G693" s="16"/>
      <c r="H693" s="16"/>
      <c r="I693" s="16"/>
      <c r="J693" s="16"/>
      <c r="K693" s="16"/>
      <c r="L693" s="16"/>
      <c r="M693" s="16"/>
      <c r="N693" s="16"/>
      <c r="O693" s="16"/>
      <c r="P693" s="16"/>
      <c r="Q693" s="16"/>
      <c r="R693" s="16"/>
      <c r="S693" s="16"/>
      <c r="T693" s="16"/>
      <c r="U693" s="16"/>
      <c r="V693" s="16"/>
      <c r="W693" s="16"/>
      <c r="X693" s="16"/>
    </row>
    <row r="694" spans="1:24" ht="12.75" x14ac:dyDescent="0.2">
      <c r="A694" s="327"/>
      <c r="B694" s="313"/>
      <c r="C694" s="325"/>
      <c r="D694" s="16"/>
      <c r="E694" s="16"/>
      <c r="F694" s="16"/>
      <c r="G694" s="16"/>
      <c r="H694" s="16"/>
      <c r="I694" s="16"/>
      <c r="J694" s="16"/>
      <c r="K694" s="16"/>
      <c r="L694" s="16"/>
      <c r="M694" s="16"/>
      <c r="N694" s="16"/>
      <c r="O694" s="16"/>
      <c r="P694" s="16"/>
      <c r="Q694" s="16"/>
      <c r="R694" s="16"/>
      <c r="S694" s="16"/>
      <c r="T694" s="16"/>
      <c r="U694" s="16"/>
      <c r="V694" s="16"/>
      <c r="W694" s="16"/>
      <c r="X694" s="16"/>
    </row>
    <row r="695" spans="1:24" ht="12.75" x14ac:dyDescent="0.2">
      <c r="A695" s="327"/>
      <c r="B695" s="313"/>
      <c r="C695" s="325"/>
      <c r="D695" s="16"/>
      <c r="E695" s="16"/>
      <c r="F695" s="16"/>
      <c r="G695" s="16"/>
      <c r="H695" s="16"/>
      <c r="I695" s="16"/>
      <c r="J695" s="16"/>
      <c r="K695" s="16"/>
      <c r="L695" s="16"/>
      <c r="M695" s="16"/>
      <c r="N695" s="16"/>
      <c r="O695" s="16"/>
      <c r="P695" s="16"/>
      <c r="Q695" s="16"/>
      <c r="R695" s="16"/>
      <c r="S695" s="16"/>
      <c r="T695" s="16"/>
      <c r="U695" s="16"/>
      <c r="V695" s="16"/>
      <c r="W695" s="16"/>
      <c r="X695" s="16"/>
    </row>
    <row r="696" spans="1:24" ht="12.75" x14ac:dyDescent="0.2">
      <c r="A696" s="327"/>
      <c r="B696" s="313"/>
      <c r="C696" s="325"/>
      <c r="D696" s="16"/>
      <c r="E696" s="16"/>
      <c r="F696" s="16"/>
      <c r="G696" s="16"/>
      <c r="H696" s="16"/>
      <c r="I696" s="16"/>
      <c r="J696" s="16"/>
      <c r="K696" s="16"/>
      <c r="L696" s="16"/>
      <c r="M696" s="16"/>
      <c r="N696" s="16"/>
      <c r="O696" s="16"/>
      <c r="P696" s="16"/>
      <c r="Q696" s="16"/>
      <c r="R696" s="16"/>
      <c r="S696" s="16"/>
      <c r="T696" s="16"/>
      <c r="U696" s="16"/>
      <c r="V696" s="16"/>
      <c r="W696" s="16"/>
      <c r="X696" s="16"/>
    </row>
    <row r="697" spans="1:24" ht="12.75" x14ac:dyDescent="0.2">
      <c r="A697" s="327"/>
      <c r="B697" s="313"/>
      <c r="C697" s="325"/>
      <c r="D697" s="16"/>
      <c r="E697" s="16"/>
      <c r="F697" s="16"/>
      <c r="G697" s="16"/>
      <c r="H697" s="16"/>
      <c r="I697" s="16"/>
      <c r="J697" s="16"/>
      <c r="K697" s="16"/>
      <c r="L697" s="16"/>
      <c r="M697" s="16"/>
      <c r="N697" s="16"/>
      <c r="O697" s="16"/>
      <c r="P697" s="16"/>
      <c r="Q697" s="16"/>
      <c r="R697" s="16"/>
      <c r="S697" s="16"/>
      <c r="T697" s="16"/>
      <c r="U697" s="16"/>
      <c r="V697" s="16"/>
      <c r="W697" s="16"/>
      <c r="X697" s="16"/>
    </row>
    <row r="698" spans="1:24" ht="12.75" x14ac:dyDescent="0.2">
      <c r="A698" s="327"/>
      <c r="B698" s="313"/>
      <c r="C698" s="325"/>
      <c r="D698" s="16"/>
      <c r="E698" s="16"/>
      <c r="F698" s="16"/>
      <c r="G698" s="16"/>
      <c r="H698" s="16"/>
      <c r="I698" s="16"/>
      <c r="J698" s="16"/>
      <c r="K698" s="16"/>
      <c r="L698" s="16"/>
      <c r="M698" s="16"/>
      <c r="N698" s="16"/>
      <c r="O698" s="16"/>
      <c r="P698" s="16"/>
      <c r="Q698" s="16"/>
      <c r="R698" s="16"/>
      <c r="S698" s="16"/>
      <c r="T698" s="16"/>
      <c r="U698" s="16"/>
      <c r="V698" s="16"/>
      <c r="W698" s="16"/>
      <c r="X698" s="16"/>
    </row>
    <row r="699" spans="1:24" x14ac:dyDescent="0.2">
      <c r="A699" s="317"/>
      <c r="B699" s="338"/>
      <c r="C699" s="339"/>
      <c r="D699" s="16"/>
      <c r="E699" s="16"/>
      <c r="F699" s="16"/>
      <c r="G699" s="16"/>
      <c r="H699" s="16"/>
      <c r="I699" s="16"/>
      <c r="J699" s="16"/>
      <c r="K699" s="16"/>
      <c r="L699" s="16"/>
      <c r="M699" s="16"/>
      <c r="N699" s="16"/>
      <c r="O699" s="16"/>
      <c r="P699" s="16"/>
      <c r="Q699" s="16"/>
      <c r="R699" s="16"/>
      <c r="S699" s="16"/>
      <c r="T699" s="16"/>
      <c r="U699" s="16"/>
      <c r="V699" s="324"/>
      <c r="W699" s="16"/>
      <c r="X699" s="340"/>
    </row>
    <row r="700" spans="1:24" x14ac:dyDescent="0.2">
      <c r="A700" s="317"/>
      <c r="B700" s="338"/>
      <c r="C700" s="339"/>
      <c r="D700" s="16"/>
      <c r="E700" s="16"/>
      <c r="F700" s="16"/>
      <c r="G700" s="16"/>
      <c r="H700" s="16"/>
      <c r="I700" s="16"/>
      <c r="J700" s="16"/>
      <c r="K700" s="16"/>
      <c r="L700" s="16"/>
      <c r="M700" s="16"/>
      <c r="N700" s="16"/>
      <c r="O700" s="16"/>
      <c r="P700" s="16"/>
      <c r="Q700" s="16"/>
      <c r="R700" s="16"/>
      <c r="S700" s="16"/>
      <c r="T700" s="16"/>
      <c r="U700" s="16"/>
      <c r="V700" s="324"/>
      <c r="W700" s="16"/>
      <c r="X700" s="340"/>
    </row>
    <row r="701" spans="1:24" x14ac:dyDescent="0.2">
      <c r="A701" s="317"/>
      <c r="B701" s="338"/>
      <c r="C701" s="339"/>
      <c r="D701" s="16"/>
      <c r="E701" s="16"/>
      <c r="F701" s="16"/>
      <c r="G701" s="16"/>
      <c r="H701" s="16"/>
      <c r="I701" s="16"/>
      <c r="J701" s="16"/>
      <c r="K701" s="16"/>
      <c r="L701" s="16"/>
      <c r="M701" s="16"/>
      <c r="N701" s="16"/>
      <c r="O701" s="16"/>
      <c r="P701" s="16"/>
      <c r="Q701" s="16"/>
      <c r="R701" s="16"/>
      <c r="S701" s="16"/>
      <c r="T701" s="16"/>
      <c r="U701" s="16"/>
      <c r="V701" s="324"/>
      <c r="W701" s="16"/>
      <c r="X701" s="340"/>
    </row>
    <row r="702" spans="1:24" x14ac:dyDescent="0.2">
      <c r="A702" s="317"/>
      <c r="B702" s="338"/>
      <c r="C702" s="339"/>
      <c r="D702" s="16"/>
      <c r="E702" s="16"/>
      <c r="F702" s="16"/>
      <c r="G702" s="16"/>
      <c r="H702" s="16"/>
      <c r="I702" s="16"/>
      <c r="J702" s="16"/>
      <c r="K702" s="16"/>
      <c r="L702" s="16"/>
      <c r="M702" s="16"/>
      <c r="N702" s="16"/>
      <c r="O702" s="16"/>
      <c r="P702" s="16"/>
      <c r="Q702" s="16"/>
      <c r="R702" s="16"/>
      <c r="S702" s="16"/>
      <c r="T702" s="16"/>
      <c r="U702" s="16"/>
      <c r="V702" s="324"/>
      <c r="W702" s="16"/>
      <c r="X702" s="340"/>
    </row>
    <row r="703" spans="1:24" x14ac:dyDescent="0.2">
      <c r="A703" s="317"/>
      <c r="B703" s="338"/>
      <c r="C703" s="339"/>
      <c r="D703" s="16"/>
      <c r="E703" s="16"/>
      <c r="F703" s="16"/>
      <c r="G703" s="16"/>
      <c r="H703" s="16"/>
      <c r="I703" s="16"/>
      <c r="J703" s="16"/>
      <c r="K703" s="16"/>
      <c r="L703" s="16"/>
      <c r="M703" s="16"/>
      <c r="N703" s="16"/>
      <c r="O703" s="16"/>
      <c r="P703" s="16"/>
      <c r="Q703" s="16"/>
      <c r="R703" s="16"/>
      <c r="S703" s="16"/>
      <c r="T703" s="16"/>
      <c r="U703" s="16"/>
      <c r="V703" s="324"/>
      <c r="W703" s="16"/>
      <c r="X703" s="340"/>
    </row>
    <row r="704" spans="1:24" x14ac:dyDescent="0.2">
      <c r="A704" s="317"/>
      <c r="B704" s="338"/>
      <c r="C704" s="339"/>
      <c r="D704" s="16"/>
      <c r="E704" s="16"/>
      <c r="F704" s="16"/>
      <c r="G704" s="16"/>
      <c r="H704" s="16"/>
      <c r="I704" s="16"/>
      <c r="J704" s="16"/>
      <c r="K704" s="16"/>
      <c r="L704" s="16"/>
      <c r="M704" s="16"/>
      <c r="N704" s="16"/>
      <c r="O704" s="16"/>
      <c r="P704" s="16"/>
      <c r="Q704" s="16"/>
      <c r="R704" s="16"/>
      <c r="S704" s="16"/>
      <c r="T704" s="16"/>
      <c r="U704" s="16"/>
      <c r="V704" s="324"/>
      <c r="W704" s="16"/>
      <c r="X704" s="340"/>
    </row>
    <row r="705" spans="1:24" x14ac:dyDescent="0.2">
      <c r="A705" s="317"/>
      <c r="B705" s="338"/>
      <c r="C705" s="339"/>
      <c r="D705" s="16"/>
      <c r="E705" s="16"/>
      <c r="F705" s="16"/>
      <c r="G705" s="16"/>
      <c r="H705" s="16"/>
      <c r="I705" s="16"/>
      <c r="J705" s="16"/>
      <c r="K705" s="16"/>
      <c r="L705" s="16"/>
      <c r="M705" s="16"/>
      <c r="N705" s="16"/>
      <c r="O705" s="16"/>
      <c r="P705" s="16"/>
      <c r="Q705" s="16"/>
      <c r="R705" s="16"/>
      <c r="S705" s="16"/>
      <c r="T705" s="16"/>
      <c r="U705" s="16"/>
      <c r="V705" s="324"/>
      <c r="W705" s="16"/>
      <c r="X705" s="340"/>
    </row>
    <row r="706" spans="1:24" x14ac:dyDescent="0.2">
      <c r="A706" s="317"/>
      <c r="B706" s="338"/>
      <c r="C706" s="339"/>
      <c r="D706" s="16"/>
      <c r="E706" s="16"/>
      <c r="F706" s="16"/>
      <c r="G706" s="16"/>
      <c r="H706" s="16"/>
      <c r="I706" s="16"/>
      <c r="J706" s="16"/>
      <c r="K706" s="16"/>
      <c r="L706" s="16"/>
      <c r="M706" s="16"/>
      <c r="N706" s="16"/>
      <c r="O706" s="16"/>
      <c r="P706" s="16"/>
      <c r="Q706" s="16"/>
      <c r="R706" s="16"/>
      <c r="S706" s="16"/>
      <c r="T706" s="16"/>
      <c r="U706" s="16"/>
      <c r="V706" s="324"/>
      <c r="W706" s="16"/>
      <c r="X706" s="340"/>
    </row>
    <row r="707" spans="1:24" x14ac:dyDescent="0.2">
      <c r="A707" s="317"/>
      <c r="B707" s="338"/>
      <c r="C707" s="339"/>
      <c r="D707" s="16"/>
      <c r="E707" s="16"/>
      <c r="F707" s="16"/>
      <c r="G707" s="16"/>
      <c r="H707" s="16"/>
      <c r="I707" s="16"/>
      <c r="J707" s="16"/>
      <c r="K707" s="16"/>
      <c r="L707" s="16"/>
      <c r="M707" s="16"/>
      <c r="N707" s="16"/>
      <c r="O707" s="16"/>
      <c r="P707" s="16"/>
      <c r="Q707" s="16"/>
      <c r="R707" s="16"/>
      <c r="S707" s="16"/>
      <c r="T707" s="16"/>
      <c r="U707" s="16"/>
      <c r="V707" s="324"/>
      <c r="W707" s="16"/>
      <c r="X707" s="340"/>
    </row>
    <row r="708" spans="1:24" x14ac:dyDescent="0.2">
      <c r="A708" s="317"/>
      <c r="B708" s="338"/>
      <c r="C708" s="339"/>
      <c r="D708" s="16"/>
      <c r="E708" s="16"/>
      <c r="F708" s="16"/>
      <c r="G708" s="16"/>
      <c r="H708" s="16"/>
      <c r="I708" s="16"/>
      <c r="J708" s="16"/>
      <c r="K708" s="16"/>
      <c r="L708" s="16"/>
      <c r="M708" s="16"/>
      <c r="N708" s="16"/>
      <c r="O708" s="16"/>
      <c r="P708" s="16"/>
      <c r="Q708" s="16"/>
      <c r="R708" s="16"/>
      <c r="S708" s="16"/>
      <c r="T708" s="16"/>
      <c r="U708" s="16"/>
      <c r="V708" s="324"/>
      <c r="W708" s="16"/>
      <c r="X708" s="340"/>
    </row>
    <row r="709" spans="1:24" x14ac:dyDescent="0.2">
      <c r="A709" s="317"/>
      <c r="B709" s="338"/>
      <c r="C709" s="339"/>
      <c r="D709" s="16"/>
      <c r="E709" s="16"/>
      <c r="F709" s="16"/>
      <c r="G709" s="16"/>
      <c r="H709" s="16"/>
      <c r="I709" s="16"/>
      <c r="J709" s="16"/>
      <c r="K709" s="16"/>
      <c r="L709" s="16"/>
      <c r="M709" s="16"/>
      <c r="N709" s="16"/>
      <c r="O709" s="16"/>
      <c r="P709" s="16"/>
      <c r="Q709" s="16"/>
      <c r="R709" s="16"/>
      <c r="S709" s="16"/>
      <c r="T709" s="16"/>
      <c r="U709" s="16"/>
      <c r="V709" s="324"/>
      <c r="W709" s="16"/>
      <c r="X709" s="340"/>
    </row>
    <row r="710" spans="1:24" x14ac:dyDescent="0.2">
      <c r="A710" s="317"/>
      <c r="B710" s="338"/>
      <c r="C710" s="339"/>
      <c r="D710" s="16"/>
      <c r="E710" s="16"/>
      <c r="F710" s="16"/>
      <c r="G710" s="16"/>
      <c r="H710" s="16"/>
      <c r="I710" s="16"/>
      <c r="J710" s="16"/>
      <c r="K710" s="16"/>
      <c r="L710" s="16"/>
      <c r="M710" s="16"/>
      <c r="N710" s="16"/>
      <c r="O710" s="16"/>
      <c r="P710" s="16"/>
      <c r="Q710" s="16"/>
      <c r="R710" s="16"/>
      <c r="S710" s="16"/>
      <c r="T710" s="16"/>
      <c r="U710" s="16"/>
      <c r="V710" s="324"/>
      <c r="W710" s="16"/>
      <c r="X710" s="340"/>
    </row>
    <row r="711" spans="1:24" x14ac:dyDescent="0.2">
      <c r="A711" s="317"/>
      <c r="B711" s="338"/>
      <c r="C711" s="339"/>
      <c r="D711" s="16"/>
      <c r="E711" s="16"/>
      <c r="F711" s="16"/>
      <c r="G711" s="16"/>
      <c r="H711" s="16"/>
      <c r="I711" s="16"/>
      <c r="J711" s="16"/>
      <c r="K711" s="16"/>
      <c r="L711" s="16"/>
      <c r="M711" s="16"/>
      <c r="N711" s="16"/>
      <c r="O711" s="16"/>
      <c r="P711" s="16"/>
      <c r="Q711" s="16"/>
      <c r="R711" s="16"/>
      <c r="S711" s="16"/>
      <c r="T711" s="16"/>
      <c r="U711" s="16"/>
      <c r="V711" s="324"/>
      <c r="W711" s="16"/>
      <c r="X711" s="340"/>
    </row>
    <row r="712" spans="1:24" x14ac:dyDescent="0.2">
      <c r="A712" s="317"/>
      <c r="B712" s="338"/>
      <c r="C712" s="339"/>
      <c r="D712" s="16"/>
      <c r="E712" s="16"/>
      <c r="F712" s="16"/>
      <c r="G712" s="16"/>
      <c r="H712" s="16"/>
      <c r="I712" s="16"/>
      <c r="J712" s="16"/>
      <c r="K712" s="16"/>
      <c r="L712" s="16"/>
      <c r="M712" s="16"/>
      <c r="N712" s="16"/>
      <c r="O712" s="16"/>
      <c r="P712" s="16"/>
      <c r="Q712" s="16"/>
      <c r="R712" s="16"/>
      <c r="S712" s="16"/>
      <c r="T712" s="16"/>
      <c r="U712" s="16"/>
      <c r="V712" s="324"/>
      <c r="W712" s="16"/>
      <c r="X712" s="340"/>
    </row>
    <row r="713" spans="1:24" x14ac:dyDescent="0.2">
      <c r="A713" s="317"/>
      <c r="B713" s="338"/>
      <c r="C713" s="339"/>
      <c r="D713" s="16"/>
      <c r="E713" s="16"/>
      <c r="F713" s="16"/>
      <c r="G713" s="16"/>
      <c r="H713" s="16"/>
      <c r="I713" s="16"/>
      <c r="J713" s="16"/>
      <c r="K713" s="16"/>
      <c r="L713" s="16"/>
      <c r="M713" s="16"/>
      <c r="N713" s="16"/>
      <c r="O713" s="16"/>
      <c r="P713" s="16"/>
      <c r="Q713" s="16"/>
      <c r="R713" s="16"/>
      <c r="S713" s="16"/>
      <c r="T713" s="16"/>
      <c r="U713" s="16"/>
      <c r="V713" s="324"/>
      <c r="W713" s="16"/>
      <c r="X713" s="340"/>
    </row>
    <row r="714" spans="1:24" x14ac:dyDescent="0.2">
      <c r="A714" s="317"/>
      <c r="B714" s="338"/>
      <c r="C714" s="339"/>
      <c r="D714" s="16"/>
      <c r="E714" s="16"/>
      <c r="F714" s="16"/>
      <c r="G714" s="16"/>
      <c r="H714" s="16"/>
      <c r="I714" s="16"/>
      <c r="J714" s="16"/>
      <c r="K714" s="16"/>
      <c r="L714" s="16"/>
      <c r="M714" s="16"/>
      <c r="N714" s="16"/>
      <c r="O714" s="16"/>
      <c r="P714" s="16"/>
      <c r="Q714" s="16"/>
      <c r="R714" s="16"/>
      <c r="S714" s="16"/>
      <c r="T714" s="16"/>
      <c r="U714" s="16"/>
      <c r="V714" s="324"/>
      <c r="W714" s="16"/>
      <c r="X714" s="340"/>
    </row>
    <row r="715" spans="1:24" x14ac:dyDescent="0.2">
      <c r="A715" s="317"/>
      <c r="B715" s="338"/>
      <c r="C715" s="339"/>
      <c r="D715" s="16"/>
      <c r="E715" s="16"/>
      <c r="F715" s="16"/>
      <c r="G715" s="16"/>
      <c r="H715" s="16"/>
      <c r="I715" s="16"/>
      <c r="J715" s="16"/>
      <c r="K715" s="16"/>
      <c r="L715" s="16"/>
      <c r="M715" s="16"/>
      <c r="N715" s="16"/>
      <c r="O715" s="16"/>
      <c r="P715" s="16"/>
      <c r="Q715" s="16"/>
      <c r="R715" s="16"/>
      <c r="S715" s="16"/>
      <c r="T715" s="16"/>
      <c r="U715" s="16"/>
      <c r="V715" s="324"/>
      <c r="W715" s="16"/>
      <c r="X715" s="340"/>
    </row>
    <row r="716" spans="1:24" x14ac:dyDescent="0.2">
      <c r="A716" s="317"/>
      <c r="B716" s="338"/>
      <c r="C716" s="339"/>
      <c r="D716" s="16"/>
      <c r="E716" s="16"/>
      <c r="F716" s="16"/>
      <c r="G716" s="16"/>
      <c r="H716" s="16"/>
      <c r="I716" s="16"/>
      <c r="J716" s="16"/>
      <c r="K716" s="16"/>
      <c r="L716" s="16"/>
      <c r="M716" s="16"/>
      <c r="N716" s="16"/>
      <c r="O716" s="16"/>
      <c r="P716" s="16"/>
      <c r="Q716" s="16"/>
      <c r="R716" s="16"/>
      <c r="S716" s="16"/>
      <c r="T716" s="16"/>
      <c r="U716" s="16"/>
      <c r="V716" s="324"/>
      <c r="W716" s="16"/>
      <c r="X716" s="340"/>
    </row>
    <row r="717" spans="1:24" x14ac:dyDescent="0.2">
      <c r="A717" s="317"/>
      <c r="B717" s="338"/>
      <c r="C717" s="339"/>
      <c r="D717" s="16"/>
      <c r="E717" s="16"/>
      <c r="F717" s="16"/>
      <c r="G717" s="16"/>
      <c r="H717" s="16"/>
      <c r="I717" s="16"/>
      <c r="J717" s="16"/>
      <c r="K717" s="16"/>
      <c r="L717" s="16"/>
      <c r="M717" s="16"/>
      <c r="N717" s="16"/>
      <c r="O717" s="16"/>
      <c r="P717" s="16"/>
      <c r="Q717" s="16"/>
      <c r="R717" s="16"/>
      <c r="S717" s="16"/>
      <c r="T717" s="16"/>
      <c r="U717" s="16"/>
      <c r="V717" s="324"/>
      <c r="W717" s="16"/>
      <c r="X717" s="340"/>
    </row>
    <row r="718" spans="1:24" x14ac:dyDescent="0.2">
      <c r="A718" s="317"/>
      <c r="B718" s="338"/>
      <c r="C718" s="339"/>
      <c r="D718" s="16"/>
      <c r="E718" s="16"/>
      <c r="F718" s="16"/>
      <c r="G718" s="16"/>
      <c r="H718" s="16"/>
      <c r="I718" s="16"/>
      <c r="J718" s="16"/>
      <c r="K718" s="16"/>
      <c r="L718" s="16"/>
      <c r="M718" s="16"/>
      <c r="N718" s="16"/>
      <c r="O718" s="16"/>
      <c r="P718" s="16"/>
      <c r="Q718" s="16"/>
      <c r="R718" s="16"/>
      <c r="S718" s="16"/>
      <c r="T718" s="16"/>
      <c r="U718" s="16"/>
      <c r="V718" s="324"/>
      <c r="W718" s="16"/>
      <c r="X718" s="340"/>
    </row>
    <row r="719" spans="1:24" x14ac:dyDescent="0.2">
      <c r="A719" s="317"/>
      <c r="B719" s="338"/>
      <c r="C719" s="339"/>
      <c r="D719" s="16"/>
      <c r="E719" s="16"/>
      <c r="F719" s="16"/>
      <c r="G719" s="16"/>
      <c r="H719" s="16"/>
      <c r="I719" s="16"/>
      <c r="J719" s="16"/>
      <c r="K719" s="16"/>
      <c r="L719" s="16"/>
      <c r="M719" s="16"/>
      <c r="N719" s="16"/>
      <c r="O719" s="16"/>
      <c r="P719" s="16"/>
      <c r="Q719" s="16"/>
      <c r="R719" s="16"/>
      <c r="S719" s="16"/>
      <c r="T719" s="16"/>
      <c r="U719" s="16"/>
      <c r="V719" s="324"/>
      <c r="W719" s="16"/>
      <c r="X719" s="340"/>
    </row>
    <row r="720" spans="1:24" x14ac:dyDescent="0.2">
      <c r="A720" s="317"/>
      <c r="B720" s="338"/>
      <c r="C720" s="339"/>
      <c r="D720" s="16"/>
      <c r="E720" s="16"/>
      <c r="F720" s="16"/>
      <c r="G720" s="16"/>
      <c r="H720" s="16"/>
      <c r="I720" s="16"/>
      <c r="J720" s="16"/>
      <c r="K720" s="16"/>
      <c r="L720" s="16"/>
      <c r="M720" s="16"/>
      <c r="N720" s="16"/>
      <c r="O720" s="16"/>
      <c r="P720" s="16"/>
      <c r="Q720" s="16"/>
      <c r="R720" s="16"/>
      <c r="S720" s="16"/>
      <c r="T720" s="16"/>
      <c r="U720" s="16"/>
      <c r="V720" s="324"/>
      <c r="W720" s="16"/>
      <c r="X720" s="340"/>
    </row>
    <row r="721" spans="1:24" x14ac:dyDescent="0.2">
      <c r="A721" s="317"/>
      <c r="B721" s="338"/>
      <c r="C721" s="339"/>
      <c r="D721" s="16"/>
      <c r="E721" s="16"/>
      <c r="F721" s="16"/>
      <c r="G721" s="16"/>
      <c r="H721" s="16"/>
      <c r="I721" s="16"/>
      <c r="J721" s="16"/>
      <c r="K721" s="16"/>
      <c r="L721" s="16"/>
      <c r="M721" s="16"/>
      <c r="N721" s="16"/>
      <c r="O721" s="16"/>
      <c r="P721" s="16"/>
      <c r="Q721" s="16"/>
      <c r="R721" s="16"/>
      <c r="S721" s="16"/>
      <c r="T721" s="16"/>
      <c r="U721" s="16"/>
      <c r="V721" s="324"/>
      <c r="W721" s="16"/>
      <c r="X721" s="340"/>
    </row>
    <row r="722" spans="1:24" x14ac:dyDescent="0.2">
      <c r="A722" s="317"/>
      <c r="B722" s="338"/>
      <c r="C722" s="339"/>
      <c r="D722" s="16"/>
      <c r="E722" s="16"/>
      <c r="F722" s="16"/>
      <c r="G722" s="16"/>
      <c r="H722" s="16"/>
      <c r="I722" s="16"/>
      <c r="J722" s="16"/>
      <c r="K722" s="16"/>
      <c r="L722" s="16"/>
      <c r="M722" s="16"/>
      <c r="N722" s="16"/>
      <c r="O722" s="16"/>
      <c r="P722" s="16"/>
      <c r="Q722" s="16"/>
      <c r="R722" s="16"/>
      <c r="S722" s="16"/>
      <c r="T722" s="16"/>
      <c r="U722" s="16"/>
      <c r="V722" s="324"/>
      <c r="W722" s="16"/>
      <c r="X722" s="340"/>
    </row>
    <row r="723" spans="1:24" x14ac:dyDescent="0.2">
      <c r="A723" s="317"/>
      <c r="B723" s="338"/>
      <c r="C723" s="339"/>
      <c r="D723" s="16"/>
      <c r="E723" s="16"/>
      <c r="F723" s="16"/>
      <c r="G723" s="16"/>
      <c r="H723" s="16"/>
      <c r="I723" s="16"/>
      <c r="J723" s="16"/>
      <c r="K723" s="16"/>
      <c r="L723" s="16"/>
      <c r="M723" s="16"/>
      <c r="N723" s="16"/>
      <c r="O723" s="16"/>
      <c r="P723" s="16"/>
      <c r="Q723" s="16"/>
      <c r="R723" s="16"/>
      <c r="S723" s="16"/>
      <c r="T723" s="16"/>
      <c r="U723" s="16"/>
      <c r="V723" s="324"/>
      <c r="W723" s="16"/>
      <c r="X723" s="340"/>
    </row>
    <row r="724" spans="1:24" x14ac:dyDescent="0.2">
      <c r="A724" s="317"/>
      <c r="B724" s="338"/>
      <c r="C724" s="339"/>
      <c r="D724" s="16"/>
      <c r="E724" s="16"/>
      <c r="F724" s="16"/>
      <c r="G724" s="16"/>
      <c r="H724" s="16"/>
      <c r="I724" s="16"/>
      <c r="J724" s="16"/>
      <c r="K724" s="16"/>
      <c r="L724" s="16"/>
      <c r="M724" s="16"/>
      <c r="N724" s="16"/>
      <c r="O724" s="16"/>
      <c r="P724" s="16"/>
      <c r="Q724" s="16"/>
      <c r="R724" s="16"/>
      <c r="S724" s="16"/>
      <c r="T724" s="16"/>
      <c r="U724" s="16"/>
      <c r="V724" s="324"/>
      <c r="W724" s="16"/>
      <c r="X724" s="340"/>
    </row>
    <row r="725" spans="1:24" x14ac:dyDescent="0.2">
      <c r="A725" s="317"/>
      <c r="B725" s="338"/>
      <c r="C725" s="339"/>
      <c r="D725" s="16"/>
      <c r="E725" s="16"/>
      <c r="F725" s="16"/>
      <c r="G725" s="16"/>
      <c r="H725" s="16"/>
      <c r="I725" s="16"/>
      <c r="J725" s="16"/>
      <c r="K725" s="16"/>
      <c r="L725" s="16"/>
      <c r="M725" s="16"/>
      <c r="N725" s="16"/>
      <c r="O725" s="16"/>
      <c r="P725" s="16"/>
      <c r="Q725" s="16"/>
      <c r="R725" s="16"/>
      <c r="S725" s="16"/>
      <c r="T725" s="16"/>
      <c r="U725" s="16"/>
      <c r="V725" s="324"/>
      <c r="W725" s="16"/>
      <c r="X725" s="340"/>
    </row>
    <row r="726" spans="1:24" x14ac:dyDescent="0.2">
      <c r="A726" s="317"/>
      <c r="B726" s="338"/>
      <c r="C726" s="339"/>
      <c r="D726" s="16"/>
      <c r="E726" s="16"/>
      <c r="F726" s="16"/>
      <c r="G726" s="16"/>
      <c r="H726" s="16"/>
      <c r="I726" s="16"/>
      <c r="J726" s="16"/>
      <c r="K726" s="16"/>
      <c r="L726" s="16"/>
      <c r="M726" s="16"/>
      <c r="N726" s="16"/>
      <c r="O726" s="16"/>
      <c r="P726" s="16"/>
      <c r="Q726" s="16"/>
      <c r="R726" s="16"/>
      <c r="S726" s="16"/>
      <c r="T726" s="16"/>
      <c r="U726" s="16"/>
      <c r="V726" s="324"/>
      <c r="W726" s="16"/>
      <c r="X726" s="340"/>
    </row>
    <row r="727" spans="1:24" x14ac:dyDescent="0.2">
      <c r="A727" s="317"/>
      <c r="B727" s="338"/>
      <c r="C727" s="339"/>
      <c r="D727" s="16"/>
      <c r="E727" s="16"/>
      <c r="F727" s="16"/>
      <c r="G727" s="16"/>
      <c r="H727" s="16"/>
      <c r="I727" s="16"/>
      <c r="J727" s="16"/>
      <c r="K727" s="16"/>
      <c r="L727" s="16"/>
      <c r="M727" s="16"/>
      <c r="N727" s="16"/>
      <c r="O727" s="16"/>
      <c r="P727" s="16"/>
      <c r="Q727" s="16"/>
      <c r="R727" s="16"/>
      <c r="S727" s="16"/>
      <c r="T727" s="16"/>
      <c r="U727" s="16"/>
      <c r="V727" s="324"/>
      <c r="W727" s="16"/>
      <c r="X727" s="340"/>
    </row>
    <row r="728" spans="1:24" x14ac:dyDescent="0.2">
      <c r="A728" s="317"/>
      <c r="B728" s="338"/>
      <c r="C728" s="339"/>
      <c r="D728" s="16"/>
      <c r="E728" s="16"/>
      <c r="F728" s="16"/>
      <c r="G728" s="16"/>
      <c r="H728" s="16"/>
      <c r="I728" s="16"/>
      <c r="J728" s="16"/>
      <c r="K728" s="16"/>
      <c r="L728" s="16"/>
      <c r="M728" s="16"/>
      <c r="N728" s="16"/>
      <c r="O728" s="16"/>
      <c r="P728" s="16"/>
      <c r="Q728" s="16"/>
      <c r="R728" s="16"/>
      <c r="S728" s="16"/>
      <c r="T728" s="16"/>
      <c r="U728" s="16"/>
      <c r="V728" s="324"/>
      <c r="W728" s="16"/>
      <c r="X728" s="340"/>
    </row>
    <row r="729" spans="1:24" x14ac:dyDescent="0.2">
      <c r="A729" s="317"/>
      <c r="B729" s="338"/>
      <c r="C729" s="339"/>
      <c r="D729" s="16"/>
      <c r="E729" s="16"/>
      <c r="F729" s="16"/>
      <c r="G729" s="16"/>
      <c r="H729" s="16"/>
      <c r="I729" s="16"/>
      <c r="J729" s="16"/>
      <c r="K729" s="16"/>
      <c r="L729" s="16"/>
      <c r="M729" s="16"/>
      <c r="N729" s="16"/>
      <c r="O729" s="16"/>
      <c r="P729" s="16"/>
      <c r="Q729" s="16"/>
      <c r="R729" s="16"/>
      <c r="S729" s="16"/>
      <c r="T729" s="16"/>
      <c r="U729" s="16"/>
      <c r="V729" s="324"/>
      <c r="W729" s="16"/>
      <c r="X729" s="340"/>
    </row>
    <row r="730" spans="1:24" x14ac:dyDescent="0.2">
      <c r="A730" s="317"/>
      <c r="B730" s="338"/>
      <c r="C730" s="339"/>
      <c r="D730" s="16"/>
      <c r="E730" s="16"/>
      <c r="F730" s="16"/>
      <c r="G730" s="16"/>
      <c r="H730" s="16"/>
      <c r="I730" s="16"/>
      <c r="J730" s="16"/>
      <c r="K730" s="16"/>
      <c r="L730" s="16"/>
      <c r="M730" s="16"/>
      <c r="N730" s="16"/>
      <c r="O730" s="16"/>
      <c r="P730" s="16"/>
      <c r="Q730" s="16"/>
      <c r="R730" s="16"/>
      <c r="S730" s="16"/>
      <c r="T730" s="16"/>
      <c r="U730" s="16"/>
      <c r="V730" s="324"/>
      <c r="W730" s="16"/>
      <c r="X730" s="340"/>
    </row>
    <row r="731" spans="1:24" x14ac:dyDescent="0.2">
      <c r="A731" s="317"/>
      <c r="B731" s="338"/>
      <c r="C731" s="339"/>
      <c r="D731" s="16"/>
      <c r="E731" s="16"/>
      <c r="F731" s="16"/>
      <c r="G731" s="16"/>
      <c r="H731" s="16"/>
      <c r="I731" s="16"/>
      <c r="J731" s="16"/>
      <c r="K731" s="16"/>
      <c r="L731" s="16"/>
      <c r="M731" s="16"/>
      <c r="N731" s="16"/>
      <c r="O731" s="16"/>
      <c r="P731" s="16"/>
      <c r="Q731" s="16"/>
      <c r="R731" s="16"/>
      <c r="S731" s="16"/>
      <c r="T731" s="16"/>
      <c r="U731" s="16"/>
      <c r="V731" s="324"/>
      <c r="W731" s="16"/>
      <c r="X731" s="340"/>
    </row>
    <row r="732" spans="1:24" x14ac:dyDescent="0.2">
      <c r="A732" s="317"/>
      <c r="B732" s="338"/>
      <c r="C732" s="339"/>
      <c r="D732" s="16"/>
      <c r="E732" s="16"/>
      <c r="F732" s="16"/>
      <c r="G732" s="16"/>
      <c r="H732" s="16"/>
      <c r="I732" s="16"/>
      <c r="J732" s="16"/>
      <c r="K732" s="16"/>
      <c r="L732" s="16"/>
      <c r="M732" s="16"/>
      <c r="N732" s="16"/>
      <c r="O732" s="16"/>
      <c r="P732" s="16"/>
      <c r="Q732" s="16"/>
      <c r="R732" s="16"/>
      <c r="S732" s="16"/>
      <c r="T732" s="16"/>
      <c r="U732" s="16"/>
      <c r="V732" s="324"/>
      <c r="W732" s="16"/>
      <c r="X732" s="340"/>
    </row>
    <row r="733" spans="1:24" x14ac:dyDescent="0.2">
      <c r="A733" s="317"/>
      <c r="B733" s="338"/>
      <c r="C733" s="339"/>
      <c r="D733" s="16"/>
      <c r="E733" s="16"/>
      <c r="F733" s="16"/>
      <c r="G733" s="16"/>
      <c r="H733" s="16"/>
      <c r="I733" s="16"/>
      <c r="J733" s="16"/>
      <c r="K733" s="16"/>
      <c r="L733" s="16"/>
      <c r="M733" s="16"/>
      <c r="N733" s="16"/>
      <c r="O733" s="16"/>
      <c r="P733" s="16"/>
      <c r="Q733" s="16"/>
      <c r="R733" s="16"/>
      <c r="S733" s="16"/>
      <c r="T733" s="16"/>
      <c r="U733" s="16"/>
      <c r="V733" s="324"/>
      <c r="W733" s="16"/>
      <c r="X733" s="340"/>
    </row>
    <row r="734" spans="1:24" x14ac:dyDescent="0.2">
      <c r="A734" s="317"/>
      <c r="B734" s="338"/>
      <c r="C734" s="339"/>
      <c r="D734" s="16"/>
      <c r="E734" s="16"/>
      <c r="F734" s="16"/>
      <c r="G734" s="16"/>
      <c r="H734" s="16"/>
      <c r="I734" s="16"/>
      <c r="J734" s="16"/>
      <c r="K734" s="16"/>
      <c r="L734" s="16"/>
      <c r="M734" s="16"/>
      <c r="N734" s="16"/>
      <c r="O734" s="16"/>
      <c r="P734" s="16"/>
      <c r="Q734" s="16"/>
      <c r="R734" s="16"/>
      <c r="S734" s="16"/>
      <c r="T734" s="16"/>
      <c r="U734" s="16"/>
      <c r="V734" s="324"/>
      <c r="W734" s="16"/>
      <c r="X734" s="340"/>
    </row>
    <row r="735" spans="1:24" x14ac:dyDescent="0.2">
      <c r="A735" s="317"/>
      <c r="B735" s="338"/>
      <c r="C735" s="339"/>
      <c r="D735" s="16"/>
      <c r="E735" s="16"/>
      <c r="F735" s="16"/>
      <c r="G735" s="16"/>
      <c r="H735" s="16"/>
      <c r="I735" s="16"/>
      <c r="J735" s="16"/>
      <c r="K735" s="16"/>
      <c r="L735" s="16"/>
      <c r="M735" s="16"/>
      <c r="N735" s="16"/>
      <c r="O735" s="16"/>
      <c r="P735" s="16"/>
      <c r="Q735" s="16"/>
      <c r="R735" s="16"/>
      <c r="S735" s="16"/>
      <c r="T735" s="16"/>
      <c r="U735" s="16"/>
      <c r="V735" s="324"/>
      <c r="W735" s="16"/>
      <c r="X735" s="340"/>
    </row>
    <row r="736" spans="1:24" x14ac:dyDescent="0.2">
      <c r="A736" s="317"/>
      <c r="B736" s="338"/>
      <c r="C736" s="339"/>
      <c r="D736" s="16"/>
      <c r="E736" s="16"/>
      <c r="F736" s="16"/>
      <c r="G736" s="16"/>
      <c r="H736" s="16"/>
      <c r="I736" s="16"/>
      <c r="J736" s="16"/>
      <c r="K736" s="16"/>
      <c r="L736" s="16"/>
      <c r="M736" s="16"/>
      <c r="N736" s="16"/>
      <c r="O736" s="16"/>
      <c r="P736" s="16"/>
      <c r="Q736" s="16"/>
      <c r="R736" s="16"/>
      <c r="S736" s="16"/>
      <c r="T736" s="16"/>
      <c r="U736" s="16"/>
      <c r="V736" s="324"/>
      <c r="W736" s="16"/>
      <c r="X736" s="340"/>
    </row>
    <row r="737" spans="1:24" x14ac:dyDescent="0.2">
      <c r="A737" s="317"/>
      <c r="B737" s="338"/>
      <c r="C737" s="339"/>
      <c r="D737" s="16"/>
      <c r="E737" s="16"/>
      <c r="F737" s="16"/>
      <c r="G737" s="16"/>
      <c r="H737" s="16"/>
      <c r="I737" s="16"/>
      <c r="J737" s="16"/>
      <c r="K737" s="16"/>
      <c r="L737" s="16"/>
      <c r="M737" s="16"/>
      <c r="N737" s="16"/>
      <c r="O737" s="16"/>
      <c r="P737" s="16"/>
      <c r="Q737" s="16"/>
      <c r="R737" s="16"/>
      <c r="S737" s="16"/>
      <c r="T737" s="16"/>
      <c r="U737" s="16"/>
      <c r="V737" s="324"/>
      <c r="W737" s="16"/>
      <c r="X737" s="340"/>
    </row>
    <row r="738" spans="1:24" x14ac:dyDescent="0.2">
      <c r="A738" s="317"/>
      <c r="B738" s="338"/>
      <c r="C738" s="339"/>
      <c r="D738" s="16"/>
      <c r="E738" s="16"/>
      <c r="F738" s="16"/>
      <c r="G738" s="16"/>
      <c r="H738" s="16"/>
      <c r="I738" s="16"/>
      <c r="J738" s="16"/>
      <c r="K738" s="16"/>
      <c r="L738" s="16"/>
      <c r="M738" s="16"/>
      <c r="N738" s="16"/>
      <c r="O738" s="16"/>
      <c r="P738" s="16"/>
      <c r="Q738" s="16"/>
      <c r="R738" s="16"/>
      <c r="S738" s="16"/>
      <c r="T738" s="16"/>
      <c r="U738" s="16"/>
      <c r="V738" s="324"/>
      <c r="W738" s="16"/>
      <c r="X738" s="340"/>
    </row>
    <row r="739" spans="1:24" x14ac:dyDescent="0.2">
      <c r="A739" s="317"/>
      <c r="B739" s="338"/>
      <c r="C739" s="339"/>
      <c r="D739" s="16"/>
      <c r="E739" s="16"/>
      <c r="F739" s="16"/>
      <c r="G739" s="16"/>
      <c r="H739" s="16"/>
      <c r="I739" s="16"/>
      <c r="J739" s="16"/>
      <c r="K739" s="16"/>
      <c r="L739" s="16"/>
      <c r="M739" s="16"/>
      <c r="N739" s="16"/>
      <c r="O739" s="16"/>
      <c r="P739" s="16"/>
      <c r="Q739" s="16"/>
      <c r="R739" s="16"/>
      <c r="S739" s="16"/>
      <c r="T739" s="16"/>
      <c r="U739" s="16"/>
      <c r="V739" s="324"/>
      <c r="W739" s="16"/>
      <c r="X739" s="340"/>
    </row>
    <row r="740" spans="1:24" x14ac:dyDescent="0.2">
      <c r="A740" s="317"/>
      <c r="B740" s="338"/>
      <c r="C740" s="339"/>
      <c r="D740" s="16"/>
      <c r="E740" s="16"/>
      <c r="F740" s="16"/>
      <c r="G740" s="16"/>
      <c r="H740" s="16"/>
      <c r="I740" s="16"/>
      <c r="J740" s="16"/>
      <c r="K740" s="16"/>
      <c r="L740" s="16"/>
      <c r="M740" s="16"/>
      <c r="N740" s="16"/>
      <c r="O740" s="16"/>
      <c r="P740" s="16"/>
      <c r="Q740" s="16"/>
      <c r="R740" s="16"/>
      <c r="S740" s="16"/>
      <c r="T740" s="16"/>
      <c r="U740" s="16"/>
      <c r="V740" s="324"/>
      <c r="W740" s="16"/>
      <c r="X740" s="340"/>
    </row>
    <row r="741" spans="1:24" x14ac:dyDescent="0.2">
      <c r="A741" s="317"/>
      <c r="B741" s="338"/>
      <c r="C741" s="339"/>
      <c r="D741" s="16"/>
      <c r="E741" s="16"/>
      <c r="F741" s="16"/>
      <c r="G741" s="16"/>
      <c r="H741" s="16"/>
      <c r="I741" s="16"/>
      <c r="J741" s="16"/>
      <c r="K741" s="16"/>
      <c r="L741" s="16"/>
      <c r="M741" s="16"/>
      <c r="N741" s="16"/>
      <c r="O741" s="16"/>
      <c r="P741" s="16"/>
      <c r="Q741" s="16"/>
      <c r="R741" s="16"/>
      <c r="S741" s="16"/>
      <c r="T741" s="16"/>
      <c r="U741" s="16"/>
      <c r="V741" s="324"/>
      <c r="W741" s="16"/>
      <c r="X741" s="340"/>
    </row>
    <row r="742" spans="1:24" x14ac:dyDescent="0.2">
      <c r="A742" s="317"/>
      <c r="B742" s="338"/>
      <c r="C742" s="339"/>
      <c r="D742" s="16"/>
      <c r="E742" s="16"/>
      <c r="F742" s="16"/>
      <c r="G742" s="16"/>
      <c r="H742" s="16"/>
      <c r="I742" s="16"/>
      <c r="J742" s="16"/>
      <c r="K742" s="16"/>
      <c r="L742" s="16"/>
      <c r="M742" s="16"/>
      <c r="N742" s="16"/>
      <c r="O742" s="16"/>
      <c r="P742" s="16"/>
      <c r="Q742" s="16"/>
      <c r="R742" s="16"/>
      <c r="S742" s="16"/>
      <c r="T742" s="16"/>
      <c r="U742" s="16"/>
      <c r="V742" s="324"/>
      <c r="W742" s="16"/>
      <c r="X742" s="340"/>
    </row>
    <row r="743" spans="1:24" x14ac:dyDescent="0.2">
      <c r="A743" s="317"/>
      <c r="B743" s="338"/>
      <c r="C743" s="339"/>
      <c r="D743" s="16"/>
      <c r="E743" s="16"/>
      <c r="F743" s="16"/>
      <c r="G743" s="16"/>
      <c r="H743" s="16"/>
      <c r="I743" s="16"/>
      <c r="J743" s="16"/>
      <c r="K743" s="16"/>
      <c r="L743" s="16"/>
      <c r="M743" s="16"/>
      <c r="N743" s="16"/>
      <c r="O743" s="16"/>
      <c r="P743" s="16"/>
      <c r="Q743" s="16"/>
      <c r="R743" s="16"/>
      <c r="S743" s="16"/>
      <c r="T743" s="16"/>
      <c r="U743" s="16"/>
      <c r="V743" s="324"/>
      <c r="W743" s="16"/>
      <c r="X743" s="340"/>
    </row>
    <row r="744" spans="1:24" x14ac:dyDescent="0.2">
      <c r="A744" s="317"/>
      <c r="B744" s="338"/>
      <c r="C744" s="339"/>
      <c r="D744" s="16"/>
      <c r="E744" s="16"/>
      <c r="F744" s="16"/>
      <c r="G744" s="16"/>
      <c r="H744" s="16"/>
      <c r="I744" s="16"/>
      <c r="J744" s="16"/>
      <c r="K744" s="16"/>
      <c r="L744" s="16"/>
      <c r="M744" s="16"/>
      <c r="N744" s="16"/>
      <c r="O744" s="16"/>
      <c r="P744" s="16"/>
      <c r="Q744" s="16"/>
      <c r="R744" s="16"/>
      <c r="S744" s="16"/>
      <c r="T744" s="16"/>
      <c r="U744" s="16"/>
      <c r="V744" s="324"/>
      <c r="W744" s="16"/>
      <c r="X744" s="340"/>
    </row>
    <row r="745" spans="1:24" x14ac:dyDescent="0.2">
      <c r="A745" s="317"/>
      <c r="B745" s="338"/>
      <c r="C745" s="339"/>
      <c r="D745" s="16"/>
      <c r="E745" s="16"/>
      <c r="F745" s="16"/>
      <c r="G745" s="16"/>
      <c r="H745" s="16"/>
      <c r="I745" s="16"/>
      <c r="J745" s="16"/>
      <c r="K745" s="16"/>
      <c r="L745" s="16"/>
      <c r="M745" s="16"/>
      <c r="N745" s="16"/>
      <c r="O745" s="16"/>
      <c r="P745" s="16"/>
      <c r="Q745" s="16"/>
      <c r="R745" s="16"/>
      <c r="S745" s="16"/>
      <c r="T745" s="16"/>
      <c r="U745" s="16"/>
      <c r="V745" s="324"/>
      <c r="W745" s="16"/>
      <c r="X745" s="340"/>
    </row>
    <row r="746" spans="1:24" x14ac:dyDescent="0.2">
      <c r="A746" s="317"/>
      <c r="B746" s="338"/>
      <c r="C746" s="339"/>
      <c r="D746" s="16"/>
      <c r="E746" s="16"/>
      <c r="F746" s="16"/>
      <c r="G746" s="16"/>
      <c r="H746" s="16"/>
      <c r="I746" s="16"/>
      <c r="J746" s="16"/>
      <c r="K746" s="16"/>
      <c r="L746" s="16"/>
      <c r="M746" s="16"/>
      <c r="N746" s="16"/>
      <c r="O746" s="16"/>
      <c r="P746" s="16"/>
      <c r="Q746" s="16"/>
      <c r="R746" s="16"/>
      <c r="S746" s="16"/>
      <c r="T746" s="16"/>
      <c r="U746" s="16"/>
      <c r="V746" s="324"/>
      <c r="W746" s="16"/>
      <c r="X746" s="340"/>
    </row>
    <row r="747" spans="1:24" x14ac:dyDescent="0.2">
      <c r="A747" s="317"/>
      <c r="B747" s="338"/>
      <c r="C747" s="339"/>
      <c r="D747" s="16"/>
      <c r="E747" s="16"/>
      <c r="F747" s="16"/>
      <c r="G747" s="16"/>
      <c r="H747" s="16"/>
      <c r="I747" s="16"/>
      <c r="J747" s="16"/>
      <c r="K747" s="16"/>
      <c r="L747" s="16"/>
      <c r="M747" s="16"/>
      <c r="N747" s="16"/>
      <c r="O747" s="16"/>
      <c r="P747" s="16"/>
      <c r="Q747" s="16"/>
      <c r="R747" s="16"/>
      <c r="S747" s="16"/>
      <c r="T747" s="16"/>
      <c r="U747" s="16"/>
      <c r="V747" s="324"/>
      <c r="W747" s="16"/>
      <c r="X747" s="340"/>
    </row>
    <row r="748" spans="1:24" x14ac:dyDescent="0.2">
      <c r="A748" s="317"/>
      <c r="B748" s="338"/>
      <c r="C748" s="339"/>
      <c r="D748" s="16"/>
      <c r="E748" s="16"/>
      <c r="F748" s="16"/>
      <c r="G748" s="16"/>
      <c r="H748" s="16"/>
      <c r="I748" s="16"/>
      <c r="J748" s="16"/>
      <c r="K748" s="16"/>
      <c r="L748" s="16"/>
      <c r="M748" s="16"/>
      <c r="N748" s="16"/>
      <c r="O748" s="16"/>
      <c r="P748" s="16"/>
      <c r="Q748" s="16"/>
      <c r="R748" s="16"/>
      <c r="S748" s="16"/>
      <c r="T748" s="16"/>
      <c r="U748" s="16"/>
      <c r="V748" s="324"/>
      <c r="W748" s="16"/>
      <c r="X748" s="340"/>
    </row>
    <row r="749" spans="1:24" x14ac:dyDescent="0.2">
      <c r="A749" s="317"/>
      <c r="B749" s="338"/>
      <c r="C749" s="339"/>
      <c r="D749" s="16"/>
      <c r="E749" s="16"/>
      <c r="F749" s="16"/>
      <c r="G749" s="16"/>
      <c r="H749" s="16"/>
      <c r="I749" s="16"/>
      <c r="J749" s="16"/>
      <c r="K749" s="16"/>
      <c r="L749" s="16"/>
      <c r="M749" s="16"/>
      <c r="N749" s="16"/>
      <c r="O749" s="16"/>
      <c r="P749" s="16"/>
      <c r="Q749" s="16"/>
      <c r="R749" s="16"/>
      <c r="S749" s="16"/>
      <c r="T749" s="16"/>
      <c r="U749" s="16"/>
      <c r="V749" s="324"/>
      <c r="W749" s="16"/>
      <c r="X749" s="340"/>
    </row>
    <row r="750" spans="1:24" x14ac:dyDescent="0.2">
      <c r="A750" s="317"/>
      <c r="B750" s="338"/>
      <c r="C750" s="339"/>
      <c r="D750" s="16"/>
      <c r="E750" s="16"/>
      <c r="F750" s="16"/>
      <c r="G750" s="16"/>
      <c r="H750" s="16"/>
      <c r="I750" s="16"/>
      <c r="J750" s="16"/>
      <c r="K750" s="16"/>
      <c r="L750" s="16"/>
      <c r="M750" s="16"/>
      <c r="N750" s="16"/>
      <c r="O750" s="16"/>
      <c r="P750" s="16"/>
      <c r="Q750" s="16"/>
      <c r="R750" s="16"/>
      <c r="S750" s="16"/>
      <c r="T750" s="16"/>
      <c r="U750" s="16"/>
      <c r="V750" s="324"/>
      <c r="W750" s="16"/>
      <c r="X750" s="340"/>
    </row>
    <row r="751" spans="1:24" x14ac:dyDescent="0.2">
      <c r="A751" s="317"/>
      <c r="B751" s="338"/>
      <c r="C751" s="339"/>
      <c r="D751" s="16"/>
      <c r="E751" s="16"/>
      <c r="F751" s="16"/>
      <c r="G751" s="16"/>
      <c r="H751" s="16"/>
      <c r="I751" s="16"/>
      <c r="J751" s="16"/>
      <c r="K751" s="16"/>
      <c r="L751" s="16"/>
      <c r="M751" s="16"/>
      <c r="N751" s="16"/>
      <c r="O751" s="16"/>
      <c r="P751" s="16"/>
      <c r="Q751" s="16"/>
      <c r="R751" s="16"/>
      <c r="S751" s="16"/>
      <c r="T751" s="16"/>
      <c r="U751" s="16"/>
      <c r="V751" s="324"/>
      <c r="W751" s="16"/>
      <c r="X751" s="340"/>
    </row>
    <row r="752" spans="1:24" x14ac:dyDescent="0.2">
      <c r="A752" s="317"/>
      <c r="B752" s="338"/>
      <c r="C752" s="339"/>
      <c r="D752" s="16"/>
      <c r="E752" s="16"/>
      <c r="F752" s="16"/>
      <c r="G752" s="16"/>
      <c r="H752" s="16"/>
      <c r="I752" s="16"/>
      <c r="J752" s="16"/>
      <c r="K752" s="16"/>
      <c r="L752" s="16"/>
      <c r="M752" s="16"/>
      <c r="N752" s="16"/>
      <c r="O752" s="16"/>
      <c r="P752" s="16"/>
      <c r="Q752" s="16"/>
      <c r="R752" s="16"/>
      <c r="S752" s="16"/>
      <c r="T752" s="16"/>
      <c r="U752" s="16"/>
      <c r="V752" s="324"/>
      <c r="W752" s="16"/>
      <c r="X752" s="340"/>
    </row>
    <row r="753" spans="1:24" x14ac:dyDescent="0.2">
      <c r="A753" s="317"/>
      <c r="B753" s="338"/>
      <c r="C753" s="339"/>
      <c r="D753" s="16"/>
      <c r="E753" s="16"/>
      <c r="F753" s="16"/>
      <c r="G753" s="16"/>
      <c r="H753" s="16"/>
      <c r="I753" s="16"/>
      <c r="J753" s="16"/>
      <c r="K753" s="16"/>
      <c r="L753" s="16"/>
      <c r="M753" s="16"/>
      <c r="N753" s="16"/>
      <c r="O753" s="16"/>
      <c r="P753" s="16"/>
      <c r="Q753" s="16"/>
      <c r="R753" s="16"/>
      <c r="S753" s="16"/>
      <c r="T753" s="16"/>
      <c r="U753" s="16"/>
      <c r="V753" s="324"/>
      <c r="W753" s="16"/>
      <c r="X753" s="340"/>
    </row>
    <row r="754" spans="1:24" x14ac:dyDescent="0.2">
      <c r="A754" s="317"/>
      <c r="B754" s="338"/>
      <c r="C754" s="339"/>
      <c r="D754" s="16"/>
      <c r="E754" s="16"/>
      <c r="F754" s="16"/>
      <c r="G754" s="16"/>
      <c r="H754" s="16"/>
      <c r="I754" s="16"/>
      <c r="J754" s="16"/>
      <c r="K754" s="16"/>
      <c r="L754" s="16"/>
      <c r="M754" s="16"/>
      <c r="N754" s="16"/>
      <c r="O754" s="16"/>
      <c r="P754" s="16"/>
      <c r="Q754" s="16"/>
      <c r="R754" s="16"/>
      <c r="S754" s="16"/>
      <c r="T754" s="16"/>
      <c r="U754" s="16"/>
      <c r="V754" s="324"/>
      <c r="W754" s="16"/>
      <c r="X754" s="340"/>
    </row>
    <row r="755" spans="1:24" x14ac:dyDescent="0.2">
      <c r="A755" s="317"/>
      <c r="B755" s="338"/>
      <c r="C755" s="339"/>
      <c r="D755" s="16"/>
      <c r="E755" s="16"/>
      <c r="F755" s="16"/>
      <c r="G755" s="16"/>
      <c r="H755" s="16"/>
      <c r="I755" s="16"/>
      <c r="J755" s="16"/>
      <c r="K755" s="16"/>
      <c r="L755" s="16"/>
      <c r="M755" s="16"/>
      <c r="N755" s="16"/>
      <c r="O755" s="16"/>
      <c r="P755" s="16"/>
      <c r="Q755" s="16"/>
      <c r="R755" s="16"/>
      <c r="S755" s="16"/>
      <c r="T755" s="16"/>
      <c r="U755" s="16"/>
      <c r="V755" s="324"/>
      <c r="W755" s="16"/>
      <c r="X755" s="340"/>
    </row>
    <row r="756" spans="1:24" x14ac:dyDescent="0.2">
      <c r="A756" s="317"/>
      <c r="B756" s="338"/>
      <c r="C756" s="339"/>
      <c r="D756" s="16"/>
      <c r="E756" s="16"/>
      <c r="F756" s="16"/>
      <c r="G756" s="16"/>
      <c r="H756" s="16"/>
      <c r="I756" s="16"/>
      <c r="J756" s="16"/>
      <c r="K756" s="16"/>
      <c r="L756" s="16"/>
      <c r="M756" s="16"/>
      <c r="N756" s="16"/>
      <c r="O756" s="16"/>
      <c r="P756" s="16"/>
      <c r="Q756" s="16"/>
      <c r="R756" s="16"/>
      <c r="S756" s="16"/>
      <c r="T756" s="16"/>
      <c r="U756" s="16"/>
      <c r="V756" s="324"/>
      <c r="W756" s="16"/>
      <c r="X756" s="340"/>
    </row>
    <row r="757" spans="1:24" x14ac:dyDescent="0.2">
      <c r="A757" s="317"/>
      <c r="B757" s="338"/>
      <c r="C757" s="339"/>
      <c r="D757" s="16"/>
      <c r="E757" s="16"/>
      <c r="F757" s="16"/>
      <c r="G757" s="16"/>
      <c r="H757" s="16"/>
      <c r="I757" s="16"/>
      <c r="J757" s="16"/>
      <c r="K757" s="16"/>
      <c r="L757" s="16"/>
      <c r="M757" s="16"/>
      <c r="N757" s="16"/>
      <c r="O757" s="16"/>
      <c r="P757" s="16"/>
      <c r="Q757" s="16"/>
      <c r="R757" s="16"/>
      <c r="S757" s="16"/>
      <c r="T757" s="16"/>
      <c r="U757" s="16"/>
      <c r="V757" s="324"/>
      <c r="W757" s="16"/>
      <c r="X757" s="340"/>
    </row>
    <row r="758" spans="1:24" x14ac:dyDescent="0.2">
      <c r="A758" s="317"/>
      <c r="B758" s="338"/>
      <c r="C758" s="339"/>
      <c r="D758" s="16"/>
      <c r="E758" s="16"/>
      <c r="F758" s="16"/>
      <c r="G758" s="16"/>
      <c r="H758" s="16"/>
      <c r="I758" s="16"/>
      <c r="J758" s="16"/>
      <c r="K758" s="16"/>
      <c r="L758" s="16"/>
      <c r="M758" s="16"/>
      <c r="N758" s="16"/>
      <c r="O758" s="16"/>
      <c r="P758" s="16"/>
      <c r="Q758" s="16"/>
      <c r="R758" s="16"/>
      <c r="S758" s="16"/>
      <c r="T758" s="16"/>
      <c r="U758" s="16"/>
      <c r="V758" s="324"/>
      <c r="W758" s="16"/>
      <c r="X758" s="340"/>
    </row>
    <row r="759" spans="1:24" x14ac:dyDescent="0.2">
      <c r="A759" s="317"/>
      <c r="B759" s="338"/>
      <c r="C759" s="339"/>
      <c r="D759" s="16"/>
      <c r="E759" s="16"/>
      <c r="F759" s="16"/>
      <c r="G759" s="16"/>
      <c r="H759" s="16"/>
      <c r="I759" s="16"/>
      <c r="J759" s="16"/>
      <c r="K759" s="16"/>
      <c r="L759" s="16"/>
      <c r="M759" s="16"/>
      <c r="N759" s="16"/>
      <c r="O759" s="16"/>
      <c r="P759" s="16"/>
      <c r="Q759" s="16"/>
      <c r="R759" s="16"/>
      <c r="S759" s="16"/>
      <c r="T759" s="16"/>
      <c r="U759" s="16"/>
      <c r="V759" s="324"/>
      <c r="W759" s="16"/>
      <c r="X759" s="340"/>
    </row>
    <row r="760" spans="1:24" x14ac:dyDescent="0.2">
      <c r="A760" s="317"/>
      <c r="B760" s="338"/>
      <c r="C760" s="339"/>
      <c r="D760" s="16"/>
      <c r="E760" s="16"/>
      <c r="F760" s="16"/>
      <c r="G760" s="16"/>
      <c r="H760" s="16"/>
      <c r="I760" s="16"/>
      <c r="J760" s="16"/>
      <c r="K760" s="16"/>
      <c r="L760" s="16"/>
      <c r="M760" s="16"/>
      <c r="N760" s="16"/>
      <c r="O760" s="16"/>
      <c r="P760" s="16"/>
      <c r="Q760" s="16"/>
      <c r="R760" s="16"/>
      <c r="S760" s="16"/>
      <c r="T760" s="16"/>
      <c r="U760" s="16"/>
      <c r="V760" s="324"/>
      <c r="W760" s="16"/>
      <c r="X760" s="340"/>
    </row>
    <row r="761" spans="1:24" x14ac:dyDescent="0.2">
      <c r="A761" s="317"/>
      <c r="B761" s="338"/>
      <c r="C761" s="339"/>
      <c r="D761" s="16"/>
      <c r="E761" s="16"/>
      <c r="F761" s="16"/>
      <c r="G761" s="16"/>
      <c r="H761" s="16"/>
      <c r="I761" s="16"/>
      <c r="J761" s="16"/>
      <c r="K761" s="16"/>
      <c r="L761" s="16"/>
      <c r="M761" s="16"/>
      <c r="N761" s="16"/>
      <c r="O761" s="16"/>
      <c r="P761" s="16"/>
      <c r="Q761" s="16"/>
      <c r="R761" s="16"/>
      <c r="S761" s="16"/>
      <c r="T761" s="16"/>
      <c r="U761" s="16"/>
      <c r="V761" s="324"/>
      <c r="W761" s="16"/>
      <c r="X761" s="340"/>
    </row>
    <row r="762" spans="1:24" x14ac:dyDescent="0.2">
      <c r="A762" s="317"/>
      <c r="B762" s="338"/>
      <c r="C762" s="339"/>
      <c r="D762" s="16"/>
      <c r="E762" s="16"/>
      <c r="F762" s="16"/>
      <c r="G762" s="16"/>
      <c r="H762" s="16"/>
      <c r="I762" s="16"/>
      <c r="J762" s="16"/>
      <c r="K762" s="16"/>
      <c r="L762" s="16"/>
      <c r="M762" s="16"/>
      <c r="N762" s="16"/>
      <c r="O762" s="16"/>
      <c r="P762" s="16"/>
      <c r="Q762" s="16"/>
      <c r="R762" s="16"/>
      <c r="S762" s="16"/>
      <c r="T762" s="16"/>
      <c r="U762" s="16"/>
      <c r="V762" s="324"/>
      <c r="W762" s="16"/>
      <c r="X762" s="340"/>
    </row>
    <row r="763" spans="1:24" x14ac:dyDescent="0.2">
      <c r="A763" s="317"/>
      <c r="B763" s="338"/>
      <c r="C763" s="339"/>
      <c r="D763" s="16"/>
      <c r="E763" s="16"/>
      <c r="F763" s="16"/>
      <c r="G763" s="16"/>
      <c r="H763" s="16"/>
      <c r="I763" s="16"/>
      <c r="J763" s="16"/>
      <c r="K763" s="16"/>
      <c r="L763" s="16"/>
      <c r="M763" s="16"/>
      <c r="N763" s="16"/>
      <c r="O763" s="16"/>
      <c r="P763" s="16"/>
      <c r="Q763" s="16"/>
      <c r="R763" s="16"/>
      <c r="S763" s="16"/>
      <c r="T763" s="16"/>
      <c r="U763" s="16"/>
      <c r="V763" s="324"/>
      <c r="W763" s="16"/>
      <c r="X763" s="340"/>
    </row>
    <row r="764" spans="1:24" x14ac:dyDescent="0.2">
      <c r="A764" s="317"/>
      <c r="B764" s="338"/>
      <c r="C764" s="339"/>
      <c r="D764" s="16"/>
      <c r="E764" s="16"/>
      <c r="F764" s="16"/>
      <c r="G764" s="16"/>
      <c r="H764" s="16"/>
      <c r="I764" s="16"/>
      <c r="J764" s="16"/>
      <c r="K764" s="16"/>
      <c r="L764" s="16"/>
      <c r="M764" s="16"/>
      <c r="N764" s="16"/>
      <c r="O764" s="16"/>
      <c r="P764" s="16"/>
      <c r="Q764" s="16"/>
      <c r="R764" s="16"/>
      <c r="S764" s="16"/>
      <c r="T764" s="16"/>
      <c r="U764" s="16"/>
      <c r="V764" s="324"/>
      <c r="W764" s="16"/>
      <c r="X764" s="340"/>
    </row>
    <row r="765" spans="1:24" x14ac:dyDescent="0.2">
      <c r="A765" s="317"/>
      <c r="B765" s="338"/>
      <c r="C765" s="339"/>
      <c r="D765" s="16"/>
      <c r="E765" s="16"/>
      <c r="F765" s="16"/>
      <c r="G765" s="16"/>
      <c r="H765" s="16"/>
      <c r="I765" s="16"/>
      <c r="J765" s="16"/>
      <c r="K765" s="16"/>
      <c r="L765" s="16"/>
      <c r="M765" s="16"/>
      <c r="N765" s="16"/>
      <c r="O765" s="16"/>
      <c r="P765" s="16"/>
      <c r="Q765" s="16"/>
      <c r="R765" s="16"/>
      <c r="S765" s="16"/>
      <c r="T765" s="16"/>
      <c r="U765" s="16"/>
      <c r="V765" s="324"/>
      <c r="W765" s="16"/>
      <c r="X765" s="340"/>
    </row>
    <row r="766" spans="1:24" x14ac:dyDescent="0.2">
      <c r="A766" s="317"/>
      <c r="B766" s="338"/>
      <c r="C766" s="339"/>
      <c r="D766" s="16"/>
      <c r="E766" s="16"/>
      <c r="F766" s="16"/>
      <c r="G766" s="16"/>
      <c r="H766" s="16"/>
      <c r="I766" s="16"/>
      <c r="J766" s="16"/>
      <c r="K766" s="16"/>
      <c r="L766" s="16"/>
      <c r="M766" s="16"/>
      <c r="N766" s="16"/>
      <c r="O766" s="16"/>
      <c r="P766" s="16"/>
      <c r="Q766" s="16"/>
      <c r="R766" s="16"/>
      <c r="S766" s="16"/>
      <c r="T766" s="16"/>
      <c r="U766" s="16"/>
      <c r="V766" s="324"/>
      <c r="W766" s="16"/>
      <c r="X766" s="340"/>
    </row>
    <row r="767" spans="1:24" x14ac:dyDescent="0.2">
      <c r="A767" s="317"/>
      <c r="B767" s="338"/>
      <c r="C767" s="339"/>
      <c r="D767" s="16"/>
      <c r="E767" s="16"/>
      <c r="F767" s="16"/>
      <c r="G767" s="16"/>
      <c r="H767" s="16"/>
      <c r="I767" s="16"/>
      <c r="J767" s="16"/>
      <c r="K767" s="16"/>
      <c r="L767" s="16"/>
      <c r="M767" s="16"/>
      <c r="N767" s="16"/>
      <c r="O767" s="16"/>
      <c r="P767" s="16"/>
      <c r="Q767" s="16"/>
      <c r="R767" s="16"/>
      <c r="S767" s="16"/>
      <c r="T767" s="16"/>
      <c r="U767" s="16"/>
      <c r="V767" s="324"/>
      <c r="W767" s="16"/>
      <c r="X767" s="340"/>
    </row>
    <row r="768" spans="1:24" x14ac:dyDescent="0.2">
      <c r="A768" s="317"/>
      <c r="B768" s="338"/>
      <c r="C768" s="339"/>
      <c r="D768" s="16"/>
      <c r="E768" s="16"/>
      <c r="F768" s="16"/>
      <c r="G768" s="16"/>
      <c r="H768" s="16"/>
      <c r="I768" s="16"/>
      <c r="J768" s="16"/>
      <c r="K768" s="16"/>
      <c r="L768" s="16"/>
      <c r="M768" s="16"/>
      <c r="N768" s="16"/>
      <c r="O768" s="16"/>
      <c r="P768" s="16"/>
      <c r="Q768" s="16"/>
      <c r="R768" s="16"/>
      <c r="S768" s="16"/>
      <c r="T768" s="16"/>
      <c r="U768" s="16"/>
      <c r="V768" s="324"/>
      <c r="W768" s="16"/>
      <c r="X768" s="340"/>
    </row>
    <row r="769" spans="1:24" x14ac:dyDescent="0.2">
      <c r="A769" s="317"/>
      <c r="B769" s="338"/>
      <c r="C769" s="339"/>
      <c r="D769" s="16"/>
      <c r="E769" s="16"/>
      <c r="F769" s="16"/>
      <c r="G769" s="16"/>
      <c r="H769" s="16"/>
      <c r="I769" s="16"/>
      <c r="J769" s="16"/>
      <c r="K769" s="16"/>
      <c r="L769" s="16"/>
      <c r="M769" s="16"/>
      <c r="N769" s="16"/>
      <c r="O769" s="16"/>
      <c r="P769" s="16"/>
      <c r="Q769" s="16"/>
      <c r="R769" s="16"/>
      <c r="S769" s="16"/>
      <c r="T769" s="16"/>
      <c r="U769" s="16"/>
      <c r="V769" s="324"/>
      <c r="W769" s="16"/>
      <c r="X769" s="340"/>
    </row>
    <row r="770" spans="1:24" x14ac:dyDescent="0.2">
      <c r="A770" s="317"/>
      <c r="B770" s="338"/>
      <c r="C770" s="339"/>
      <c r="D770" s="16"/>
      <c r="E770" s="16"/>
      <c r="F770" s="16"/>
      <c r="G770" s="16"/>
      <c r="H770" s="16"/>
      <c r="I770" s="16"/>
      <c r="J770" s="16"/>
      <c r="K770" s="16"/>
      <c r="L770" s="16"/>
      <c r="M770" s="16"/>
      <c r="N770" s="16"/>
      <c r="O770" s="16"/>
      <c r="P770" s="16"/>
      <c r="Q770" s="16"/>
      <c r="R770" s="16"/>
      <c r="S770" s="16"/>
      <c r="T770" s="16"/>
      <c r="U770" s="16"/>
      <c r="V770" s="324"/>
      <c r="W770" s="16"/>
      <c r="X770" s="340"/>
    </row>
    <row r="771" spans="1:24" x14ac:dyDescent="0.2">
      <c r="A771" s="317"/>
      <c r="B771" s="338"/>
      <c r="C771" s="339"/>
      <c r="D771" s="16"/>
      <c r="E771" s="16"/>
      <c r="F771" s="16"/>
      <c r="G771" s="16"/>
      <c r="H771" s="16"/>
      <c r="I771" s="16"/>
      <c r="J771" s="16"/>
      <c r="K771" s="16"/>
      <c r="L771" s="16"/>
      <c r="M771" s="16"/>
      <c r="N771" s="16"/>
      <c r="O771" s="16"/>
      <c r="P771" s="16"/>
      <c r="Q771" s="16"/>
      <c r="R771" s="16"/>
      <c r="S771" s="16"/>
      <c r="T771" s="16"/>
      <c r="U771" s="16"/>
      <c r="V771" s="324"/>
      <c r="W771" s="16"/>
      <c r="X771" s="340"/>
    </row>
    <row r="772" spans="1:24" x14ac:dyDescent="0.2">
      <c r="A772" s="317"/>
      <c r="B772" s="338"/>
      <c r="C772" s="339"/>
      <c r="D772" s="16"/>
      <c r="E772" s="16"/>
      <c r="F772" s="16"/>
      <c r="G772" s="16"/>
      <c r="H772" s="16"/>
      <c r="I772" s="16"/>
      <c r="J772" s="16"/>
      <c r="K772" s="16"/>
      <c r="L772" s="16"/>
      <c r="M772" s="16"/>
      <c r="N772" s="16"/>
      <c r="O772" s="16"/>
      <c r="P772" s="16"/>
      <c r="Q772" s="16"/>
      <c r="R772" s="16"/>
      <c r="S772" s="16"/>
      <c r="T772" s="16"/>
      <c r="U772" s="16"/>
      <c r="V772" s="324"/>
      <c r="W772" s="16"/>
      <c r="X772" s="340"/>
    </row>
    <row r="773" spans="1:24" x14ac:dyDescent="0.2">
      <c r="A773" s="317"/>
      <c r="B773" s="338"/>
      <c r="C773" s="339"/>
      <c r="D773" s="16"/>
      <c r="E773" s="16"/>
      <c r="F773" s="16"/>
      <c r="G773" s="16"/>
      <c r="H773" s="16"/>
      <c r="I773" s="16"/>
      <c r="J773" s="16"/>
      <c r="K773" s="16"/>
      <c r="L773" s="16"/>
      <c r="M773" s="16"/>
      <c r="N773" s="16"/>
      <c r="O773" s="16"/>
      <c r="P773" s="16"/>
      <c r="Q773" s="16"/>
      <c r="R773" s="16"/>
      <c r="S773" s="16"/>
      <c r="T773" s="16"/>
      <c r="U773" s="16"/>
      <c r="V773" s="324"/>
      <c r="W773" s="16"/>
      <c r="X773" s="340"/>
    </row>
    <row r="774" spans="1:24" x14ac:dyDescent="0.2">
      <c r="A774" s="317"/>
      <c r="B774" s="338"/>
      <c r="C774" s="339"/>
      <c r="D774" s="16"/>
      <c r="E774" s="16"/>
      <c r="F774" s="16"/>
      <c r="G774" s="16"/>
      <c r="H774" s="16"/>
      <c r="I774" s="16"/>
      <c r="J774" s="16"/>
      <c r="K774" s="16"/>
      <c r="L774" s="16"/>
      <c r="M774" s="16"/>
      <c r="N774" s="16"/>
      <c r="O774" s="16"/>
      <c r="P774" s="16"/>
      <c r="Q774" s="16"/>
      <c r="R774" s="16"/>
      <c r="S774" s="16"/>
      <c r="T774" s="16"/>
      <c r="U774" s="16"/>
      <c r="V774" s="324"/>
      <c r="W774" s="16"/>
      <c r="X774" s="340"/>
    </row>
    <row r="775" spans="1:24" x14ac:dyDescent="0.2">
      <c r="A775" s="317"/>
      <c r="B775" s="338"/>
      <c r="C775" s="339"/>
      <c r="D775" s="16"/>
      <c r="E775" s="16"/>
      <c r="F775" s="16"/>
      <c r="G775" s="16"/>
      <c r="H775" s="16"/>
      <c r="I775" s="16"/>
      <c r="J775" s="16"/>
      <c r="K775" s="16"/>
      <c r="L775" s="16"/>
      <c r="M775" s="16"/>
      <c r="N775" s="16"/>
      <c r="O775" s="16"/>
      <c r="P775" s="16"/>
      <c r="Q775" s="16"/>
      <c r="R775" s="16"/>
      <c r="S775" s="16"/>
      <c r="T775" s="16"/>
      <c r="U775" s="16"/>
      <c r="V775" s="324"/>
      <c r="W775" s="16"/>
      <c r="X775" s="340"/>
    </row>
    <row r="776" spans="1:24" x14ac:dyDescent="0.2">
      <c r="A776" s="317"/>
      <c r="B776" s="338"/>
      <c r="C776" s="339"/>
      <c r="D776" s="16"/>
      <c r="E776" s="16"/>
      <c r="F776" s="16"/>
      <c r="G776" s="16"/>
      <c r="H776" s="16"/>
      <c r="I776" s="16"/>
      <c r="J776" s="16"/>
      <c r="K776" s="16"/>
      <c r="L776" s="16"/>
      <c r="M776" s="16"/>
      <c r="N776" s="16"/>
      <c r="O776" s="16"/>
      <c r="P776" s="16"/>
      <c r="Q776" s="16"/>
      <c r="R776" s="16"/>
      <c r="S776" s="16"/>
      <c r="T776" s="16"/>
      <c r="U776" s="16"/>
      <c r="V776" s="324"/>
      <c r="W776" s="16"/>
      <c r="X776" s="340"/>
    </row>
    <row r="777" spans="1:24" x14ac:dyDescent="0.2">
      <c r="A777" s="317"/>
      <c r="B777" s="338"/>
      <c r="C777" s="339"/>
      <c r="D777" s="16"/>
      <c r="E777" s="16"/>
      <c r="F777" s="16"/>
      <c r="G777" s="16"/>
      <c r="H777" s="16"/>
      <c r="I777" s="16"/>
      <c r="J777" s="16"/>
      <c r="K777" s="16"/>
      <c r="L777" s="16"/>
      <c r="M777" s="16"/>
      <c r="N777" s="16"/>
      <c r="O777" s="16"/>
      <c r="P777" s="16"/>
      <c r="Q777" s="16"/>
      <c r="R777" s="16"/>
      <c r="S777" s="16"/>
      <c r="T777" s="16"/>
      <c r="U777" s="16"/>
      <c r="V777" s="324"/>
      <c r="W777" s="16"/>
      <c r="X777" s="340"/>
    </row>
    <row r="778" spans="1:24" x14ac:dyDescent="0.2">
      <c r="A778" s="317"/>
      <c r="B778" s="338"/>
      <c r="C778" s="339"/>
      <c r="D778" s="16"/>
      <c r="E778" s="16"/>
      <c r="F778" s="16"/>
      <c r="G778" s="16"/>
      <c r="H778" s="16"/>
      <c r="I778" s="16"/>
      <c r="J778" s="16"/>
      <c r="K778" s="16"/>
      <c r="L778" s="16"/>
      <c r="M778" s="16"/>
      <c r="N778" s="16"/>
      <c r="O778" s="16"/>
      <c r="P778" s="16"/>
      <c r="Q778" s="16"/>
      <c r="R778" s="16"/>
      <c r="S778" s="16"/>
      <c r="T778" s="16"/>
      <c r="U778" s="16"/>
      <c r="V778" s="324"/>
      <c r="W778" s="16"/>
      <c r="X778" s="340"/>
    </row>
    <row r="779" spans="1:24" x14ac:dyDescent="0.2">
      <c r="A779" s="317"/>
      <c r="B779" s="338"/>
      <c r="C779" s="339"/>
      <c r="D779" s="16"/>
      <c r="E779" s="16"/>
      <c r="F779" s="16"/>
      <c r="G779" s="16"/>
      <c r="H779" s="16"/>
      <c r="I779" s="16"/>
      <c r="J779" s="16"/>
      <c r="K779" s="16"/>
      <c r="L779" s="16"/>
      <c r="M779" s="16"/>
      <c r="N779" s="16"/>
      <c r="O779" s="16"/>
      <c r="P779" s="16"/>
      <c r="Q779" s="16"/>
      <c r="R779" s="16"/>
      <c r="S779" s="16"/>
      <c r="T779" s="16"/>
      <c r="U779" s="16"/>
      <c r="V779" s="324"/>
      <c r="W779" s="16"/>
      <c r="X779" s="340"/>
    </row>
    <row r="780" spans="1:24" x14ac:dyDescent="0.2">
      <c r="A780" s="317"/>
      <c r="B780" s="338"/>
      <c r="C780" s="339"/>
      <c r="D780" s="16"/>
      <c r="E780" s="16"/>
      <c r="F780" s="16"/>
      <c r="G780" s="16"/>
      <c r="H780" s="16"/>
      <c r="I780" s="16"/>
      <c r="J780" s="16"/>
      <c r="K780" s="16"/>
      <c r="L780" s="16"/>
      <c r="M780" s="16"/>
      <c r="N780" s="16"/>
      <c r="O780" s="16"/>
      <c r="P780" s="16"/>
      <c r="Q780" s="16"/>
      <c r="R780" s="16"/>
      <c r="S780" s="16"/>
      <c r="T780" s="16"/>
      <c r="U780" s="16"/>
      <c r="V780" s="324"/>
      <c r="W780" s="16"/>
      <c r="X780" s="340"/>
    </row>
    <row r="781" spans="1:24" x14ac:dyDescent="0.2">
      <c r="A781" s="317"/>
      <c r="B781" s="338"/>
      <c r="C781" s="339"/>
      <c r="D781" s="16"/>
      <c r="E781" s="16"/>
      <c r="F781" s="16"/>
      <c r="G781" s="16"/>
      <c r="H781" s="16"/>
      <c r="I781" s="16"/>
      <c r="J781" s="16"/>
      <c r="K781" s="16"/>
      <c r="L781" s="16"/>
      <c r="M781" s="16"/>
      <c r="N781" s="16"/>
      <c r="O781" s="16"/>
      <c r="P781" s="16"/>
      <c r="Q781" s="16"/>
      <c r="R781" s="16"/>
      <c r="S781" s="16"/>
      <c r="T781" s="16"/>
      <c r="U781" s="16"/>
      <c r="V781" s="324"/>
      <c r="W781" s="16"/>
      <c r="X781" s="340"/>
    </row>
    <row r="782" spans="1:24" x14ac:dyDescent="0.2">
      <c r="A782" s="317"/>
      <c r="B782" s="338"/>
      <c r="C782" s="339"/>
      <c r="D782" s="16"/>
      <c r="E782" s="16"/>
      <c r="F782" s="16"/>
      <c r="G782" s="16"/>
      <c r="H782" s="16"/>
      <c r="I782" s="16"/>
      <c r="J782" s="16"/>
      <c r="K782" s="16"/>
      <c r="L782" s="16"/>
      <c r="M782" s="16"/>
      <c r="N782" s="16"/>
      <c r="O782" s="16"/>
      <c r="P782" s="16"/>
      <c r="Q782" s="16"/>
      <c r="R782" s="16"/>
      <c r="S782" s="16"/>
      <c r="T782" s="16"/>
      <c r="U782" s="16"/>
      <c r="V782" s="324"/>
      <c r="W782" s="16"/>
      <c r="X782" s="340"/>
    </row>
    <row r="783" spans="1:24" x14ac:dyDescent="0.2">
      <c r="A783" s="317"/>
      <c r="B783" s="338"/>
      <c r="C783" s="339"/>
      <c r="D783" s="16"/>
      <c r="E783" s="16"/>
      <c r="F783" s="16"/>
      <c r="G783" s="16"/>
      <c r="H783" s="16"/>
      <c r="I783" s="16"/>
      <c r="J783" s="16"/>
      <c r="K783" s="16"/>
      <c r="L783" s="16"/>
      <c r="M783" s="16"/>
      <c r="N783" s="16"/>
      <c r="O783" s="16"/>
      <c r="P783" s="16"/>
      <c r="Q783" s="16"/>
      <c r="R783" s="16"/>
      <c r="S783" s="16"/>
      <c r="T783" s="16"/>
      <c r="U783" s="16"/>
      <c r="V783" s="324"/>
      <c r="W783" s="16"/>
      <c r="X783" s="340"/>
    </row>
    <row r="784" spans="1:24" x14ac:dyDescent="0.2">
      <c r="A784" s="317"/>
      <c r="B784" s="338"/>
      <c r="C784" s="339"/>
      <c r="D784" s="16"/>
      <c r="E784" s="16"/>
      <c r="F784" s="16"/>
      <c r="G784" s="16"/>
      <c r="H784" s="16"/>
      <c r="I784" s="16"/>
      <c r="J784" s="16"/>
      <c r="K784" s="16"/>
      <c r="L784" s="16"/>
      <c r="M784" s="16"/>
      <c r="N784" s="16"/>
      <c r="O784" s="16"/>
      <c r="P784" s="16"/>
      <c r="Q784" s="16"/>
      <c r="R784" s="16"/>
      <c r="S784" s="16"/>
      <c r="T784" s="16"/>
      <c r="U784" s="16"/>
      <c r="V784" s="324"/>
      <c r="W784" s="16"/>
      <c r="X784" s="340"/>
    </row>
    <row r="785" spans="1:24" x14ac:dyDescent="0.2">
      <c r="A785" s="317"/>
      <c r="B785" s="338"/>
      <c r="C785" s="339"/>
      <c r="D785" s="16"/>
      <c r="E785" s="16"/>
      <c r="F785" s="16"/>
      <c r="G785" s="16"/>
      <c r="H785" s="16"/>
      <c r="I785" s="16"/>
      <c r="J785" s="16"/>
      <c r="K785" s="16"/>
      <c r="L785" s="16"/>
      <c r="M785" s="16"/>
      <c r="N785" s="16"/>
      <c r="O785" s="16"/>
      <c r="P785" s="16"/>
      <c r="Q785" s="16"/>
      <c r="R785" s="16"/>
      <c r="S785" s="16"/>
      <c r="T785" s="16"/>
      <c r="U785" s="16"/>
      <c r="V785" s="324"/>
      <c r="W785" s="16"/>
      <c r="X785" s="340"/>
    </row>
    <row r="786" spans="1:24" x14ac:dyDescent="0.2">
      <c r="A786" s="317"/>
      <c r="B786" s="338"/>
      <c r="C786" s="339"/>
      <c r="D786" s="16"/>
      <c r="E786" s="16"/>
      <c r="F786" s="16"/>
      <c r="G786" s="16"/>
      <c r="H786" s="16"/>
      <c r="I786" s="16"/>
      <c r="J786" s="16"/>
      <c r="K786" s="16"/>
      <c r="L786" s="16"/>
      <c r="M786" s="16"/>
      <c r="N786" s="16"/>
      <c r="O786" s="16"/>
      <c r="P786" s="16"/>
      <c r="Q786" s="16"/>
      <c r="R786" s="16"/>
      <c r="S786" s="16"/>
      <c r="T786" s="16"/>
      <c r="U786" s="16"/>
      <c r="V786" s="324"/>
      <c r="W786" s="16"/>
      <c r="X786" s="340"/>
    </row>
    <row r="787" spans="1:24" x14ac:dyDescent="0.2">
      <c r="A787" s="317"/>
      <c r="B787" s="338"/>
      <c r="C787" s="339"/>
      <c r="D787" s="16"/>
      <c r="E787" s="16"/>
      <c r="F787" s="16"/>
      <c r="G787" s="16"/>
      <c r="H787" s="16"/>
      <c r="I787" s="16"/>
      <c r="J787" s="16"/>
      <c r="K787" s="16"/>
      <c r="L787" s="16"/>
      <c r="M787" s="16"/>
      <c r="N787" s="16"/>
      <c r="O787" s="16"/>
      <c r="P787" s="16"/>
      <c r="Q787" s="16"/>
      <c r="R787" s="16"/>
      <c r="S787" s="16"/>
      <c r="T787" s="16"/>
      <c r="U787" s="16"/>
      <c r="V787" s="324"/>
      <c r="W787" s="16"/>
      <c r="X787" s="340"/>
    </row>
    <row r="788" spans="1:24" x14ac:dyDescent="0.2">
      <c r="A788" s="317"/>
      <c r="B788" s="338"/>
      <c r="C788" s="339"/>
      <c r="D788" s="16"/>
      <c r="E788" s="16"/>
      <c r="F788" s="16"/>
      <c r="G788" s="16"/>
      <c r="H788" s="16"/>
      <c r="I788" s="16"/>
      <c r="J788" s="16"/>
      <c r="K788" s="16"/>
      <c r="L788" s="16"/>
      <c r="M788" s="16"/>
      <c r="N788" s="16"/>
      <c r="O788" s="16"/>
      <c r="P788" s="16"/>
      <c r="Q788" s="16"/>
      <c r="R788" s="16"/>
      <c r="S788" s="16"/>
      <c r="T788" s="16"/>
      <c r="U788" s="16"/>
      <c r="V788" s="324"/>
      <c r="W788" s="16"/>
      <c r="X788" s="340"/>
    </row>
    <row r="789" spans="1:24" x14ac:dyDescent="0.2">
      <c r="A789" s="317"/>
      <c r="B789" s="338"/>
      <c r="C789" s="339"/>
      <c r="D789" s="16"/>
      <c r="E789" s="16"/>
      <c r="F789" s="16"/>
      <c r="G789" s="16"/>
      <c r="H789" s="16"/>
      <c r="I789" s="16"/>
      <c r="J789" s="16"/>
      <c r="K789" s="16"/>
      <c r="L789" s="16"/>
      <c r="M789" s="16"/>
      <c r="N789" s="16"/>
      <c r="O789" s="16"/>
      <c r="P789" s="16"/>
      <c r="Q789" s="16"/>
      <c r="R789" s="16"/>
      <c r="S789" s="16"/>
      <c r="T789" s="16"/>
      <c r="U789" s="16"/>
      <c r="V789" s="324"/>
      <c r="W789" s="16"/>
      <c r="X789" s="340"/>
    </row>
    <row r="790" spans="1:24" x14ac:dyDescent="0.2">
      <c r="A790" s="317"/>
      <c r="B790" s="338"/>
      <c r="C790" s="339"/>
      <c r="D790" s="16"/>
      <c r="E790" s="16"/>
      <c r="F790" s="16"/>
      <c r="G790" s="16"/>
      <c r="H790" s="16"/>
      <c r="I790" s="16"/>
      <c r="J790" s="16"/>
      <c r="K790" s="16"/>
      <c r="L790" s="16"/>
      <c r="M790" s="16"/>
      <c r="N790" s="16"/>
      <c r="O790" s="16"/>
      <c r="P790" s="16"/>
      <c r="Q790" s="16"/>
      <c r="R790" s="16"/>
      <c r="S790" s="16"/>
      <c r="T790" s="16"/>
      <c r="U790" s="16"/>
      <c r="V790" s="324"/>
      <c r="W790" s="16"/>
      <c r="X790" s="340"/>
    </row>
    <row r="791" spans="1:24" x14ac:dyDescent="0.2">
      <c r="A791" s="317"/>
      <c r="B791" s="338"/>
      <c r="C791" s="339"/>
      <c r="D791" s="16"/>
      <c r="E791" s="16"/>
      <c r="F791" s="16"/>
      <c r="G791" s="16"/>
      <c r="H791" s="16"/>
      <c r="I791" s="16"/>
      <c r="J791" s="16"/>
      <c r="K791" s="16"/>
      <c r="L791" s="16"/>
      <c r="M791" s="16"/>
      <c r="N791" s="16"/>
      <c r="O791" s="16"/>
      <c r="P791" s="16"/>
      <c r="Q791" s="16"/>
      <c r="R791" s="16"/>
      <c r="S791" s="16"/>
      <c r="T791" s="16"/>
      <c r="U791" s="16"/>
      <c r="V791" s="324"/>
      <c r="W791" s="16"/>
      <c r="X791" s="340"/>
    </row>
    <row r="792" spans="1:24" x14ac:dyDescent="0.2">
      <c r="A792" s="317"/>
      <c r="B792" s="338"/>
      <c r="C792" s="339"/>
      <c r="D792" s="16"/>
      <c r="E792" s="16"/>
      <c r="F792" s="16"/>
      <c r="G792" s="16"/>
      <c r="H792" s="16"/>
      <c r="I792" s="16"/>
      <c r="J792" s="16"/>
      <c r="K792" s="16"/>
      <c r="L792" s="16"/>
      <c r="M792" s="16"/>
      <c r="N792" s="16"/>
      <c r="O792" s="16"/>
      <c r="P792" s="16"/>
      <c r="Q792" s="16"/>
      <c r="R792" s="16"/>
      <c r="S792" s="16"/>
      <c r="T792" s="16"/>
      <c r="U792" s="16"/>
      <c r="V792" s="324"/>
      <c r="W792" s="16"/>
      <c r="X792" s="340"/>
    </row>
    <row r="793" spans="1:24" x14ac:dyDescent="0.2">
      <c r="A793" s="317"/>
      <c r="B793" s="338"/>
      <c r="C793" s="339"/>
      <c r="D793" s="16"/>
      <c r="E793" s="16"/>
      <c r="F793" s="16"/>
      <c r="G793" s="16"/>
      <c r="H793" s="16"/>
      <c r="I793" s="16"/>
      <c r="J793" s="16"/>
      <c r="K793" s="16"/>
      <c r="L793" s="16"/>
      <c r="M793" s="16"/>
      <c r="N793" s="16"/>
      <c r="O793" s="16"/>
      <c r="P793" s="16"/>
      <c r="Q793" s="16"/>
      <c r="R793" s="16"/>
      <c r="S793" s="16"/>
      <c r="T793" s="16"/>
      <c r="U793" s="16"/>
      <c r="V793" s="324"/>
      <c r="W793" s="16"/>
      <c r="X793" s="340"/>
    </row>
    <row r="794" spans="1:24" x14ac:dyDescent="0.2">
      <c r="A794" s="317"/>
      <c r="B794" s="338"/>
      <c r="C794" s="339"/>
      <c r="D794" s="16"/>
      <c r="E794" s="16"/>
      <c r="F794" s="16"/>
      <c r="G794" s="16"/>
      <c r="H794" s="16"/>
      <c r="I794" s="16"/>
      <c r="J794" s="16"/>
      <c r="K794" s="16"/>
      <c r="L794" s="16"/>
      <c r="M794" s="16"/>
      <c r="N794" s="16"/>
      <c r="O794" s="16"/>
      <c r="P794" s="16"/>
      <c r="Q794" s="16"/>
      <c r="R794" s="16"/>
      <c r="S794" s="16"/>
      <c r="T794" s="16"/>
      <c r="U794" s="16"/>
      <c r="V794" s="324"/>
      <c r="W794" s="16"/>
      <c r="X794" s="340"/>
    </row>
    <row r="795" spans="1:24" x14ac:dyDescent="0.2">
      <c r="A795" s="317"/>
      <c r="B795" s="338"/>
      <c r="C795" s="339"/>
      <c r="D795" s="16"/>
      <c r="E795" s="16"/>
      <c r="F795" s="16"/>
      <c r="G795" s="16"/>
      <c r="H795" s="16"/>
      <c r="I795" s="16"/>
      <c r="J795" s="16"/>
      <c r="K795" s="16"/>
      <c r="L795" s="16"/>
      <c r="M795" s="16"/>
      <c r="N795" s="16"/>
      <c r="O795" s="16"/>
      <c r="P795" s="16"/>
      <c r="Q795" s="16"/>
      <c r="R795" s="16"/>
      <c r="S795" s="16"/>
      <c r="T795" s="16"/>
      <c r="U795" s="16"/>
      <c r="V795" s="324"/>
      <c r="W795" s="16"/>
      <c r="X795" s="340"/>
    </row>
    <row r="796" spans="1:24" x14ac:dyDescent="0.2">
      <c r="A796" s="317"/>
      <c r="B796" s="338"/>
      <c r="C796" s="339"/>
      <c r="D796" s="16"/>
      <c r="E796" s="16"/>
      <c r="F796" s="16"/>
      <c r="G796" s="16"/>
      <c r="H796" s="16"/>
      <c r="I796" s="16"/>
      <c r="J796" s="16"/>
      <c r="K796" s="16"/>
      <c r="L796" s="16"/>
      <c r="M796" s="16"/>
      <c r="N796" s="16"/>
      <c r="O796" s="16"/>
      <c r="P796" s="16"/>
      <c r="Q796" s="16"/>
      <c r="R796" s="16"/>
      <c r="S796" s="16"/>
      <c r="T796" s="16"/>
      <c r="U796" s="16"/>
      <c r="V796" s="324"/>
      <c r="W796" s="16"/>
      <c r="X796" s="340"/>
    </row>
    <row r="797" spans="1:24" x14ac:dyDescent="0.2">
      <c r="A797" s="317"/>
      <c r="B797" s="338"/>
      <c r="C797" s="339"/>
      <c r="D797" s="16"/>
      <c r="E797" s="16"/>
      <c r="F797" s="16"/>
      <c r="G797" s="16"/>
      <c r="H797" s="16"/>
      <c r="I797" s="16"/>
      <c r="J797" s="16"/>
      <c r="K797" s="16"/>
      <c r="L797" s="16"/>
      <c r="M797" s="16"/>
      <c r="N797" s="16"/>
      <c r="O797" s="16"/>
      <c r="P797" s="16"/>
      <c r="Q797" s="16"/>
      <c r="R797" s="16"/>
      <c r="S797" s="16"/>
      <c r="T797" s="16"/>
      <c r="U797" s="16"/>
      <c r="V797" s="324"/>
      <c r="W797" s="16"/>
      <c r="X797" s="340"/>
    </row>
    <row r="798" spans="1:24" x14ac:dyDescent="0.2">
      <c r="A798" s="317"/>
      <c r="B798" s="338"/>
      <c r="C798" s="339"/>
      <c r="D798" s="16"/>
      <c r="E798" s="16"/>
      <c r="F798" s="16"/>
      <c r="G798" s="16"/>
      <c r="H798" s="16"/>
      <c r="I798" s="16"/>
      <c r="J798" s="16"/>
      <c r="K798" s="16"/>
      <c r="L798" s="16"/>
      <c r="M798" s="16"/>
      <c r="N798" s="16"/>
      <c r="O798" s="16"/>
      <c r="P798" s="16"/>
      <c r="Q798" s="16"/>
      <c r="R798" s="16"/>
      <c r="S798" s="16"/>
      <c r="T798" s="16"/>
      <c r="U798" s="16"/>
      <c r="V798" s="324"/>
      <c r="W798" s="16"/>
      <c r="X798" s="340"/>
    </row>
    <row r="799" spans="1:24" x14ac:dyDescent="0.2">
      <c r="A799" s="317"/>
      <c r="B799" s="338"/>
      <c r="C799" s="339"/>
      <c r="D799" s="16"/>
      <c r="E799" s="16"/>
      <c r="F799" s="16"/>
      <c r="G799" s="16"/>
      <c r="H799" s="16"/>
      <c r="I799" s="16"/>
      <c r="J799" s="16"/>
      <c r="K799" s="16"/>
      <c r="L799" s="16"/>
      <c r="M799" s="16"/>
      <c r="N799" s="16"/>
      <c r="O799" s="16"/>
      <c r="P799" s="16"/>
      <c r="Q799" s="16"/>
      <c r="R799" s="16"/>
      <c r="S799" s="16"/>
      <c r="T799" s="16"/>
      <c r="U799" s="16"/>
      <c r="V799" s="324"/>
      <c r="W799" s="16"/>
      <c r="X799" s="340"/>
    </row>
    <row r="800" spans="1:24" x14ac:dyDescent="0.2">
      <c r="A800" s="317"/>
      <c r="B800" s="338"/>
      <c r="C800" s="339"/>
      <c r="D800" s="16"/>
      <c r="E800" s="16"/>
      <c r="F800" s="16"/>
      <c r="G800" s="16"/>
      <c r="H800" s="16"/>
      <c r="I800" s="16"/>
      <c r="J800" s="16"/>
      <c r="K800" s="16"/>
      <c r="L800" s="16"/>
      <c r="M800" s="16"/>
      <c r="N800" s="16"/>
      <c r="O800" s="16"/>
      <c r="P800" s="16"/>
      <c r="Q800" s="16"/>
      <c r="R800" s="16"/>
      <c r="S800" s="16"/>
      <c r="T800" s="16"/>
      <c r="U800" s="16"/>
      <c r="V800" s="324"/>
      <c r="W800" s="16"/>
      <c r="X800" s="340"/>
    </row>
    <row r="801" spans="1:24" x14ac:dyDescent="0.2">
      <c r="A801" s="317"/>
      <c r="B801" s="338"/>
      <c r="C801" s="339"/>
      <c r="D801" s="16"/>
      <c r="E801" s="16"/>
      <c r="F801" s="16"/>
      <c r="G801" s="16"/>
      <c r="H801" s="16"/>
      <c r="I801" s="16"/>
      <c r="J801" s="16"/>
      <c r="K801" s="16"/>
      <c r="L801" s="16"/>
      <c r="M801" s="16"/>
      <c r="N801" s="16"/>
      <c r="O801" s="16"/>
      <c r="P801" s="16"/>
      <c r="Q801" s="16"/>
      <c r="R801" s="16"/>
      <c r="S801" s="16"/>
      <c r="T801" s="16"/>
      <c r="U801" s="16"/>
      <c r="V801" s="324"/>
      <c r="W801" s="16"/>
      <c r="X801" s="340"/>
    </row>
    <row r="802" spans="1:24" x14ac:dyDescent="0.2">
      <c r="A802" s="317"/>
      <c r="B802" s="338"/>
      <c r="C802" s="339"/>
      <c r="D802" s="16"/>
      <c r="E802" s="16"/>
      <c r="F802" s="16"/>
      <c r="G802" s="16"/>
      <c r="H802" s="16"/>
      <c r="I802" s="16"/>
      <c r="J802" s="16"/>
      <c r="K802" s="16"/>
      <c r="L802" s="16"/>
      <c r="M802" s="16"/>
      <c r="N802" s="16"/>
      <c r="O802" s="16"/>
      <c r="P802" s="16"/>
      <c r="Q802" s="16"/>
      <c r="R802" s="16"/>
      <c r="S802" s="16"/>
      <c r="T802" s="16"/>
      <c r="U802" s="16"/>
      <c r="V802" s="324"/>
      <c r="W802" s="16"/>
      <c r="X802" s="340"/>
    </row>
    <row r="803" spans="1:24" x14ac:dyDescent="0.2">
      <c r="A803" s="317"/>
      <c r="B803" s="338"/>
      <c r="C803" s="339"/>
      <c r="D803" s="16"/>
      <c r="E803" s="16"/>
      <c r="F803" s="16"/>
      <c r="G803" s="16"/>
      <c r="H803" s="16"/>
      <c r="I803" s="16"/>
      <c r="J803" s="16"/>
      <c r="K803" s="16"/>
      <c r="L803" s="16"/>
      <c r="M803" s="16"/>
      <c r="N803" s="16"/>
      <c r="O803" s="16"/>
      <c r="P803" s="16"/>
      <c r="Q803" s="16"/>
      <c r="R803" s="16"/>
      <c r="S803" s="16"/>
      <c r="T803" s="16"/>
      <c r="U803" s="16"/>
      <c r="V803" s="324"/>
      <c r="W803" s="16"/>
      <c r="X803" s="340"/>
    </row>
    <row r="804" spans="1:24" x14ac:dyDescent="0.2">
      <c r="A804" s="317"/>
      <c r="B804" s="338"/>
      <c r="C804" s="339"/>
      <c r="D804" s="16"/>
      <c r="E804" s="16"/>
      <c r="F804" s="16"/>
      <c r="G804" s="16"/>
      <c r="H804" s="16"/>
      <c r="I804" s="16"/>
      <c r="J804" s="16"/>
      <c r="K804" s="16"/>
      <c r="L804" s="16"/>
      <c r="M804" s="16"/>
      <c r="N804" s="16"/>
      <c r="O804" s="16"/>
      <c r="P804" s="16"/>
      <c r="Q804" s="16"/>
      <c r="R804" s="16"/>
      <c r="S804" s="16"/>
      <c r="T804" s="16"/>
      <c r="U804" s="16"/>
      <c r="V804" s="324"/>
      <c r="W804" s="16"/>
      <c r="X804" s="340"/>
    </row>
    <row r="805" spans="1:24" x14ac:dyDescent="0.2">
      <c r="A805" s="317"/>
      <c r="B805" s="338"/>
      <c r="C805" s="339"/>
      <c r="D805" s="16"/>
      <c r="E805" s="16"/>
      <c r="F805" s="16"/>
      <c r="G805" s="16"/>
      <c r="H805" s="16"/>
      <c r="I805" s="16"/>
      <c r="J805" s="16"/>
      <c r="K805" s="16"/>
      <c r="L805" s="16"/>
      <c r="M805" s="16"/>
      <c r="N805" s="16"/>
      <c r="O805" s="16"/>
      <c r="P805" s="16"/>
      <c r="Q805" s="16"/>
      <c r="R805" s="16"/>
      <c r="S805" s="16"/>
      <c r="T805" s="16"/>
      <c r="U805" s="16"/>
      <c r="V805" s="324"/>
      <c r="W805" s="16"/>
      <c r="X805" s="340"/>
    </row>
    <row r="806" spans="1:24" x14ac:dyDescent="0.2">
      <c r="A806" s="317"/>
      <c r="B806" s="338"/>
      <c r="C806" s="339"/>
      <c r="D806" s="16"/>
      <c r="E806" s="16"/>
      <c r="F806" s="16"/>
      <c r="G806" s="16"/>
      <c r="H806" s="16"/>
      <c r="I806" s="16"/>
      <c r="J806" s="16"/>
      <c r="K806" s="16"/>
      <c r="L806" s="16"/>
      <c r="M806" s="16"/>
      <c r="N806" s="16"/>
      <c r="O806" s="16"/>
      <c r="P806" s="16"/>
      <c r="Q806" s="16"/>
      <c r="R806" s="16"/>
      <c r="S806" s="16"/>
      <c r="T806" s="16"/>
      <c r="U806" s="16"/>
      <c r="V806" s="324"/>
      <c r="W806" s="16"/>
      <c r="X806" s="340"/>
    </row>
    <row r="807" spans="1:24" x14ac:dyDescent="0.2">
      <c r="A807" s="317"/>
      <c r="B807" s="338"/>
      <c r="C807" s="339"/>
      <c r="D807" s="16"/>
      <c r="E807" s="16"/>
      <c r="F807" s="16"/>
      <c r="G807" s="16"/>
      <c r="H807" s="16"/>
      <c r="I807" s="16"/>
      <c r="J807" s="16"/>
      <c r="K807" s="16"/>
      <c r="L807" s="16"/>
      <c r="M807" s="16"/>
      <c r="N807" s="16"/>
      <c r="O807" s="16"/>
      <c r="P807" s="16"/>
      <c r="Q807" s="16"/>
      <c r="R807" s="16"/>
      <c r="S807" s="16"/>
      <c r="T807" s="16"/>
      <c r="U807" s="16"/>
      <c r="V807" s="324"/>
      <c r="W807" s="16"/>
      <c r="X807" s="340"/>
    </row>
    <row r="808" spans="1:24" x14ac:dyDescent="0.2">
      <c r="A808" s="317"/>
      <c r="B808" s="338"/>
      <c r="C808" s="339"/>
      <c r="D808" s="16"/>
      <c r="E808" s="16"/>
      <c r="F808" s="16"/>
      <c r="G808" s="16"/>
      <c r="H808" s="16"/>
      <c r="I808" s="16"/>
      <c r="J808" s="16"/>
      <c r="K808" s="16"/>
      <c r="L808" s="16"/>
      <c r="M808" s="16"/>
      <c r="N808" s="16"/>
      <c r="O808" s="16"/>
      <c r="P808" s="16"/>
      <c r="Q808" s="16"/>
      <c r="R808" s="16"/>
      <c r="S808" s="16"/>
      <c r="T808" s="16"/>
      <c r="U808" s="16"/>
      <c r="V808" s="324"/>
      <c r="W808" s="16"/>
      <c r="X808" s="340"/>
    </row>
    <row r="809" spans="1:24" x14ac:dyDescent="0.2">
      <c r="A809" s="317"/>
      <c r="B809" s="338"/>
      <c r="C809" s="339"/>
      <c r="D809" s="16"/>
      <c r="E809" s="16"/>
      <c r="F809" s="16"/>
      <c r="G809" s="16"/>
      <c r="H809" s="16"/>
      <c r="I809" s="16"/>
      <c r="J809" s="16"/>
      <c r="K809" s="16"/>
      <c r="L809" s="16"/>
      <c r="M809" s="16"/>
      <c r="N809" s="16"/>
      <c r="O809" s="16"/>
      <c r="P809" s="16"/>
      <c r="Q809" s="16"/>
      <c r="R809" s="16"/>
      <c r="S809" s="16"/>
      <c r="T809" s="16"/>
      <c r="U809" s="16"/>
      <c r="V809" s="324"/>
      <c r="W809" s="16"/>
      <c r="X809" s="340"/>
    </row>
    <row r="810" spans="1:24" x14ac:dyDescent="0.2">
      <c r="A810" s="317"/>
      <c r="B810" s="338"/>
      <c r="C810" s="339"/>
      <c r="D810" s="16"/>
      <c r="E810" s="16"/>
      <c r="F810" s="16"/>
      <c r="G810" s="16"/>
      <c r="H810" s="16"/>
      <c r="I810" s="16"/>
      <c r="J810" s="16"/>
      <c r="K810" s="16"/>
      <c r="L810" s="16"/>
      <c r="M810" s="16"/>
      <c r="N810" s="16"/>
      <c r="O810" s="16"/>
      <c r="P810" s="16"/>
      <c r="Q810" s="16"/>
      <c r="R810" s="16"/>
      <c r="S810" s="16"/>
      <c r="T810" s="16"/>
      <c r="U810" s="16"/>
      <c r="V810" s="324"/>
      <c r="W810" s="16"/>
      <c r="X810" s="340"/>
    </row>
    <row r="811" spans="1:24" x14ac:dyDescent="0.2">
      <c r="A811" s="317"/>
      <c r="B811" s="338"/>
      <c r="C811" s="339"/>
      <c r="D811" s="16"/>
      <c r="E811" s="16"/>
      <c r="F811" s="16"/>
      <c r="G811" s="16"/>
      <c r="H811" s="16"/>
      <c r="I811" s="16"/>
      <c r="J811" s="16"/>
      <c r="K811" s="16"/>
      <c r="L811" s="16"/>
      <c r="M811" s="16"/>
      <c r="N811" s="16"/>
      <c r="O811" s="16"/>
      <c r="P811" s="16"/>
      <c r="Q811" s="16"/>
      <c r="R811" s="16"/>
      <c r="S811" s="16"/>
      <c r="T811" s="16"/>
      <c r="U811" s="16"/>
      <c r="V811" s="324"/>
      <c r="W811" s="16"/>
      <c r="X811" s="340"/>
    </row>
    <row r="812" spans="1:24" x14ac:dyDescent="0.2">
      <c r="A812" s="317"/>
      <c r="B812" s="338"/>
      <c r="C812" s="339"/>
      <c r="D812" s="16"/>
      <c r="E812" s="16"/>
      <c r="F812" s="16"/>
      <c r="G812" s="16"/>
      <c r="H812" s="16"/>
      <c r="I812" s="16"/>
      <c r="J812" s="16"/>
      <c r="K812" s="16"/>
      <c r="L812" s="16"/>
      <c r="M812" s="16"/>
      <c r="N812" s="16"/>
      <c r="O812" s="16"/>
      <c r="P812" s="16"/>
      <c r="Q812" s="16"/>
      <c r="R812" s="16"/>
      <c r="S812" s="16"/>
      <c r="T812" s="16"/>
      <c r="U812" s="16"/>
      <c r="V812" s="324"/>
      <c r="W812" s="16"/>
      <c r="X812" s="340"/>
    </row>
    <row r="813" spans="1:24" x14ac:dyDescent="0.2">
      <c r="A813" s="317"/>
      <c r="B813" s="338"/>
      <c r="C813" s="339"/>
      <c r="D813" s="16"/>
      <c r="E813" s="16"/>
      <c r="F813" s="16"/>
      <c r="G813" s="16"/>
      <c r="H813" s="16"/>
      <c r="I813" s="16"/>
      <c r="J813" s="16"/>
      <c r="K813" s="16"/>
      <c r="L813" s="16"/>
      <c r="M813" s="16"/>
      <c r="N813" s="16"/>
      <c r="O813" s="16"/>
      <c r="P813" s="16"/>
      <c r="Q813" s="16"/>
      <c r="R813" s="16"/>
      <c r="S813" s="16"/>
      <c r="T813" s="16"/>
      <c r="U813" s="16"/>
      <c r="V813" s="324"/>
      <c r="W813" s="16"/>
      <c r="X813" s="340"/>
    </row>
    <row r="814" spans="1:24" x14ac:dyDescent="0.2">
      <c r="A814" s="317"/>
      <c r="B814" s="338"/>
      <c r="C814" s="339"/>
      <c r="D814" s="16"/>
      <c r="E814" s="16"/>
      <c r="F814" s="16"/>
      <c r="G814" s="16"/>
      <c r="H814" s="16"/>
      <c r="I814" s="16"/>
      <c r="J814" s="16"/>
      <c r="K814" s="16"/>
      <c r="L814" s="16"/>
      <c r="M814" s="16"/>
      <c r="N814" s="16"/>
      <c r="O814" s="16"/>
      <c r="P814" s="16"/>
      <c r="Q814" s="16"/>
      <c r="R814" s="16"/>
      <c r="S814" s="16"/>
      <c r="T814" s="16"/>
      <c r="U814" s="16"/>
      <c r="V814" s="324"/>
      <c r="W814" s="16"/>
      <c r="X814" s="340"/>
    </row>
    <row r="815" spans="1:24" x14ac:dyDescent="0.2">
      <c r="A815" s="317"/>
      <c r="B815" s="338"/>
      <c r="C815" s="339"/>
      <c r="D815" s="16"/>
      <c r="E815" s="16"/>
      <c r="F815" s="16"/>
      <c r="G815" s="16"/>
      <c r="H815" s="16"/>
      <c r="I815" s="16"/>
      <c r="J815" s="16"/>
      <c r="K815" s="16"/>
      <c r="L815" s="16"/>
      <c r="M815" s="16"/>
      <c r="N815" s="16"/>
      <c r="O815" s="16"/>
      <c r="P815" s="16"/>
      <c r="Q815" s="16"/>
      <c r="R815" s="16"/>
      <c r="S815" s="16"/>
      <c r="T815" s="16"/>
      <c r="U815" s="16"/>
      <c r="V815" s="324"/>
      <c r="W815" s="16"/>
      <c r="X815" s="340"/>
    </row>
    <row r="816" spans="1:24" x14ac:dyDescent="0.2">
      <c r="A816" s="317"/>
      <c r="B816" s="338"/>
      <c r="C816" s="339"/>
      <c r="D816" s="16"/>
      <c r="E816" s="16"/>
      <c r="F816" s="16"/>
      <c r="G816" s="16"/>
      <c r="H816" s="16"/>
      <c r="I816" s="16"/>
      <c r="J816" s="16"/>
      <c r="K816" s="16"/>
      <c r="L816" s="16"/>
      <c r="M816" s="16"/>
      <c r="N816" s="16"/>
      <c r="O816" s="16"/>
      <c r="P816" s="16"/>
      <c r="Q816" s="16"/>
      <c r="R816" s="16"/>
      <c r="S816" s="16"/>
      <c r="T816" s="16"/>
      <c r="U816" s="16"/>
      <c r="V816" s="324"/>
      <c r="W816" s="16"/>
      <c r="X816" s="340"/>
    </row>
    <row r="817" spans="1:24" x14ac:dyDescent="0.2">
      <c r="A817" s="317"/>
      <c r="B817" s="338"/>
      <c r="C817" s="339"/>
      <c r="D817" s="16"/>
      <c r="E817" s="16"/>
      <c r="F817" s="16"/>
      <c r="G817" s="16"/>
      <c r="H817" s="16"/>
      <c r="I817" s="16"/>
      <c r="J817" s="16"/>
      <c r="K817" s="16"/>
      <c r="L817" s="16"/>
      <c r="M817" s="16"/>
      <c r="N817" s="16"/>
      <c r="O817" s="16"/>
      <c r="P817" s="16"/>
      <c r="Q817" s="16"/>
      <c r="R817" s="16"/>
      <c r="S817" s="16"/>
      <c r="T817" s="16"/>
      <c r="U817" s="16"/>
      <c r="V817" s="324"/>
      <c r="W817" s="16"/>
      <c r="X817" s="340"/>
    </row>
    <row r="818" spans="1:24" x14ac:dyDescent="0.2">
      <c r="A818" s="317"/>
      <c r="B818" s="338"/>
      <c r="C818" s="339"/>
      <c r="D818" s="16"/>
      <c r="E818" s="16"/>
      <c r="F818" s="16"/>
      <c r="G818" s="16"/>
      <c r="H818" s="16"/>
      <c r="I818" s="16"/>
      <c r="J818" s="16"/>
      <c r="K818" s="16"/>
      <c r="L818" s="16"/>
      <c r="M818" s="16"/>
      <c r="N818" s="16"/>
      <c r="O818" s="16"/>
      <c r="P818" s="16"/>
      <c r="Q818" s="16"/>
      <c r="R818" s="16"/>
      <c r="S818" s="16"/>
      <c r="T818" s="16"/>
      <c r="U818" s="16"/>
      <c r="V818" s="324"/>
      <c r="W818" s="16"/>
      <c r="X818" s="340"/>
    </row>
    <row r="819" spans="1:24" x14ac:dyDescent="0.2">
      <c r="A819" s="317"/>
      <c r="B819" s="338"/>
      <c r="C819" s="339"/>
      <c r="D819" s="16"/>
      <c r="E819" s="16"/>
      <c r="F819" s="16"/>
      <c r="G819" s="16"/>
      <c r="H819" s="16"/>
      <c r="I819" s="16"/>
      <c r="J819" s="16"/>
      <c r="K819" s="16"/>
      <c r="L819" s="16"/>
      <c r="M819" s="16"/>
      <c r="N819" s="16"/>
      <c r="O819" s="16"/>
      <c r="P819" s="16"/>
      <c r="Q819" s="16"/>
      <c r="R819" s="16"/>
      <c r="S819" s="16"/>
      <c r="T819" s="16"/>
      <c r="U819" s="16"/>
      <c r="V819" s="324"/>
      <c r="W819" s="16"/>
      <c r="X819" s="340"/>
    </row>
    <row r="820" spans="1:24" x14ac:dyDescent="0.2">
      <c r="A820" s="317"/>
      <c r="B820" s="338"/>
      <c r="C820" s="339"/>
      <c r="D820" s="16"/>
      <c r="E820" s="16"/>
      <c r="F820" s="16"/>
      <c r="G820" s="16"/>
      <c r="H820" s="16"/>
      <c r="I820" s="16"/>
      <c r="J820" s="16"/>
      <c r="K820" s="16"/>
      <c r="L820" s="16"/>
      <c r="M820" s="16"/>
      <c r="N820" s="16"/>
      <c r="O820" s="16"/>
      <c r="P820" s="16"/>
      <c r="Q820" s="16"/>
      <c r="R820" s="16"/>
      <c r="S820" s="16"/>
      <c r="T820" s="16"/>
      <c r="U820" s="16"/>
      <c r="V820" s="324"/>
      <c r="W820" s="16"/>
      <c r="X820" s="340"/>
    </row>
    <row r="821" spans="1:24" x14ac:dyDescent="0.2">
      <c r="A821" s="317"/>
      <c r="B821" s="338"/>
      <c r="C821" s="339"/>
      <c r="D821" s="16"/>
      <c r="E821" s="16"/>
      <c r="F821" s="16"/>
      <c r="G821" s="16"/>
      <c r="H821" s="16"/>
      <c r="I821" s="16"/>
      <c r="J821" s="16"/>
      <c r="K821" s="16"/>
      <c r="L821" s="16"/>
      <c r="M821" s="16"/>
      <c r="N821" s="16"/>
      <c r="O821" s="16"/>
      <c r="P821" s="16"/>
      <c r="Q821" s="16"/>
      <c r="R821" s="16"/>
      <c r="S821" s="16"/>
      <c r="T821" s="16"/>
      <c r="U821" s="16"/>
      <c r="V821" s="324"/>
      <c r="W821" s="16"/>
      <c r="X821" s="340"/>
    </row>
    <row r="822" spans="1:24" x14ac:dyDescent="0.2">
      <c r="A822" s="317"/>
      <c r="B822" s="338"/>
      <c r="C822" s="339"/>
      <c r="D822" s="16"/>
      <c r="E822" s="16"/>
      <c r="F822" s="16"/>
      <c r="G822" s="16"/>
      <c r="H822" s="16"/>
      <c r="I822" s="16"/>
      <c r="J822" s="16"/>
      <c r="K822" s="16"/>
      <c r="L822" s="16"/>
      <c r="M822" s="16"/>
      <c r="N822" s="16"/>
      <c r="O822" s="16"/>
      <c r="P822" s="16"/>
      <c r="Q822" s="16"/>
      <c r="R822" s="16"/>
      <c r="S822" s="16"/>
      <c r="T822" s="16"/>
      <c r="U822" s="16"/>
      <c r="V822" s="324"/>
      <c r="W822" s="16"/>
      <c r="X822" s="340"/>
    </row>
    <row r="823" spans="1:24" x14ac:dyDescent="0.2">
      <c r="A823" s="317"/>
      <c r="B823" s="338"/>
      <c r="C823" s="339"/>
      <c r="D823" s="16"/>
      <c r="E823" s="16"/>
      <c r="F823" s="16"/>
      <c r="G823" s="16"/>
      <c r="H823" s="16"/>
      <c r="I823" s="16"/>
      <c r="J823" s="16"/>
      <c r="K823" s="16"/>
      <c r="L823" s="16"/>
      <c r="M823" s="16"/>
      <c r="N823" s="16"/>
      <c r="O823" s="16"/>
      <c r="P823" s="16"/>
      <c r="Q823" s="16"/>
      <c r="R823" s="16"/>
      <c r="S823" s="16"/>
      <c r="T823" s="16"/>
      <c r="U823" s="16"/>
      <c r="V823" s="324"/>
      <c r="W823" s="16"/>
      <c r="X823" s="340"/>
    </row>
    <row r="824" spans="1:24" x14ac:dyDescent="0.2">
      <c r="A824" s="317"/>
      <c r="B824" s="338"/>
      <c r="C824" s="339"/>
      <c r="D824" s="16"/>
      <c r="E824" s="16"/>
      <c r="F824" s="16"/>
      <c r="G824" s="16"/>
      <c r="H824" s="16"/>
      <c r="I824" s="16"/>
      <c r="J824" s="16"/>
      <c r="K824" s="16"/>
      <c r="L824" s="16"/>
      <c r="M824" s="16"/>
      <c r="N824" s="16"/>
      <c r="O824" s="16"/>
      <c r="P824" s="16"/>
      <c r="Q824" s="16"/>
      <c r="R824" s="16"/>
      <c r="S824" s="16"/>
      <c r="T824" s="16"/>
      <c r="U824" s="16"/>
      <c r="V824" s="324"/>
      <c r="W824" s="16"/>
      <c r="X824" s="340"/>
    </row>
    <row r="825" spans="1:24" x14ac:dyDescent="0.2">
      <c r="A825" s="317"/>
      <c r="B825" s="338"/>
      <c r="C825" s="339"/>
      <c r="D825" s="16"/>
      <c r="E825" s="16"/>
      <c r="F825" s="16"/>
      <c r="G825" s="16"/>
      <c r="H825" s="16"/>
      <c r="I825" s="16"/>
      <c r="J825" s="16"/>
      <c r="K825" s="16"/>
      <c r="L825" s="16"/>
      <c r="M825" s="16"/>
      <c r="N825" s="16"/>
      <c r="O825" s="16"/>
      <c r="P825" s="16"/>
      <c r="Q825" s="16"/>
      <c r="R825" s="16"/>
      <c r="S825" s="16"/>
      <c r="T825" s="16"/>
      <c r="U825" s="16"/>
      <c r="V825" s="324"/>
      <c r="W825" s="16"/>
      <c r="X825" s="340"/>
    </row>
    <row r="826" spans="1:24" x14ac:dyDescent="0.2">
      <c r="A826" s="317"/>
      <c r="B826" s="338"/>
      <c r="C826" s="339"/>
      <c r="D826" s="16"/>
      <c r="E826" s="16"/>
      <c r="F826" s="16"/>
      <c r="G826" s="16"/>
      <c r="H826" s="16"/>
      <c r="I826" s="16"/>
      <c r="J826" s="16"/>
      <c r="K826" s="16"/>
      <c r="L826" s="16"/>
      <c r="M826" s="16"/>
      <c r="N826" s="16"/>
      <c r="O826" s="16"/>
      <c r="P826" s="16"/>
      <c r="Q826" s="16"/>
      <c r="R826" s="16"/>
      <c r="S826" s="16"/>
      <c r="T826" s="16"/>
      <c r="U826" s="16"/>
      <c r="V826" s="324"/>
      <c r="W826" s="16"/>
      <c r="X826" s="340"/>
    </row>
    <row r="827" spans="1:24" x14ac:dyDescent="0.2">
      <c r="A827" s="317"/>
      <c r="B827" s="338"/>
      <c r="C827" s="339"/>
      <c r="D827" s="16"/>
      <c r="E827" s="16"/>
      <c r="F827" s="16"/>
      <c r="G827" s="16"/>
      <c r="H827" s="16"/>
      <c r="I827" s="16"/>
      <c r="J827" s="16"/>
      <c r="K827" s="16"/>
      <c r="L827" s="16"/>
      <c r="M827" s="16"/>
      <c r="N827" s="16"/>
      <c r="O827" s="16"/>
      <c r="P827" s="16"/>
      <c r="Q827" s="16"/>
      <c r="R827" s="16"/>
      <c r="S827" s="16"/>
      <c r="T827" s="16"/>
      <c r="U827" s="16"/>
      <c r="V827" s="324"/>
      <c r="W827" s="16"/>
      <c r="X827" s="340"/>
    </row>
    <row r="828" spans="1:24" x14ac:dyDescent="0.2">
      <c r="A828" s="317"/>
      <c r="B828" s="338"/>
      <c r="C828" s="339"/>
      <c r="D828" s="16"/>
      <c r="E828" s="16"/>
      <c r="F828" s="16"/>
      <c r="G828" s="16"/>
      <c r="H828" s="16"/>
      <c r="I828" s="16"/>
      <c r="J828" s="16"/>
      <c r="K828" s="16"/>
      <c r="L828" s="16"/>
      <c r="M828" s="16"/>
      <c r="N828" s="16"/>
      <c r="O828" s="16"/>
      <c r="P828" s="16"/>
      <c r="Q828" s="16"/>
      <c r="R828" s="16"/>
      <c r="S828" s="16"/>
      <c r="T828" s="16"/>
      <c r="U828" s="16"/>
      <c r="V828" s="324"/>
      <c r="W828" s="16"/>
      <c r="X828" s="340"/>
    </row>
    <row r="829" spans="1:24" x14ac:dyDescent="0.2">
      <c r="A829" s="317"/>
      <c r="B829" s="338"/>
      <c r="C829" s="339"/>
      <c r="D829" s="16"/>
      <c r="E829" s="16"/>
      <c r="F829" s="16"/>
      <c r="G829" s="16"/>
      <c r="H829" s="16"/>
      <c r="I829" s="16"/>
      <c r="J829" s="16"/>
      <c r="K829" s="16"/>
      <c r="L829" s="16"/>
      <c r="M829" s="16"/>
      <c r="N829" s="16"/>
      <c r="O829" s="16"/>
      <c r="P829" s="16"/>
      <c r="Q829" s="16"/>
      <c r="R829" s="16"/>
      <c r="S829" s="16"/>
      <c r="T829" s="16"/>
      <c r="U829" s="16"/>
      <c r="V829" s="324"/>
      <c r="W829" s="16"/>
      <c r="X829" s="340"/>
    </row>
    <row r="830" spans="1:24" x14ac:dyDescent="0.2">
      <c r="A830" s="317"/>
      <c r="B830" s="338"/>
      <c r="C830" s="339"/>
      <c r="D830" s="16"/>
      <c r="E830" s="16"/>
      <c r="F830" s="16"/>
      <c r="G830" s="16"/>
      <c r="H830" s="16"/>
      <c r="I830" s="16"/>
      <c r="J830" s="16"/>
      <c r="K830" s="16"/>
      <c r="L830" s="16"/>
      <c r="M830" s="16"/>
      <c r="N830" s="16"/>
      <c r="O830" s="16"/>
      <c r="P830" s="16"/>
      <c r="Q830" s="16"/>
      <c r="R830" s="16"/>
      <c r="S830" s="16"/>
      <c r="T830" s="16"/>
      <c r="U830" s="16"/>
      <c r="V830" s="324"/>
      <c r="W830" s="16"/>
      <c r="X830" s="340"/>
    </row>
    <row r="831" spans="1:24" x14ac:dyDescent="0.2">
      <c r="A831" s="317"/>
      <c r="B831" s="338"/>
      <c r="C831" s="339"/>
      <c r="D831" s="16"/>
      <c r="E831" s="16"/>
      <c r="F831" s="16"/>
      <c r="G831" s="16"/>
      <c r="H831" s="16"/>
      <c r="I831" s="16"/>
      <c r="J831" s="16"/>
      <c r="K831" s="16"/>
      <c r="L831" s="16"/>
      <c r="M831" s="16"/>
      <c r="N831" s="16"/>
      <c r="O831" s="16"/>
      <c r="P831" s="16"/>
      <c r="Q831" s="16"/>
      <c r="R831" s="16"/>
      <c r="S831" s="16"/>
      <c r="T831" s="16"/>
      <c r="U831" s="16"/>
      <c r="V831" s="324"/>
      <c r="W831" s="16"/>
      <c r="X831" s="340"/>
    </row>
    <row r="832" spans="1:24" x14ac:dyDescent="0.2">
      <c r="A832" s="317"/>
      <c r="B832" s="338"/>
      <c r="C832" s="339"/>
      <c r="D832" s="16"/>
      <c r="E832" s="16"/>
      <c r="F832" s="16"/>
      <c r="G832" s="16"/>
      <c r="H832" s="16"/>
      <c r="I832" s="16"/>
      <c r="J832" s="16"/>
      <c r="K832" s="16"/>
      <c r="L832" s="16"/>
      <c r="M832" s="16"/>
      <c r="N832" s="16"/>
      <c r="O832" s="16"/>
      <c r="P832" s="16"/>
      <c r="Q832" s="16"/>
      <c r="R832" s="16"/>
      <c r="S832" s="16"/>
      <c r="T832" s="16"/>
      <c r="U832" s="16"/>
      <c r="V832" s="324"/>
      <c r="W832" s="16"/>
      <c r="X832" s="340"/>
    </row>
    <row r="833" spans="1:24" x14ac:dyDescent="0.2">
      <c r="A833" s="317"/>
      <c r="B833" s="338"/>
      <c r="C833" s="339"/>
      <c r="D833" s="16"/>
      <c r="E833" s="16"/>
      <c r="F833" s="16"/>
      <c r="G833" s="16"/>
      <c r="H833" s="16"/>
      <c r="I833" s="16"/>
      <c r="J833" s="16"/>
      <c r="K833" s="16"/>
      <c r="L833" s="16"/>
      <c r="M833" s="16"/>
      <c r="N833" s="16"/>
      <c r="O833" s="16"/>
      <c r="P833" s="16"/>
      <c r="Q833" s="16"/>
      <c r="R833" s="16"/>
      <c r="S833" s="16"/>
      <c r="T833" s="16"/>
      <c r="U833" s="16"/>
      <c r="V833" s="324"/>
      <c r="W833" s="16"/>
      <c r="X833" s="340"/>
    </row>
  </sheetData>
  <sheetProtection algorithmName="SHA-512" hashValue="JOAEqkan5nVFQ4Tvcz5b5V7ORGW1/Q2NQzKLAJUH/TEbXkpJlWgrzgkRVkETQ4g9sVmVrJZ/doR1o2hxQi+h+Q==" saltValue="8KpMqs8bsnJ5DCHXWCFwwQ==" spinCount="100000" sheet="1" objects="1" scenarios="1"/>
  <mergeCells count="3304">
    <mergeCell ref="J427:K427"/>
    <mergeCell ref="L427:M427"/>
    <mergeCell ref="N427:O427"/>
    <mergeCell ref="P427:Q427"/>
    <mergeCell ref="R427:S427"/>
    <mergeCell ref="D224:T224"/>
    <mergeCell ref="D225:E225"/>
    <mergeCell ref="F225:V225"/>
    <mergeCell ref="N221:O221"/>
    <mergeCell ref="P221:Q221"/>
    <mergeCell ref="R221:S221"/>
    <mergeCell ref="D222:E222"/>
    <mergeCell ref="F222:G222"/>
    <mergeCell ref="H222:I222"/>
    <mergeCell ref="J222:K222"/>
    <mergeCell ref="L222:M222"/>
    <mergeCell ref="N222:O222"/>
    <mergeCell ref="P222:Q222"/>
    <mergeCell ref="R222:S222"/>
    <mergeCell ref="D223:E223"/>
    <mergeCell ref="F223:G223"/>
    <mergeCell ref="H223:I223"/>
    <mergeCell ref="J223:K223"/>
    <mergeCell ref="L223:M223"/>
    <mergeCell ref="N223:O223"/>
    <mergeCell ref="P223:Q223"/>
    <mergeCell ref="R223:S223"/>
    <mergeCell ref="D423:E423"/>
    <mergeCell ref="F423:G423"/>
    <mergeCell ref="H423:I423"/>
    <mergeCell ref="J423:K423"/>
    <mergeCell ref="L423:M423"/>
    <mergeCell ref="N423:O423"/>
    <mergeCell ref="P423:Q423"/>
    <mergeCell ref="R423:S423"/>
    <mergeCell ref="D424:E424"/>
    <mergeCell ref="F424:G424"/>
    <mergeCell ref="H424:I424"/>
    <mergeCell ref="J424:K424"/>
    <mergeCell ref="L424:M424"/>
    <mergeCell ref="N424:O424"/>
    <mergeCell ref="P424:Q424"/>
    <mergeCell ref="R424:S424"/>
    <mergeCell ref="D428:E428"/>
    <mergeCell ref="F428:G428"/>
    <mergeCell ref="H428:I428"/>
    <mergeCell ref="J428:K428"/>
    <mergeCell ref="L428:M428"/>
    <mergeCell ref="N428:O428"/>
    <mergeCell ref="P428:Q428"/>
    <mergeCell ref="R428:S428"/>
    <mergeCell ref="D425:E425"/>
    <mergeCell ref="F425:G425"/>
    <mergeCell ref="H425:I425"/>
    <mergeCell ref="J425:K425"/>
    <mergeCell ref="L425:M425"/>
    <mergeCell ref="N425:O425"/>
    <mergeCell ref="P425:Q425"/>
    <mergeCell ref="R425:S425"/>
    <mergeCell ref="D426:V426"/>
    <mergeCell ref="D427:E427"/>
    <mergeCell ref="F427:G427"/>
    <mergeCell ref="H427:I427"/>
    <mergeCell ref="D420:V420"/>
    <mergeCell ref="D421:E421"/>
    <mergeCell ref="F421:G421"/>
    <mergeCell ref="H421:I421"/>
    <mergeCell ref="J421:K421"/>
    <mergeCell ref="L421:M421"/>
    <mergeCell ref="N421:O421"/>
    <mergeCell ref="P421:Q421"/>
    <mergeCell ref="R421:S421"/>
    <mergeCell ref="D422:E422"/>
    <mergeCell ref="F422:G422"/>
    <mergeCell ref="H422:I422"/>
    <mergeCell ref="J422:K422"/>
    <mergeCell ref="L422:M422"/>
    <mergeCell ref="N422:O422"/>
    <mergeCell ref="P422:Q422"/>
    <mergeCell ref="R422:S422"/>
    <mergeCell ref="F417:G417"/>
    <mergeCell ref="H417:I417"/>
    <mergeCell ref="J417:K417"/>
    <mergeCell ref="L417:M417"/>
    <mergeCell ref="N417:O417"/>
    <mergeCell ref="P417:Q417"/>
    <mergeCell ref="R417:S417"/>
    <mergeCell ref="D418:E418"/>
    <mergeCell ref="F418:G418"/>
    <mergeCell ref="H418:I418"/>
    <mergeCell ref="J418:K418"/>
    <mergeCell ref="L418:M418"/>
    <mergeCell ref="N418:O418"/>
    <mergeCell ref="P418:Q418"/>
    <mergeCell ref="R418:S418"/>
    <mergeCell ref="D419:E419"/>
    <mergeCell ref="F419:G419"/>
    <mergeCell ref="H419:I419"/>
    <mergeCell ref="J419:K419"/>
    <mergeCell ref="L419:M419"/>
    <mergeCell ref="N419:O419"/>
    <mergeCell ref="P419:Q419"/>
    <mergeCell ref="R419:S419"/>
    <mergeCell ref="D505:T505"/>
    <mergeCell ref="D506:E506"/>
    <mergeCell ref="F506:V506"/>
    <mergeCell ref="D501:E501"/>
    <mergeCell ref="F501:V501"/>
    <mergeCell ref="D503:E503"/>
    <mergeCell ref="F503:G503"/>
    <mergeCell ref="H503:I503"/>
    <mergeCell ref="J503:K503"/>
    <mergeCell ref="L503:M503"/>
    <mergeCell ref="N503:O503"/>
    <mergeCell ref="P503:Q503"/>
    <mergeCell ref="R503:S503"/>
    <mergeCell ref="D504:E504"/>
    <mergeCell ref="F504:G504"/>
    <mergeCell ref="H504:I504"/>
    <mergeCell ref="J504:K504"/>
    <mergeCell ref="L504:M504"/>
    <mergeCell ref="N504:O504"/>
    <mergeCell ref="P504:Q504"/>
    <mergeCell ref="R504:S504"/>
    <mergeCell ref="D498:E498"/>
    <mergeCell ref="F498:G498"/>
    <mergeCell ref="H498:I498"/>
    <mergeCell ref="J498:K498"/>
    <mergeCell ref="L498:M498"/>
    <mergeCell ref="N498:O498"/>
    <mergeCell ref="P498:Q498"/>
    <mergeCell ref="R498:S498"/>
    <mergeCell ref="D499:E499"/>
    <mergeCell ref="F499:G499"/>
    <mergeCell ref="H499:I499"/>
    <mergeCell ref="J499:K499"/>
    <mergeCell ref="L499:M499"/>
    <mergeCell ref="N499:O499"/>
    <mergeCell ref="P499:Q499"/>
    <mergeCell ref="R499:S499"/>
    <mergeCell ref="D500:T500"/>
    <mergeCell ref="D495:E495"/>
    <mergeCell ref="F495:G495"/>
    <mergeCell ref="H495:I495"/>
    <mergeCell ref="J495:K495"/>
    <mergeCell ref="L495:M495"/>
    <mergeCell ref="N495:O495"/>
    <mergeCell ref="P495:Q495"/>
    <mergeCell ref="R495:S495"/>
    <mergeCell ref="D496:E496"/>
    <mergeCell ref="F496:G496"/>
    <mergeCell ref="H496:I496"/>
    <mergeCell ref="J496:K496"/>
    <mergeCell ref="L496:M496"/>
    <mergeCell ref="N496:O496"/>
    <mergeCell ref="P496:Q496"/>
    <mergeCell ref="R496:S496"/>
    <mergeCell ref="D497:E497"/>
    <mergeCell ref="F497:G497"/>
    <mergeCell ref="H497:I497"/>
    <mergeCell ref="J497:K497"/>
    <mergeCell ref="L497:M497"/>
    <mergeCell ref="N497:O497"/>
    <mergeCell ref="P497:Q497"/>
    <mergeCell ref="R497:S497"/>
    <mergeCell ref="D489:V489"/>
    <mergeCell ref="D490:E490"/>
    <mergeCell ref="F490:G490"/>
    <mergeCell ref="H490:I490"/>
    <mergeCell ref="J490:K490"/>
    <mergeCell ref="L490:M490"/>
    <mergeCell ref="N490:O490"/>
    <mergeCell ref="P490:Q490"/>
    <mergeCell ref="R490:S490"/>
    <mergeCell ref="D491:T491"/>
    <mergeCell ref="D492:E492"/>
    <mergeCell ref="F492:V492"/>
    <mergeCell ref="D494:E494"/>
    <mergeCell ref="F494:G494"/>
    <mergeCell ref="H494:I494"/>
    <mergeCell ref="J494:K494"/>
    <mergeCell ref="L494:M494"/>
    <mergeCell ref="N494:O494"/>
    <mergeCell ref="P494:Q494"/>
    <mergeCell ref="R494:S494"/>
    <mergeCell ref="D486:E486"/>
    <mergeCell ref="F486:G486"/>
    <mergeCell ref="H486:I486"/>
    <mergeCell ref="J486:K486"/>
    <mergeCell ref="L486:M486"/>
    <mergeCell ref="N486:O486"/>
    <mergeCell ref="P486:Q486"/>
    <mergeCell ref="R486:S486"/>
    <mergeCell ref="D487:E487"/>
    <mergeCell ref="F487:G487"/>
    <mergeCell ref="H487:I487"/>
    <mergeCell ref="J487:K487"/>
    <mergeCell ref="L487:M487"/>
    <mergeCell ref="N487:O487"/>
    <mergeCell ref="P487:Q487"/>
    <mergeCell ref="R487:S487"/>
    <mergeCell ref="D488:E488"/>
    <mergeCell ref="F488:G488"/>
    <mergeCell ref="H488:I488"/>
    <mergeCell ref="J488:K488"/>
    <mergeCell ref="L488:M488"/>
    <mergeCell ref="N488:O488"/>
    <mergeCell ref="P488:Q488"/>
    <mergeCell ref="R488:S488"/>
    <mergeCell ref="D483:V483"/>
    <mergeCell ref="D484:E484"/>
    <mergeCell ref="F484:G484"/>
    <mergeCell ref="H484:I484"/>
    <mergeCell ref="J484:K484"/>
    <mergeCell ref="L484:M484"/>
    <mergeCell ref="N484:O484"/>
    <mergeCell ref="P484:Q484"/>
    <mergeCell ref="R484:S484"/>
    <mergeCell ref="D485:E485"/>
    <mergeCell ref="F485:G485"/>
    <mergeCell ref="H485:I485"/>
    <mergeCell ref="J485:K485"/>
    <mergeCell ref="L485:M485"/>
    <mergeCell ref="N485:O485"/>
    <mergeCell ref="P485:Q485"/>
    <mergeCell ref="R485:S485"/>
    <mergeCell ref="F479:G479"/>
    <mergeCell ref="H479:I479"/>
    <mergeCell ref="J479:K479"/>
    <mergeCell ref="L479:M479"/>
    <mergeCell ref="N479:O479"/>
    <mergeCell ref="P479:Q479"/>
    <mergeCell ref="R479:S479"/>
    <mergeCell ref="D480:V480"/>
    <mergeCell ref="D481:E481"/>
    <mergeCell ref="F481:G481"/>
    <mergeCell ref="H481:I481"/>
    <mergeCell ref="J481:K481"/>
    <mergeCell ref="L481:M481"/>
    <mergeCell ref="N481:O481"/>
    <mergeCell ref="P481:Q481"/>
    <mergeCell ref="R481:S481"/>
    <mergeCell ref="D482:E482"/>
    <mergeCell ref="F482:G482"/>
    <mergeCell ref="H482:I482"/>
    <mergeCell ref="J482:K482"/>
    <mergeCell ref="L482:M482"/>
    <mergeCell ref="N482:O482"/>
    <mergeCell ref="P482:Q482"/>
    <mergeCell ref="R482:S482"/>
    <mergeCell ref="R450:S450"/>
    <mergeCell ref="D467:E467"/>
    <mergeCell ref="F467:G467"/>
    <mergeCell ref="H467:I467"/>
    <mergeCell ref="F476:G476"/>
    <mergeCell ref="H476:I476"/>
    <mergeCell ref="J476:K476"/>
    <mergeCell ref="L476:M476"/>
    <mergeCell ref="D475:V475"/>
    <mergeCell ref="D462:E462"/>
    <mergeCell ref="L460:M460"/>
    <mergeCell ref="N460:O460"/>
    <mergeCell ref="P460:Q460"/>
    <mergeCell ref="F457:V457"/>
    <mergeCell ref="N455:O455"/>
    <mergeCell ref="N461:O461"/>
    <mergeCell ref="R463:S463"/>
    <mergeCell ref="H463:I463"/>
    <mergeCell ref="R473:S473"/>
    <mergeCell ref="D464:T464"/>
    <mergeCell ref="R461:S461"/>
    <mergeCell ref="D460:E460"/>
    <mergeCell ref="D461:E461"/>
    <mergeCell ref="D452:T452"/>
    <mergeCell ref="D463:E463"/>
    <mergeCell ref="P459:Q459"/>
    <mergeCell ref="D459:E459"/>
    <mergeCell ref="H460:I460"/>
    <mergeCell ref="N468:O468"/>
    <mergeCell ref="P468:Q468"/>
    <mergeCell ref="D457:E457"/>
    <mergeCell ref="D476:E476"/>
    <mergeCell ref="N412:O412"/>
    <mergeCell ref="P412:Q412"/>
    <mergeCell ref="R412:S412"/>
    <mergeCell ref="D413:T413"/>
    <mergeCell ref="R447:S447"/>
    <mergeCell ref="L448:M448"/>
    <mergeCell ref="F407:G407"/>
    <mergeCell ref="H407:I407"/>
    <mergeCell ref="D405:E405"/>
    <mergeCell ref="L432:M432"/>
    <mergeCell ref="R432:S432"/>
    <mergeCell ref="F447:G447"/>
    <mergeCell ref="H447:I447"/>
    <mergeCell ref="D444:E444"/>
    <mergeCell ref="P434:Q434"/>
    <mergeCell ref="D435:E435"/>
    <mergeCell ref="L411:M411"/>
    <mergeCell ref="N411:O411"/>
    <mergeCell ref="P411:Q411"/>
    <mergeCell ref="D448:E448"/>
    <mergeCell ref="R434:S434"/>
    <mergeCell ref="P432:Q432"/>
    <mergeCell ref="F435:G435"/>
    <mergeCell ref="H435:I435"/>
    <mergeCell ref="F434:G434"/>
    <mergeCell ref="F433:G433"/>
    <mergeCell ref="H433:I433"/>
    <mergeCell ref="D434:E434"/>
    <mergeCell ref="N432:O432"/>
    <mergeCell ref="D429:T429"/>
    <mergeCell ref="D416:V416"/>
    <mergeCell ref="D417:E417"/>
    <mergeCell ref="D378:V378"/>
    <mergeCell ref="D379:E379"/>
    <mergeCell ref="F379:G379"/>
    <mergeCell ref="H379:I379"/>
    <mergeCell ref="J379:K379"/>
    <mergeCell ref="L379:M379"/>
    <mergeCell ref="N379:O379"/>
    <mergeCell ref="P379:Q379"/>
    <mergeCell ref="R379:S379"/>
    <mergeCell ref="D380:T380"/>
    <mergeCell ref="D381:E381"/>
    <mergeCell ref="F381:V381"/>
    <mergeCell ref="D401:V401"/>
    <mergeCell ref="F402:G402"/>
    <mergeCell ref="J402:K402"/>
    <mergeCell ref="N402:O402"/>
    <mergeCell ref="P455:Q455"/>
    <mergeCell ref="J455:K455"/>
    <mergeCell ref="D453:E453"/>
    <mergeCell ref="H405:I405"/>
    <mergeCell ref="J405:K405"/>
    <mergeCell ref="L405:M405"/>
    <mergeCell ref="P405:Q405"/>
    <mergeCell ref="D406:V406"/>
    <mergeCell ref="L403:M403"/>
    <mergeCell ref="P403:Q403"/>
    <mergeCell ref="F403:G403"/>
    <mergeCell ref="D397:E397"/>
    <mergeCell ref="F397:G397"/>
    <mergeCell ref="R395:S395"/>
    <mergeCell ref="J397:K397"/>
    <mergeCell ref="H396:I396"/>
    <mergeCell ref="D395:E395"/>
    <mergeCell ref="J395:K395"/>
    <mergeCell ref="L395:M395"/>
    <mergeCell ref="R402:S402"/>
    <mergeCell ref="N403:O403"/>
    <mergeCell ref="F396:G396"/>
    <mergeCell ref="P396:Q396"/>
    <mergeCell ref="P395:Q395"/>
    <mergeCell ref="D372:V372"/>
    <mergeCell ref="D373:E373"/>
    <mergeCell ref="F373:G373"/>
    <mergeCell ref="H373:I373"/>
    <mergeCell ref="J373:K373"/>
    <mergeCell ref="L373:M373"/>
    <mergeCell ref="N373:O373"/>
    <mergeCell ref="P373:Q373"/>
    <mergeCell ref="R373:S373"/>
    <mergeCell ref="T373:V377"/>
    <mergeCell ref="D374:E374"/>
    <mergeCell ref="F374:G374"/>
    <mergeCell ref="H374:I374"/>
    <mergeCell ref="J374:K374"/>
    <mergeCell ref="L374:M374"/>
    <mergeCell ref="N374:O374"/>
    <mergeCell ref="P374:Q374"/>
    <mergeCell ref="R374:S374"/>
    <mergeCell ref="D375:E375"/>
    <mergeCell ref="F375:G375"/>
    <mergeCell ref="H375:I375"/>
    <mergeCell ref="J375:K375"/>
    <mergeCell ref="L375:M375"/>
    <mergeCell ref="N375:O375"/>
    <mergeCell ref="P375:Q375"/>
    <mergeCell ref="R375:S375"/>
    <mergeCell ref="D376:S376"/>
    <mergeCell ref="D377:S377"/>
    <mergeCell ref="D369:E369"/>
    <mergeCell ref="F369:G369"/>
    <mergeCell ref="H369:I369"/>
    <mergeCell ref="J369:K369"/>
    <mergeCell ref="L369:M369"/>
    <mergeCell ref="N369:O369"/>
    <mergeCell ref="P369:Q369"/>
    <mergeCell ref="R369:S369"/>
    <mergeCell ref="D370:S370"/>
    <mergeCell ref="D371:E371"/>
    <mergeCell ref="F371:G371"/>
    <mergeCell ref="H371:I371"/>
    <mergeCell ref="J371:K371"/>
    <mergeCell ref="L371:M371"/>
    <mergeCell ref="N371:O371"/>
    <mergeCell ref="P371:Q371"/>
    <mergeCell ref="R371:S371"/>
    <mergeCell ref="N366:O366"/>
    <mergeCell ref="P366:Q366"/>
    <mergeCell ref="R366:S366"/>
    <mergeCell ref="D367:E367"/>
    <mergeCell ref="F367:G367"/>
    <mergeCell ref="H367:I367"/>
    <mergeCell ref="J367:K367"/>
    <mergeCell ref="L367:M367"/>
    <mergeCell ref="N367:O367"/>
    <mergeCell ref="P367:Q367"/>
    <mergeCell ref="R367:S367"/>
    <mergeCell ref="D368:E368"/>
    <mergeCell ref="F368:G368"/>
    <mergeCell ref="H368:I368"/>
    <mergeCell ref="J368:K368"/>
    <mergeCell ref="L368:M368"/>
    <mergeCell ref="N368:O368"/>
    <mergeCell ref="P368:Q368"/>
    <mergeCell ref="R368:S368"/>
    <mergeCell ref="D361:S361"/>
    <mergeCell ref="D362:E362"/>
    <mergeCell ref="F362:G362"/>
    <mergeCell ref="H362:I362"/>
    <mergeCell ref="J362:K362"/>
    <mergeCell ref="L362:M362"/>
    <mergeCell ref="N362:O362"/>
    <mergeCell ref="P362:Q362"/>
    <mergeCell ref="R362:S362"/>
    <mergeCell ref="D363:V363"/>
    <mergeCell ref="D364:E364"/>
    <mergeCell ref="F364:G364"/>
    <mergeCell ref="H364:I364"/>
    <mergeCell ref="J364:K364"/>
    <mergeCell ref="L364:M364"/>
    <mergeCell ref="N364:O364"/>
    <mergeCell ref="P364:Q364"/>
    <mergeCell ref="R364:S364"/>
    <mergeCell ref="T364:V370"/>
    <mergeCell ref="D365:E365"/>
    <mergeCell ref="F365:G365"/>
    <mergeCell ref="H365:I365"/>
    <mergeCell ref="J365:K365"/>
    <mergeCell ref="L365:M365"/>
    <mergeCell ref="N365:O365"/>
    <mergeCell ref="P365:Q365"/>
    <mergeCell ref="R365:S365"/>
    <mergeCell ref="D366:E366"/>
    <mergeCell ref="F366:G366"/>
    <mergeCell ref="H366:I366"/>
    <mergeCell ref="J366:K366"/>
    <mergeCell ref="L366:M366"/>
    <mergeCell ref="P358:Q358"/>
    <mergeCell ref="R358:S358"/>
    <mergeCell ref="D359:E359"/>
    <mergeCell ref="F359:G359"/>
    <mergeCell ref="H359:I359"/>
    <mergeCell ref="J359:K359"/>
    <mergeCell ref="L359:M359"/>
    <mergeCell ref="N359:O359"/>
    <mergeCell ref="P359:Q359"/>
    <mergeCell ref="R359:S359"/>
    <mergeCell ref="D360:E360"/>
    <mergeCell ref="F360:G360"/>
    <mergeCell ref="H360:I360"/>
    <mergeCell ref="J360:K360"/>
    <mergeCell ref="L360:M360"/>
    <mergeCell ref="N360:O360"/>
    <mergeCell ref="P360:Q360"/>
    <mergeCell ref="R360:S360"/>
    <mergeCell ref="D354:V354"/>
    <mergeCell ref="D355:E355"/>
    <mergeCell ref="F355:G355"/>
    <mergeCell ref="H355:I355"/>
    <mergeCell ref="J355:K355"/>
    <mergeCell ref="L355:M355"/>
    <mergeCell ref="N355:O355"/>
    <mergeCell ref="P355:Q355"/>
    <mergeCell ref="R355:S355"/>
    <mergeCell ref="T355:V361"/>
    <mergeCell ref="D356:E356"/>
    <mergeCell ref="F356:G356"/>
    <mergeCell ref="H356:I356"/>
    <mergeCell ref="J356:K356"/>
    <mergeCell ref="L356:M356"/>
    <mergeCell ref="N356:O356"/>
    <mergeCell ref="P356:Q356"/>
    <mergeCell ref="R356:S356"/>
    <mergeCell ref="D357:E357"/>
    <mergeCell ref="F357:G357"/>
    <mergeCell ref="H357:I357"/>
    <mergeCell ref="J357:K357"/>
    <mergeCell ref="L357:M357"/>
    <mergeCell ref="N357:O357"/>
    <mergeCell ref="P357:Q357"/>
    <mergeCell ref="R357:S357"/>
    <mergeCell ref="D358:E358"/>
    <mergeCell ref="F358:G358"/>
    <mergeCell ref="H358:I358"/>
    <mergeCell ref="J358:K358"/>
    <mergeCell ref="L358:M358"/>
    <mergeCell ref="N358:O358"/>
    <mergeCell ref="D350:E350"/>
    <mergeCell ref="F350:G350"/>
    <mergeCell ref="H350:I350"/>
    <mergeCell ref="J350:K350"/>
    <mergeCell ref="L350:M350"/>
    <mergeCell ref="N350:O350"/>
    <mergeCell ref="P350:Q350"/>
    <mergeCell ref="R350:S350"/>
    <mergeCell ref="D352:V352"/>
    <mergeCell ref="D353:E353"/>
    <mergeCell ref="F353:G353"/>
    <mergeCell ref="H353:I353"/>
    <mergeCell ref="J353:K353"/>
    <mergeCell ref="L353:M353"/>
    <mergeCell ref="N353:O353"/>
    <mergeCell ref="P353:Q353"/>
    <mergeCell ref="R353:S353"/>
    <mergeCell ref="D346:E346"/>
    <mergeCell ref="F346:G346"/>
    <mergeCell ref="H346:I346"/>
    <mergeCell ref="N346:O346"/>
    <mergeCell ref="P346:Q346"/>
    <mergeCell ref="R346:S346"/>
    <mergeCell ref="J348:K348"/>
    <mergeCell ref="R348:S348"/>
    <mergeCell ref="D349:E349"/>
    <mergeCell ref="F349:G349"/>
    <mergeCell ref="H349:I349"/>
    <mergeCell ref="J349:K349"/>
    <mergeCell ref="L349:M349"/>
    <mergeCell ref="N349:O349"/>
    <mergeCell ref="P349:Q349"/>
    <mergeCell ref="R349:S349"/>
    <mergeCell ref="N345:O345"/>
    <mergeCell ref="F314:G314"/>
    <mergeCell ref="N314:O314"/>
    <mergeCell ref="P314:Q314"/>
    <mergeCell ref="H322:I322"/>
    <mergeCell ref="D330:E330"/>
    <mergeCell ref="F330:G330"/>
    <mergeCell ref="R326:S326"/>
    <mergeCell ref="J325:K325"/>
    <mergeCell ref="J322:K322"/>
    <mergeCell ref="J330:K330"/>
    <mergeCell ref="L330:M330"/>
    <mergeCell ref="N330:O330"/>
    <mergeCell ref="R317:S317"/>
    <mergeCell ref="P325:Q325"/>
    <mergeCell ref="L331:M331"/>
    <mergeCell ref="F328:G328"/>
    <mergeCell ref="H328:I328"/>
    <mergeCell ref="L328:M328"/>
    <mergeCell ref="J320:K320"/>
    <mergeCell ref="L320:M320"/>
    <mergeCell ref="R322:S322"/>
    <mergeCell ref="P324:Q324"/>
    <mergeCell ref="R325:S325"/>
    <mergeCell ref="L322:M322"/>
    <mergeCell ref="J331:K331"/>
    <mergeCell ref="D325:E325"/>
    <mergeCell ref="N322:O322"/>
    <mergeCell ref="H330:I330"/>
    <mergeCell ref="H331:I331"/>
    <mergeCell ref="N328:O328"/>
    <mergeCell ref="P328:Q328"/>
    <mergeCell ref="H315:I315"/>
    <mergeCell ref="J293:K293"/>
    <mergeCell ref="L293:M293"/>
    <mergeCell ref="N293:O293"/>
    <mergeCell ref="P293:Q293"/>
    <mergeCell ref="R293:S293"/>
    <mergeCell ref="J328:K328"/>
    <mergeCell ref="D324:E324"/>
    <mergeCell ref="N324:O324"/>
    <mergeCell ref="N331:O331"/>
    <mergeCell ref="N326:O326"/>
    <mergeCell ref="P326:Q326"/>
    <mergeCell ref="F326:G326"/>
    <mergeCell ref="F325:G325"/>
    <mergeCell ref="F324:G324"/>
    <mergeCell ref="H324:I324"/>
    <mergeCell ref="H323:I323"/>
    <mergeCell ref="N325:O325"/>
    <mergeCell ref="D326:E326"/>
    <mergeCell ref="H326:I326"/>
    <mergeCell ref="J326:K326"/>
    <mergeCell ref="L326:M326"/>
    <mergeCell ref="D295:E295"/>
    <mergeCell ref="F295:V295"/>
    <mergeCell ref="F307:G307"/>
    <mergeCell ref="H307:I307"/>
    <mergeCell ref="J307:K307"/>
    <mergeCell ref="L307:M307"/>
    <mergeCell ref="N307:O307"/>
    <mergeCell ref="P307:Q307"/>
    <mergeCell ref="R307:S307"/>
    <mergeCell ref="D308:E308"/>
    <mergeCell ref="F308:G308"/>
    <mergeCell ref="N291:O291"/>
    <mergeCell ref="P291:Q291"/>
    <mergeCell ref="R291:S291"/>
    <mergeCell ref="L301:M301"/>
    <mergeCell ref="P302:Q302"/>
    <mergeCell ref="R308:S308"/>
    <mergeCell ref="J297:K297"/>
    <mergeCell ref="D299:E299"/>
    <mergeCell ref="J302:K302"/>
    <mergeCell ref="L297:M297"/>
    <mergeCell ref="N297:O297"/>
    <mergeCell ref="D304:T304"/>
    <mergeCell ref="F299:G299"/>
    <mergeCell ref="L299:M299"/>
    <mergeCell ref="P300:Q300"/>
    <mergeCell ref="H301:I301"/>
    <mergeCell ref="H300:I300"/>
    <mergeCell ref="D307:E307"/>
    <mergeCell ref="R300:S300"/>
    <mergeCell ref="D301:E301"/>
    <mergeCell ref="F298:G298"/>
    <mergeCell ref="D292:E292"/>
    <mergeCell ref="F292:G292"/>
    <mergeCell ref="H292:I292"/>
    <mergeCell ref="J292:K292"/>
    <mergeCell ref="L292:M292"/>
    <mergeCell ref="N292:O292"/>
    <mergeCell ref="P292:Q292"/>
    <mergeCell ref="R292:S292"/>
    <mergeCell ref="D293:E293"/>
    <mergeCell ref="F293:G293"/>
    <mergeCell ref="H293:I293"/>
    <mergeCell ref="D288:E288"/>
    <mergeCell ref="F288:G288"/>
    <mergeCell ref="H288:I288"/>
    <mergeCell ref="J288:K288"/>
    <mergeCell ref="L288:M288"/>
    <mergeCell ref="N288:O288"/>
    <mergeCell ref="P288:Q288"/>
    <mergeCell ref="R288:S288"/>
    <mergeCell ref="D294:T294"/>
    <mergeCell ref="R298:S298"/>
    <mergeCell ref="N303:O303"/>
    <mergeCell ref="D289:E289"/>
    <mergeCell ref="F289:G289"/>
    <mergeCell ref="H289:I289"/>
    <mergeCell ref="J289:K289"/>
    <mergeCell ref="L289:M289"/>
    <mergeCell ref="N289:O289"/>
    <mergeCell ref="P289:Q289"/>
    <mergeCell ref="R289:S289"/>
    <mergeCell ref="D290:E290"/>
    <mergeCell ref="F290:G290"/>
    <mergeCell ref="H290:I290"/>
    <mergeCell ref="J290:K290"/>
    <mergeCell ref="L290:M290"/>
    <mergeCell ref="N290:O290"/>
    <mergeCell ref="P290:Q290"/>
    <mergeCell ref="R290:S290"/>
    <mergeCell ref="D291:E291"/>
    <mergeCell ref="F291:G291"/>
    <mergeCell ref="H291:I291"/>
    <mergeCell ref="J291:K291"/>
    <mergeCell ref="L291:M291"/>
    <mergeCell ref="L282:M282"/>
    <mergeCell ref="N282:O282"/>
    <mergeCell ref="P282:Q282"/>
    <mergeCell ref="R282:S282"/>
    <mergeCell ref="D283:V283"/>
    <mergeCell ref="D284:E284"/>
    <mergeCell ref="F284:G284"/>
    <mergeCell ref="H284:I284"/>
    <mergeCell ref="J284:K284"/>
    <mergeCell ref="L284:M284"/>
    <mergeCell ref="N284:O284"/>
    <mergeCell ref="P284:Q284"/>
    <mergeCell ref="R284:S284"/>
    <mergeCell ref="D285:V285"/>
    <mergeCell ref="D286:V286"/>
    <mergeCell ref="D287:E287"/>
    <mergeCell ref="F287:G287"/>
    <mergeCell ref="H287:I287"/>
    <mergeCell ref="J287:K287"/>
    <mergeCell ref="L287:M287"/>
    <mergeCell ref="N287:O287"/>
    <mergeCell ref="P287:Q287"/>
    <mergeCell ref="R287:S287"/>
    <mergeCell ref="P273:Q273"/>
    <mergeCell ref="R273:S273"/>
    <mergeCell ref="P270:Q270"/>
    <mergeCell ref="R270:S270"/>
    <mergeCell ref="J268:K268"/>
    <mergeCell ref="L268:M268"/>
    <mergeCell ref="F268:G268"/>
    <mergeCell ref="H268:I268"/>
    <mergeCell ref="N267:O267"/>
    <mergeCell ref="P267:Q267"/>
    <mergeCell ref="J273:K273"/>
    <mergeCell ref="L273:M273"/>
    <mergeCell ref="H277:I277"/>
    <mergeCell ref="J277:K277"/>
    <mergeCell ref="L277:M277"/>
    <mergeCell ref="N277:O277"/>
    <mergeCell ref="P277:Q277"/>
    <mergeCell ref="R277:S277"/>
    <mergeCell ref="P275:Q275"/>
    <mergeCell ref="R275:S275"/>
    <mergeCell ref="D274:E274"/>
    <mergeCell ref="F274:G274"/>
    <mergeCell ref="H274:I274"/>
    <mergeCell ref="J274:K274"/>
    <mergeCell ref="L274:M274"/>
    <mergeCell ref="N274:O274"/>
    <mergeCell ref="P274:Q274"/>
    <mergeCell ref="R274:S274"/>
    <mergeCell ref="D220:E220"/>
    <mergeCell ref="F220:G220"/>
    <mergeCell ref="H220:I220"/>
    <mergeCell ref="J220:K220"/>
    <mergeCell ref="L220:M220"/>
    <mergeCell ref="N220:O220"/>
    <mergeCell ref="P220:Q220"/>
    <mergeCell ref="R220:S220"/>
    <mergeCell ref="D221:E221"/>
    <mergeCell ref="F221:G221"/>
    <mergeCell ref="H221:I221"/>
    <mergeCell ref="J221:K221"/>
    <mergeCell ref="L221:M221"/>
    <mergeCell ref="P266:Q266"/>
    <mergeCell ref="R266:S266"/>
    <mergeCell ref="D267:E267"/>
    <mergeCell ref="F267:G267"/>
    <mergeCell ref="H267:I267"/>
    <mergeCell ref="J267:K267"/>
    <mergeCell ref="L267:M267"/>
    <mergeCell ref="D271:V271"/>
    <mergeCell ref="D272:V272"/>
    <mergeCell ref="D273:E273"/>
    <mergeCell ref="N273:O273"/>
    <mergeCell ref="D95:E95"/>
    <mergeCell ref="F95:V95"/>
    <mergeCell ref="D256:V256"/>
    <mergeCell ref="D257:E257"/>
    <mergeCell ref="F257:G257"/>
    <mergeCell ref="H257:I257"/>
    <mergeCell ref="J257:K257"/>
    <mergeCell ref="L257:M257"/>
    <mergeCell ref="N257:O257"/>
    <mergeCell ref="P257:Q257"/>
    <mergeCell ref="R257:S257"/>
    <mergeCell ref="D208:E208"/>
    <mergeCell ref="F208:G208"/>
    <mergeCell ref="H208:I208"/>
    <mergeCell ref="D213:E213"/>
    <mergeCell ref="N211:O211"/>
    <mergeCell ref="P207:Q207"/>
    <mergeCell ref="D210:E210"/>
    <mergeCell ref="D207:E207"/>
    <mergeCell ref="R188:S188"/>
    <mergeCell ref="P194:Q194"/>
    <mergeCell ref="R201:S201"/>
    <mergeCell ref="J196:K196"/>
    <mergeCell ref="R197:S197"/>
    <mergeCell ref="N197:O197"/>
    <mergeCell ref="F196:G196"/>
    <mergeCell ref="H209:I209"/>
    <mergeCell ref="D212:T212"/>
    <mergeCell ref="P230:Q230"/>
    <mergeCell ref="R230:S230"/>
    <mergeCell ref="J215:K215"/>
    <mergeCell ref="D193:E193"/>
    <mergeCell ref="L114:M114"/>
    <mergeCell ref="P114:Q114"/>
    <mergeCell ref="D245:E245"/>
    <mergeCell ref="F245:G245"/>
    <mergeCell ref="H245:I245"/>
    <mergeCell ref="J193:K193"/>
    <mergeCell ref="P201:Q201"/>
    <mergeCell ref="R202:S202"/>
    <mergeCell ref="H194:I194"/>
    <mergeCell ref="R196:S196"/>
    <mergeCell ref="L196:M196"/>
    <mergeCell ref="H205:I205"/>
    <mergeCell ref="N196:O196"/>
    <mergeCell ref="F207:G207"/>
    <mergeCell ref="H188:I188"/>
    <mergeCell ref="D195:V195"/>
    <mergeCell ref="D199:E199"/>
    <mergeCell ref="D190:T190"/>
    <mergeCell ref="D191:E191"/>
    <mergeCell ref="D197:E197"/>
    <mergeCell ref="H203:I203"/>
    <mergeCell ref="J197:K197"/>
    <mergeCell ref="N202:O202"/>
    <mergeCell ref="D203:E203"/>
    <mergeCell ref="D202:E202"/>
    <mergeCell ref="D201:E201"/>
    <mergeCell ref="H202:I202"/>
    <mergeCell ref="P477:Q477"/>
    <mergeCell ref="R477:S477"/>
    <mergeCell ref="F459:G459"/>
    <mergeCell ref="P85:Q85"/>
    <mergeCell ref="R85:S85"/>
    <mergeCell ref="H83:I83"/>
    <mergeCell ref="J83:K83"/>
    <mergeCell ref="L85:M85"/>
    <mergeCell ref="N85:O85"/>
    <mergeCell ref="D85:E85"/>
    <mergeCell ref="D90:E90"/>
    <mergeCell ref="F90:G90"/>
    <mergeCell ref="H90:I90"/>
    <mergeCell ref="J90:K90"/>
    <mergeCell ref="L90:M90"/>
    <mergeCell ref="N90:O90"/>
    <mergeCell ref="P90:Q90"/>
    <mergeCell ref="R90:S90"/>
    <mergeCell ref="D91:V91"/>
    <mergeCell ref="H93:I93"/>
    <mergeCell ref="J93:K93"/>
    <mergeCell ref="L93:M93"/>
    <mergeCell ref="N93:O93"/>
    <mergeCell ref="P93:Q93"/>
    <mergeCell ref="R93:S93"/>
    <mergeCell ref="P86:Q86"/>
    <mergeCell ref="R86:S86"/>
    <mergeCell ref="D87:V87"/>
    <mergeCell ref="F84:G84"/>
    <mergeCell ref="D84:E84"/>
    <mergeCell ref="R83:S83"/>
    <mergeCell ref="D93:E93"/>
    <mergeCell ref="P476:Q476"/>
    <mergeCell ref="R476:S476"/>
    <mergeCell ref="J468:K468"/>
    <mergeCell ref="L468:M468"/>
    <mergeCell ref="D465:E465"/>
    <mergeCell ref="P474:Q474"/>
    <mergeCell ref="R474:S474"/>
    <mergeCell ref="R468:S468"/>
    <mergeCell ref="D469:T469"/>
    <mergeCell ref="D474:E474"/>
    <mergeCell ref="F474:G474"/>
    <mergeCell ref="F470:V470"/>
    <mergeCell ref="D468:E468"/>
    <mergeCell ref="F468:G468"/>
    <mergeCell ref="H468:I468"/>
    <mergeCell ref="P473:Q473"/>
    <mergeCell ref="J473:K473"/>
    <mergeCell ref="R449:S449"/>
    <mergeCell ref="F449:G449"/>
    <mergeCell ref="D455:E455"/>
    <mergeCell ref="H455:I455"/>
    <mergeCell ref="F465:V465"/>
    <mergeCell ref="F463:G463"/>
    <mergeCell ref="J460:K460"/>
    <mergeCell ref="F450:G450"/>
    <mergeCell ref="H449:I449"/>
    <mergeCell ref="P449:Q449"/>
    <mergeCell ref="N449:O449"/>
    <mergeCell ref="D83:E83"/>
    <mergeCell ref="F83:G83"/>
    <mergeCell ref="P84:Q84"/>
    <mergeCell ref="R84:S84"/>
    <mergeCell ref="F85:G85"/>
    <mergeCell ref="H85:I85"/>
    <mergeCell ref="J85:K85"/>
    <mergeCell ref="D86:E86"/>
    <mergeCell ref="D92:E92"/>
    <mergeCell ref="F92:G92"/>
    <mergeCell ref="H92:I92"/>
    <mergeCell ref="J92:K92"/>
    <mergeCell ref="D311:E311"/>
    <mergeCell ref="H308:I308"/>
    <mergeCell ref="J308:K308"/>
    <mergeCell ref="L308:M308"/>
    <mergeCell ref="J463:K463"/>
    <mergeCell ref="D456:T456"/>
    <mergeCell ref="F93:G93"/>
    <mergeCell ref="P104:Q104"/>
    <mergeCell ref="N102:O102"/>
    <mergeCell ref="L547:M547"/>
    <mergeCell ref="N542:O542"/>
    <mergeCell ref="L552:M552"/>
    <mergeCell ref="D536:E536"/>
    <mergeCell ref="D539:E539"/>
    <mergeCell ref="P547:Q547"/>
    <mergeCell ref="N541:O541"/>
    <mergeCell ref="D478:E478"/>
    <mergeCell ref="L518:M518"/>
    <mergeCell ref="D69:E69"/>
    <mergeCell ref="R66:S66"/>
    <mergeCell ref="D75:E75"/>
    <mergeCell ref="L83:M83"/>
    <mergeCell ref="N83:O83"/>
    <mergeCell ref="P83:Q83"/>
    <mergeCell ref="D71:E71"/>
    <mergeCell ref="P71:Q71"/>
    <mergeCell ref="R71:S71"/>
    <mergeCell ref="P77:Q77"/>
    <mergeCell ref="R77:S77"/>
    <mergeCell ref="R72:S72"/>
    <mergeCell ref="N70:O70"/>
    <mergeCell ref="L69:M69"/>
    <mergeCell ref="N69:O69"/>
    <mergeCell ref="F89:G89"/>
    <mergeCell ref="H89:I89"/>
    <mergeCell ref="J89:K89"/>
    <mergeCell ref="D82:V82"/>
    <mergeCell ref="D412:E412"/>
    <mergeCell ref="F412:G412"/>
    <mergeCell ref="L455:M455"/>
    <mergeCell ref="F453:V453"/>
    <mergeCell ref="P66:Q66"/>
    <mergeCell ref="D73:E73"/>
    <mergeCell ref="D70:E70"/>
    <mergeCell ref="N73:O73"/>
    <mergeCell ref="R73:S73"/>
    <mergeCell ref="F77:G77"/>
    <mergeCell ref="H77:I77"/>
    <mergeCell ref="J549:K549"/>
    <mergeCell ref="N551:O551"/>
    <mergeCell ref="P553:Q553"/>
    <mergeCell ref="D517:E517"/>
    <mergeCell ref="D515:E515"/>
    <mergeCell ref="L534:M534"/>
    <mergeCell ref="R538:S538"/>
    <mergeCell ref="P511:Q511"/>
    <mergeCell ref="R524:S524"/>
    <mergeCell ref="R530:S530"/>
    <mergeCell ref="F515:V515"/>
    <mergeCell ref="H529:I529"/>
    <mergeCell ref="H530:I530"/>
    <mergeCell ref="F519:G519"/>
    <mergeCell ref="J524:K524"/>
    <mergeCell ref="N528:O528"/>
    <mergeCell ref="L525:M525"/>
    <mergeCell ref="J538:K538"/>
    <mergeCell ref="D547:E547"/>
    <mergeCell ref="D541:E541"/>
    <mergeCell ref="H511:I511"/>
    <mergeCell ref="H527:I527"/>
    <mergeCell ref="F521:V521"/>
    <mergeCell ref="F527:G527"/>
    <mergeCell ref="N518:O518"/>
    <mergeCell ref="P558:Q558"/>
    <mergeCell ref="N578:O578"/>
    <mergeCell ref="F72:G72"/>
    <mergeCell ref="P67:Q67"/>
    <mergeCell ref="D52:T52"/>
    <mergeCell ref="D51:E51"/>
    <mergeCell ref="D60:E60"/>
    <mergeCell ref="J70:K70"/>
    <mergeCell ref="L70:M70"/>
    <mergeCell ref="F70:G70"/>
    <mergeCell ref="F71:G71"/>
    <mergeCell ref="L71:M71"/>
    <mergeCell ref="J73:K73"/>
    <mergeCell ref="L73:M73"/>
    <mergeCell ref="N71:O71"/>
    <mergeCell ref="P72:Q72"/>
    <mergeCell ref="L77:M77"/>
    <mergeCell ref="H73:I73"/>
    <mergeCell ref="H51:I51"/>
    <mergeCell ref="J71:K71"/>
    <mergeCell ref="P73:Q73"/>
    <mergeCell ref="R70:S70"/>
    <mergeCell ref="F73:G73"/>
    <mergeCell ref="H65:I65"/>
    <mergeCell ref="D59:E59"/>
    <mergeCell ref="D56:E56"/>
    <mergeCell ref="H70:I70"/>
    <mergeCell ref="F78:G78"/>
    <mergeCell ref="N72:O72"/>
    <mergeCell ref="R58:S58"/>
    <mergeCell ref="F66:G66"/>
    <mergeCell ref="L78:M78"/>
    <mergeCell ref="D592:T592"/>
    <mergeCell ref="F593:V593"/>
    <mergeCell ref="P525:Q525"/>
    <mergeCell ref="L541:M541"/>
    <mergeCell ref="J584:K584"/>
    <mergeCell ref="L584:M584"/>
    <mergeCell ref="N584:O584"/>
    <mergeCell ref="P584:Q584"/>
    <mergeCell ref="R584:S584"/>
    <mergeCell ref="D585:E585"/>
    <mergeCell ref="R586:S586"/>
    <mergeCell ref="R579:S579"/>
    <mergeCell ref="D580:E580"/>
    <mergeCell ref="H586:I586"/>
    <mergeCell ref="J586:K586"/>
    <mergeCell ref="J566:K566"/>
    <mergeCell ref="L566:M566"/>
    <mergeCell ref="H588:I588"/>
    <mergeCell ref="J588:K588"/>
    <mergeCell ref="J540:K540"/>
    <mergeCell ref="J569:K569"/>
    <mergeCell ref="L569:M569"/>
    <mergeCell ref="J572:K572"/>
    <mergeCell ref="R569:S569"/>
    <mergeCell ref="D570:E570"/>
    <mergeCell ref="F570:G570"/>
    <mergeCell ref="F584:G584"/>
    <mergeCell ref="P551:Q551"/>
    <mergeCell ref="H551:I551"/>
    <mergeCell ref="D534:E534"/>
    <mergeCell ref="R534:S534"/>
    <mergeCell ref="N543:O543"/>
    <mergeCell ref="D588:E588"/>
    <mergeCell ref="F588:G588"/>
    <mergeCell ref="F596:G596"/>
    <mergeCell ref="L580:M580"/>
    <mergeCell ref="P595:Q595"/>
    <mergeCell ref="R598:S598"/>
    <mergeCell ref="D598:E598"/>
    <mergeCell ref="L588:M588"/>
    <mergeCell ref="R581:S581"/>
    <mergeCell ref="L599:M599"/>
    <mergeCell ref="R599:S599"/>
    <mergeCell ref="N597:O597"/>
    <mergeCell ref="P597:Q597"/>
    <mergeCell ref="R597:S597"/>
    <mergeCell ref="D593:E593"/>
    <mergeCell ref="J596:K596"/>
    <mergeCell ref="P581:Q581"/>
    <mergeCell ref="F585:G585"/>
    <mergeCell ref="H585:I585"/>
    <mergeCell ref="J585:K585"/>
    <mergeCell ref="L585:M585"/>
    <mergeCell ref="D586:E586"/>
    <mergeCell ref="F586:G586"/>
    <mergeCell ref="H596:I596"/>
    <mergeCell ref="L598:M598"/>
    <mergeCell ref="N588:O588"/>
    <mergeCell ref="P588:Q588"/>
    <mergeCell ref="R588:S588"/>
    <mergeCell ref="H595:I595"/>
    <mergeCell ref="N590:O590"/>
    <mergeCell ref="J595:K595"/>
    <mergeCell ref="J599:K599"/>
    <mergeCell ref="D317:E317"/>
    <mergeCell ref="H462:I462"/>
    <mergeCell ref="H387:I387"/>
    <mergeCell ref="P467:Q467"/>
    <mergeCell ref="R467:S467"/>
    <mergeCell ref="F335:G335"/>
    <mergeCell ref="H335:I335"/>
    <mergeCell ref="F601:V601"/>
    <mergeCell ref="P579:Q579"/>
    <mergeCell ref="D566:E566"/>
    <mergeCell ref="F566:G566"/>
    <mergeCell ref="H566:I566"/>
    <mergeCell ref="R570:S570"/>
    <mergeCell ref="H591:I591"/>
    <mergeCell ref="J591:K591"/>
    <mergeCell ref="L591:M591"/>
    <mergeCell ref="N585:O585"/>
    <mergeCell ref="P585:Q585"/>
    <mergeCell ref="R585:S585"/>
    <mergeCell ref="D597:E597"/>
    <mergeCell ref="F597:G597"/>
    <mergeCell ref="R589:S589"/>
    <mergeCell ref="F595:G595"/>
    <mergeCell ref="P598:Q598"/>
    <mergeCell ref="P596:Q596"/>
    <mergeCell ref="D601:E601"/>
    <mergeCell ref="D599:E599"/>
    <mergeCell ref="D579:E579"/>
    <mergeCell ref="F579:G579"/>
    <mergeCell ref="F572:G572"/>
    <mergeCell ref="H572:I572"/>
    <mergeCell ref="N595:O595"/>
    <mergeCell ref="P308:Q308"/>
    <mergeCell ref="D275:E275"/>
    <mergeCell ref="F275:G275"/>
    <mergeCell ref="H275:I275"/>
    <mergeCell ref="J275:K275"/>
    <mergeCell ref="L275:M275"/>
    <mergeCell ref="N275:O275"/>
    <mergeCell ref="N308:O308"/>
    <mergeCell ref="D351:S351"/>
    <mergeCell ref="N463:O463"/>
    <mergeCell ref="F461:G461"/>
    <mergeCell ref="J461:K461"/>
    <mergeCell ref="H450:I450"/>
    <mergeCell ref="L450:M450"/>
    <mergeCell ref="L473:M473"/>
    <mergeCell ref="N473:O473"/>
    <mergeCell ref="L462:M462"/>
    <mergeCell ref="J467:K467"/>
    <mergeCell ref="L467:M467"/>
    <mergeCell ref="N467:O467"/>
    <mergeCell ref="D447:E447"/>
    <mergeCell ref="H473:I473"/>
    <mergeCell ref="H402:I402"/>
    <mergeCell ref="F395:G395"/>
    <mergeCell ref="L396:M396"/>
    <mergeCell ref="D327:V327"/>
    <mergeCell ref="P463:Q463"/>
    <mergeCell ref="J462:K462"/>
    <mergeCell ref="J314:K314"/>
    <mergeCell ref="R315:S315"/>
    <mergeCell ref="D309:E309"/>
    <mergeCell ref="F309:G309"/>
    <mergeCell ref="N247:O247"/>
    <mergeCell ref="P247:Q247"/>
    <mergeCell ref="J250:K250"/>
    <mergeCell ref="L250:M250"/>
    <mergeCell ref="N250:O250"/>
    <mergeCell ref="P250:Q250"/>
    <mergeCell ref="R250:S250"/>
    <mergeCell ref="R510:S510"/>
    <mergeCell ref="P461:Q461"/>
    <mergeCell ref="F266:G266"/>
    <mergeCell ref="H266:I266"/>
    <mergeCell ref="J266:K266"/>
    <mergeCell ref="H270:I270"/>
    <mergeCell ref="J270:K270"/>
    <mergeCell ref="L270:M270"/>
    <mergeCell ref="L266:M266"/>
    <mergeCell ref="D300:E300"/>
    <mergeCell ref="D298:E298"/>
    <mergeCell ref="F273:G273"/>
    <mergeCell ref="H273:I273"/>
    <mergeCell ref="D297:E297"/>
    <mergeCell ref="P265:Q265"/>
    <mergeCell ref="R265:S265"/>
    <mergeCell ref="L449:M449"/>
    <mergeCell ref="H441:I441"/>
    <mergeCell ref="J441:K441"/>
    <mergeCell ref="L441:M441"/>
    <mergeCell ref="N441:O441"/>
    <mergeCell ref="J387:K387"/>
    <mergeCell ref="R332:S332"/>
    <mergeCell ref="N342:O342"/>
    <mergeCell ref="N317:O317"/>
    <mergeCell ref="F230:G230"/>
    <mergeCell ref="R264:S264"/>
    <mergeCell ref="H263:I263"/>
    <mergeCell ref="L260:M260"/>
    <mergeCell ref="D260:E260"/>
    <mergeCell ref="F260:G260"/>
    <mergeCell ref="D276:V276"/>
    <mergeCell ref="R297:S297"/>
    <mergeCell ref="F302:G302"/>
    <mergeCell ref="P298:Q298"/>
    <mergeCell ref="R302:S302"/>
    <mergeCell ref="L232:M232"/>
    <mergeCell ref="N232:O232"/>
    <mergeCell ref="N206:O206"/>
    <mergeCell ref="D244:V244"/>
    <mergeCell ref="N301:O301"/>
    <mergeCell ref="J299:K299"/>
    <mergeCell ref="H297:I297"/>
    <mergeCell ref="D259:V259"/>
    <mergeCell ref="L298:M298"/>
    <mergeCell ref="F300:G300"/>
    <mergeCell ref="L300:M300"/>
    <mergeCell ref="H261:I261"/>
    <mergeCell ref="J261:K261"/>
    <mergeCell ref="L265:M265"/>
    <mergeCell ref="N265:O265"/>
    <mergeCell ref="J263:K263"/>
    <mergeCell ref="J206:K206"/>
    <mergeCell ref="D277:E277"/>
    <mergeCell ref="R263:S263"/>
    <mergeCell ref="D240:V240"/>
    <mergeCell ref="L247:M247"/>
    <mergeCell ref="J245:K245"/>
    <mergeCell ref="L245:M245"/>
    <mergeCell ref="N245:O245"/>
    <mergeCell ref="P245:Q245"/>
    <mergeCell ref="R205:S205"/>
    <mergeCell ref="F206:G206"/>
    <mergeCell ref="L207:M207"/>
    <mergeCell ref="J335:K335"/>
    <mergeCell ref="L340:M340"/>
    <mergeCell ref="N205:O205"/>
    <mergeCell ref="L332:M332"/>
    <mergeCell ref="H238:I238"/>
    <mergeCell ref="J238:K238"/>
    <mergeCell ref="H241:I241"/>
    <mergeCell ref="J241:K241"/>
    <mergeCell ref="L241:M241"/>
    <mergeCell ref="N270:O270"/>
    <mergeCell ref="H206:I206"/>
    <mergeCell ref="F340:G340"/>
    <mergeCell ref="N266:O266"/>
    <mergeCell ref="D278:T278"/>
    <mergeCell ref="D279:E279"/>
    <mergeCell ref="F279:V279"/>
    <mergeCell ref="D281:V281"/>
    <mergeCell ref="D282:E282"/>
    <mergeCell ref="F282:G282"/>
    <mergeCell ref="H282:I282"/>
    <mergeCell ref="J282:K282"/>
    <mergeCell ref="N260:O260"/>
    <mergeCell ref="P260:Q260"/>
    <mergeCell ref="L210:M210"/>
    <mergeCell ref="D230:E230"/>
    <mergeCell ref="D449:E449"/>
    <mergeCell ref="D443:T443"/>
    <mergeCell ref="R455:S455"/>
    <mergeCell ref="F448:G448"/>
    <mergeCell ref="D402:E402"/>
    <mergeCell ref="D305:E305"/>
    <mergeCell ref="R267:S267"/>
    <mergeCell ref="D268:E268"/>
    <mergeCell ref="L194:M194"/>
    <mergeCell ref="L184:M184"/>
    <mergeCell ref="F126:V126"/>
    <mergeCell ref="R117:S117"/>
    <mergeCell ref="R194:S194"/>
    <mergeCell ref="L189:M189"/>
    <mergeCell ref="H144:I144"/>
    <mergeCell ref="L129:M129"/>
    <mergeCell ref="R145:S145"/>
    <mergeCell ref="R142:S142"/>
    <mergeCell ref="F182:G182"/>
    <mergeCell ref="L123:M123"/>
    <mergeCell ref="L143:M143"/>
    <mergeCell ref="R193:S193"/>
    <mergeCell ref="L193:M193"/>
    <mergeCell ref="F191:V191"/>
    <mergeCell ref="F193:G193"/>
    <mergeCell ref="P196:Q196"/>
    <mergeCell ref="P209:Q209"/>
    <mergeCell ref="F277:G277"/>
    <mergeCell ref="F189:G189"/>
    <mergeCell ref="P268:Q268"/>
    <mergeCell ref="R268:S268"/>
    <mergeCell ref="D266:E266"/>
    <mergeCell ref="F444:V444"/>
    <mergeCell ref="F317:G317"/>
    <mergeCell ref="F305:V305"/>
    <mergeCell ref="F323:G323"/>
    <mergeCell ref="D323:E323"/>
    <mergeCell ref="F455:G455"/>
    <mergeCell ref="P448:Q448"/>
    <mergeCell ref="R448:S448"/>
    <mergeCell ref="D451:E451"/>
    <mergeCell ref="F451:G451"/>
    <mergeCell ref="D514:T514"/>
    <mergeCell ref="N509:O509"/>
    <mergeCell ref="P509:Q509"/>
    <mergeCell ref="F517:G517"/>
    <mergeCell ref="H474:I474"/>
    <mergeCell ref="J474:K474"/>
    <mergeCell ref="L474:M474"/>
    <mergeCell ref="N474:O474"/>
    <mergeCell ref="L512:M512"/>
    <mergeCell ref="N512:O512"/>
    <mergeCell ref="P512:Q512"/>
    <mergeCell ref="H509:I509"/>
    <mergeCell ref="F510:G510"/>
    <mergeCell ref="R512:S512"/>
    <mergeCell ref="P513:Q513"/>
    <mergeCell ref="R511:S511"/>
    <mergeCell ref="J511:K511"/>
    <mergeCell ref="D509:E509"/>
    <mergeCell ref="H517:I517"/>
    <mergeCell ref="R517:S517"/>
    <mergeCell ref="R513:S513"/>
    <mergeCell ref="L511:M511"/>
    <mergeCell ref="F478:G478"/>
    <mergeCell ref="H478:I478"/>
    <mergeCell ref="J478:K478"/>
    <mergeCell ref="L478:M478"/>
    <mergeCell ref="N478:O478"/>
    <mergeCell ref="P478:Q478"/>
    <mergeCell ref="R478:S478"/>
    <mergeCell ref="D479:E479"/>
    <mergeCell ref="D520:T520"/>
    <mergeCell ref="H525:I525"/>
    <mergeCell ref="N525:O525"/>
    <mergeCell ref="N527:O527"/>
    <mergeCell ref="P524:Q524"/>
    <mergeCell ref="N462:O462"/>
    <mergeCell ref="F462:G462"/>
    <mergeCell ref="P530:Q530"/>
    <mergeCell ref="P510:Q510"/>
    <mergeCell ref="H510:I510"/>
    <mergeCell ref="J517:K517"/>
    <mergeCell ref="N513:O513"/>
    <mergeCell ref="L517:M517"/>
    <mergeCell ref="N517:O517"/>
    <mergeCell ref="L528:M528"/>
    <mergeCell ref="P526:Q526"/>
    <mergeCell ref="R519:S519"/>
    <mergeCell ref="D477:E477"/>
    <mergeCell ref="F477:G477"/>
    <mergeCell ref="H477:I477"/>
    <mergeCell ref="J477:K477"/>
    <mergeCell ref="L477:M477"/>
    <mergeCell ref="N477:O477"/>
    <mergeCell ref="N476:O476"/>
    <mergeCell ref="N323:O323"/>
    <mergeCell ref="P322:Q322"/>
    <mergeCell ref="D233:V233"/>
    <mergeCell ref="N230:O230"/>
    <mergeCell ref="D217:E217"/>
    <mergeCell ref="P206:Q206"/>
    <mergeCell ref="N236:O236"/>
    <mergeCell ref="P236:Q236"/>
    <mergeCell ref="J207:K207"/>
    <mergeCell ref="J208:K208"/>
    <mergeCell ref="L208:M208"/>
    <mergeCell ref="N208:O208"/>
    <mergeCell ref="F211:G211"/>
    <mergeCell ref="D215:E215"/>
    <mergeCell ref="F215:G215"/>
    <mergeCell ref="N215:O215"/>
    <mergeCell ref="C218:V218"/>
    <mergeCell ref="J315:K315"/>
    <mergeCell ref="N315:O315"/>
    <mergeCell ref="L315:M315"/>
    <mergeCell ref="N298:O298"/>
    <mergeCell ref="H302:I302"/>
    <mergeCell ref="J303:K303"/>
    <mergeCell ref="R301:S301"/>
    <mergeCell ref="D302:E302"/>
    <mergeCell ref="D303:E303"/>
    <mergeCell ref="P315:Q315"/>
    <mergeCell ref="H309:I309"/>
    <mergeCell ref="J309:K309"/>
    <mergeCell ref="L309:M309"/>
    <mergeCell ref="F217:V217"/>
    <mergeCell ref="D211:E211"/>
    <mergeCell ref="H13:I13"/>
    <mergeCell ref="P6:Q6"/>
    <mergeCell ref="D22:E22"/>
    <mergeCell ref="D9:E9"/>
    <mergeCell ref="D11:E11"/>
    <mergeCell ref="F10:G10"/>
    <mergeCell ref="J13:K13"/>
    <mergeCell ref="F22:G22"/>
    <mergeCell ref="R28:S28"/>
    <mergeCell ref="F14:G14"/>
    <mergeCell ref="P14:Q14"/>
    <mergeCell ref="L6:M6"/>
    <mergeCell ref="N6:O6"/>
    <mergeCell ref="N10:O10"/>
    <mergeCell ref="H10:I10"/>
    <mergeCell ref="F315:G315"/>
    <mergeCell ref="R314:S314"/>
    <mergeCell ref="R204:S204"/>
    <mergeCell ref="D205:E205"/>
    <mergeCell ref="F205:G205"/>
    <mergeCell ref="J205:K205"/>
    <mergeCell ref="L205:M205"/>
    <mergeCell ref="L209:M209"/>
    <mergeCell ref="N209:O209"/>
    <mergeCell ref="F238:G238"/>
    <mergeCell ref="D258:V258"/>
    <mergeCell ref="H189:I189"/>
    <mergeCell ref="J189:K189"/>
    <mergeCell ref="P205:Q205"/>
    <mergeCell ref="H230:I230"/>
    <mergeCell ref="J230:K230"/>
    <mergeCell ref="J204:K204"/>
    <mergeCell ref="D134:E134"/>
    <mergeCell ref="H145:I145"/>
    <mergeCell ref="D114:E114"/>
    <mergeCell ref="H116:I116"/>
    <mergeCell ref="J116:K116"/>
    <mergeCell ref="L116:M116"/>
    <mergeCell ref="H123:I123"/>
    <mergeCell ref="D117:E117"/>
    <mergeCell ref="N114:O114"/>
    <mergeCell ref="D142:E142"/>
    <mergeCell ref="R136:S136"/>
    <mergeCell ref="H133:I133"/>
    <mergeCell ref="R129:S129"/>
    <mergeCell ref="N141:O141"/>
    <mergeCell ref="N136:O136"/>
    <mergeCell ref="A2:V2"/>
    <mergeCell ref="D6:E6"/>
    <mergeCell ref="J6:K6"/>
    <mergeCell ref="J7:K7"/>
    <mergeCell ref="L7:M7"/>
    <mergeCell ref="R46:S46"/>
    <mergeCell ref="R48:S48"/>
    <mergeCell ref="N48:O48"/>
    <mergeCell ref="P47:Q47"/>
    <mergeCell ref="D8:E8"/>
    <mergeCell ref="J17:K17"/>
    <mergeCell ref="F8:G8"/>
    <mergeCell ref="F13:G13"/>
    <mergeCell ref="N46:O46"/>
    <mergeCell ref="R45:S45"/>
    <mergeCell ref="H8:I8"/>
    <mergeCell ref="L11:M11"/>
    <mergeCell ref="D89:E89"/>
    <mergeCell ref="L124:M124"/>
    <mergeCell ref="D106:E106"/>
    <mergeCell ref="J114:K114"/>
    <mergeCell ref="D102:E102"/>
    <mergeCell ref="F100:G100"/>
    <mergeCell ref="N98:O98"/>
    <mergeCell ref="R115:S115"/>
    <mergeCell ref="R114:S114"/>
    <mergeCell ref="D129:E129"/>
    <mergeCell ref="D141:E141"/>
    <mergeCell ref="H107:I107"/>
    <mergeCell ref="F107:G107"/>
    <mergeCell ref="J108:K108"/>
    <mergeCell ref="R133:S133"/>
    <mergeCell ref="R108:S108"/>
    <mergeCell ref="L89:M89"/>
    <mergeCell ref="N89:O89"/>
    <mergeCell ref="P89:Q89"/>
    <mergeCell ref="L92:M92"/>
    <mergeCell ref="N92:O92"/>
    <mergeCell ref="P92:Q92"/>
    <mergeCell ref="R92:S92"/>
    <mergeCell ref="D94:T94"/>
    <mergeCell ref="D110:E110"/>
    <mergeCell ref="D112:V112"/>
    <mergeCell ref="D108:E108"/>
    <mergeCell ref="L107:M107"/>
    <mergeCell ref="N107:O107"/>
    <mergeCell ref="P107:Q107"/>
    <mergeCell ref="D115:E115"/>
    <mergeCell ref="H114:I114"/>
    <mergeCell ref="J141:K141"/>
    <mergeCell ref="J129:K129"/>
    <mergeCell ref="F103:G103"/>
    <mergeCell ref="N115:O115"/>
    <mergeCell ref="H115:I115"/>
    <mergeCell ref="P116:Q116"/>
    <mergeCell ref="J105:K105"/>
    <mergeCell ref="L105:M105"/>
    <mergeCell ref="N105:O105"/>
    <mergeCell ref="P105:Q105"/>
    <mergeCell ref="J99:K99"/>
    <mergeCell ref="J106:K106"/>
    <mergeCell ref="J124:K124"/>
    <mergeCell ref="P136:Q136"/>
    <mergeCell ref="H136:I136"/>
    <mergeCell ref="F131:V131"/>
    <mergeCell ref="N129:O129"/>
    <mergeCell ref="J133:K133"/>
    <mergeCell ref="L141:M141"/>
    <mergeCell ref="R113:S113"/>
    <mergeCell ref="D120:T120"/>
    <mergeCell ref="F117:G117"/>
    <mergeCell ref="D136:E136"/>
    <mergeCell ref="F133:G133"/>
    <mergeCell ref="P129:Q129"/>
    <mergeCell ref="L133:M133"/>
    <mergeCell ref="P134:Q134"/>
    <mergeCell ref="J135:K135"/>
    <mergeCell ref="L134:M134"/>
    <mergeCell ref="R134:S134"/>
    <mergeCell ref="N133:O133"/>
    <mergeCell ref="P133:Q133"/>
    <mergeCell ref="D77:E77"/>
    <mergeCell ref="F187:G187"/>
    <mergeCell ref="L183:M183"/>
    <mergeCell ref="N183:O183"/>
    <mergeCell ref="N117:O117"/>
    <mergeCell ref="R116:S116"/>
    <mergeCell ref="N135:O135"/>
    <mergeCell ref="F129:G129"/>
    <mergeCell ref="L119:M119"/>
    <mergeCell ref="L142:M142"/>
    <mergeCell ref="N123:O123"/>
    <mergeCell ref="H124:I124"/>
    <mergeCell ref="R128:S128"/>
    <mergeCell ref="R118:S118"/>
    <mergeCell ref="F119:G119"/>
    <mergeCell ref="L136:M136"/>
    <mergeCell ref="J136:K136"/>
    <mergeCell ref="D80:E80"/>
    <mergeCell ref="J180:K180"/>
    <mergeCell ref="L180:M180"/>
    <mergeCell ref="D170:T170"/>
    <mergeCell ref="P178:Q178"/>
    <mergeCell ref="R141:S141"/>
    <mergeCell ref="F134:G134"/>
    <mergeCell ref="L135:M135"/>
    <mergeCell ref="H135:I135"/>
    <mergeCell ref="P123:Q123"/>
    <mergeCell ref="D116:E116"/>
    <mergeCell ref="L84:M84"/>
    <mergeCell ref="N84:O84"/>
    <mergeCell ref="J84:K84"/>
    <mergeCell ref="L117:M117"/>
    <mergeCell ref="J264:K264"/>
    <mergeCell ref="L261:M261"/>
    <mergeCell ref="N261:O261"/>
    <mergeCell ref="P261:Q261"/>
    <mergeCell ref="R261:S261"/>
    <mergeCell ref="D262:V262"/>
    <mergeCell ref="D263:E263"/>
    <mergeCell ref="D265:E265"/>
    <mergeCell ref="H265:I265"/>
    <mergeCell ref="J265:K265"/>
    <mergeCell ref="D261:E261"/>
    <mergeCell ref="F261:G261"/>
    <mergeCell ref="P142:Q142"/>
    <mergeCell ref="D143:E143"/>
    <mergeCell ref="H180:I180"/>
    <mergeCell ref="F143:G143"/>
    <mergeCell ref="N145:O145"/>
    <mergeCell ref="R143:S143"/>
    <mergeCell ref="F144:G144"/>
    <mergeCell ref="J143:K143"/>
    <mergeCell ref="F147:V147"/>
    <mergeCell ref="F145:G145"/>
    <mergeCell ref="P143:Q143"/>
    <mergeCell ref="H143:I143"/>
    <mergeCell ref="H152:I152"/>
    <mergeCell ref="P145:Q145"/>
    <mergeCell ref="L144:M144"/>
    <mergeCell ref="L204:M204"/>
    <mergeCell ref="N204:O204"/>
    <mergeCell ref="H207:I207"/>
    <mergeCell ref="F232:G232"/>
    <mergeCell ref="H232:I232"/>
    <mergeCell ref="D335:E335"/>
    <mergeCell ref="F332:G332"/>
    <mergeCell ref="R333:S333"/>
    <mergeCell ref="R331:S331"/>
    <mergeCell ref="P332:Q332"/>
    <mergeCell ref="F344:G344"/>
    <mergeCell ref="H344:I344"/>
    <mergeCell ref="J344:K344"/>
    <mergeCell ref="L344:M344"/>
    <mergeCell ref="N344:O344"/>
    <mergeCell ref="P344:Q344"/>
    <mergeCell ref="R344:S344"/>
    <mergeCell ref="D345:E345"/>
    <mergeCell ref="F345:G345"/>
    <mergeCell ref="H332:I332"/>
    <mergeCell ref="H342:I342"/>
    <mergeCell ref="J332:K332"/>
    <mergeCell ref="J338:K338"/>
    <mergeCell ref="H345:I345"/>
    <mergeCell ref="J345:K345"/>
    <mergeCell ref="L345:M345"/>
    <mergeCell ref="P345:Q345"/>
    <mergeCell ref="R345:S345"/>
    <mergeCell ref="H395:I395"/>
    <mergeCell ref="F136:G136"/>
    <mergeCell ref="F202:G202"/>
    <mergeCell ref="F203:G203"/>
    <mergeCell ref="J298:K298"/>
    <mergeCell ref="L317:M317"/>
    <mergeCell ref="L348:M348"/>
    <mergeCell ref="N348:O348"/>
    <mergeCell ref="P348:Q348"/>
    <mergeCell ref="R324:S324"/>
    <mergeCell ref="H325:I325"/>
    <mergeCell ref="R347:S347"/>
    <mergeCell ref="F331:G331"/>
    <mergeCell ref="L335:M335"/>
    <mergeCell ref="N335:O335"/>
    <mergeCell ref="D383:V383"/>
    <mergeCell ref="H338:I338"/>
    <mergeCell ref="D384:V384"/>
    <mergeCell ref="D385:E385"/>
    <mergeCell ref="P343:Q343"/>
    <mergeCell ref="D387:E387"/>
    <mergeCell ref="P334:Q334"/>
    <mergeCell ref="P323:Q323"/>
    <mergeCell ref="D347:E347"/>
    <mergeCell ref="F347:G347"/>
    <mergeCell ref="H347:I347"/>
    <mergeCell ref="D348:E348"/>
    <mergeCell ref="F348:G348"/>
    <mergeCell ref="H348:I348"/>
    <mergeCell ref="T322:V326"/>
    <mergeCell ref="J323:K323"/>
    <mergeCell ref="L323:M323"/>
    <mergeCell ref="F124:G124"/>
    <mergeCell ref="N332:O332"/>
    <mergeCell ref="P342:Q342"/>
    <mergeCell ref="F333:G333"/>
    <mergeCell ref="R343:S343"/>
    <mergeCell ref="J342:K342"/>
    <mergeCell ref="L342:M342"/>
    <mergeCell ref="J340:K340"/>
    <mergeCell ref="J333:K333"/>
    <mergeCell ref="L333:M333"/>
    <mergeCell ref="J324:K324"/>
    <mergeCell ref="L324:M324"/>
    <mergeCell ref="L325:M325"/>
    <mergeCell ref="R323:S323"/>
    <mergeCell ref="R338:S338"/>
    <mergeCell ref="P340:Q340"/>
    <mergeCell ref="N340:O340"/>
    <mergeCell ref="N338:O338"/>
    <mergeCell ref="H334:I334"/>
    <mergeCell ref="J334:K334"/>
    <mergeCell ref="R334:S334"/>
    <mergeCell ref="L264:M264"/>
    <mergeCell ref="F135:G135"/>
    <mergeCell ref="L152:M152"/>
    <mergeCell ref="N152:O152"/>
    <mergeCell ref="P152:Q152"/>
    <mergeCell ref="L182:M182"/>
    <mergeCell ref="N182:O182"/>
    <mergeCell ref="N320:O320"/>
    <mergeCell ref="H260:I260"/>
    <mergeCell ref="R182:S182"/>
    <mergeCell ref="P336:Q336"/>
    <mergeCell ref="L433:M433"/>
    <mergeCell ref="F440:G440"/>
    <mergeCell ref="H440:I440"/>
    <mergeCell ref="J440:K440"/>
    <mergeCell ref="N450:O450"/>
    <mergeCell ref="P450:Q450"/>
    <mergeCell ref="D437:E437"/>
    <mergeCell ref="F511:G511"/>
    <mergeCell ref="J512:K512"/>
    <mergeCell ref="N451:O451"/>
    <mergeCell ref="P451:Q451"/>
    <mergeCell ref="R451:S451"/>
    <mergeCell ref="J449:K449"/>
    <mergeCell ref="J450:K450"/>
    <mergeCell ref="J510:K510"/>
    <mergeCell ref="N511:O511"/>
    <mergeCell ref="N459:O459"/>
    <mergeCell ref="R460:S460"/>
    <mergeCell ref="J447:K447"/>
    <mergeCell ref="J509:K509"/>
    <mergeCell ref="C507:V507"/>
    <mergeCell ref="N510:O510"/>
    <mergeCell ref="F509:G509"/>
    <mergeCell ref="R509:S509"/>
    <mergeCell ref="F460:G460"/>
    <mergeCell ref="R462:S462"/>
    <mergeCell ref="L509:M509"/>
    <mergeCell ref="D472:V472"/>
    <mergeCell ref="D473:E473"/>
    <mergeCell ref="F473:G473"/>
    <mergeCell ref="D470:E470"/>
    <mergeCell ref="J451:K451"/>
    <mergeCell ref="P22:Q22"/>
    <mergeCell ref="L48:M48"/>
    <mergeCell ref="R22:S22"/>
    <mergeCell ref="N22:O22"/>
    <mergeCell ref="F98:G98"/>
    <mergeCell ref="R107:S107"/>
    <mergeCell ref="P106:Q106"/>
    <mergeCell ref="L106:M106"/>
    <mergeCell ref="F108:G108"/>
    <mergeCell ref="H108:I108"/>
    <mergeCell ref="J115:K115"/>
    <mergeCell ref="L115:M115"/>
    <mergeCell ref="J103:K103"/>
    <mergeCell ref="L103:M103"/>
    <mergeCell ref="N103:O103"/>
    <mergeCell ref="N36:O36"/>
    <mergeCell ref="H67:I67"/>
    <mergeCell ref="F51:G51"/>
    <mergeCell ref="P57:Q57"/>
    <mergeCell ref="R89:S89"/>
    <mergeCell ref="L108:M108"/>
    <mergeCell ref="J58:K58"/>
    <mergeCell ref="L58:M58"/>
    <mergeCell ref="N58:O58"/>
    <mergeCell ref="P58:Q58"/>
    <mergeCell ref="R106:S106"/>
    <mergeCell ref="N51:O51"/>
    <mergeCell ref="H78:I78"/>
    <mergeCell ref="P70:Q70"/>
    <mergeCell ref="D88:V88"/>
    <mergeCell ref="J78:K78"/>
    <mergeCell ref="D72:E72"/>
    <mergeCell ref="P10:Q10"/>
    <mergeCell ref="R9:S9"/>
    <mergeCell ref="J8:K8"/>
    <mergeCell ref="H12:I12"/>
    <mergeCell ref="J12:K12"/>
    <mergeCell ref="J9:K9"/>
    <mergeCell ref="N13:O13"/>
    <mergeCell ref="J22:K22"/>
    <mergeCell ref="F19:V19"/>
    <mergeCell ref="R21:S21"/>
    <mergeCell ref="R16:S16"/>
    <mergeCell ref="R17:S17"/>
    <mergeCell ref="H17:I17"/>
    <mergeCell ref="R12:S12"/>
    <mergeCell ref="F24:V24"/>
    <mergeCell ref="F21:G21"/>
    <mergeCell ref="R102:S102"/>
    <mergeCell ref="H58:I58"/>
    <mergeCell ref="P26:Q26"/>
    <mergeCell ref="R26:S26"/>
    <mergeCell ref="N11:O11"/>
    <mergeCell ref="J15:K15"/>
    <mergeCell ref="L15:M15"/>
    <mergeCell ref="N15:O15"/>
    <mergeCell ref="P15:Q15"/>
    <mergeCell ref="N14:O14"/>
    <mergeCell ref="H15:I15"/>
    <mergeCell ref="P17:Q17"/>
    <mergeCell ref="L17:M17"/>
    <mergeCell ref="N9:O9"/>
    <mergeCell ref="N21:O21"/>
    <mergeCell ref="D18:T18"/>
    <mergeCell ref="D600:T600"/>
    <mergeCell ref="P599:Q599"/>
    <mergeCell ref="H599:I599"/>
    <mergeCell ref="R548:S548"/>
    <mergeCell ref="R553:S553"/>
    <mergeCell ref="N531:O531"/>
    <mergeCell ref="F552:G552"/>
    <mergeCell ref="P552:Q552"/>
    <mergeCell ref="L550:M550"/>
    <mergeCell ref="N599:O599"/>
    <mergeCell ref="F599:G599"/>
    <mergeCell ref="D591:E591"/>
    <mergeCell ref="F591:G591"/>
    <mergeCell ref="N591:O591"/>
    <mergeCell ref="P591:Q591"/>
    <mergeCell ref="R591:S591"/>
    <mergeCell ref="D589:E589"/>
    <mergeCell ref="P548:Q548"/>
    <mergeCell ref="H542:I542"/>
    <mergeCell ref="P554:Q554"/>
    <mergeCell ref="N548:O548"/>
    <mergeCell ref="H540:I540"/>
    <mergeCell ref="R551:S551"/>
    <mergeCell ref="H578:I578"/>
    <mergeCell ref="D595:E595"/>
    <mergeCell ref="H597:I597"/>
    <mergeCell ref="J597:K597"/>
    <mergeCell ref="D590:E590"/>
    <mergeCell ref="L595:M595"/>
    <mergeCell ref="L597:M597"/>
    <mergeCell ref="F590:G590"/>
    <mergeCell ref="L539:M539"/>
    <mergeCell ref="L179:M179"/>
    <mergeCell ref="J529:K529"/>
    <mergeCell ref="R532:S532"/>
    <mergeCell ref="L553:M553"/>
    <mergeCell ref="J547:K547"/>
    <mergeCell ref="H534:I534"/>
    <mergeCell ref="L533:M533"/>
    <mergeCell ref="J534:K534"/>
    <mergeCell ref="J533:K533"/>
    <mergeCell ref="P534:Q534"/>
    <mergeCell ref="P529:Q529"/>
    <mergeCell ref="L531:M531"/>
    <mergeCell ref="R533:S533"/>
    <mergeCell ref="L459:M459"/>
    <mergeCell ref="P441:Q441"/>
    <mergeCell ref="D436:T436"/>
    <mergeCell ref="F539:G539"/>
    <mergeCell ref="D543:E543"/>
    <mergeCell ref="L542:M542"/>
    <mergeCell ref="H541:I541"/>
    <mergeCell ref="J539:K539"/>
    <mergeCell ref="P531:Q531"/>
    <mergeCell ref="P533:Q533"/>
    <mergeCell ref="L447:M447"/>
    <mergeCell ref="N447:O447"/>
    <mergeCell ref="F437:V437"/>
    <mergeCell ref="H459:I459"/>
    <mergeCell ref="F513:G513"/>
    <mergeCell ref="D512:E512"/>
    <mergeCell ref="F512:G512"/>
    <mergeCell ref="H512:I512"/>
    <mergeCell ref="L439:M439"/>
    <mergeCell ref="F541:G541"/>
    <mergeCell ref="N539:O539"/>
    <mergeCell ref="R539:S539"/>
    <mergeCell ref="P540:Q540"/>
    <mergeCell ref="H543:I543"/>
    <mergeCell ref="D542:E542"/>
    <mergeCell ref="P538:Q538"/>
    <mergeCell ref="J543:K543"/>
    <mergeCell ref="L540:M540"/>
    <mergeCell ref="P543:Q543"/>
    <mergeCell ref="R543:S543"/>
    <mergeCell ref="F540:G540"/>
    <mergeCell ref="F543:G543"/>
    <mergeCell ref="J542:K542"/>
    <mergeCell ref="H539:I539"/>
    <mergeCell ref="D540:E540"/>
    <mergeCell ref="L543:M543"/>
    <mergeCell ref="N540:O540"/>
    <mergeCell ref="F542:G542"/>
    <mergeCell ref="P539:Q539"/>
    <mergeCell ref="N538:O538"/>
    <mergeCell ref="L526:M526"/>
    <mergeCell ref="N533:O533"/>
    <mergeCell ref="D538:E538"/>
    <mergeCell ref="F533:G533"/>
    <mergeCell ref="F534:G534"/>
    <mergeCell ref="C139:V139"/>
    <mergeCell ref="H142:I142"/>
    <mergeCell ref="J144:K144"/>
    <mergeCell ref="P517:Q517"/>
    <mergeCell ref="D510:E510"/>
    <mergeCell ref="R439:S439"/>
    <mergeCell ref="C445:V445"/>
    <mergeCell ref="D511:E511"/>
    <mergeCell ref="L461:M461"/>
    <mergeCell ref="P462:Q462"/>
    <mergeCell ref="H461:I461"/>
    <mergeCell ref="L463:M463"/>
    <mergeCell ref="P447:Q447"/>
    <mergeCell ref="J459:K459"/>
    <mergeCell ref="N435:O435"/>
    <mergeCell ref="D440:E440"/>
    <mergeCell ref="R459:S459"/>
    <mergeCell ref="P433:Q433"/>
    <mergeCell ref="H314:I314"/>
    <mergeCell ref="J404:K404"/>
    <mergeCell ref="J403:K403"/>
    <mergeCell ref="L402:M402"/>
    <mergeCell ref="R336:S336"/>
    <mergeCell ref="P331:Q331"/>
    <mergeCell ref="H538:I538"/>
    <mergeCell ref="D535:T535"/>
    <mergeCell ref="F536:V536"/>
    <mergeCell ref="D545:E545"/>
    <mergeCell ref="H560:I560"/>
    <mergeCell ref="F571:G571"/>
    <mergeCell ref="L576:M576"/>
    <mergeCell ref="N576:O576"/>
    <mergeCell ref="P576:Q576"/>
    <mergeCell ref="R576:S576"/>
    <mergeCell ref="F531:G531"/>
    <mergeCell ref="F532:G532"/>
    <mergeCell ref="L538:M538"/>
    <mergeCell ref="L338:M338"/>
    <mergeCell ref="L510:M510"/>
    <mergeCell ref="D533:E533"/>
    <mergeCell ref="D519:E519"/>
    <mergeCell ref="P523:Q523"/>
    <mergeCell ref="D523:E523"/>
    <mergeCell ref="F523:G523"/>
    <mergeCell ref="D513:E513"/>
    <mergeCell ref="H519:I519"/>
    <mergeCell ref="L523:M523"/>
    <mergeCell ref="N523:O523"/>
    <mergeCell ref="N519:O519"/>
    <mergeCell ref="R523:S523"/>
    <mergeCell ref="R527:S527"/>
    <mergeCell ref="P528:Q528"/>
    <mergeCell ref="J525:K525"/>
    <mergeCell ref="F528:G528"/>
    <mergeCell ref="J526:K526"/>
    <mergeCell ref="L530:M530"/>
    <mergeCell ref="L451:M451"/>
    <mergeCell ref="R531:S531"/>
    <mergeCell ref="P527:Q527"/>
    <mergeCell ref="D550:E550"/>
    <mergeCell ref="N547:O547"/>
    <mergeCell ref="R547:S547"/>
    <mergeCell ref="R552:S552"/>
    <mergeCell ref="P541:Q541"/>
    <mergeCell ref="F548:G548"/>
    <mergeCell ref="D577:E577"/>
    <mergeCell ref="F577:G577"/>
    <mergeCell ref="F550:G550"/>
    <mergeCell ref="F549:G549"/>
    <mergeCell ref="D560:E560"/>
    <mergeCell ref="J541:K541"/>
    <mergeCell ref="P590:Q590"/>
    <mergeCell ref="L548:M548"/>
    <mergeCell ref="D578:E578"/>
    <mergeCell ref="H552:I552"/>
    <mergeCell ref="J550:K550"/>
    <mergeCell ref="H547:I547"/>
    <mergeCell ref="J587:K587"/>
    <mergeCell ref="L587:M587"/>
    <mergeCell ref="N587:O587"/>
    <mergeCell ref="P587:Q587"/>
    <mergeCell ref="D584:E584"/>
    <mergeCell ref="N579:O579"/>
    <mergeCell ref="H549:I549"/>
    <mergeCell ref="H559:I559"/>
    <mergeCell ref="H550:I550"/>
    <mergeCell ref="N552:O552"/>
    <mergeCell ref="N582:O582"/>
    <mergeCell ref="P582:Q582"/>
    <mergeCell ref="F551:G551"/>
    <mergeCell ref="D548:E548"/>
    <mergeCell ref="N526:O526"/>
    <mergeCell ref="D528:E528"/>
    <mergeCell ref="D524:E524"/>
    <mergeCell ref="N534:O534"/>
    <mergeCell ref="J532:K532"/>
    <mergeCell ref="J527:K527"/>
    <mergeCell ref="F526:G526"/>
    <mergeCell ref="L529:M529"/>
    <mergeCell ref="R526:S526"/>
    <mergeCell ref="H528:I528"/>
    <mergeCell ref="N530:O530"/>
    <mergeCell ref="J531:K531"/>
    <mergeCell ref="R528:S528"/>
    <mergeCell ref="J528:K528"/>
    <mergeCell ref="R529:S529"/>
    <mergeCell ref="H526:I526"/>
    <mergeCell ref="P580:Q580"/>
    <mergeCell ref="D572:E572"/>
    <mergeCell ref="P577:Q577"/>
    <mergeCell ref="R577:S577"/>
    <mergeCell ref="H568:I568"/>
    <mergeCell ref="H548:I548"/>
    <mergeCell ref="L549:M549"/>
    <mergeCell ref="D552:E552"/>
    <mergeCell ref="F547:G547"/>
    <mergeCell ref="L570:M570"/>
    <mergeCell ref="N568:O568"/>
    <mergeCell ref="P568:Q568"/>
    <mergeCell ref="J578:K578"/>
    <mergeCell ref="D549:E549"/>
    <mergeCell ref="D544:T544"/>
    <mergeCell ref="H533:I533"/>
    <mergeCell ref="J548:K548"/>
    <mergeCell ref="H439:I439"/>
    <mergeCell ref="D432:E432"/>
    <mergeCell ref="J434:K434"/>
    <mergeCell ref="D527:E527"/>
    <mergeCell ref="D529:E529"/>
    <mergeCell ref="N529:O529"/>
    <mergeCell ref="D532:E532"/>
    <mergeCell ref="N524:O524"/>
    <mergeCell ref="H523:I523"/>
    <mergeCell ref="F529:G529"/>
    <mergeCell ref="F530:G530"/>
    <mergeCell ref="D530:E530"/>
    <mergeCell ref="P532:Q532"/>
    <mergeCell ref="J530:K530"/>
    <mergeCell ref="D531:E531"/>
    <mergeCell ref="N532:O532"/>
    <mergeCell ref="F524:G524"/>
    <mergeCell ref="F518:G518"/>
    <mergeCell ref="J518:K518"/>
    <mergeCell ref="D518:E518"/>
    <mergeCell ref="D526:E526"/>
    <mergeCell ref="D525:E525"/>
    <mergeCell ref="D521:E521"/>
    <mergeCell ref="L519:M519"/>
    <mergeCell ref="J519:K519"/>
    <mergeCell ref="H518:I518"/>
    <mergeCell ref="F525:G525"/>
    <mergeCell ref="H532:I532"/>
    <mergeCell ref="L532:M532"/>
    <mergeCell ref="H531:I531"/>
    <mergeCell ref="L527:M527"/>
    <mergeCell ref="D154:E154"/>
    <mergeCell ref="H169:I169"/>
    <mergeCell ref="R518:S518"/>
    <mergeCell ref="J513:K513"/>
    <mergeCell ref="H513:I513"/>
    <mergeCell ref="L513:M513"/>
    <mergeCell ref="P519:Q519"/>
    <mergeCell ref="J523:K523"/>
    <mergeCell ref="P518:Q518"/>
    <mergeCell ref="R525:S525"/>
    <mergeCell ref="L524:M524"/>
    <mergeCell ref="H524:I524"/>
    <mergeCell ref="H432:I432"/>
    <mergeCell ref="D433:E433"/>
    <mergeCell ref="N439:O439"/>
    <mergeCell ref="P439:Q439"/>
    <mergeCell ref="H434:I434"/>
    <mergeCell ref="F430:V430"/>
    <mergeCell ref="H448:I448"/>
    <mergeCell ref="J448:K448"/>
    <mergeCell ref="N448:O448"/>
    <mergeCell ref="N434:O434"/>
    <mergeCell ref="N433:O433"/>
    <mergeCell ref="R441:S441"/>
    <mergeCell ref="F432:G432"/>
    <mergeCell ref="L440:M440"/>
    <mergeCell ref="N440:O440"/>
    <mergeCell ref="P440:Q440"/>
    <mergeCell ref="R440:S440"/>
    <mergeCell ref="D441:E441"/>
    <mergeCell ref="R435:S435"/>
    <mergeCell ref="F210:G210"/>
    <mergeCell ref="N143:O143"/>
    <mergeCell ref="H141:I141"/>
    <mergeCell ref="D153:E153"/>
    <mergeCell ref="F142:G142"/>
    <mergeCell ref="D264:E264"/>
    <mergeCell ref="D254:E254"/>
    <mergeCell ref="D239:E239"/>
    <mergeCell ref="F239:G239"/>
    <mergeCell ref="H239:I239"/>
    <mergeCell ref="P231:Q231"/>
    <mergeCell ref="R231:S231"/>
    <mergeCell ref="D232:E232"/>
    <mergeCell ref="J162:K162"/>
    <mergeCell ref="L162:M162"/>
    <mergeCell ref="N162:O162"/>
    <mergeCell ref="P162:Q162"/>
    <mergeCell ref="J177:K177"/>
    <mergeCell ref="L178:M178"/>
    <mergeCell ref="J174:K174"/>
    <mergeCell ref="R174:S174"/>
    <mergeCell ref="L145:M145"/>
    <mergeCell ref="F263:G263"/>
    <mergeCell ref="D186:E186"/>
    <mergeCell ref="F186:G186"/>
    <mergeCell ref="N142:O142"/>
    <mergeCell ref="N241:O241"/>
    <mergeCell ref="L215:M215"/>
    <mergeCell ref="R215:S215"/>
    <mergeCell ref="J211:K211"/>
    <mergeCell ref="R210:S210"/>
    <mergeCell ref="H215:I215"/>
    <mergeCell ref="P232:Q232"/>
    <mergeCell ref="D144:E144"/>
    <mergeCell ref="P160:Q160"/>
    <mergeCell ref="R160:S160"/>
    <mergeCell ref="D161:V161"/>
    <mergeCell ref="D162:E162"/>
    <mergeCell ref="L149:M149"/>
    <mergeCell ref="N149:O149"/>
    <mergeCell ref="D147:E147"/>
    <mergeCell ref="F178:G178"/>
    <mergeCell ref="P188:Q188"/>
    <mergeCell ref="R181:S181"/>
    <mergeCell ref="L175:M175"/>
    <mergeCell ref="N144:O144"/>
    <mergeCell ref="J145:K145"/>
    <mergeCell ref="J188:K188"/>
    <mergeCell ref="L188:M188"/>
    <mergeCell ref="N188:O188"/>
    <mergeCell ref="R153:S153"/>
    <mergeCell ref="D159:V159"/>
    <mergeCell ref="D160:E160"/>
    <mergeCell ref="F160:G160"/>
    <mergeCell ref="J160:K160"/>
    <mergeCell ref="R175:S175"/>
    <mergeCell ref="H160:I160"/>
    <mergeCell ref="F154:G154"/>
    <mergeCell ref="H154:I154"/>
    <mergeCell ref="P182:Q182"/>
    <mergeCell ref="P144:Q144"/>
    <mergeCell ref="R185:S185"/>
    <mergeCell ref="J152:K152"/>
    <mergeCell ref="P183:Q183"/>
    <mergeCell ref="L185:M185"/>
    <mergeCell ref="D145:E145"/>
    <mergeCell ref="R206:S206"/>
    <mergeCell ref="J187:K187"/>
    <mergeCell ref="L187:M187"/>
    <mergeCell ref="N185:O185"/>
    <mergeCell ref="P185:Q185"/>
    <mergeCell ref="D149:E149"/>
    <mergeCell ref="F149:G149"/>
    <mergeCell ref="H149:I149"/>
    <mergeCell ref="J149:K149"/>
    <mergeCell ref="N177:O177"/>
    <mergeCell ref="F177:G177"/>
    <mergeCell ref="D152:E152"/>
    <mergeCell ref="D188:E188"/>
    <mergeCell ref="N181:O181"/>
    <mergeCell ref="P181:Q181"/>
    <mergeCell ref="J178:K178"/>
    <mergeCell ref="H184:I184"/>
    <mergeCell ref="J184:K184"/>
    <mergeCell ref="D185:E185"/>
    <mergeCell ref="J175:K175"/>
    <mergeCell ref="R177:S177"/>
    <mergeCell ref="L153:M153"/>
    <mergeCell ref="N153:O153"/>
    <mergeCell ref="P153:Q153"/>
    <mergeCell ref="D178:E178"/>
    <mergeCell ref="L177:M177"/>
    <mergeCell ref="D181:E181"/>
    <mergeCell ref="J169:K169"/>
    <mergeCell ref="L169:M169"/>
    <mergeCell ref="D196:E196"/>
    <mergeCell ref="N189:O189"/>
    <mergeCell ref="F153:G153"/>
    <mergeCell ref="N178:O178"/>
    <mergeCell ref="H179:I179"/>
    <mergeCell ref="D155:T155"/>
    <mergeCell ref="D156:E156"/>
    <mergeCell ref="F156:V156"/>
    <mergeCell ref="F162:G162"/>
    <mergeCell ref="H162:I162"/>
    <mergeCell ref="P177:Q177"/>
    <mergeCell ref="L160:M160"/>
    <mergeCell ref="N160:O160"/>
    <mergeCell ref="L174:M174"/>
    <mergeCell ref="D168:V168"/>
    <mergeCell ref="D169:E169"/>
    <mergeCell ref="F169:G169"/>
    <mergeCell ref="N176:O176"/>
    <mergeCell ref="D177:E177"/>
    <mergeCell ref="D176:E176"/>
    <mergeCell ref="F175:G175"/>
    <mergeCell ref="H175:I175"/>
    <mergeCell ref="H176:I176"/>
    <mergeCell ref="D171:E171"/>
    <mergeCell ref="D165:V165"/>
    <mergeCell ref="D167:E167"/>
    <mergeCell ref="F167:G167"/>
    <mergeCell ref="H167:I167"/>
    <mergeCell ref="J167:K167"/>
    <mergeCell ref="R167:S167"/>
    <mergeCell ref="D164:E164"/>
    <mergeCell ref="F164:G164"/>
    <mergeCell ref="F171:V171"/>
    <mergeCell ref="F174:G174"/>
    <mergeCell ref="C4:V4"/>
    <mergeCell ref="D128:E128"/>
    <mergeCell ref="F128:G128"/>
    <mergeCell ref="L128:M128"/>
    <mergeCell ref="N128:O128"/>
    <mergeCell ref="F17:G17"/>
    <mergeCell ref="F34:G34"/>
    <mergeCell ref="D35:E35"/>
    <mergeCell ref="H46:I46"/>
    <mergeCell ref="F35:G35"/>
    <mergeCell ref="F36:G36"/>
    <mergeCell ref="D38:E38"/>
    <mergeCell ref="H36:I36"/>
    <mergeCell ref="D36:E36"/>
    <mergeCell ref="D34:E34"/>
    <mergeCell ref="F102:G102"/>
    <mergeCell ref="L100:M100"/>
    <mergeCell ref="R124:S124"/>
    <mergeCell ref="D10:E10"/>
    <mergeCell ref="D19:E19"/>
    <mergeCell ref="F12:G12"/>
    <mergeCell ref="R13:S13"/>
    <mergeCell ref="R14:S14"/>
    <mergeCell ref="P13:Q13"/>
    <mergeCell ref="L14:M14"/>
    <mergeCell ref="D21:E21"/>
    <mergeCell ref="F65:G65"/>
    <mergeCell ref="F86:G86"/>
    <mergeCell ref="H86:I86"/>
    <mergeCell ref="J86:K86"/>
    <mergeCell ref="J104:K104"/>
    <mergeCell ref="N100:O100"/>
    <mergeCell ref="D13:E13"/>
    <mergeCell ref="D14:E14"/>
    <mergeCell ref="R8:S8"/>
    <mergeCell ref="L8:M8"/>
    <mergeCell ref="J10:K10"/>
    <mergeCell ref="D15:E15"/>
    <mergeCell ref="F15:G15"/>
    <mergeCell ref="F6:G6"/>
    <mergeCell ref="H6:I6"/>
    <mergeCell ref="F9:G9"/>
    <mergeCell ref="R7:S7"/>
    <mergeCell ref="H101:I101"/>
    <mergeCell ref="P102:Q102"/>
    <mergeCell ref="D113:E113"/>
    <mergeCell ref="L104:M104"/>
    <mergeCell ref="N113:O113"/>
    <mergeCell ref="P113:Q113"/>
    <mergeCell ref="D55:E55"/>
    <mergeCell ref="N40:O40"/>
    <mergeCell ref="P40:Q40"/>
    <mergeCell ref="R40:S40"/>
    <mergeCell ref="D41:E41"/>
    <mergeCell ref="F41:G41"/>
    <mergeCell ref="J41:K41"/>
    <mergeCell ref="L10:M10"/>
    <mergeCell ref="P45:Q45"/>
    <mergeCell ref="F67:G67"/>
    <mergeCell ref="D45:E45"/>
    <mergeCell ref="L50:M50"/>
    <mergeCell ref="D46:E46"/>
    <mergeCell ref="R6:S6"/>
    <mergeCell ref="H103:I103"/>
    <mergeCell ref="D78:E78"/>
    <mergeCell ref="L72:M72"/>
    <mergeCell ref="N77:O77"/>
    <mergeCell ref="D98:E98"/>
    <mergeCell ref="F118:G118"/>
    <mergeCell ref="H118:I118"/>
    <mergeCell ref="D104:E104"/>
    <mergeCell ref="F104:G104"/>
    <mergeCell ref="F121:V121"/>
    <mergeCell ref="H117:I117"/>
    <mergeCell ref="P124:Q124"/>
    <mergeCell ref="N124:O124"/>
    <mergeCell ref="D124:E124"/>
    <mergeCell ref="J98:K98"/>
    <mergeCell ref="R101:S101"/>
    <mergeCell ref="P101:Q101"/>
    <mergeCell ref="R103:S103"/>
    <mergeCell ref="H72:I72"/>
    <mergeCell ref="J72:K72"/>
    <mergeCell ref="R123:S123"/>
    <mergeCell ref="P117:Q117"/>
    <mergeCell ref="H113:I113"/>
    <mergeCell ref="L98:M98"/>
    <mergeCell ref="D74:T74"/>
    <mergeCell ref="R100:S100"/>
    <mergeCell ref="P100:Q100"/>
    <mergeCell ref="H84:I84"/>
    <mergeCell ref="R98:S98"/>
    <mergeCell ref="F99:G99"/>
    <mergeCell ref="F115:G115"/>
    <mergeCell ref="N108:O108"/>
    <mergeCell ref="P108:Q108"/>
    <mergeCell ref="D27:E27"/>
    <mergeCell ref="F27:G27"/>
    <mergeCell ref="H27:I27"/>
    <mergeCell ref="J27:K27"/>
    <mergeCell ref="L27:M27"/>
    <mergeCell ref="N27:O27"/>
    <mergeCell ref="N67:O67"/>
    <mergeCell ref="H100:I100"/>
    <mergeCell ref="F75:V75"/>
    <mergeCell ref="N78:O78"/>
    <mergeCell ref="P78:Q78"/>
    <mergeCell ref="R78:S78"/>
    <mergeCell ref="J69:K69"/>
    <mergeCell ref="P103:Q103"/>
    <mergeCell ref="L36:M36"/>
    <mergeCell ref="P35:Q35"/>
    <mergeCell ref="L101:M101"/>
    <mergeCell ref="F80:V80"/>
    <mergeCell ref="L86:M86"/>
    <mergeCell ref="N86:O86"/>
    <mergeCell ref="D58:E58"/>
    <mergeCell ref="F58:G58"/>
    <mergeCell ref="N49:O49"/>
    <mergeCell ref="P41:Q41"/>
    <mergeCell ref="D67:E67"/>
    <mergeCell ref="J77:K77"/>
    <mergeCell ref="D100:E100"/>
    <mergeCell ref="F101:G101"/>
    <mergeCell ref="N101:O101"/>
    <mergeCell ref="P99:Q99"/>
    <mergeCell ref="D64:V64"/>
    <mergeCell ref="P49:Q49"/>
    <mergeCell ref="L21:M21"/>
    <mergeCell ref="J66:K66"/>
    <mergeCell ref="D7:E7"/>
    <mergeCell ref="F7:G7"/>
    <mergeCell ref="J11:K11"/>
    <mergeCell ref="H22:I22"/>
    <mergeCell ref="P8:Q8"/>
    <mergeCell ref="H9:I9"/>
    <mergeCell ref="R10:S10"/>
    <mergeCell ref="N12:O12"/>
    <mergeCell ref="H7:I7"/>
    <mergeCell ref="N7:O7"/>
    <mergeCell ref="N17:O17"/>
    <mergeCell ref="L13:M13"/>
    <mergeCell ref="P21:Q21"/>
    <mergeCell ref="L9:M9"/>
    <mergeCell ref="D42:T42"/>
    <mergeCell ref="D43:E43"/>
    <mergeCell ref="F43:V43"/>
    <mergeCell ref="P11:Q11"/>
    <mergeCell ref="D26:E26"/>
    <mergeCell ref="N26:O26"/>
    <mergeCell ref="P12:Q12"/>
    <mergeCell ref="P9:Q9"/>
    <mergeCell ref="D66:E66"/>
    <mergeCell ref="R15:S15"/>
    <mergeCell ref="P16:Q16"/>
    <mergeCell ref="J26:K26"/>
    <mergeCell ref="L26:M26"/>
    <mergeCell ref="P7:Q7"/>
    <mergeCell ref="J14:K14"/>
    <mergeCell ref="N8:O8"/>
    <mergeCell ref="H14:I14"/>
    <mergeCell ref="L12:M12"/>
    <mergeCell ref="F11:G11"/>
    <mergeCell ref="D12:E12"/>
    <mergeCell ref="D23:T23"/>
    <mergeCell ref="L35:M35"/>
    <mergeCell ref="J100:K100"/>
    <mergeCell ref="P98:Q98"/>
    <mergeCell ref="F26:G26"/>
    <mergeCell ref="H26:I26"/>
    <mergeCell ref="J50:K50"/>
    <mergeCell ref="D99:E99"/>
    <mergeCell ref="D65:E65"/>
    <mergeCell ref="D16:E16"/>
    <mergeCell ref="F16:G16"/>
    <mergeCell ref="H16:I16"/>
    <mergeCell ref="J16:K16"/>
    <mergeCell ref="L16:M16"/>
    <mergeCell ref="N16:O16"/>
    <mergeCell ref="R67:S67"/>
    <mergeCell ref="D68:V68"/>
    <mergeCell ref="H66:I66"/>
    <mergeCell ref="H47:I47"/>
    <mergeCell ref="J51:K51"/>
    <mergeCell ref="H11:I11"/>
    <mergeCell ref="R11:S11"/>
    <mergeCell ref="H21:I21"/>
    <mergeCell ref="J21:K21"/>
    <mergeCell ref="L22:M22"/>
    <mergeCell ref="P27:Q27"/>
    <mergeCell ref="R27:S27"/>
    <mergeCell ref="D28:E28"/>
    <mergeCell ref="F28:G28"/>
    <mergeCell ref="L583:M583"/>
    <mergeCell ref="N583:O583"/>
    <mergeCell ref="P583:Q583"/>
    <mergeCell ref="H590:I590"/>
    <mergeCell ref="N549:O549"/>
    <mergeCell ref="L572:M572"/>
    <mergeCell ref="N572:O572"/>
    <mergeCell ref="P572:Q572"/>
    <mergeCell ref="H583:I583"/>
    <mergeCell ref="J583:K583"/>
    <mergeCell ref="H576:I576"/>
    <mergeCell ref="J558:K558"/>
    <mergeCell ref="D555:T555"/>
    <mergeCell ref="H577:I577"/>
    <mergeCell ref="L586:M586"/>
    <mergeCell ref="N586:O586"/>
    <mergeCell ref="L558:M558"/>
    <mergeCell ref="D558:E558"/>
    <mergeCell ref="R558:S558"/>
    <mergeCell ref="J570:K570"/>
    <mergeCell ref="F568:G568"/>
    <mergeCell ref="N561:O561"/>
    <mergeCell ref="D581:E581"/>
    <mergeCell ref="F581:G581"/>
    <mergeCell ref="R550:S550"/>
    <mergeCell ref="P549:Q549"/>
    <mergeCell ref="P550:Q550"/>
    <mergeCell ref="N558:O558"/>
    <mergeCell ref="J553:K553"/>
    <mergeCell ref="N554:O554"/>
    <mergeCell ref="D559:E559"/>
    <mergeCell ref="N550:O550"/>
    <mergeCell ref="F614:V614"/>
    <mergeCell ref="R566:S566"/>
    <mergeCell ref="L559:M559"/>
    <mergeCell ref="N559:O559"/>
    <mergeCell ref="R554:S554"/>
    <mergeCell ref="P559:Q559"/>
    <mergeCell ref="F583:G583"/>
    <mergeCell ref="F576:G576"/>
    <mergeCell ref="F578:G578"/>
    <mergeCell ref="J577:K577"/>
    <mergeCell ref="D587:E587"/>
    <mergeCell ref="F587:G587"/>
    <mergeCell ref="H587:I587"/>
    <mergeCell ref="P586:Q586"/>
    <mergeCell ref="H584:I584"/>
    <mergeCell ref="F558:G558"/>
    <mergeCell ref="D613:T613"/>
    <mergeCell ref="F559:G559"/>
    <mergeCell ref="R572:S572"/>
    <mergeCell ref="D583:E583"/>
    <mergeCell ref="R571:S571"/>
    <mergeCell ref="D576:E576"/>
    <mergeCell ref="R582:S582"/>
    <mergeCell ref="J581:K581"/>
    <mergeCell ref="L581:M581"/>
    <mergeCell ref="N581:O581"/>
    <mergeCell ref="L590:M590"/>
    <mergeCell ref="L577:M577"/>
    <mergeCell ref="L571:M571"/>
    <mergeCell ref="N571:O571"/>
    <mergeCell ref="P571:Q571"/>
    <mergeCell ref="L560:M560"/>
    <mergeCell ref="H581:I581"/>
    <mergeCell ref="D582:E582"/>
    <mergeCell ref="F582:G582"/>
    <mergeCell ref="F561:G561"/>
    <mergeCell ref="D596:E596"/>
    <mergeCell ref="L578:M578"/>
    <mergeCell ref="F574:V574"/>
    <mergeCell ref="N577:O577"/>
    <mergeCell ref="F560:G560"/>
    <mergeCell ref="R595:S595"/>
    <mergeCell ref="F589:G589"/>
    <mergeCell ref="H589:I589"/>
    <mergeCell ref="J589:K589"/>
    <mergeCell ref="R587:S587"/>
    <mergeCell ref="H598:I598"/>
    <mergeCell ref="L589:M589"/>
    <mergeCell ref="N589:O589"/>
    <mergeCell ref="P589:Q589"/>
    <mergeCell ref="N596:O596"/>
    <mergeCell ref="N598:O598"/>
    <mergeCell ref="J567:K567"/>
    <mergeCell ref="P567:Q567"/>
    <mergeCell ref="P578:Q578"/>
    <mergeCell ref="R578:S578"/>
    <mergeCell ref="F580:G580"/>
    <mergeCell ref="H580:I580"/>
    <mergeCell ref="J580:K580"/>
    <mergeCell ref="N580:O580"/>
    <mergeCell ref="R596:S596"/>
    <mergeCell ref="F598:G598"/>
    <mergeCell ref="N566:O566"/>
    <mergeCell ref="D610:V610"/>
    <mergeCell ref="D605:E605"/>
    <mergeCell ref="F605:G605"/>
    <mergeCell ref="D571:E571"/>
    <mergeCell ref="J582:K582"/>
    <mergeCell ref="L582:M582"/>
    <mergeCell ref="J598:K598"/>
    <mergeCell ref="H561:I561"/>
    <mergeCell ref="D561:E561"/>
    <mergeCell ref="R561:S561"/>
    <mergeCell ref="D573:T573"/>
    <mergeCell ref="D574:E574"/>
    <mergeCell ref="L608:M608"/>
    <mergeCell ref="N608:O608"/>
    <mergeCell ref="P608:Q608"/>
    <mergeCell ref="R608:S608"/>
    <mergeCell ref="F569:G569"/>
    <mergeCell ref="H569:I569"/>
    <mergeCell ref="J568:K568"/>
    <mergeCell ref="L596:M596"/>
    <mergeCell ref="C564:V564"/>
    <mergeCell ref="H579:I579"/>
    <mergeCell ref="J579:K579"/>
    <mergeCell ref="L579:M579"/>
    <mergeCell ref="R580:S580"/>
    <mergeCell ref="D609:E609"/>
    <mergeCell ref="F609:G609"/>
    <mergeCell ref="H609:I609"/>
    <mergeCell ref="J609:K609"/>
    <mergeCell ref="L609:M609"/>
    <mergeCell ref="N609:O609"/>
    <mergeCell ref="P609:Q609"/>
    <mergeCell ref="H99:I99"/>
    <mergeCell ref="L99:M99"/>
    <mergeCell ref="F105:G105"/>
    <mergeCell ref="H105:I105"/>
    <mergeCell ref="D123:E123"/>
    <mergeCell ref="N106:O106"/>
    <mergeCell ref="D119:E119"/>
    <mergeCell ref="F113:G113"/>
    <mergeCell ref="H104:I104"/>
    <mergeCell ref="N118:O118"/>
    <mergeCell ref="P118:Q118"/>
    <mergeCell ref="D107:E107"/>
    <mergeCell ref="H106:I106"/>
    <mergeCell ref="H98:I98"/>
    <mergeCell ref="D109:T109"/>
    <mergeCell ref="J113:K113"/>
    <mergeCell ref="F114:G114"/>
    <mergeCell ref="L113:M113"/>
    <mergeCell ref="P115:Q115"/>
    <mergeCell ref="J107:K107"/>
    <mergeCell ref="F110:V110"/>
    <mergeCell ref="F116:G116"/>
    <mergeCell ref="F106:G106"/>
    <mergeCell ref="J102:K102"/>
    <mergeCell ref="D101:E101"/>
    <mergeCell ref="L102:M102"/>
    <mergeCell ref="R99:S99"/>
    <mergeCell ref="N104:O104"/>
    <mergeCell ref="D121:E121"/>
    <mergeCell ref="N119:O119"/>
    <mergeCell ref="P119:Q119"/>
    <mergeCell ref="N116:O116"/>
    <mergeCell ref="D183:E183"/>
    <mergeCell ref="F183:G183"/>
    <mergeCell ref="H183:I183"/>
    <mergeCell ref="J183:K183"/>
    <mergeCell ref="D253:T253"/>
    <mergeCell ref="L238:M238"/>
    <mergeCell ref="N238:O238"/>
    <mergeCell ref="P238:Q238"/>
    <mergeCell ref="R238:S238"/>
    <mergeCell ref="L203:M203"/>
    <mergeCell ref="P203:Q203"/>
    <mergeCell ref="R189:S189"/>
    <mergeCell ref="R211:S211"/>
    <mergeCell ref="H211:I211"/>
    <mergeCell ref="R180:S180"/>
    <mergeCell ref="H187:I187"/>
    <mergeCell ref="F181:G181"/>
    <mergeCell ref="H181:I181"/>
    <mergeCell ref="J181:K181"/>
    <mergeCell ref="L181:M181"/>
    <mergeCell ref="R184:S184"/>
    <mergeCell ref="H201:I201"/>
    <mergeCell ref="F229:G229"/>
    <mergeCell ref="L201:M201"/>
    <mergeCell ref="R246:S246"/>
    <mergeCell ref="D247:E247"/>
    <mergeCell ref="F247:G247"/>
    <mergeCell ref="H247:I247"/>
    <mergeCell ref="J247:K247"/>
    <mergeCell ref="L248:M248"/>
    <mergeCell ref="N248:O248"/>
    <mergeCell ref="P248:Q248"/>
    <mergeCell ref="J119:K119"/>
    <mergeCell ref="H182:I182"/>
    <mergeCell ref="J182:K182"/>
    <mergeCell ref="D204:E204"/>
    <mergeCell ref="F204:G204"/>
    <mergeCell ref="H204:I204"/>
    <mergeCell ref="H196:I196"/>
    <mergeCell ref="F213:V213"/>
    <mergeCell ref="R207:S207"/>
    <mergeCell ref="F197:G197"/>
    <mergeCell ref="J194:K194"/>
    <mergeCell ref="R179:S179"/>
    <mergeCell ref="J179:K179"/>
    <mergeCell ref="R187:S187"/>
    <mergeCell ref="F180:G180"/>
    <mergeCell ref="F184:G184"/>
    <mergeCell ref="P204:Q204"/>
    <mergeCell ref="L206:M206"/>
    <mergeCell ref="J203:K203"/>
    <mergeCell ref="D135:E135"/>
    <mergeCell ref="J123:K123"/>
    <mergeCell ref="J128:K128"/>
    <mergeCell ref="P128:Q128"/>
    <mergeCell ref="H129:I129"/>
    <mergeCell ref="N134:O134"/>
    <mergeCell ref="J134:K134"/>
    <mergeCell ref="D138:E138"/>
    <mergeCell ref="D137:T137"/>
    <mergeCell ref="F152:G152"/>
    <mergeCell ref="R152:S152"/>
    <mergeCell ref="J202:K202"/>
    <mergeCell ref="D180:E180"/>
    <mergeCell ref="N174:O174"/>
    <mergeCell ref="D184:E184"/>
    <mergeCell ref="L236:M236"/>
    <mergeCell ref="D242:V242"/>
    <mergeCell ref="D243:E243"/>
    <mergeCell ref="F243:G243"/>
    <mergeCell ref="H243:I243"/>
    <mergeCell ref="J243:K243"/>
    <mergeCell ref="L243:M243"/>
    <mergeCell ref="N243:O243"/>
    <mergeCell ref="P243:Q243"/>
    <mergeCell ref="R243:S243"/>
    <mergeCell ref="D241:E241"/>
    <mergeCell ref="F241:G241"/>
    <mergeCell ref="F188:G188"/>
    <mergeCell ref="P187:Q187"/>
    <mergeCell ref="P208:Q208"/>
    <mergeCell ref="J185:K185"/>
    <mergeCell ref="H178:I178"/>
    <mergeCell ref="D209:E209"/>
    <mergeCell ref="D179:E179"/>
    <mergeCell ref="R208:S208"/>
    <mergeCell ref="L211:M211"/>
    <mergeCell ref="P215:Q215"/>
    <mergeCell ref="J210:K210"/>
    <mergeCell ref="N180:O180"/>
    <mergeCell ref="F185:G185"/>
    <mergeCell ref="H185:I185"/>
    <mergeCell ref="D189:E189"/>
    <mergeCell ref="D187:E187"/>
    <mergeCell ref="N193:O193"/>
    <mergeCell ref="R178:S178"/>
    <mergeCell ref="N184:O184"/>
    <mergeCell ref="P176:Q176"/>
    <mergeCell ref="R186:S186"/>
    <mergeCell ref="J231:K231"/>
    <mergeCell ref="L231:M231"/>
    <mergeCell ref="N231:O231"/>
    <mergeCell ref="F179:G179"/>
    <mergeCell ref="P179:Q179"/>
    <mergeCell ref="R237:S237"/>
    <mergeCell ref="H186:I186"/>
    <mergeCell ref="J186:K186"/>
    <mergeCell ref="F194:G194"/>
    <mergeCell ref="H248:I248"/>
    <mergeCell ref="J248:K248"/>
    <mergeCell ref="J209:K209"/>
    <mergeCell ref="R248:S248"/>
    <mergeCell ref="P202:Q202"/>
    <mergeCell ref="N194:O194"/>
    <mergeCell ref="P211:Q211"/>
    <mergeCell ref="P210:Q210"/>
    <mergeCell ref="F209:G209"/>
    <mergeCell ref="N210:O210"/>
    <mergeCell ref="N207:O207"/>
    <mergeCell ref="R229:S229"/>
    <mergeCell ref="D216:T216"/>
    <mergeCell ref="P189:Q189"/>
    <mergeCell ref="J201:K201"/>
    <mergeCell ref="R232:S232"/>
    <mergeCell ref="D234:V234"/>
    <mergeCell ref="D235:E235"/>
    <mergeCell ref="P184:Q184"/>
    <mergeCell ref="D238:E238"/>
    <mergeCell ref="F411:G411"/>
    <mergeCell ref="D398:T398"/>
    <mergeCell ref="D399:E399"/>
    <mergeCell ref="N395:O395"/>
    <mergeCell ref="H235:I235"/>
    <mergeCell ref="J235:K235"/>
    <mergeCell ref="L235:M235"/>
    <mergeCell ref="N235:O235"/>
    <mergeCell ref="P235:Q235"/>
    <mergeCell ref="R235:S235"/>
    <mergeCell ref="D236:E236"/>
    <mergeCell ref="F236:G236"/>
    <mergeCell ref="H236:I236"/>
    <mergeCell ref="J236:K236"/>
    <mergeCell ref="H229:I229"/>
    <mergeCell ref="J229:K229"/>
    <mergeCell ref="F254:V254"/>
    <mergeCell ref="P320:Q320"/>
    <mergeCell ref="R320:S320"/>
    <mergeCell ref="D321:V321"/>
    <mergeCell ref="D322:E322"/>
    <mergeCell ref="F322:G322"/>
    <mergeCell ref="D336:E336"/>
    <mergeCell ref="L303:M303"/>
    <mergeCell ref="D316:V316"/>
    <mergeCell ref="P335:Q335"/>
    <mergeCell ref="R335:S335"/>
    <mergeCell ref="D331:E331"/>
    <mergeCell ref="R328:S328"/>
    <mergeCell ref="H333:I333"/>
    <mergeCell ref="D328:E328"/>
    <mergeCell ref="D333:E333"/>
    <mergeCell ref="R549:S549"/>
    <mergeCell ref="J560:K560"/>
    <mergeCell ref="R567:S567"/>
    <mergeCell ref="D568:E568"/>
    <mergeCell ref="N569:O569"/>
    <mergeCell ref="J590:K590"/>
    <mergeCell ref="H571:I571"/>
    <mergeCell ref="J571:K571"/>
    <mergeCell ref="H582:I582"/>
    <mergeCell ref="D553:E553"/>
    <mergeCell ref="J552:K552"/>
    <mergeCell ref="J551:K551"/>
    <mergeCell ref="H554:I554"/>
    <mergeCell ref="P561:Q561"/>
    <mergeCell ref="H567:I567"/>
    <mergeCell ref="R559:S559"/>
    <mergeCell ref="L567:M567"/>
    <mergeCell ref="N567:O567"/>
    <mergeCell ref="R590:S590"/>
    <mergeCell ref="J576:K576"/>
    <mergeCell ref="R583:S583"/>
    <mergeCell ref="J561:K561"/>
    <mergeCell ref="L554:M554"/>
    <mergeCell ref="N553:O553"/>
    <mergeCell ref="L551:M551"/>
    <mergeCell ref="D551:E551"/>
    <mergeCell ref="J559:K559"/>
    <mergeCell ref="L568:M568"/>
    <mergeCell ref="D567:E567"/>
    <mergeCell ref="D563:E563"/>
    <mergeCell ref="H570:I570"/>
    <mergeCell ref="F554:G554"/>
    <mergeCell ref="F553:G553"/>
    <mergeCell ref="H553:I553"/>
    <mergeCell ref="P560:Q560"/>
    <mergeCell ref="F563:V563"/>
    <mergeCell ref="N570:O570"/>
    <mergeCell ref="P570:Q570"/>
    <mergeCell ref="P569:Q569"/>
    <mergeCell ref="R568:S568"/>
    <mergeCell ref="P566:Q566"/>
    <mergeCell ref="N560:O560"/>
    <mergeCell ref="F567:G567"/>
    <mergeCell ref="H411:I411"/>
    <mergeCell ref="J411:K411"/>
    <mergeCell ref="D554:E554"/>
    <mergeCell ref="F556:V556"/>
    <mergeCell ref="J554:K554"/>
    <mergeCell ref="H558:I558"/>
    <mergeCell ref="D450:E450"/>
    <mergeCell ref="D439:E439"/>
    <mergeCell ref="F439:G439"/>
    <mergeCell ref="H451:I451"/>
    <mergeCell ref="F545:V545"/>
    <mergeCell ref="D569:E569"/>
    <mergeCell ref="R560:S560"/>
    <mergeCell ref="L561:M561"/>
    <mergeCell ref="F441:G441"/>
    <mergeCell ref="J435:K435"/>
    <mergeCell ref="L435:M435"/>
    <mergeCell ref="D556:E556"/>
    <mergeCell ref="R540:S540"/>
    <mergeCell ref="F538:G538"/>
    <mergeCell ref="R542:S542"/>
    <mergeCell ref="J439:K439"/>
    <mergeCell ref="R411:S411"/>
    <mergeCell ref="D414:E414"/>
    <mergeCell ref="P303:Q303"/>
    <mergeCell ref="N302:O302"/>
    <mergeCell ref="J347:K347"/>
    <mergeCell ref="L347:M347"/>
    <mergeCell ref="N347:O347"/>
    <mergeCell ref="P347:Q347"/>
    <mergeCell ref="R396:S396"/>
    <mergeCell ref="P397:Q397"/>
    <mergeCell ref="P435:Q435"/>
    <mergeCell ref="R433:S433"/>
    <mergeCell ref="J432:K432"/>
    <mergeCell ref="D411:E411"/>
    <mergeCell ref="J433:K433"/>
    <mergeCell ref="L434:M434"/>
    <mergeCell ref="H412:I412"/>
    <mergeCell ref="J412:K412"/>
    <mergeCell ref="L412:M412"/>
    <mergeCell ref="J407:K407"/>
    <mergeCell ref="L407:M407"/>
    <mergeCell ref="P407:Q407"/>
    <mergeCell ref="F399:V399"/>
    <mergeCell ref="N404:O404"/>
    <mergeCell ref="P404:Q404"/>
    <mergeCell ref="R404:S404"/>
    <mergeCell ref="P402:Q402"/>
    <mergeCell ref="J396:K396"/>
    <mergeCell ref="D404:E404"/>
    <mergeCell ref="D343:E343"/>
    <mergeCell ref="H343:I343"/>
    <mergeCell ref="N164:O164"/>
    <mergeCell ref="P164:Q164"/>
    <mergeCell ref="R164:S164"/>
    <mergeCell ref="R407:S407"/>
    <mergeCell ref="D408:T408"/>
    <mergeCell ref="D409:E409"/>
    <mergeCell ref="F409:V409"/>
    <mergeCell ref="N405:O405"/>
    <mergeCell ref="R405:S405"/>
    <mergeCell ref="N396:O396"/>
    <mergeCell ref="N175:O175"/>
    <mergeCell ref="F176:G176"/>
    <mergeCell ref="L176:M176"/>
    <mergeCell ref="D175:E175"/>
    <mergeCell ref="P193:Q193"/>
    <mergeCell ref="N179:O179"/>
    <mergeCell ref="P241:Q241"/>
    <mergeCell ref="R241:S241"/>
    <mergeCell ref="H397:I397"/>
    <mergeCell ref="D396:E396"/>
    <mergeCell ref="R397:S397"/>
    <mergeCell ref="R403:S403"/>
    <mergeCell ref="N397:O397"/>
    <mergeCell ref="L397:M397"/>
    <mergeCell ref="F404:G404"/>
    <mergeCell ref="H404:I404"/>
    <mergeCell ref="L404:M404"/>
    <mergeCell ref="F405:G405"/>
    <mergeCell ref="D403:E403"/>
    <mergeCell ref="H403:I403"/>
    <mergeCell ref="N407:O407"/>
    <mergeCell ref="J176:K176"/>
    <mergeCell ref="D407:E407"/>
    <mergeCell ref="F60:G60"/>
    <mergeCell ref="R57:S57"/>
    <mergeCell ref="R51:S51"/>
    <mergeCell ref="F55:G55"/>
    <mergeCell ref="H55:I55"/>
    <mergeCell ref="J55:K55"/>
    <mergeCell ref="R60:S60"/>
    <mergeCell ref="D17:E17"/>
    <mergeCell ref="D24:E24"/>
    <mergeCell ref="J67:K67"/>
    <mergeCell ref="R203:S203"/>
    <mergeCell ref="F201:G201"/>
    <mergeCell ref="H197:I197"/>
    <mergeCell ref="L197:M197"/>
    <mergeCell ref="D198:T198"/>
    <mergeCell ref="F199:V199"/>
    <mergeCell ref="L186:M186"/>
    <mergeCell ref="N186:O186"/>
    <mergeCell ref="P186:Q186"/>
    <mergeCell ref="H193:I193"/>
    <mergeCell ref="P180:Q180"/>
    <mergeCell ref="C172:V172"/>
    <mergeCell ref="P174:Q174"/>
    <mergeCell ref="P175:Q175"/>
    <mergeCell ref="R104:S104"/>
    <mergeCell ref="R144:S144"/>
    <mergeCell ref="D158:V158"/>
    <mergeCell ref="R55:S55"/>
    <mergeCell ref="L57:M57"/>
    <mergeCell ref="F62:V62"/>
    <mergeCell ref="D125:T125"/>
    <mergeCell ref="H153:I153"/>
    <mergeCell ref="J153:K153"/>
    <mergeCell ref="H150:I150"/>
    <mergeCell ref="J150:K150"/>
    <mergeCell ref="L150:M150"/>
    <mergeCell ref="N150:O150"/>
    <mergeCell ref="H28:I28"/>
    <mergeCell ref="N65:O65"/>
    <mergeCell ref="P65:Q65"/>
    <mergeCell ref="R65:S65"/>
    <mergeCell ref="J28:K28"/>
    <mergeCell ref="L28:M28"/>
    <mergeCell ref="N28:O28"/>
    <mergeCell ref="D61:T61"/>
    <mergeCell ref="D62:E62"/>
    <mergeCell ref="P30:Q30"/>
    <mergeCell ref="R30:S30"/>
    <mergeCell ref="D29:E29"/>
    <mergeCell ref="F29:G29"/>
    <mergeCell ref="H29:I29"/>
    <mergeCell ref="J29:K29"/>
    <mergeCell ref="L29:M29"/>
    <mergeCell ref="P28:Q28"/>
    <mergeCell ref="H35:I35"/>
    <mergeCell ref="F47:G47"/>
    <mergeCell ref="F49:G49"/>
    <mergeCell ref="P51:Q51"/>
    <mergeCell ref="N59:O59"/>
    <mergeCell ref="L67:M67"/>
    <mergeCell ref="L34:M34"/>
    <mergeCell ref="R35:S35"/>
    <mergeCell ref="N47:O47"/>
    <mergeCell ref="N34:O34"/>
    <mergeCell ref="H34:I34"/>
    <mergeCell ref="P34:Q34"/>
    <mergeCell ref="J34:K34"/>
    <mergeCell ref="P36:Q36"/>
    <mergeCell ref="F45:G45"/>
    <mergeCell ref="R34:S34"/>
    <mergeCell ref="H48:I48"/>
    <mergeCell ref="H41:I41"/>
    <mergeCell ref="H60:I60"/>
    <mergeCell ref="J60:K60"/>
    <mergeCell ref="L60:M60"/>
    <mergeCell ref="N60:O60"/>
    <mergeCell ref="P60:Q60"/>
    <mergeCell ref="N57:O57"/>
    <mergeCell ref="R41:S41"/>
    <mergeCell ref="F50:G50"/>
    <mergeCell ref="J47:K47"/>
    <mergeCell ref="F56:G56"/>
    <mergeCell ref="D126:E126"/>
    <mergeCell ref="H134:I134"/>
    <mergeCell ref="L55:M55"/>
    <mergeCell ref="N55:O55"/>
    <mergeCell ref="P55:Q55"/>
    <mergeCell ref="R49:S49"/>
    <mergeCell ref="N35:O35"/>
    <mergeCell ref="P46:Q46"/>
    <mergeCell ref="N45:O45"/>
    <mergeCell ref="D53:E53"/>
    <mergeCell ref="J46:K46"/>
    <mergeCell ref="J40:K40"/>
    <mergeCell ref="L45:M45"/>
    <mergeCell ref="L40:M40"/>
    <mergeCell ref="D40:E40"/>
    <mergeCell ref="F40:G40"/>
    <mergeCell ref="D50:E50"/>
    <mergeCell ref="H49:I49"/>
    <mergeCell ref="J36:K36"/>
    <mergeCell ref="F46:G46"/>
    <mergeCell ref="D37:T37"/>
    <mergeCell ref="H40:I40"/>
    <mergeCell ref="J65:K65"/>
    <mergeCell ref="L65:M65"/>
    <mergeCell ref="N50:O50"/>
    <mergeCell ref="L49:M49"/>
    <mergeCell ref="L46:M46"/>
    <mergeCell ref="P59:Q59"/>
    <mergeCell ref="R59:S59"/>
    <mergeCell ref="P48:Q48"/>
    <mergeCell ref="H128:I128"/>
    <mergeCell ref="H119:I119"/>
    <mergeCell ref="N29:O29"/>
    <mergeCell ref="P29:Q29"/>
    <mergeCell ref="R29:S29"/>
    <mergeCell ref="J45:K45"/>
    <mergeCell ref="J35:K35"/>
    <mergeCell ref="L47:M47"/>
    <mergeCell ref="L51:M51"/>
    <mergeCell ref="L41:M41"/>
    <mergeCell ref="N41:O41"/>
    <mergeCell ref="H50:I50"/>
    <mergeCell ref="D30:E30"/>
    <mergeCell ref="F30:G30"/>
    <mergeCell ref="H30:I30"/>
    <mergeCell ref="J30:K30"/>
    <mergeCell ref="F53:V53"/>
    <mergeCell ref="D48:E48"/>
    <mergeCell ref="R47:S47"/>
    <mergeCell ref="L30:M30"/>
    <mergeCell ref="N30:O30"/>
    <mergeCell ref="J49:K49"/>
    <mergeCell ref="F32:V32"/>
    <mergeCell ref="D49:E49"/>
    <mergeCell ref="D31:T31"/>
    <mergeCell ref="D32:E32"/>
    <mergeCell ref="H45:I45"/>
    <mergeCell ref="D47:E47"/>
    <mergeCell ref="F48:G48"/>
    <mergeCell ref="P50:Q50"/>
    <mergeCell ref="J48:K48"/>
    <mergeCell ref="F38:V38"/>
    <mergeCell ref="R36:S36"/>
    <mergeCell ref="R50:S50"/>
    <mergeCell ref="H56:I56"/>
    <mergeCell ref="J56:K56"/>
    <mergeCell ref="L56:M56"/>
    <mergeCell ref="N56:O56"/>
    <mergeCell ref="N154:O154"/>
    <mergeCell ref="P154:Q154"/>
    <mergeCell ref="R154:S154"/>
    <mergeCell ref="P56:Q56"/>
    <mergeCell ref="R56:S56"/>
    <mergeCell ref="D57:E57"/>
    <mergeCell ref="F57:G57"/>
    <mergeCell ref="H57:I57"/>
    <mergeCell ref="J57:K57"/>
    <mergeCell ref="D150:E150"/>
    <mergeCell ref="F150:G150"/>
    <mergeCell ref="P69:Q69"/>
    <mergeCell ref="R69:S69"/>
    <mergeCell ref="F59:G59"/>
    <mergeCell ref="H59:I59"/>
    <mergeCell ref="J59:K59"/>
    <mergeCell ref="L59:M59"/>
    <mergeCell ref="J154:K154"/>
    <mergeCell ref="L154:M154"/>
    <mergeCell ref="J142:K142"/>
    <mergeCell ref="D146:T146"/>
    <mergeCell ref="L66:M66"/>
    <mergeCell ref="N66:O66"/>
    <mergeCell ref="H69:I69"/>
    <mergeCell ref="D151:E151"/>
    <mergeCell ref="F151:G151"/>
    <mergeCell ref="H151:I151"/>
    <mergeCell ref="R135:S135"/>
    <mergeCell ref="N624:O624"/>
    <mergeCell ref="P624:Q624"/>
    <mergeCell ref="R624:S624"/>
    <mergeCell ref="D227:V227"/>
    <mergeCell ref="D228:E228"/>
    <mergeCell ref="F228:G228"/>
    <mergeCell ref="H228:I228"/>
    <mergeCell ref="J228:K228"/>
    <mergeCell ref="L228:M228"/>
    <mergeCell ref="N228:O228"/>
    <mergeCell ref="P228:Q228"/>
    <mergeCell ref="R228:S228"/>
    <mergeCell ref="D229:E229"/>
    <mergeCell ref="D231:E231"/>
    <mergeCell ref="F231:G231"/>
    <mergeCell ref="H231:I231"/>
    <mergeCell ref="D237:E237"/>
    <mergeCell ref="F237:G237"/>
    <mergeCell ref="H237:I237"/>
    <mergeCell ref="J237:K237"/>
    <mergeCell ref="L237:M237"/>
    <mergeCell ref="N237:O237"/>
    <mergeCell ref="P237:Q237"/>
    <mergeCell ref="R247:S247"/>
    <mergeCell ref="D248:E248"/>
    <mergeCell ref="F248:G248"/>
    <mergeCell ref="C615:V615"/>
    <mergeCell ref="D617:E617"/>
    <mergeCell ref="F617:G617"/>
    <mergeCell ref="H617:I617"/>
    <mergeCell ref="J617:K617"/>
    <mergeCell ref="J619:K619"/>
    <mergeCell ref="D625:T625"/>
    <mergeCell ref="D626:E626"/>
    <mergeCell ref="F626:V626"/>
    <mergeCell ref="D620:E620"/>
    <mergeCell ref="F620:G620"/>
    <mergeCell ref="H620:I620"/>
    <mergeCell ref="J620:K620"/>
    <mergeCell ref="L620:M620"/>
    <mergeCell ref="N620:O620"/>
    <mergeCell ref="P620:Q620"/>
    <mergeCell ref="R620:S620"/>
    <mergeCell ref="D621:E621"/>
    <mergeCell ref="F621:G621"/>
    <mergeCell ref="H621:I621"/>
    <mergeCell ref="J621:K621"/>
    <mergeCell ref="L621:M621"/>
    <mergeCell ref="N621:O621"/>
    <mergeCell ref="P621:Q621"/>
    <mergeCell ref="R621:S621"/>
    <mergeCell ref="D623:E623"/>
    <mergeCell ref="F623:G623"/>
    <mergeCell ref="H623:I623"/>
    <mergeCell ref="J623:K623"/>
    <mergeCell ref="L623:M623"/>
    <mergeCell ref="N623:O623"/>
    <mergeCell ref="P623:Q623"/>
    <mergeCell ref="R623:S623"/>
    <mergeCell ref="D624:E624"/>
    <mergeCell ref="F624:G624"/>
    <mergeCell ref="H624:I624"/>
    <mergeCell ref="J624:K624"/>
    <mergeCell ref="L624:M624"/>
    <mergeCell ref="J151:K151"/>
    <mergeCell ref="L151:M151"/>
    <mergeCell ref="N151:O151"/>
    <mergeCell ref="P151:Q151"/>
    <mergeCell ref="R151:S151"/>
    <mergeCell ref="F138:V138"/>
    <mergeCell ref="N99:O99"/>
    <mergeCell ref="J101:K101"/>
    <mergeCell ref="F69:G69"/>
    <mergeCell ref="D79:T79"/>
    <mergeCell ref="C96:V96"/>
    <mergeCell ref="D105:E105"/>
    <mergeCell ref="P150:Q150"/>
    <mergeCell ref="R150:S150"/>
    <mergeCell ref="P149:Q149"/>
    <mergeCell ref="R149:S149"/>
    <mergeCell ref="L118:M118"/>
    <mergeCell ref="D103:E103"/>
    <mergeCell ref="D131:E131"/>
    <mergeCell ref="J117:K117"/>
    <mergeCell ref="D118:E118"/>
    <mergeCell ref="H102:I102"/>
    <mergeCell ref="R119:S119"/>
    <mergeCell ref="R105:S105"/>
    <mergeCell ref="H71:I71"/>
    <mergeCell ref="J118:K118"/>
    <mergeCell ref="D130:T130"/>
    <mergeCell ref="F123:G123"/>
    <mergeCell ref="P135:Q135"/>
    <mergeCell ref="F141:G141"/>
    <mergeCell ref="D133:E133"/>
    <mergeCell ref="P141:Q141"/>
    <mergeCell ref="D174:E174"/>
    <mergeCell ref="L202:M202"/>
    <mergeCell ref="N203:O203"/>
    <mergeCell ref="N201:O201"/>
    <mergeCell ref="R176:S176"/>
    <mergeCell ref="L167:M167"/>
    <mergeCell ref="N167:O167"/>
    <mergeCell ref="P167:Q167"/>
    <mergeCell ref="H174:I174"/>
    <mergeCell ref="D182:E182"/>
    <mergeCell ref="N187:O187"/>
    <mergeCell ref="R162:S162"/>
    <mergeCell ref="N239:O239"/>
    <mergeCell ref="P239:Q239"/>
    <mergeCell ref="R239:S239"/>
    <mergeCell ref="P169:Q169"/>
    <mergeCell ref="R169:S169"/>
    <mergeCell ref="D166:E166"/>
    <mergeCell ref="F166:G166"/>
    <mergeCell ref="H166:I166"/>
    <mergeCell ref="J166:K166"/>
    <mergeCell ref="L166:M166"/>
    <mergeCell ref="N166:O166"/>
    <mergeCell ref="P166:Q166"/>
    <mergeCell ref="R166:S166"/>
    <mergeCell ref="L229:M229"/>
    <mergeCell ref="N229:O229"/>
    <mergeCell ref="P229:Q229"/>
    <mergeCell ref="R236:S236"/>
    <mergeCell ref="D163:V163"/>
    <mergeCell ref="P197:Q197"/>
    <mergeCell ref="L164:M164"/>
    <mergeCell ref="N268:O268"/>
    <mergeCell ref="H303:I303"/>
    <mergeCell ref="H317:I317"/>
    <mergeCell ref="J317:K317"/>
    <mergeCell ref="H320:I320"/>
    <mergeCell ref="D314:E314"/>
    <mergeCell ref="D315:E315"/>
    <mergeCell ref="D249:E249"/>
    <mergeCell ref="F249:G249"/>
    <mergeCell ref="H249:I249"/>
    <mergeCell ref="J249:K249"/>
    <mergeCell ref="L249:M249"/>
    <mergeCell ref="N249:O249"/>
    <mergeCell ref="P249:Q249"/>
    <mergeCell ref="R249:S249"/>
    <mergeCell ref="F297:G297"/>
    <mergeCell ref="D250:E250"/>
    <mergeCell ref="F250:G250"/>
    <mergeCell ref="H250:I250"/>
    <mergeCell ref="F265:G265"/>
    <mergeCell ref="L314:M314"/>
    <mergeCell ref="N309:O309"/>
    <mergeCell ref="P309:Q309"/>
    <mergeCell ref="J260:K260"/>
    <mergeCell ref="F264:G264"/>
    <mergeCell ref="H264:I264"/>
    <mergeCell ref="L263:M263"/>
    <mergeCell ref="N263:O263"/>
    <mergeCell ref="P263:Q263"/>
    <mergeCell ref="N264:O264"/>
    <mergeCell ref="P264:Q264"/>
    <mergeCell ref="R260:S260"/>
    <mergeCell ref="H164:I164"/>
    <mergeCell ref="J164:K164"/>
    <mergeCell ref="N169:O169"/>
    <mergeCell ref="R183:S183"/>
    <mergeCell ref="H177:I177"/>
    <mergeCell ref="R245:S245"/>
    <mergeCell ref="N252:O252"/>
    <mergeCell ref="P252:Q252"/>
    <mergeCell ref="R252:S252"/>
    <mergeCell ref="D246:E246"/>
    <mergeCell ref="F246:G246"/>
    <mergeCell ref="H246:I246"/>
    <mergeCell ref="J246:K246"/>
    <mergeCell ref="L246:M246"/>
    <mergeCell ref="N246:O246"/>
    <mergeCell ref="P246:Q246"/>
    <mergeCell ref="P301:Q301"/>
    <mergeCell ref="D269:V269"/>
    <mergeCell ref="D270:E270"/>
    <mergeCell ref="F270:G270"/>
    <mergeCell ref="D251:V251"/>
    <mergeCell ref="D252:E252"/>
    <mergeCell ref="F252:G252"/>
    <mergeCell ref="D194:E194"/>
    <mergeCell ref="F235:G235"/>
    <mergeCell ref="D206:E206"/>
    <mergeCell ref="H210:I210"/>
    <mergeCell ref="J232:K232"/>
    <mergeCell ref="J239:K239"/>
    <mergeCell ref="L239:M239"/>
    <mergeCell ref="R209:S209"/>
    <mergeCell ref="L230:M230"/>
    <mergeCell ref="L334:M334"/>
    <mergeCell ref="R337:S337"/>
    <mergeCell ref="D339:S339"/>
    <mergeCell ref="D342:E342"/>
    <mergeCell ref="D340:E340"/>
    <mergeCell ref="D338:E338"/>
    <mergeCell ref="R303:S303"/>
    <mergeCell ref="P317:Q317"/>
    <mergeCell ref="P338:Q338"/>
    <mergeCell ref="J337:K337"/>
    <mergeCell ref="L337:M337"/>
    <mergeCell ref="N337:O337"/>
    <mergeCell ref="P337:Q337"/>
    <mergeCell ref="D318:V318"/>
    <mergeCell ref="D319:V319"/>
    <mergeCell ref="D320:E320"/>
    <mergeCell ref="F320:G320"/>
    <mergeCell ref="R309:S309"/>
    <mergeCell ref="D310:T310"/>
    <mergeCell ref="F311:V311"/>
    <mergeCell ref="P330:Q330"/>
    <mergeCell ref="R330:S330"/>
    <mergeCell ref="H336:I336"/>
    <mergeCell ref="J336:K336"/>
    <mergeCell ref="D334:E334"/>
    <mergeCell ref="D337:E337"/>
    <mergeCell ref="F337:G337"/>
    <mergeCell ref="H337:I337"/>
    <mergeCell ref="D341:V341"/>
    <mergeCell ref="T342:V351"/>
    <mergeCell ref="D344:E344"/>
    <mergeCell ref="T330:V339"/>
    <mergeCell ref="D608:E608"/>
    <mergeCell ref="F608:G608"/>
    <mergeCell ref="H608:I608"/>
    <mergeCell ref="J608:K608"/>
    <mergeCell ref="N333:O333"/>
    <mergeCell ref="F338:G338"/>
    <mergeCell ref="J346:K346"/>
    <mergeCell ref="L346:M346"/>
    <mergeCell ref="D392:T392"/>
    <mergeCell ref="D393:E393"/>
    <mergeCell ref="F393:V393"/>
    <mergeCell ref="D389:E389"/>
    <mergeCell ref="F389:G389"/>
    <mergeCell ref="H389:I389"/>
    <mergeCell ref="J389:K389"/>
    <mergeCell ref="L389:M389"/>
    <mergeCell ref="N389:O389"/>
    <mergeCell ref="P389:Q389"/>
    <mergeCell ref="R389:S389"/>
    <mergeCell ref="P333:Q333"/>
    <mergeCell ref="H340:I340"/>
    <mergeCell ref="F342:G342"/>
    <mergeCell ref="N334:O334"/>
    <mergeCell ref="J343:K343"/>
    <mergeCell ref="N343:O343"/>
    <mergeCell ref="R342:S342"/>
    <mergeCell ref="R340:S340"/>
    <mergeCell ref="F334:G334"/>
    <mergeCell ref="F343:G343"/>
    <mergeCell ref="F336:G336"/>
    <mergeCell ref="L336:M336"/>
    <mergeCell ref="N336:O336"/>
    <mergeCell ref="D390:V390"/>
    <mergeCell ref="P387:Q387"/>
    <mergeCell ref="R387:S387"/>
    <mergeCell ref="R385:S385"/>
    <mergeCell ref="F387:G387"/>
    <mergeCell ref="D442:E442"/>
    <mergeCell ref="F442:G442"/>
    <mergeCell ref="H442:I442"/>
    <mergeCell ref="J442:K442"/>
    <mergeCell ref="L442:M442"/>
    <mergeCell ref="N442:O442"/>
    <mergeCell ref="P442:Q442"/>
    <mergeCell ref="R442:S442"/>
    <mergeCell ref="H252:I252"/>
    <mergeCell ref="J252:K252"/>
    <mergeCell ref="L252:M252"/>
    <mergeCell ref="L302:M302"/>
    <mergeCell ref="D313:V313"/>
    <mergeCell ref="P297:Q297"/>
    <mergeCell ref="J301:K301"/>
    <mergeCell ref="N300:O300"/>
    <mergeCell ref="R299:S299"/>
    <mergeCell ref="H298:I298"/>
    <mergeCell ref="P299:Q299"/>
    <mergeCell ref="F301:G301"/>
    <mergeCell ref="N299:O299"/>
    <mergeCell ref="D329:V329"/>
    <mergeCell ref="D332:E332"/>
    <mergeCell ref="J300:K300"/>
    <mergeCell ref="H299:I299"/>
    <mergeCell ref="F303:G303"/>
    <mergeCell ref="L343:M343"/>
    <mergeCell ref="D603:V603"/>
    <mergeCell ref="D604:E604"/>
    <mergeCell ref="F604:G604"/>
    <mergeCell ref="H604:I604"/>
    <mergeCell ref="J604:K604"/>
    <mergeCell ref="L604:M604"/>
    <mergeCell ref="N604:O604"/>
    <mergeCell ref="P604:Q604"/>
    <mergeCell ref="R604:S604"/>
    <mergeCell ref="D562:T562"/>
    <mergeCell ref="F385:G385"/>
    <mergeCell ref="H385:I385"/>
    <mergeCell ref="L387:M387"/>
    <mergeCell ref="N387:O387"/>
    <mergeCell ref="J385:K385"/>
    <mergeCell ref="L385:M385"/>
    <mergeCell ref="N385:O385"/>
    <mergeCell ref="P385:Q385"/>
    <mergeCell ref="F414:V414"/>
    <mergeCell ref="D430:E430"/>
    <mergeCell ref="P542:Q542"/>
    <mergeCell ref="R541:S541"/>
    <mergeCell ref="D391:E391"/>
    <mergeCell ref="F391:G391"/>
    <mergeCell ref="H391:I391"/>
    <mergeCell ref="J391:K391"/>
    <mergeCell ref="L391:M391"/>
    <mergeCell ref="N391:O391"/>
    <mergeCell ref="P391:Q391"/>
    <mergeCell ref="R391:S391"/>
    <mergeCell ref="D386:V386"/>
    <mergeCell ref="D388:V388"/>
    <mergeCell ref="R609:S609"/>
    <mergeCell ref="P605:Q605"/>
    <mergeCell ref="R605:S605"/>
    <mergeCell ref="D606:V606"/>
    <mergeCell ref="D607:E607"/>
    <mergeCell ref="F607:G607"/>
    <mergeCell ref="H607:I607"/>
    <mergeCell ref="J607:K607"/>
    <mergeCell ref="L607:M607"/>
    <mergeCell ref="N607:O607"/>
    <mergeCell ref="P607:Q607"/>
    <mergeCell ref="R607:S607"/>
    <mergeCell ref="H605:I605"/>
    <mergeCell ref="J605:K605"/>
    <mergeCell ref="L605:M605"/>
    <mergeCell ref="N605:O605"/>
    <mergeCell ref="D618:E618"/>
    <mergeCell ref="F618:G618"/>
    <mergeCell ref="H618:I618"/>
    <mergeCell ref="J618:K618"/>
    <mergeCell ref="L618:M618"/>
    <mergeCell ref="N618:O618"/>
    <mergeCell ref="P618:Q618"/>
    <mergeCell ref="R618:S618"/>
    <mergeCell ref="D611:E611"/>
    <mergeCell ref="F611:G611"/>
    <mergeCell ref="H611:I611"/>
    <mergeCell ref="J611:K611"/>
    <mergeCell ref="L611:M611"/>
    <mergeCell ref="N611:O611"/>
    <mergeCell ref="P611:Q611"/>
    <mergeCell ref="R611:S611"/>
    <mergeCell ref="D622:E622"/>
    <mergeCell ref="F622:G622"/>
    <mergeCell ref="H622:I622"/>
    <mergeCell ref="J622:K622"/>
    <mergeCell ref="L622:M622"/>
    <mergeCell ref="N622:O622"/>
    <mergeCell ref="P622:Q622"/>
    <mergeCell ref="R622:S622"/>
    <mergeCell ref="D612:E612"/>
    <mergeCell ref="F612:G612"/>
    <mergeCell ref="H612:I612"/>
    <mergeCell ref="J612:K612"/>
    <mergeCell ref="L612:M612"/>
    <mergeCell ref="N612:O612"/>
    <mergeCell ref="P612:Q612"/>
    <mergeCell ref="R612:S612"/>
    <mergeCell ref="L617:M617"/>
    <mergeCell ref="N617:O617"/>
    <mergeCell ref="P617:Q617"/>
    <mergeCell ref="R617:S617"/>
    <mergeCell ref="D619:E619"/>
    <mergeCell ref="F619:G619"/>
    <mergeCell ref="H619:I619"/>
    <mergeCell ref="D614:E614"/>
    <mergeCell ref="L619:M619"/>
    <mergeCell ref="N619:O619"/>
    <mergeCell ref="P619:Q619"/>
    <mergeCell ref="R619:S619"/>
  </mergeCells>
  <phoneticPr fontId="0" type="noConversion"/>
  <conditionalFormatting sqref="X45:X51 X128:X129 X133:X136 X174:X180 X196:X197 X215 X141:X145 X297:X303 X523:X532 X459:X463 X558:X561 X551:X554 X455 X540:X543 X517:X519 X509:X511 X6:X14 X17 X98:X102 X201:X203 X209:X211 X513 X595:X596 X106:X108 X598:X599 X34:X36">
    <cfRule type="expression" dxfId="1123" priority="940" stopIfTrue="1">
      <formula>W6=0</formula>
    </cfRule>
  </conditionalFormatting>
  <conditionalFormatting sqref="X21">
    <cfRule type="expression" dxfId="1122" priority="941" stopIfTrue="1">
      <formula>SUM($W$22)&gt;0</formula>
    </cfRule>
    <cfRule type="expression" dxfId="1121" priority="942" stopIfTrue="1">
      <formula>W21=0</formula>
    </cfRule>
  </conditionalFormatting>
  <conditionalFormatting sqref="X22">
    <cfRule type="expression" dxfId="1120" priority="943" stopIfTrue="1">
      <formula>SUM($W$21)&gt;0</formula>
    </cfRule>
    <cfRule type="expression" dxfId="1119" priority="944" stopIfTrue="1">
      <formula>W22=0</formula>
    </cfRule>
  </conditionalFormatting>
  <conditionalFormatting sqref="X193">
    <cfRule type="expression" dxfId="1118" priority="953" stopIfTrue="1">
      <formula>SUM($W$194)&gt;0</formula>
    </cfRule>
    <cfRule type="expression" dxfId="1117" priority="954" stopIfTrue="1">
      <formula>W193=0</formula>
    </cfRule>
  </conditionalFormatting>
  <conditionalFormatting sqref="X194">
    <cfRule type="expression" dxfId="1116" priority="955" stopIfTrue="1">
      <formula>SUM($W$193)&gt;0</formula>
    </cfRule>
    <cfRule type="expression" dxfId="1115" priority="956" stopIfTrue="1">
      <formula>W194=0</formula>
    </cfRule>
  </conditionalFormatting>
  <conditionalFormatting sqref="X533">
    <cfRule type="expression" dxfId="1114" priority="963" stopIfTrue="1">
      <formula>SUM($W$534)&gt;0</formula>
    </cfRule>
    <cfRule type="expression" dxfId="1113" priority="964" stopIfTrue="1">
      <formula>W533=0</formula>
    </cfRule>
  </conditionalFormatting>
  <conditionalFormatting sqref="X534">
    <cfRule type="expression" dxfId="1112" priority="965" stopIfTrue="1">
      <formula>SUM($W$533)&gt;0</formula>
    </cfRule>
    <cfRule type="expression" dxfId="1111" priority="966" stopIfTrue="1">
      <formula>W534=0</formula>
    </cfRule>
  </conditionalFormatting>
  <conditionalFormatting sqref="X539">
    <cfRule type="expression" dxfId="1110" priority="968" stopIfTrue="1">
      <formula>SUM(W538)&gt;0</formula>
    </cfRule>
    <cfRule type="expression" dxfId="1109" priority="969" stopIfTrue="1">
      <formula>W539=0</formula>
    </cfRule>
  </conditionalFormatting>
  <conditionalFormatting sqref="X538">
    <cfRule type="expression" dxfId="1108" priority="970" stopIfTrue="1">
      <formula>SUM(W539)&gt;0</formula>
    </cfRule>
    <cfRule type="expression" dxfId="1107" priority="971" stopIfTrue="1">
      <formula>W538=0</formula>
    </cfRule>
  </conditionalFormatting>
  <conditionalFormatting sqref="X547">
    <cfRule type="expression" dxfId="1106" priority="986" stopIfTrue="1">
      <formula>SUM(W550)&gt;0</formula>
    </cfRule>
    <cfRule type="expression" dxfId="1105" priority="987" stopIfTrue="1">
      <formula>W547=0</formula>
    </cfRule>
  </conditionalFormatting>
  <conditionalFormatting sqref="X550">
    <cfRule type="expression" dxfId="1104" priority="988" stopIfTrue="1">
      <formula>SUM(W547:W549)&gt;0</formula>
    </cfRule>
    <cfRule type="expression" dxfId="1103" priority="989" stopIfTrue="1">
      <formula>W550=0</formula>
    </cfRule>
  </conditionalFormatting>
  <conditionalFormatting sqref="X548:X549">
    <cfRule type="expression" dxfId="1102" priority="990" stopIfTrue="1">
      <formula>SUM($W$550)&gt;0</formula>
    </cfRule>
    <cfRule type="expression" dxfId="1101" priority="991" stopIfTrue="1">
      <formula>W548=0</formula>
    </cfRule>
  </conditionalFormatting>
  <conditionalFormatting sqref="D545:E545 D556:E556 D563:E563 D574:E574 D593:E593 D601:E601 D614:E614 D536:E536 D19:E19 D24:E24 D38:E38 D53:E53 D110:E110 D126:E126 D131:E131 D138:E138 D147:E147 D171:E171 D191:E191 D199:E199 D213:E213 D217:E217 D254:E254 D305:E305 D32:E32 D430:E430 D399:E399 D453:E453 D457:E457 D444:E444 D465:E465 D515:E515 D521:E521">
    <cfRule type="expression" dxfId="1100" priority="992" stopIfTrue="1">
      <formula>F19=0</formula>
    </cfRule>
  </conditionalFormatting>
  <conditionalFormatting sqref="U37 U23 U18 U52 U109 U125 U130 U137 U146 U170 U190 U198 U212 U216 U253 U429 U452 U456 U464 U31 U398 U443 U304">
    <cfRule type="cellIs" dxfId="1099" priority="993" stopIfTrue="1" operator="greaterThan">
      <formula>V18</formula>
    </cfRule>
    <cfRule type="cellIs" dxfId="1098" priority="994" stopIfTrue="1" operator="lessThan">
      <formula>F19</formula>
    </cfRule>
  </conditionalFormatting>
  <conditionalFormatting sqref="U535 U544 U555 U562 U573 U592 U600 U613 U514 U520">
    <cfRule type="cellIs" dxfId="1097" priority="995" stopIfTrue="1" operator="greaterThan">
      <formula>V514</formula>
    </cfRule>
    <cfRule type="cellIs" dxfId="1096" priority="996" stopIfTrue="1" operator="lessThan">
      <formula>F515</formula>
    </cfRule>
  </conditionalFormatting>
  <conditionalFormatting sqref="D595:S596 D538:S543 D547:S554 D558:S561 D523:S534 D509:S511 D517:S519 D455:S455 D459:S463 L297:L303 D297:D303 H297:H303 R297:R303 F297:F303 P297:P303 J297:J303 N297:N303 D215:S215 D196:S197 D193:S194 D174:S180 D141:S145 D133:S136 D128:S129 D98:S102 D45:S51 D21:S22 D6:S14 D17:S17 D201:S203 D209:S211 D513:S513 D106:S108 D598:S599 D34:S36">
    <cfRule type="cellIs" dxfId="1095" priority="1057" stopIfTrue="1" operator="equal">
      <formula>"a"</formula>
    </cfRule>
    <cfRule type="cellIs" dxfId="1094" priority="1058" stopIfTrue="1" operator="equal">
      <formula>"s"</formula>
    </cfRule>
  </conditionalFormatting>
  <conditionalFormatting sqref="U548">
    <cfRule type="expression" dxfId="1093" priority="1059" stopIfTrue="1">
      <formula>SUM(#REF!)&gt;0</formula>
    </cfRule>
  </conditionalFormatting>
  <conditionalFormatting sqref="U549">
    <cfRule type="expression" dxfId="1092" priority="1060" stopIfTrue="1">
      <formula>SUM(#REF!)&gt;0</formula>
    </cfRule>
  </conditionalFormatting>
  <conditionalFormatting sqref="U547">
    <cfRule type="expression" dxfId="1091" priority="1061" stopIfTrue="1">
      <formula>SUM($W$144:$W$144)&gt;0</formula>
    </cfRule>
  </conditionalFormatting>
  <conditionalFormatting sqref="U550">
    <cfRule type="expression" dxfId="1090" priority="1062" stopIfTrue="1">
      <formula>SUM($W$144:$W$144)&gt;0</formula>
    </cfRule>
  </conditionalFormatting>
  <conditionalFormatting sqref="U533">
    <cfRule type="expression" dxfId="1089" priority="1063" stopIfTrue="1">
      <formula>SUM($W$534:$W$534)&gt;0</formula>
    </cfRule>
  </conditionalFormatting>
  <conditionalFormatting sqref="U534">
    <cfRule type="expression" dxfId="1088" priority="1064" stopIfTrue="1">
      <formula>SUM($W$534:$W$534)&gt;0</formula>
    </cfRule>
  </conditionalFormatting>
  <conditionalFormatting sqref="Z96:Z97 Z109:Z110 Z122 Z125:Z147 Z190:Z203 Z209:Z218 Z253:Z254 Z513:Z565 Z573:Z575 Z592:Z596 Z613:Z614 Z398:Z399 Z598:Z602 Z452:Z465 Z17:Z28 Z44:Z53 Z296:Z305 Z394 Z507:Z511 Z31:Z38 Z157 Z5:Z14 Z55:Z57 Z61:Z62 Z170:Z180 Z438:Z441 Z443:Z446 Z415:Z418 Z429:Z430 Z226">
    <cfRule type="cellIs" dxfId="1087" priority="1072" stopIfTrue="1" operator="equal">
      <formula>"a"</formula>
    </cfRule>
  </conditionalFormatting>
  <conditionalFormatting sqref="U197">
    <cfRule type="expression" dxfId="1086" priority="1075" stopIfTrue="1">
      <formula>#REF!=#REF!</formula>
    </cfRule>
  </conditionalFormatting>
  <conditionalFormatting sqref="U194">
    <cfRule type="expression" dxfId="1085" priority="1076" stopIfTrue="1">
      <formula>SUM($W$194:$W$194)&gt;0</formula>
    </cfRule>
  </conditionalFormatting>
  <conditionalFormatting sqref="U193">
    <cfRule type="expression" dxfId="1084" priority="1077" stopIfTrue="1">
      <formula>$T$194="na"</formula>
    </cfRule>
    <cfRule type="expression" dxfId="1083" priority="1078" stopIfTrue="1">
      <formula>SUM($W$194:$W$194)&gt;0</formula>
    </cfRule>
  </conditionalFormatting>
  <conditionalFormatting sqref="U21">
    <cfRule type="expression" dxfId="1082" priority="1081" stopIfTrue="1">
      <formula>SUM($W$22:$W$22)&gt;0</formula>
    </cfRule>
  </conditionalFormatting>
  <conditionalFormatting sqref="U22">
    <cfRule type="expression" dxfId="1081" priority="1082" stopIfTrue="1">
      <formula>SUM($W$22:$W$22)&gt;0</formula>
    </cfRule>
  </conditionalFormatting>
  <conditionalFormatting sqref="X15">
    <cfRule type="expression" dxfId="1080" priority="934" stopIfTrue="1">
      <formula>W15=0</formula>
    </cfRule>
  </conditionalFormatting>
  <conditionalFormatting sqref="D15:S15">
    <cfRule type="cellIs" dxfId="1079" priority="935" stopIfTrue="1" operator="equal">
      <formula>"a"</formula>
    </cfRule>
    <cfRule type="cellIs" dxfId="1078" priority="936" stopIfTrue="1" operator="equal">
      <formula>"s"</formula>
    </cfRule>
  </conditionalFormatting>
  <conditionalFormatting sqref="Z15">
    <cfRule type="cellIs" dxfId="1077" priority="937" stopIfTrue="1" operator="equal">
      <formula>"a"</formula>
    </cfRule>
  </conditionalFormatting>
  <conditionalFormatting sqref="X16">
    <cfRule type="expression" dxfId="1076" priority="930" stopIfTrue="1">
      <formula>W16=0</formula>
    </cfRule>
  </conditionalFormatting>
  <conditionalFormatting sqref="D16:S16">
    <cfRule type="cellIs" dxfId="1075" priority="931" stopIfTrue="1" operator="equal">
      <formula>"a"</formula>
    </cfRule>
    <cfRule type="cellIs" dxfId="1074" priority="932" stopIfTrue="1" operator="equal">
      <formula>"s"</formula>
    </cfRule>
  </conditionalFormatting>
  <conditionalFormatting sqref="Z16">
    <cfRule type="cellIs" dxfId="1073" priority="933" stopIfTrue="1" operator="equal">
      <formula>"a"</formula>
    </cfRule>
  </conditionalFormatting>
  <conditionalFormatting sqref="X65:X67 X69:X73">
    <cfRule type="expression" dxfId="1072" priority="924" stopIfTrue="1">
      <formula>W65=0</formula>
    </cfRule>
  </conditionalFormatting>
  <conditionalFormatting sqref="Z65:Z67 Z69:Z75">
    <cfRule type="cellIs" dxfId="1071" priority="925" stopIfTrue="1" operator="equal">
      <formula>"a"</formula>
    </cfRule>
  </conditionalFormatting>
  <conditionalFormatting sqref="D75:E75">
    <cfRule type="expression" dxfId="1070" priority="918" stopIfTrue="1">
      <formula>F75=0</formula>
    </cfRule>
  </conditionalFormatting>
  <conditionalFormatting sqref="U74">
    <cfRule type="cellIs" dxfId="1069" priority="919" stopIfTrue="1" operator="greaterThan">
      <formula>V74</formula>
    </cfRule>
    <cfRule type="cellIs" dxfId="1068" priority="920" stopIfTrue="1" operator="lessThan">
      <formula>F75</formula>
    </cfRule>
  </conditionalFormatting>
  <conditionalFormatting sqref="D65:S67 D69:S73">
    <cfRule type="cellIs" dxfId="1067" priority="921" stopIfTrue="1" operator="equal">
      <formula>"a"</formula>
    </cfRule>
    <cfRule type="cellIs" dxfId="1066" priority="922" stopIfTrue="1" operator="equal">
      <formula>"s"</formula>
    </cfRule>
  </conditionalFormatting>
  <conditionalFormatting sqref="Z63">
    <cfRule type="cellIs" dxfId="1065" priority="923" stopIfTrue="1" operator="equal">
      <formula>"a"</formula>
    </cfRule>
  </conditionalFormatting>
  <conditionalFormatting sqref="Z64">
    <cfRule type="cellIs" dxfId="1064" priority="917" stopIfTrue="1" operator="equal">
      <formula>"a"</formula>
    </cfRule>
  </conditionalFormatting>
  <conditionalFormatting sqref="Z68">
    <cfRule type="cellIs" dxfId="1063" priority="916" stopIfTrue="1" operator="equal">
      <formula>"a"</formula>
    </cfRule>
  </conditionalFormatting>
  <conditionalFormatting sqref="X77:X78">
    <cfRule type="expression" dxfId="1062" priority="914" stopIfTrue="1">
      <formula>W77=0</formula>
    </cfRule>
  </conditionalFormatting>
  <conditionalFormatting sqref="Z77:Z80">
    <cfRule type="cellIs" dxfId="1061" priority="915" stopIfTrue="1" operator="equal">
      <formula>"a"</formula>
    </cfRule>
  </conditionalFormatting>
  <conditionalFormatting sqref="D80:E80">
    <cfRule type="expression" dxfId="1060" priority="908" stopIfTrue="1">
      <formula>F80=0</formula>
    </cfRule>
  </conditionalFormatting>
  <conditionalFormatting sqref="U79">
    <cfRule type="cellIs" dxfId="1059" priority="909" stopIfTrue="1" operator="greaterThan">
      <formula>V79</formula>
    </cfRule>
    <cfRule type="cellIs" dxfId="1058" priority="910" stopIfTrue="1" operator="lessThan">
      <formula>F80</formula>
    </cfRule>
  </conditionalFormatting>
  <conditionalFormatting sqref="D77:S78">
    <cfRule type="cellIs" dxfId="1057" priority="911" stopIfTrue="1" operator="equal">
      <formula>"a"</formula>
    </cfRule>
    <cfRule type="cellIs" dxfId="1056" priority="912" stopIfTrue="1" operator="equal">
      <formula>"s"</formula>
    </cfRule>
  </conditionalFormatting>
  <conditionalFormatting sqref="Z76">
    <cfRule type="cellIs" dxfId="1055" priority="913" stopIfTrue="1" operator="equal">
      <formula>"a"</formula>
    </cfRule>
  </conditionalFormatting>
  <conditionalFormatting sqref="Z98:Z102">
    <cfRule type="cellIs" dxfId="1054" priority="907" stopIfTrue="1" operator="equal">
      <formula>"a"</formula>
    </cfRule>
  </conditionalFormatting>
  <conditionalFormatting sqref="Z108">
    <cfRule type="cellIs" dxfId="1053" priority="906" stopIfTrue="1" operator="equal">
      <formula>"a"</formula>
    </cfRule>
  </conditionalFormatting>
  <conditionalFormatting sqref="Z107">
    <cfRule type="cellIs" dxfId="1052" priority="905" stopIfTrue="1" operator="equal">
      <formula>"a"</formula>
    </cfRule>
  </conditionalFormatting>
  <conditionalFormatting sqref="Z106">
    <cfRule type="cellIs" dxfId="1051" priority="904" stopIfTrue="1" operator="equal">
      <formula>"a"</formula>
    </cfRule>
  </conditionalFormatting>
  <conditionalFormatting sqref="X113:X118">
    <cfRule type="expression" dxfId="1050" priority="897" stopIfTrue="1">
      <formula>W113=0</formula>
    </cfRule>
  </conditionalFormatting>
  <conditionalFormatting sqref="D121:E121">
    <cfRule type="expression" dxfId="1049" priority="898" stopIfTrue="1">
      <formula>F121=0</formula>
    </cfRule>
  </conditionalFormatting>
  <conditionalFormatting sqref="U120">
    <cfRule type="cellIs" dxfId="1048" priority="899" stopIfTrue="1" operator="greaterThan">
      <formula>V120</formula>
    </cfRule>
    <cfRule type="cellIs" dxfId="1047" priority="900" stopIfTrue="1" operator="lessThan">
      <formula>F121</formula>
    </cfRule>
  </conditionalFormatting>
  <conditionalFormatting sqref="D113:S119">
    <cfRule type="cellIs" dxfId="1046" priority="901" stopIfTrue="1" operator="equal">
      <formula>"a"</formula>
    </cfRule>
    <cfRule type="cellIs" dxfId="1045" priority="902" stopIfTrue="1" operator="equal">
      <formula>"s"</formula>
    </cfRule>
  </conditionalFormatting>
  <conditionalFormatting sqref="Z111 Z113:Z121">
    <cfRule type="cellIs" dxfId="1044" priority="903" stopIfTrue="1" operator="equal">
      <formula>"a"</formula>
    </cfRule>
  </conditionalFormatting>
  <conditionalFormatting sqref="Z112">
    <cfRule type="cellIs" dxfId="1043" priority="896" stopIfTrue="1" operator="equal">
      <formula>"a"</formula>
    </cfRule>
  </conditionalFormatting>
  <conditionalFormatting sqref="X119">
    <cfRule type="expression" dxfId="1042" priority="895" stopIfTrue="1">
      <formula>W119=0</formula>
    </cfRule>
  </conditionalFormatting>
  <conditionalFormatting sqref="X123:X124">
    <cfRule type="expression" dxfId="1041" priority="891" stopIfTrue="1">
      <formula>W123=0</formula>
    </cfRule>
  </conditionalFormatting>
  <conditionalFormatting sqref="D123:S124">
    <cfRule type="cellIs" dxfId="1040" priority="892" stopIfTrue="1" operator="equal">
      <formula>"a"</formula>
    </cfRule>
    <cfRule type="cellIs" dxfId="1039" priority="893" stopIfTrue="1" operator="equal">
      <formula>"s"</formula>
    </cfRule>
  </conditionalFormatting>
  <conditionalFormatting sqref="Z123:Z124">
    <cfRule type="cellIs" dxfId="1038" priority="894" stopIfTrue="1" operator="equal">
      <formula>"a"</formula>
    </cfRule>
  </conditionalFormatting>
  <conditionalFormatting sqref="X181">
    <cfRule type="expression" dxfId="1037" priority="887" stopIfTrue="1">
      <formula>W181=0</formula>
    </cfRule>
  </conditionalFormatting>
  <conditionalFormatting sqref="D181:S181">
    <cfRule type="cellIs" dxfId="1036" priority="888" stopIfTrue="1" operator="equal">
      <formula>"a"</formula>
    </cfRule>
    <cfRule type="cellIs" dxfId="1035" priority="889" stopIfTrue="1" operator="equal">
      <formula>"s"</formula>
    </cfRule>
  </conditionalFormatting>
  <conditionalFormatting sqref="Z181">
    <cfRule type="cellIs" dxfId="1034" priority="890" stopIfTrue="1" operator="equal">
      <formula>"a"</formula>
    </cfRule>
  </conditionalFormatting>
  <conditionalFormatting sqref="X189">
    <cfRule type="expression" dxfId="1033" priority="883" stopIfTrue="1">
      <formula>W189=0</formula>
    </cfRule>
  </conditionalFormatting>
  <conditionalFormatting sqref="D189:S189">
    <cfRule type="cellIs" dxfId="1032" priority="884" stopIfTrue="1" operator="equal">
      <formula>"a"</formula>
    </cfRule>
    <cfRule type="cellIs" dxfId="1031" priority="885" stopIfTrue="1" operator="equal">
      <formula>"s"</formula>
    </cfRule>
  </conditionalFormatting>
  <conditionalFormatting sqref="Z189">
    <cfRule type="cellIs" dxfId="1030" priority="886" stopIfTrue="1" operator="equal">
      <formula>"a"</formula>
    </cfRule>
  </conditionalFormatting>
  <conditionalFormatting sqref="X188">
    <cfRule type="expression" dxfId="1029" priority="879" stopIfTrue="1">
      <formula>W188=0</formula>
    </cfRule>
  </conditionalFormatting>
  <conditionalFormatting sqref="D188:S188">
    <cfRule type="cellIs" dxfId="1028" priority="880" stopIfTrue="1" operator="equal">
      <formula>"a"</formula>
    </cfRule>
    <cfRule type="cellIs" dxfId="1027" priority="881" stopIfTrue="1" operator="equal">
      <formula>"s"</formula>
    </cfRule>
  </conditionalFormatting>
  <conditionalFormatting sqref="Z188">
    <cfRule type="cellIs" dxfId="1026" priority="882" stopIfTrue="1" operator="equal">
      <formula>"a"</formula>
    </cfRule>
  </conditionalFormatting>
  <conditionalFormatting sqref="X187">
    <cfRule type="expression" dxfId="1025" priority="875" stopIfTrue="1">
      <formula>W187=0</formula>
    </cfRule>
  </conditionalFormatting>
  <conditionalFormatting sqref="D187:S187">
    <cfRule type="cellIs" dxfId="1024" priority="876" stopIfTrue="1" operator="equal">
      <formula>"a"</formula>
    </cfRule>
    <cfRule type="cellIs" dxfId="1023" priority="877" stopIfTrue="1" operator="equal">
      <formula>"s"</formula>
    </cfRule>
  </conditionalFormatting>
  <conditionalFormatting sqref="Z187">
    <cfRule type="cellIs" dxfId="1022" priority="878" stopIfTrue="1" operator="equal">
      <formula>"a"</formula>
    </cfRule>
  </conditionalFormatting>
  <conditionalFormatting sqref="X186">
    <cfRule type="expression" dxfId="1021" priority="871" stopIfTrue="1">
      <formula>W186=0</formula>
    </cfRule>
  </conditionalFormatting>
  <conditionalFormatting sqref="D186:S186">
    <cfRule type="cellIs" dxfId="1020" priority="872" stopIfTrue="1" operator="equal">
      <formula>"a"</formula>
    </cfRule>
    <cfRule type="cellIs" dxfId="1019" priority="873" stopIfTrue="1" operator="equal">
      <formula>"s"</formula>
    </cfRule>
  </conditionalFormatting>
  <conditionalFormatting sqref="Z186">
    <cfRule type="cellIs" dxfId="1018" priority="874" stopIfTrue="1" operator="equal">
      <formula>"a"</formula>
    </cfRule>
  </conditionalFormatting>
  <conditionalFormatting sqref="X185">
    <cfRule type="expression" dxfId="1017" priority="867" stopIfTrue="1">
      <formula>W185=0</formula>
    </cfRule>
  </conditionalFormatting>
  <conditionalFormatting sqref="D185:S185">
    <cfRule type="cellIs" dxfId="1016" priority="868" stopIfTrue="1" operator="equal">
      <formula>"a"</formula>
    </cfRule>
    <cfRule type="cellIs" dxfId="1015" priority="869" stopIfTrue="1" operator="equal">
      <formula>"s"</formula>
    </cfRule>
  </conditionalFormatting>
  <conditionalFormatting sqref="Z185">
    <cfRule type="cellIs" dxfId="1014" priority="870" stopIfTrue="1" operator="equal">
      <formula>"a"</formula>
    </cfRule>
  </conditionalFormatting>
  <conditionalFormatting sqref="X184">
    <cfRule type="expression" dxfId="1013" priority="863" stopIfTrue="1">
      <formula>W184=0</formula>
    </cfRule>
  </conditionalFormatting>
  <conditionalFormatting sqref="D184:S184">
    <cfRule type="cellIs" dxfId="1012" priority="864" stopIfTrue="1" operator="equal">
      <formula>"a"</formula>
    </cfRule>
    <cfRule type="cellIs" dxfId="1011" priority="865" stopIfTrue="1" operator="equal">
      <formula>"s"</formula>
    </cfRule>
  </conditionalFormatting>
  <conditionalFormatting sqref="Z184">
    <cfRule type="cellIs" dxfId="1010" priority="866" stopIfTrue="1" operator="equal">
      <formula>"a"</formula>
    </cfRule>
  </conditionalFormatting>
  <conditionalFormatting sqref="X183">
    <cfRule type="expression" dxfId="1009" priority="859" stopIfTrue="1">
      <formula>W183=0</formula>
    </cfRule>
  </conditionalFormatting>
  <conditionalFormatting sqref="D183:S183">
    <cfRule type="cellIs" dxfId="1008" priority="860" stopIfTrue="1" operator="equal">
      <formula>"a"</formula>
    </cfRule>
    <cfRule type="cellIs" dxfId="1007" priority="861" stopIfTrue="1" operator="equal">
      <formula>"s"</formula>
    </cfRule>
  </conditionalFormatting>
  <conditionalFormatting sqref="Z183">
    <cfRule type="cellIs" dxfId="1006" priority="862" stopIfTrue="1" operator="equal">
      <formula>"a"</formula>
    </cfRule>
  </conditionalFormatting>
  <conditionalFormatting sqref="X182">
    <cfRule type="expression" dxfId="1005" priority="855" stopIfTrue="1">
      <formula>W182=0</formula>
    </cfRule>
  </conditionalFormatting>
  <conditionalFormatting sqref="D182:S182">
    <cfRule type="cellIs" dxfId="1004" priority="856" stopIfTrue="1" operator="equal">
      <formula>"a"</formula>
    </cfRule>
    <cfRule type="cellIs" dxfId="1003" priority="857" stopIfTrue="1" operator="equal">
      <formula>"s"</formula>
    </cfRule>
  </conditionalFormatting>
  <conditionalFormatting sqref="Z182">
    <cfRule type="cellIs" dxfId="1002" priority="858" stopIfTrue="1" operator="equal">
      <formula>"a"</formula>
    </cfRule>
  </conditionalFormatting>
  <conditionalFormatting sqref="X207:X208">
    <cfRule type="expression" dxfId="1001" priority="851" stopIfTrue="1">
      <formula>W207=0</formula>
    </cfRule>
  </conditionalFormatting>
  <conditionalFormatting sqref="D207:S208">
    <cfRule type="cellIs" dxfId="1000" priority="852" stopIfTrue="1" operator="equal">
      <formula>"a"</formula>
    </cfRule>
    <cfRule type="cellIs" dxfId="999" priority="853" stopIfTrue="1" operator="equal">
      <formula>"s"</formula>
    </cfRule>
  </conditionalFormatting>
  <conditionalFormatting sqref="Z207:Z208">
    <cfRule type="cellIs" dxfId="998" priority="854" stopIfTrue="1" operator="equal">
      <formula>"a"</formula>
    </cfRule>
  </conditionalFormatting>
  <conditionalFormatting sqref="X206">
    <cfRule type="expression" dxfId="997" priority="847" stopIfTrue="1">
      <formula>W206=0</formula>
    </cfRule>
  </conditionalFormatting>
  <conditionalFormatting sqref="D206:S206">
    <cfRule type="cellIs" dxfId="996" priority="848" stopIfTrue="1" operator="equal">
      <formula>"a"</formula>
    </cfRule>
    <cfRule type="cellIs" dxfId="995" priority="849" stopIfTrue="1" operator="equal">
      <formula>"s"</formula>
    </cfRule>
  </conditionalFormatting>
  <conditionalFormatting sqref="Z206">
    <cfRule type="cellIs" dxfId="994" priority="850" stopIfTrue="1" operator="equal">
      <formula>"a"</formula>
    </cfRule>
  </conditionalFormatting>
  <conditionalFormatting sqref="X204:X205">
    <cfRule type="expression" dxfId="993" priority="843" stopIfTrue="1">
      <formula>W204=0</formula>
    </cfRule>
  </conditionalFormatting>
  <conditionalFormatting sqref="D204:S205">
    <cfRule type="cellIs" dxfId="992" priority="844" stopIfTrue="1" operator="equal">
      <formula>"a"</formula>
    </cfRule>
    <cfRule type="cellIs" dxfId="991" priority="845" stopIfTrue="1" operator="equal">
      <formula>"s"</formula>
    </cfRule>
  </conditionalFormatting>
  <conditionalFormatting sqref="Z204:Z205">
    <cfRule type="cellIs" dxfId="990" priority="846" stopIfTrue="1" operator="equal">
      <formula>"a"</formula>
    </cfRule>
  </conditionalFormatting>
  <conditionalFormatting sqref="Z512">
    <cfRule type="cellIs" dxfId="989" priority="816" stopIfTrue="1" operator="equal">
      <formula>"a"</formula>
    </cfRule>
  </conditionalFormatting>
  <conditionalFormatting sqref="X512">
    <cfRule type="expression" dxfId="988" priority="813" stopIfTrue="1">
      <formula>W512=0</formula>
    </cfRule>
  </conditionalFormatting>
  <conditionalFormatting sqref="D512:S512">
    <cfRule type="cellIs" dxfId="987" priority="814" stopIfTrue="1" operator="equal">
      <formula>"a"</formula>
    </cfRule>
    <cfRule type="cellIs" dxfId="986" priority="815" stopIfTrue="1" operator="equal">
      <formula>"s"</formula>
    </cfRule>
  </conditionalFormatting>
  <conditionalFormatting sqref="X572">
    <cfRule type="expression" dxfId="985" priority="811" stopIfTrue="1">
      <formula>W572=0</formula>
    </cfRule>
  </conditionalFormatting>
  <conditionalFormatting sqref="Z572">
    <cfRule type="cellIs" dxfId="984" priority="812" stopIfTrue="1" operator="equal">
      <formula>"a"</formula>
    </cfRule>
  </conditionalFormatting>
  <conditionalFormatting sqref="X566:X569">
    <cfRule type="expression" dxfId="983" priority="807" stopIfTrue="1">
      <formula>W566=0</formula>
    </cfRule>
  </conditionalFormatting>
  <conditionalFormatting sqref="D566:S569 D572:S572">
    <cfRule type="cellIs" dxfId="982" priority="808" stopIfTrue="1" operator="equal">
      <formula>"a"</formula>
    </cfRule>
    <cfRule type="cellIs" dxfId="981" priority="809" stopIfTrue="1" operator="equal">
      <formula>"s"</formula>
    </cfRule>
  </conditionalFormatting>
  <conditionalFormatting sqref="Z566:Z569">
    <cfRule type="cellIs" dxfId="980" priority="810" stopIfTrue="1" operator="equal">
      <formula>"a"</formula>
    </cfRule>
  </conditionalFormatting>
  <conditionalFormatting sqref="X570">
    <cfRule type="expression" dxfId="979" priority="803" stopIfTrue="1">
      <formula>W570=0</formula>
    </cfRule>
  </conditionalFormatting>
  <conditionalFormatting sqref="D570:S570">
    <cfRule type="cellIs" dxfId="978" priority="804" stopIfTrue="1" operator="equal">
      <formula>"a"</formula>
    </cfRule>
    <cfRule type="cellIs" dxfId="977" priority="805" stopIfTrue="1" operator="equal">
      <formula>"s"</formula>
    </cfRule>
  </conditionalFormatting>
  <conditionalFormatting sqref="Z570">
    <cfRule type="cellIs" dxfId="976" priority="806" stopIfTrue="1" operator="equal">
      <formula>"a"</formula>
    </cfRule>
  </conditionalFormatting>
  <conditionalFormatting sqref="X571">
    <cfRule type="expression" dxfId="975" priority="799" stopIfTrue="1">
      <formula>W571=0</formula>
    </cfRule>
  </conditionalFormatting>
  <conditionalFormatting sqref="D571:S571">
    <cfRule type="cellIs" dxfId="974" priority="800" stopIfTrue="1" operator="equal">
      <formula>"a"</formula>
    </cfRule>
    <cfRule type="cellIs" dxfId="973" priority="801" stopIfTrue="1" operator="equal">
      <formula>"s"</formula>
    </cfRule>
  </conditionalFormatting>
  <conditionalFormatting sqref="Z571">
    <cfRule type="cellIs" dxfId="972" priority="802" stopIfTrue="1" operator="equal">
      <formula>"a"</formula>
    </cfRule>
  </conditionalFormatting>
  <conditionalFormatting sqref="X576:X578 X580:X582">
    <cfRule type="expression" dxfId="971" priority="795" stopIfTrue="1">
      <formula>W576=0</formula>
    </cfRule>
  </conditionalFormatting>
  <conditionalFormatting sqref="D576:S578 D580:S583">
    <cfRule type="cellIs" dxfId="970" priority="796" stopIfTrue="1" operator="equal">
      <formula>"a"</formula>
    </cfRule>
    <cfRule type="cellIs" dxfId="969" priority="797" stopIfTrue="1" operator="equal">
      <formula>"s"</formula>
    </cfRule>
  </conditionalFormatting>
  <conditionalFormatting sqref="Z576:Z578 Z580:Z583">
    <cfRule type="cellIs" dxfId="968" priority="798" stopIfTrue="1" operator="equal">
      <formula>"a"</formula>
    </cfRule>
  </conditionalFormatting>
  <conditionalFormatting sqref="X579">
    <cfRule type="expression" dxfId="967" priority="791" stopIfTrue="1">
      <formula>W579=0</formula>
    </cfRule>
  </conditionalFormatting>
  <conditionalFormatting sqref="D579:S579">
    <cfRule type="cellIs" dxfId="966" priority="792" stopIfTrue="1" operator="equal">
      <formula>"a"</formula>
    </cfRule>
    <cfRule type="cellIs" dxfId="965" priority="793" stopIfTrue="1" operator="equal">
      <formula>"s"</formula>
    </cfRule>
  </conditionalFormatting>
  <conditionalFormatting sqref="Z579">
    <cfRule type="cellIs" dxfId="964" priority="794" stopIfTrue="1" operator="equal">
      <formula>"a"</formula>
    </cfRule>
  </conditionalFormatting>
  <conditionalFormatting sqref="X591">
    <cfRule type="expression" dxfId="963" priority="787" stopIfTrue="1">
      <formula>W591=0</formula>
    </cfRule>
  </conditionalFormatting>
  <conditionalFormatting sqref="D591:S591">
    <cfRule type="cellIs" dxfId="962" priority="788" stopIfTrue="1" operator="equal">
      <formula>"a"</formula>
    </cfRule>
    <cfRule type="cellIs" dxfId="961" priority="789" stopIfTrue="1" operator="equal">
      <formula>"s"</formula>
    </cfRule>
  </conditionalFormatting>
  <conditionalFormatting sqref="Z591">
    <cfRule type="cellIs" dxfId="960" priority="790" stopIfTrue="1" operator="equal">
      <formula>"a"</formula>
    </cfRule>
  </conditionalFormatting>
  <conditionalFormatting sqref="X586">
    <cfRule type="expression" dxfId="959" priority="783" stopIfTrue="1">
      <formula>W586=0</formula>
    </cfRule>
  </conditionalFormatting>
  <conditionalFormatting sqref="D586:S586">
    <cfRule type="cellIs" dxfId="958" priority="784" stopIfTrue="1" operator="equal">
      <formula>"a"</formula>
    </cfRule>
    <cfRule type="cellIs" dxfId="957" priority="785" stopIfTrue="1" operator="equal">
      <formula>"s"</formula>
    </cfRule>
  </conditionalFormatting>
  <conditionalFormatting sqref="Z586">
    <cfRule type="cellIs" dxfId="956" priority="786" stopIfTrue="1" operator="equal">
      <formula>"a"</formula>
    </cfRule>
  </conditionalFormatting>
  <conditionalFormatting sqref="D584:S584">
    <cfRule type="cellIs" dxfId="955" priority="780" stopIfTrue="1" operator="equal">
      <formula>"a"</formula>
    </cfRule>
    <cfRule type="cellIs" dxfId="954" priority="781" stopIfTrue="1" operator="equal">
      <formula>"s"</formula>
    </cfRule>
  </conditionalFormatting>
  <conditionalFormatting sqref="Z584">
    <cfRule type="cellIs" dxfId="953" priority="782" stopIfTrue="1" operator="equal">
      <formula>"a"</formula>
    </cfRule>
  </conditionalFormatting>
  <conditionalFormatting sqref="D585:S585">
    <cfRule type="cellIs" dxfId="952" priority="777" stopIfTrue="1" operator="equal">
      <formula>"a"</formula>
    </cfRule>
    <cfRule type="cellIs" dxfId="951" priority="778" stopIfTrue="1" operator="equal">
      <formula>"s"</formula>
    </cfRule>
  </conditionalFormatting>
  <conditionalFormatting sqref="Z585">
    <cfRule type="cellIs" dxfId="950" priority="779" stopIfTrue="1" operator="equal">
      <formula>"a"</formula>
    </cfRule>
  </conditionalFormatting>
  <conditionalFormatting sqref="U585">
    <cfRule type="expression" dxfId="949" priority="776" stopIfTrue="1">
      <formula>SUM($W$142:$W$142)&gt;0</formula>
    </cfRule>
  </conditionalFormatting>
  <conditionalFormatting sqref="X583">
    <cfRule type="expression" dxfId="948" priority="1135" stopIfTrue="1">
      <formula>SUM(#REF!)&gt;0</formula>
    </cfRule>
    <cfRule type="expression" dxfId="947" priority="1136" stopIfTrue="1">
      <formula>W583=0</formula>
    </cfRule>
  </conditionalFormatting>
  <conditionalFormatting sqref="X584">
    <cfRule type="expression" dxfId="946" priority="1137" stopIfTrue="1">
      <formula>SUM(#REF!)&gt;0</formula>
    </cfRule>
    <cfRule type="expression" dxfId="945" priority="1138" stopIfTrue="1">
      <formula>W584=0</formula>
    </cfRule>
  </conditionalFormatting>
  <conditionalFormatting sqref="X585">
    <cfRule type="expression" dxfId="944" priority="1139" stopIfTrue="1">
      <formula>SUM($W$584)&gt;0</formula>
    </cfRule>
    <cfRule type="expression" dxfId="943" priority="1140" stopIfTrue="1">
      <formula>W585=0</formula>
    </cfRule>
  </conditionalFormatting>
  <conditionalFormatting sqref="X589">
    <cfRule type="expression" dxfId="942" priority="766" stopIfTrue="1">
      <formula>W589=0</formula>
    </cfRule>
  </conditionalFormatting>
  <conditionalFormatting sqref="D589:S589">
    <cfRule type="cellIs" dxfId="941" priority="767" stopIfTrue="1" operator="equal">
      <formula>"a"</formula>
    </cfRule>
    <cfRule type="cellIs" dxfId="940" priority="768" stopIfTrue="1" operator="equal">
      <formula>"s"</formula>
    </cfRule>
  </conditionalFormatting>
  <conditionalFormatting sqref="Z589">
    <cfRule type="cellIs" dxfId="939" priority="769" stopIfTrue="1" operator="equal">
      <formula>"a"</formula>
    </cfRule>
  </conditionalFormatting>
  <conditionalFormatting sqref="X588">
    <cfRule type="expression" dxfId="938" priority="762" stopIfTrue="1">
      <formula>W588=0</formula>
    </cfRule>
  </conditionalFormatting>
  <conditionalFormatting sqref="D588:S588">
    <cfRule type="cellIs" dxfId="937" priority="763" stopIfTrue="1" operator="equal">
      <formula>"a"</formula>
    </cfRule>
    <cfRule type="cellIs" dxfId="936" priority="764" stopIfTrue="1" operator="equal">
      <formula>"s"</formula>
    </cfRule>
  </conditionalFormatting>
  <conditionalFormatting sqref="Z588">
    <cfRule type="cellIs" dxfId="935" priority="765" stopIfTrue="1" operator="equal">
      <formula>"a"</formula>
    </cfRule>
  </conditionalFormatting>
  <conditionalFormatting sqref="X587">
    <cfRule type="expression" dxfId="934" priority="758" stopIfTrue="1">
      <formula>W587=0</formula>
    </cfRule>
  </conditionalFormatting>
  <conditionalFormatting sqref="D587:S587">
    <cfRule type="cellIs" dxfId="933" priority="759" stopIfTrue="1" operator="equal">
      <formula>"a"</formula>
    </cfRule>
    <cfRule type="cellIs" dxfId="932" priority="760" stopIfTrue="1" operator="equal">
      <formula>"s"</formula>
    </cfRule>
  </conditionalFormatting>
  <conditionalFormatting sqref="Z587">
    <cfRule type="cellIs" dxfId="931" priority="761" stopIfTrue="1" operator="equal">
      <formula>"a"</formula>
    </cfRule>
  </conditionalFormatting>
  <conditionalFormatting sqref="X590">
    <cfRule type="expression" dxfId="930" priority="754" stopIfTrue="1">
      <formula>W590=0</formula>
    </cfRule>
  </conditionalFormatting>
  <conditionalFormatting sqref="D590:S590">
    <cfRule type="cellIs" dxfId="929" priority="755" stopIfTrue="1" operator="equal">
      <formula>"a"</formula>
    </cfRule>
    <cfRule type="cellIs" dxfId="928" priority="756" stopIfTrue="1" operator="equal">
      <formula>"s"</formula>
    </cfRule>
  </conditionalFormatting>
  <conditionalFormatting sqref="Z590">
    <cfRule type="cellIs" dxfId="927" priority="757" stopIfTrue="1" operator="equal">
      <formula>"a"</formula>
    </cfRule>
  </conditionalFormatting>
  <conditionalFormatting sqref="D414:E414">
    <cfRule type="expression" dxfId="926" priority="634" stopIfTrue="1">
      <formula>F414=0</formula>
    </cfRule>
  </conditionalFormatting>
  <conditionalFormatting sqref="U413">
    <cfRule type="cellIs" dxfId="925" priority="635" stopIfTrue="1" operator="greaterThan">
      <formula>V413</formula>
    </cfRule>
    <cfRule type="cellIs" dxfId="924" priority="636" stopIfTrue="1" operator="lessThan">
      <formula>F414</formula>
    </cfRule>
  </conditionalFormatting>
  <conditionalFormatting sqref="Z410 Z413:Z414">
    <cfRule type="cellIs" dxfId="923" priority="637" stopIfTrue="1" operator="equal">
      <formula>"a"</formula>
    </cfRule>
  </conditionalFormatting>
  <conditionalFormatting sqref="X412">
    <cfRule type="expression" dxfId="922" priority="628" stopIfTrue="1">
      <formula>SUM(W412)&gt;0</formula>
    </cfRule>
    <cfRule type="expression" dxfId="921" priority="629" stopIfTrue="1">
      <formula>W412=0</formula>
    </cfRule>
  </conditionalFormatting>
  <conditionalFormatting sqref="D412:S412">
    <cfRule type="cellIs" dxfId="920" priority="630" stopIfTrue="1" operator="equal">
      <formula>"a"</formula>
    </cfRule>
    <cfRule type="cellIs" dxfId="919" priority="631" stopIfTrue="1" operator="equal">
      <formula>"s"</formula>
    </cfRule>
  </conditionalFormatting>
  <conditionalFormatting sqref="Z412">
    <cfRule type="cellIs" dxfId="918" priority="633" stopIfTrue="1" operator="equal">
      <formula>"a"</formula>
    </cfRule>
  </conditionalFormatting>
  <conditionalFormatting sqref="X411">
    <cfRule type="expression" dxfId="917" priority="622" stopIfTrue="1">
      <formula>SUM(W411)&gt;0</formula>
    </cfRule>
    <cfRule type="expression" dxfId="916" priority="623" stopIfTrue="1">
      <formula>W411=0</formula>
    </cfRule>
  </conditionalFormatting>
  <conditionalFormatting sqref="D411:S411">
    <cfRule type="cellIs" dxfId="915" priority="624" stopIfTrue="1" operator="equal">
      <formula>"a"</formula>
    </cfRule>
    <cfRule type="cellIs" dxfId="914" priority="625" stopIfTrue="1" operator="equal">
      <formula>"s"</formula>
    </cfRule>
  </conditionalFormatting>
  <conditionalFormatting sqref="Z411">
    <cfRule type="cellIs" dxfId="913" priority="627" stopIfTrue="1" operator="equal">
      <formula>"a"</formula>
    </cfRule>
  </conditionalFormatting>
  <conditionalFormatting sqref="X395:X397">
    <cfRule type="expression" dxfId="912" priority="602" stopIfTrue="1">
      <formula>W395=0</formula>
    </cfRule>
  </conditionalFormatting>
  <conditionalFormatting sqref="D395:S397">
    <cfRule type="cellIs" dxfId="911" priority="603" stopIfTrue="1" operator="equal">
      <formula>"a"</formula>
    </cfRule>
    <cfRule type="cellIs" dxfId="910" priority="604" stopIfTrue="1" operator="equal">
      <formula>"s"</formula>
    </cfRule>
  </conditionalFormatting>
  <conditionalFormatting sqref="Z395:Z397">
    <cfRule type="cellIs" dxfId="909" priority="605" stopIfTrue="1" operator="equal">
      <formula>"a"</formula>
    </cfRule>
  </conditionalFormatting>
  <conditionalFormatting sqref="D105:S105">
    <cfRule type="cellIs" dxfId="908" priority="587" stopIfTrue="1" operator="equal">
      <formula>"a"</formula>
    </cfRule>
    <cfRule type="cellIs" dxfId="907" priority="588" stopIfTrue="1" operator="equal">
      <formula>"s"</formula>
    </cfRule>
  </conditionalFormatting>
  <conditionalFormatting sqref="Z105">
    <cfRule type="cellIs" dxfId="906" priority="589" stopIfTrue="1" operator="equal">
      <formula>"a"</formula>
    </cfRule>
  </conditionalFormatting>
  <conditionalFormatting sqref="D104:S104">
    <cfRule type="cellIs" dxfId="905" priority="584" stopIfTrue="1" operator="equal">
      <formula>"a"</formula>
    </cfRule>
    <cfRule type="cellIs" dxfId="904" priority="585" stopIfTrue="1" operator="equal">
      <formula>"s"</formula>
    </cfRule>
  </conditionalFormatting>
  <conditionalFormatting sqref="Z104">
    <cfRule type="cellIs" dxfId="903" priority="586" stopIfTrue="1" operator="equal">
      <formula>"a"</formula>
    </cfRule>
  </conditionalFormatting>
  <conditionalFormatting sqref="X103">
    <cfRule type="expression" dxfId="902" priority="580" stopIfTrue="1">
      <formula>W103=0</formula>
    </cfRule>
  </conditionalFormatting>
  <conditionalFormatting sqref="D103:S103">
    <cfRule type="cellIs" dxfId="901" priority="581" stopIfTrue="1" operator="equal">
      <formula>"a"</formula>
    </cfRule>
    <cfRule type="cellIs" dxfId="900" priority="582" stopIfTrue="1" operator="equal">
      <formula>"s"</formula>
    </cfRule>
  </conditionalFormatting>
  <conditionalFormatting sqref="Z103">
    <cfRule type="cellIs" dxfId="899" priority="583" stopIfTrue="1" operator="equal">
      <formula>"a"</formula>
    </cfRule>
  </conditionalFormatting>
  <conditionalFormatting sqref="X104">
    <cfRule type="expression" dxfId="898" priority="576" stopIfTrue="1">
      <formula>SUM(W105)&gt;0</formula>
    </cfRule>
    <cfRule type="expression" dxfId="897" priority="577" stopIfTrue="1">
      <formula>W104=0</formula>
    </cfRule>
  </conditionalFormatting>
  <conditionalFormatting sqref="X105">
    <cfRule type="expression" dxfId="896" priority="578" stopIfTrue="1">
      <formula>SUM(W104)&gt;0</formula>
    </cfRule>
    <cfRule type="expression" dxfId="895" priority="579" stopIfTrue="1">
      <formula>W105=0</formula>
    </cfRule>
  </conditionalFormatting>
  <conditionalFormatting sqref="U104">
    <cfRule type="expression" dxfId="894" priority="574" stopIfTrue="1">
      <formula>SUM(W105)&gt;0</formula>
    </cfRule>
  </conditionalFormatting>
  <conditionalFormatting sqref="U105">
    <cfRule type="expression" dxfId="893" priority="575" stopIfTrue="1">
      <formula>SUM(W105)&gt;0</formula>
    </cfRule>
  </conditionalFormatting>
  <conditionalFormatting sqref="X597">
    <cfRule type="expression" dxfId="892" priority="566" stopIfTrue="1">
      <formula>W597=0</formula>
    </cfRule>
  </conditionalFormatting>
  <conditionalFormatting sqref="D597:S597">
    <cfRule type="cellIs" dxfId="891" priority="567" stopIfTrue="1" operator="equal">
      <formula>"a"</formula>
    </cfRule>
    <cfRule type="cellIs" dxfId="890" priority="568" stopIfTrue="1" operator="equal">
      <formula>"s"</formula>
    </cfRule>
  </conditionalFormatting>
  <conditionalFormatting sqref="Z597">
    <cfRule type="cellIs" dxfId="889" priority="569" stopIfTrue="1" operator="equal">
      <formula>"a"</formula>
    </cfRule>
  </conditionalFormatting>
  <conditionalFormatting sqref="D447:S447 D449:S451">
    <cfRule type="cellIs" dxfId="888" priority="560" stopIfTrue="1" operator="equal">
      <formula>"a"</formula>
    </cfRule>
    <cfRule type="cellIs" dxfId="887" priority="561" stopIfTrue="1" operator="equal">
      <formula>"s"</formula>
    </cfRule>
  </conditionalFormatting>
  <conditionalFormatting sqref="U447">
    <cfRule type="expression" dxfId="886" priority="562" stopIfTrue="1">
      <formula>SUM(W448:W451)&gt;0</formula>
    </cfRule>
  </conditionalFormatting>
  <conditionalFormatting sqref="Z447 Z449:Z451">
    <cfRule type="cellIs" dxfId="885" priority="563" stopIfTrue="1" operator="equal">
      <formula>"a"</formula>
    </cfRule>
  </conditionalFormatting>
  <conditionalFormatting sqref="X447">
    <cfRule type="expression" dxfId="884" priority="564" stopIfTrue="1">
      <formula>SUM(W448:W451)&gt;0</formula>
    </cfRule>
    <cfRule type="expression" dxfId="883" priority="565" stopIfTrue="1">
      <formula>W447=0</formula>
    </cfRule>
  </conditionalFormatting>
  <conditionalFormatting sqref="U448">
    <cfRule type="expression" dxfId="882" priority="556" stopIfTrue="1">
      <formula>W448&gt;0</formula>
    </cfRule>
  </conditionalFormatting>
  <conditionalFormatting sqref="D448:S448">
    <cfRule type="cellIs" dxfId="881" priority="557" stopIfTrue="1" operator="equal">
      <formula>"a"</formula>
    </cfRule>
    <cfRule type="cellIs" dxfId="880" priority="558" stopIfTrue="1" operator="equal">
      <formula>"s"</formula>
    </cfRule>
  </conditionalFormatting>
  <conditionalFormatting sqref="Z448">
    <cfRule type="cellIs" dxfId="879" priority="559" stopIfTrue="1" operator="equal">
      <formula>"a"</formula>
    </cfRule>
  </conditionalFormatting>
  <conditionalFormatting sqref="X448">
    <cfRule type="expression" dxfId="878" priority="553">
      <formula>SUM(W449:W451)&gt;0</formula>
    </cfRule>
    <cfRule type="expression" dxfId="877" priority="554" stopIfTrue="1">
      <formula>SUM(W447)&gt;0</formula>
    </cfRule>
    <cfRule type="expression" dxfId="876" priority="555" stopIfTrue="1">
      <formula>W448=0</formula>
    </cfRule>
  </conditionalFormatting>
  <conditionalFormatting sqref="X449">
    <cfRule type="expression" dxfId="875" priority="551" stopIfTrue="1">
      <formula>SUM(W447:W448)&gt;0</formula>
    </cfRule>
    <cfRule type="expression" dxfId="874" priority="552" stopIfTrue="1">
      <formula>W449=0</formula>
    </cfRule>
  </conditionalFormatting>
  <conditionalFormatting sqref="X450">
    <cfRule type="expression" dxfId="873" priority="549" stopIfTrue="1">
      <formula>SUM(W447:W448)&gt;0</formula>
    </cfRule>
    <cfRule type="expression" dxfId="872" priority="550" stopIfTrue="1">
      <formula>W450=0</formula>
    </cfRule>
  </conditionalFormatting>
  <conditionalFormatting sqref="X451">
    <cfRule type="expression" dxfId="871" priority="547" stopIfTrue="1">
      <formula>SUM(W447:W448)&gt;0</formula>
    </cfRule>
    <cfRule type="expression" dxfId="870" priority="548" stopIfTrue="1">
      <formula>W451=0</formula>
    </cfRule>
  </conditionalFormatting>
  <conditionalFormatting sqref="U449">
    <cfRule type="expression" dxfId="869" priority="546" stopIfTrue="1">
      <formula>W449&gt;0</formula>
    </cfRule>
  </conditionalFormatting>
  <conditionalFormatting sqref="U450">
    <cfRule type="expression" dxfId="868" priority="545" stopIfTrue="1">
      <formula>W450&gt;0</formula>
    </cfRule>
  </conditionalFormatting>
  <conditionalFormatting sqref="U451">
    <cfRule type="expression" dxfId="867" priority="544" stopIfTrue="1">
      <formula>W451&gt;0</formula>
    </cfRule>
  </conditionalFormatting>
  <conditionalFormatting sqref="X26">
    <cfRule type="expression" dxfId="866" priority="537" stopIfTrue="1">
      <formula>W26=0</formula>
    </cfRule>
  </conditionalFormatting>
  <conditionalFormatting sqref="D26:S28">
    <cfRule type="cellIs" dxfId="865" priority="541" stopIfTrue="1" operator="equal">
      <formula>"a"</formula>
    </cfRule>
    <cfRule type="cellIs" dxfId="864" priority="542" stopIfTrue="1" operator="equal">
      <formula>"s"</formula>
    </cfRule>
  </conditionalFormatting>
  <conditionalFormatting sqref="D29:S29">
    <cfRule type="cellIs" dxfId="863" priority="534" stopIfTrue="1" operator="equal">
      <formula>"a"</formula>
    </cfRule>
    <cfRule type="cellIs" dxfId="862" priority="535" stopIfTrue="1" operator="equal">
      <formula>"s"</formula>
    </cfRule>
  </conditionalFormatting>
  <conditionalFormatting sqref="Z29">
    <cfRule type="cellIs" dxfId="861" priority="536" stopIfTrue="1" operator="equal">
      <formula>"a"</formula>
    </cfRule>
  </conditionalFormatting>
  <conditionalFormatting sqref="U29">
    <cfRule type="expression" dxfId="860" priority="533" stopIfTrue="1">
      <formula>SUM(W29)&gt;0</formula>
    </cfRule>
  </conditionalFormatting>
  <conditionalFormatting sqref="U28">
    <cfRule type="expression" dxfId="859" priority="532">
      <formula>W29&gt;0</formula>
    </cfRule>
  </conditionalFormatting>
  <conditionalFormatting sqref="U27">
    <cfRule type="expression" dxfId="858" priority="531">
      <formula>W29&gt;0</formula>
    </cfRule>
  </conditionalFormatting>
  <conditionalFormatting sqref="X27">
    <cfRule type="expression" dxfId="857" priority="529" stopIfTrue="1">
      <formula>$W$29&gt;0</formula>
    </cfRule>
    <cfRule type="expression" dxfId="856" priority="530" stopIfTrue="1">
      <formula>W27=0</formula>
    </cfRule>
  </conditionalFormatting>
  <conditionalFormatting sqref="X28">
    <cfRule type="expression" dxfId="855" priority="527" stopIfTrue="1">
      <formula>$W$29&gt;0</formula>
    </cfRule>
    <cfRule type="expression" dxfId="854" priority="528" stopIfTrue="1">
      <formula>W28=0</formula>
    </cfRule>
  </conditionalFormatting>
  <conditionalFormatting sqref="X29">
    <cfRule type="expression" dxfId="853" priority="1142" stopIfTrue="1">
      <formula>SUM($W$27:$W$28)&gt;0</formula>
    </cfRule>
    <cfRule type="expression" dxfId="852" priority="1143" stopIfTrue="1">
      <formula>W29=0</formula>
    </cfRule>
  </conditionalFormatting>
  <conditionalFormatting sqref="Z54">
    <cfRule type="cellIs" dxfId="851" priority="524" stopIfTrue="1" operator="equal">
      <formula>"a"</formula>
    </cfRule>
  </conditionalFormatting>
  <conditionalFormatting sqref="D62:E62">
    <cfRule type="expression" dxfId="850" priority="518" stopIfTrue="1">
      <formula>F62=0</formula>
    </cfRule>
  </conditionalFormatting>
  <conditionalFormatting sqref="U61">
    <cfRule type="cellIs" dxfId="849" priority="519" stopIfTrue="1" operator="greaterThan">
      <formula>V61</formula>
    </cfRule>
    <cfRule type="cellIs" dxfId="848" priority="520" stopIfTrue="1" operator="lessThan">
      <formula>F62</formula>
    </cfRule>
  </conditionalFormatting>
  <conditionalFormatting sqref="X30">
    <cfRule type="expression" dxfId="847" priority="515" stopIfTrue="1">
      <formula>W30=0</formula>
    </cfRule>
  </conditionalFormatting>
  <conditionalFormatting sqref="D30:S30">
    <cfRule type="cellIs" dxfId="846" priority="516" stopIfTrue="1" operator="equal">
      <formula>"a"</formula>
    </cfRule>
    <cfRule type="cellIs" dxfId="845" priority="517" stopIfTrue="1" operator="equal">
      <formula>"s"</formula>
    </cfRule>
  </conditionalFormatting>
  <conditionalFormatting sqref="Z30">
    <cfRule type="cellIs" dxfId="844" priority="514" stopIfTrue="1" operator="equal">
      <formula>"a"</formula>
    </cfRule>
  </conditionalFormatting>
  <conditionalFormatting sqref="X40:X41">
    <cfRule type="expression" dxfId="843" priority="512" stopIfTrue="1">
      <formula>W40=0</formula>
    </cfRule>
  </conditionalFormatting>
  <conditionalFormatting sqref="Z39:Z43">
    <cfRule type="cellIs" dxfId="842" priority="513" stopIfTrue="1" operator="equal">
      <formula>"a"</formula>
    </cfRule>
  </conditionalFormatting>
  <conditionalFormatting sqref="D43:E43">
    <cfRule type="expression" dxfId="841" priority="507" stopIfTrue="1">
      <formula>F43=0</formula>
    </cfRule>
  </conditionalFormatting>
  <conditionalFormatting sqref="U42">
    <cfRule type="cellIs" dxfId="840" priority="508" stopIfTrue="1" operator="greaterThan">
      <formula>V42</formula>
    </cfRule>
    <cfRule type="cellIs" dxfId="839" priority="509" stopIfTrue="1" operator="lessThan">
      <formula>F43</formula>
    </cfRule>
  </conditionalFormatting>
  <conditionalFormatting sqref="D40:S41">
    <cfRule type="cellIs" dxfId="838" priority="510" stopIfTrue="1" operator="equal">
      <formula>"a"</formula>
    </cfRule>
    <cfRule type="cellIs" dxfId="837" priority="511" stopIfTrue="1" operator="equal">
      <formula>"s"</formula>
    </cfRule>
  </conditionalFormatting>
  <conditionalFormatting sqref="X83:X86 X89:X90 X92:X93">
    <cfRule type="expression" dxfId="836" priority="505" stopIfTrue="1">
      <formula>W83=0</formula>
    </cfRule>
  </conditionalFormatting>
  <conditionalFormatting sqref="Z81:Z95">
    <cfRule type="cellIs" dxfId="835" priority="506" stopIfTrue="1" operator="equal">
      <formula>"a"</formula>
    </cfRule>
  </conditionalFormatting>
  <conditionalFormatting sqref="D95:E95">
    <cfRule type="expression" dxfId="834" priority="500" stopIfTrue="1">
      <formula>F95=0</formula>
    </cfRule>
  </conditionalFormatting>
  <conditionalFormatting sqref="U94">
    <cfRule type="cellIs" dxfId="833" priority="501" stopIfTrue="1" operator="greaterThan">
      <formula>V94</formula>
    </cfRule>
    <cfRule type="cellIs" dxfId="832" priority="502" stopIfTrue="1" operator="lessThan">
      <formula>F95</formula>
    </cfRule>
  </conditionalFormatting>
  <conditionalFormatting sqref="D83:S86 D89:S90 D92:S93">
    <cfRule type="cellIs" dxfId="831" priority="503" stopIfTrue="1" operator="equal">
      <formula>"a"</formula>
    </cfRule>
    <cfRule type="cellIs" dxfId="830" priority="504" stopIfTrue="1" operator="equal">
      <formula>"s"</formula>
    </cfRule>
  </conditionalFormatting>
  <conditionalFormatting sqref="X260:X261 X282 X284 X287:X289 X257 X263">
    <cfRule type="expression" dxfId="829" priority="493" stopIfTrue="1">
      <formula>W257=0</formula>
    </cfRule>
  </conditionalFormatting>
  <conditionalFormatting sqref="D279:E279 D295:E295">
    <cfRule type="expression" dxfId="828" priority="494" stopIfTrue="1">
      <formula>F279=0</formula>
    </cfRule>
  </conditionalFormatting>
  <conditionalFormatting sqref="U278 U294">
    <cfRule type="cellIs" dxfId="827" priority="495" stopIfTrue="1" operator="greaterThan">
      <formula>V278</formula>
    </cfRule>
    <cfRule type="cellIs" dxfId="826" priority="496" stopIfTrue="1" operator="lessThan">
      <formula>F279</formula>
    </cfRule>
  </conditionalFormatting>
  <conditionalFormatting sqref="D282 J282 H282 R282 L282 P282 F282 N282 H257 D260:D261 J260:J261 H260:H261 R260:R261 L260:L261 P260:P261 F260:F261 N260:N261 J257 L257 R257 F257 P257 D257 N257 N284 F284 P284 L284 R284 H284 J284 D284 D287:D289 J287:J289 H287:H289 R287:R289 L287:L289 P287:P289 F287:F289 N287:N289 N263 F263 P263 L263 R263 H263 J263 D263">
    <cfRule type="cellIs" dxfId="825" priority="497" stopIfTrue="1" operator="equal">
      <formula>"a"</formula>
    </cfRule>
    <cfRule type="cellIs" dxfId="824" priority="498" stopIfTrue="1" operator="equal">
      <formula>"s"</formula>
    </cfRule>
  </conditionalFormatting>
  <conditionalFormatting sqref="Z282 Z284 Z287:Z289 Z294:Z295 Z255:Z258 Z260:Z261 Z263 Z278:Z280">
    <cfRule type="cellIs" dxfId="823" priority="499" stopIfTrue="1" operator="equal">
      <formula>"a"</formula>
    </cfRule>
  </conditionalFormatting>
  <conditionalFormatting sqref="Z281">
    <cfRule type="cellIs" dxfId="822" priority="492" stopIfTrue="1" operator="equal">
      <formula>"a"</formula>
    </cfRule>
  </conditionalFormatting>
  <conditionalFormatting sqref="Z283">
    <cfRule type="cellIs" dxfId="821" priority="491" stopIfTrue="1" operator="equal">
      <formula>"a"</formula>
    </cfRule>
  </conditionalFormatting>
  <conditionalFormatting sqref="Z285">
    <cfRule type="cellIs" dxfId="820" priority="490" stopIfTrue="1" operator="equal">
      <formula>"a"</formula>
    </cfRule>
  </conditionalFormatting>
  <conditionalFormatting sqref="Z286">
    <cfRule type="cellIs" dxfId="819" priority="489" stopIfTrue="1" operator="equal">
      <formula>"a"</formula>
    </cfRule>
  </conditionalFormatting>
  <conditionalFormatting sqref="Z290:Z291">
    <cfRule type="cellIs" dxfId="818" priority="488" stopIfTrue="1" operator="equal">
      <formula>"a"</formula>
    </cfRule>
  </conditionalFormatting>
  <conditionalFormatting sqref="X292:X293">
    <cfRule type="expression" dxfId="817" priority="484" stopIfTrue="1">
      <formula>W292=0</formula>
    </cfRule>
  </conditionalFormatting>
  <conditionalFormatting sqref="D292:D293 J292:J293 H292:H293 R292:R293 L292:L293 P292:P293 F292:F293 N292:N293">
    <cfRule type="cellIs" dxfId="816" priority="485" stopIfTrue="1" operator="equal">
      <formula>"a"</formula>
    </cfRule>
    <cfRule type="cellIs" dxfId="815" priority="486" stopIfTrue="1" operator="equal">
      <formula>"s"</formula>
    </cfRule>
  </conditionalFormatting>
  <conditionalFormatting sqref="Z292:Z293">
    <cfRule type="cellIs" dxfId="814" priority="487" stopIfTrue="1" operator="equal">
      <formula>"a"</formula>
    </cfRule>
  </conditionalFormatting>
  <conditionalFormatting sqref="Z259">
    <cfRule type="cellIs" dxfId="813" priority="483" stopIfTrue="1" operator="equal">
      <formula>"a"</formula>
    </cfRule>
  </conditionalFormatting>
  <conditionalFormatting sqref="Z262">
    <cfRule type="cellIs" dxfId="812" priority="482" stopIfTrue="1" operator="equal">
      <formula>"a"</formula>
    </cfRule>
  </conditionalFormatting>
  <conditionalFormatting sqref="X264">
    <cfRule type="expression" dxfId="811" priority="433" stopIfTrue="1">
      <formula>SUM(W263,W265)&gt;0</formula>
    </cfRule>
    <cfRule type="expression" dxfId="810" priority="478" stopIfTrue="1">
      <formula>W264=0</formula>
    </cfRule>
  </conditionalFormatting>
  <conditionalFormatting sqref="N264 F264 P264 L264 R264 H264 J264 D264">
    <cfRule type="cellIs" dxfId="809" priority="479" stopIfTrue="1" operator="equal">
      <formula>"a"</formula>
    </cfRule>
    <cfRule type="cellIs" dxfId="808" priority="480" stopIfTrue="1" operator="equal">
      <formula>"s"</formula>
    </cfRule>
  </conditionalFormatting>
  <conditionalFormatting sqref="Z264">
    <cfRule type="cellIs" dxfId="807" priority="481" stopIfTrue="1" operator="equal">
      <formula>"a"</formula>
    </cfRule>
  </conditionalFormatting>
  <conditionalFormatting sqref="X265">
    <cfRule type="expression" dxfId="806" priority="432" stopIfTrue="1">
      <formula>SUM(W263:W264)&gt;0</formula>
    </cfRule>
    <cfRule type="expression" dxfId="805" priority="474" stopIfTrue="1">
      <formula>W265=0</formula>
    </cfRule>
  </conditionalFormatting>
  <conditionalFormatting sqref="N265 F265 P265 L265 R265 H265 J265 D265">
    <cfRule type="cellIs" dxfId="804" priority="475" stopIfTrue="1" operator="equal">
      <formula>"a"</formula>
    </cfRule>
    <cfRule type="cellIs" dxfId="803" priority="476" stopIfTrue="1" operator="equal">
      <formula>"s"</formula>
    </cfRule>
  </conditionalFormatting>
  <conditionalFormatting sqref="Z265">
    <cfRule type="cellIs" dxfId="802" priority="477" stopIfTrue="1" operator="equal">
      <formula>"a"</formula>
    </cfRule>
  </conditionalFormatting>
  <conditionalFormatting sqref="X266">
    <cfRule type="expression" dxfId="801" priority="428" stopIfTrue="1">
      <formula>SUM(W267:W268)&gt;0</formula>
    </cfRule>
    <cfRule type="expression" dxfId="800" priority="470" stopIfTrue="1">
      <formula>W266=0</formula>
    </cfRule>
  </conditionalFormatting>
  <conditionalFormatting sqref="N266 F266 P266 L266 R266 H266 J266 D266">
    <cfRule type="cellIs" dxfId="799" priority="471" stopIfTrue="1" operator="equal">
      <formula>"a"</formula>
    </cfRule>
    <cfRule type="cellIs" dxfId="798" priority="472" stopIfTrue="1" operator="equal">
      <formula>"s"</formula>
    </cfRule>
  </conditionalFormatting>
  <conditionalFormatting sqref="Z266">
    <cfRule type="cellIs" dxfId="797" priority="473" stopIfTrue="1" operator="equal">
      <formula>"a"</formula>
    </cfRule>
  </conditionalFormatting>
  <conditionalFormatting sqref="X267">
    <cfRule type="expression" dxfId="796" priority="427" stopIfTrue="1">
      <formula>SUM(W266,W268)&gt;0</formula>
    </cfRule>
    <cfRule type="expression" dxfId="795" priority="466" stopIfTrue="1">
      <formula>W267=0</formula>
    </cfRule>
  </conditionalFormatting>
  <conditionalFormatting sqref="N267 F267 P267 L267 R267 H267 J267 D267">
    <cfRule type="cellIs" dxfId="794" priority="467" stopIfTrue="1" operator="equal">
      <formula>"a"</formula>
    </cfRule>
    <cfRule type="cellIs" dxfId="793" priority="468" stopIfTrue="1" operator="equal">
      <formula>"s"</formula>
    </cfRule>
  </conditionalFormatting>
  <conditionalFormatting sqref="Z267">
    <cfRule type="cellIs" dxfId="792" priority="469" stopIfTrue="1" operator="equal">
      <formula>"a"</formula>
    </cfRule>
  </conditionalFormatting>
  <conditionalFormatting sqref="X268">
    <cfRule type="expression" dxfId="791" priority="426" stopIfTrue="1">
      <formula>SUM(W266:W267)&gt;0</formula>
    </cfRule>
    <cfRule type="expression" dxfId="790" priority="462" stopIfTrue="1">
      <formula>W268=0</formula>
    </cfRule>
  </conditionalFormatting>
  <conditionalFormatting sqref="N268 F268 P268 L268 R268 H268 J268 D268">
    <cfRule type="cellIs" dxfId="789" priority="463" stopIfTrue="1" operator="equal">
      <formula>"a"</formula>
    </cfRule>
    <cfRule type="cellIs" dxfId="788" priority="464" stopIfTrue="1" operator="equal">
      <formula>"s"</formula>
    </cfRule>
  </conditionalFormatting>
  <conditionalFormatting sqref="Z268">
    <cfRule type="cellIs" dxfId="787" priority="465" stopIfTrue="1" operator="equal">
      <formula>"a"</formula>
    </cfRule>
  </conditionalFormatting>
  <conditionalFormatting sqref="Z271">
    <cfRule type="cellIs" dxfId="786" priority="461" stopIfTrue="1" operator="equal">
      <formula>"a"</formula>
    </cfRule>
  </conditionalFormatting>
  <conditionalFormatting sqref="X273">
    <cfRule type="expression" dxfId="785" priority="457" stopIfTrue="1">
      <formula>W273=0</formula>
    </cfRule>
  </conditionalFormatting>
  <conditionalFormatting sqref="D273 J273 H273 R273 L273 P273 F273 N273">
    <cfRule type="cellIs" dxfId="784" priority="458" stopIfTrue="1" operator="equal">
      <formula>"a"</formula>
    </cfRule>
    <cfRule type="cellIs" dxfId="783" priority="459" stopIfTrue="1" operator="equal">
      <formula>"s"</formula>
    </cfRule>
  </conditionalFormatting>
  <conditionalFormatting sqref="Z273">
    <cfRule type="cellIs" dxfId="782" priority="460" stopIfTrue="1" operator="equal">
      <formula>"a"</formula>
    </cfRule>
  </conditionalFormatting>
  <conditionalFormatting sqref="Z272">
    <cfRule type="cellIs" dxfId="781" priority="456" stopIfTrue="1" operator="equal">
      <formula>"a"</formula>
    </cfRule>
  </conditionalFormatting>
  <conditionalFormatting sqref="X274">
    <cfRule type="expression" dxfId="780" priority="452" stopIfTrue="1">
      <formula>W274=0</formula>
    </cfRule>
  </conditionalFormatting>
  <conditionalFormatting sqref="D274 J274 H274 R274 L274 P274 F274 N274">
    <cfRule type="cellIs" dxfId="779" priority="453" stopIfTrue="1" operator="equal">
      <formula>"a"</formula>
    </cfRule>
    <cfRule type="cellIs" dxfId="778" priority="454" stopIfTrue="1" operator="equal">
      <formula>"s"</formula>
    </cfRule>
  </conditionalFormatting>
  <conditionalFormatting sqref="Z274">
    <cfRule type="cellIs" dxfId="777" priority="455" stopIfTrue="1" operator="equal">
      <formula>"a"</formula>
    </cfRule>
  </conditionalFormatting>
  <conditionalFormatting sqref="X275">
    <cfRule type="expression" dxfId="776" priority="448" stopIfTrue="1">
      <formula>W275=0</formula>
    </cfRule>
  </conditionalFormatting>
  <conditionalFormatting sqref="D275 J275 H275 R275 L275 P275 F275 N275">
    <cfRule type="cellIs" dxfId="775" priority="449" stopIfTrue="1" operator="equal">
      <formula>"a"</formula>
    </cfRule>
    <cfRule type="cellIs" dxfId="774" priority="450" stopIfTrue="1" operator="equal">
      <formula>"s"</formula>
    </cfRule>
  </conditionalFormatting>
  <conditionalFormatting sqref="Z275">
    <cfRule type="cellIs" dxfId="773" priority="451" stopIfTrue="1" operator="equal">
      <formula>"a"</formula>
    </cfRule>
  </conditionalFormatting>
  <conditionalFormatting sqref="Z276">
    <cfRule type="cellIs" dxfId="772" priority="447" stopIfTrue="1" operator="equal">
      <formula>"a"</formula>
    </cfRule>
  </conditionalFormatting>
  <conditionalFormatting sqref="X277">
    <cfRule type="expression" dxfId="771" priority="443" stopIfTrue="1">
      <formula>W277=0</formula>
    </cfRule>
  </conditionalFormatting>
  <conditionalFormatting sqref="D277 J277 H277 R277 L277 P277 F277 N277">
    <cfRule type="cellIs" dxfId="770" priority="444" stopIfTrue="1" operator="equal">
      <formula>"a"</formula>
    </cfRule>
    <cfRule type="cellIs" dxfId="769" priority="445" stopIfTrue="1" operator="equal">
      <formula>"s"</formula>
    </cfRule>
  </conditionalFormatting>
  <conditionalFormatting sqref="Z277">
    <cfRule type="cellIs" dxfId="768" priority="446" stopIfTrue="1" operator="equal">
      <formula>"a"</formula>
    </cfRule>
  </conditionalFormatting>
  <conditionalFormatting sqref="X290">
    <cfRule type="expression" dxfId="767" priority="435" stopIfTrue="1">
      <formula>SUM(W291)&gt;0</formula>
    </cfRule>
    <cfRule type="expression" dxfId="766" priority="436" stopIfTrue="1">
      <formula>W290=0</formula>
    </cfRule>
  </conditionalFormatting>
  <conditionalFormatting sqref="X291">
    <cfRule type="expression" dxfId="765" priority="437" stopIfTrue="1">
      <formula>SUM(W290)&gt;0</formula>
    </cfRule>
    <cfRule type="expression" dxfId="764" priority="438" stopIfTrue="1">
      <formula>W291=0</formula>
    </cfRule>
  </conditionalFormatting>
  <conditionalFormatting sqref="D290:S291">
    <cfRule type="cellIs" dxfId="763" priority="439" stopIfTrue="1" operator="equal">
      <formula>"a"</formula>
    </cfRule>
    <cfRule type="cellIs" dxfId="762" priority="440" stopIfTrue="1" operator="equal">
      <formula>"s"</formula>
    </cfRule>
  </conditionalFormatting>
  <conditionalFormatting sqref="U290">
    <cfRule type="expression" dxfId="761" priority="441" stopIfTrue="1">
      <formula>SUM($W$291:$W$291)&gt;0</formula>
    </cfRule>
  </conditionalFormatting>
  <conditionalFormatting sqref="U291">
    <cfRule type="expression" dxfId="760" priority="442" stopIfTrue="1">
      <formula>SUM($W$291:$W$291)&gt;0</formula>
    </cfRule>
  </conditionalFormatting>
  <conditionalFormatting sqref="X263">
    <cfRule type="expression" dxfId="759" priority="434" stopIfTrue="1">
      <formula>SUM(W264:W265)&gt;0</formula>
    </cfRule>
  </conditionalFormatting>
  <conditionalFormatting sqref="U263">
    <cfRule type="expression" dxfId="758" priority="431" stopIfTrue="1">
      <formula>SUM(W264:W265)&gt;0</formula>
    </cfRule>
  </conditionalFormatting>
  <conditionalFormatting sqref="U264">
    <cfRule type="expression" dxfId="757" priority="430" stopIfTrue="1">
      <formula>W264&gt;0</formula>
    </cfRule>
  </conditionalFormatting>
  <conditionalFormatting sqref="U265">
    <cfRule type="expression" dxfId="756" priority="429" stopIfTrue="1">
      <formula>W265&gt;0</formula>
    </cfRule>
  </conditionalFormatting>
  <conditionalFormatting sqref="U266">
    <cfRule type="expression" dxfId="755" priority="425" stopIfTrue="1">
      <formula>SUM(W267:W268)&gt;0</formula>
    </cfRule>
  </conditionalFormatting>
  <conditionalFormatting sqref="U267">
    <cfRule type="expression" dxfId="754" priority="424" stopIfTrue="1">
      <formula>W267&gt;0</formula>
    </cfRule>
  </conditionalFormatting>
  <conditionalFormatting sqref="U268">
    <cfRule type="expression" dxfId="753" priority="423" stopIfTrue="1">
      <formula>W268&gt;0</formula>
    </cfRule>
  </conditionalFormatting>
  <conditionalFormatting sqref="X314:X315 X307:X309 X317">
    <cfRule type="expression" dxfId="752" priority="414" stopIfTrue="1">
      <formula>W307=0</formula>
    </cfRule>
  </conditionalFormatting>
  <conditionalFormatting sqref="X322:X326">
    <cfRule type="expression" dxfId="751" priority="326" stopIfTrue="1">
      <formula>SUM($W$322:$W$326)&gt;0</formula>
    </cfRule>
    <cfRule type="expression" dxfId="750" priority="415" stopIfTrue="1">
      <formula>W322=0</formula>
    </cfRule>
  </conditionalFormatting>
  <conditionalFormatting sqref="D311:E311 D381:E381">
    <cfRule type="expression" dxfId="749" priority="416" stopIfTrue="1">
      <formula>F311=0</formula>
    </cfRule>
  </conditionalFormatting>
  <conditionalFormatting sqref="U310 U380">
    <cfRule type="cellIs" dxfId="748" priority="417" stopIfTrue="1" operator="greaterThan">
      <formula>V310</formula>
    </cfRule>
    <cfRule type="cellIs" dxfId="747" priority="418" stopIfTrue="1" operator="lessThan">
      <formula>F311</formula>
    </cfRule>
  </conditionalFormatting>
  <conditionalFormatting sqref="D314:S315 D307:S309 D317:S317 D322:S326">
    <cfRule type="cellIs" dxfId="746" priority="419" stopIfTrue="1" operator="equal">
      <formula>"a"</formula>
    </cfRule>
    <cfRule type="cellIs" dxfId="745" priority="420" stopIfTrue="1" operator="equal">
      <formula>"s"</formula>
    </cfRule>
  </conditionalFormatting>
  <conditionalFormatting sqref="Z306:Z312 Z314:Z315 Z317 Z341:Z346 Z380:Z381 Z374 Z321:Z326">
    <cfRule type="cellIs" dxfId="744" priority="421" stopIfTrue="1" operator="equal">
      <formula>"a"</formula>
    </cfRule>
  </conditionalFormatting>
  <conditionalFormatting sqref="Z313">
    <cfRule type="cellIs" dxfId="743" priority="412" stopIfTrue="1" operator="equal">
      <formula>"a"</formula>
    </cfRule>
  </conditionalFormatting>
  <conditionalFormatting sqref="Z316">
    <cfRule type="cellIs" dxfId="742" priority="411" stopIfTrue="1" operator="equal">
      <formula>"a"</formula>
    </cfRule>
  </conditionalFormatting>
  <conditionalFormatting sqref="Z318">
    <cfRule type="cellIs" dxfId="741" priority="410" stopIfTrue="1" operator="equal">
      <formula>"a"</formula>
    </cfRule>
  </conditionalFormatting>
  <conditionalFormatting sqref="Z319">
    <cfRule type="cellIs" dxfId="740" priority="409" stopIfTrue="1" operator="equal">
      <formula>"a"</formula>
    </cfRule>
  </conditionalFormatting>
  <conditionalFormatting sqref="X320">
    <cfRule type="expression" dxfId="739" priority="405" stopIfTrue="1">
      <formula>W320=0</formula>
    </cfRule>
  </conditionalFormatting>
  <conditionalFormatting sqref="D320:S320">
    <cfRule type="cellIs" dxfId="738" priority="406" stopIfTrue="1" operator="equal">
      <formula>"a"</formula>
    </cfRule>
    <cfRule type="cellIs" dxfId="737" priority="407" stopIfTrue="1" operator="equal">
      <formula>"s"</formula>
    </cfRule>
  </conditionalFormatting>
  <conditionalFormatting sqref="Z320">
    <cfRule type="cellIs" dxfId="736" priority="408" stopIfTrue="1" operator="equal">
      <formula>"a"</formula>
    </cfRule>
  </conditionalFormatting>
  <conditionalFormatting sqref="Z327">
    <cfRule type="cellIs" dxfId="735" priority="404" stopIfTrue="1" operator="equal">
      <formula>"a"</formula>
    </cfRule>
  </conditionalFormatting>
  <conditionalFormatting sqref="X328">
    <cfRule type="expression" dxfId="734" priority="400" stopIfTrue="1">
      <formula>W328=0</formula>
    </cfRule>
  </conditionalFormatting>
  <conditionalFormatting sqref="D328:S328">
    <cfRule type="cellIs" dxfId="733" priority="401" stopIfTrue="1" operator="equal">
      <formula>"a"</formula>
    </cfRule>
    <cfRule type="cellIs" dxfId="732" priority="402" stopIfTrue="1" operator="equal">
      <formula>"s"</formula>
    </cfRule>
  </conditionalFormatting>
  <conditionalFormatting sqref="Z328">
    <cfRule type="cellIs" dxfId="731" priority="403" stopIfTrue="1" operator="equal">
      <formula>"a"</formula>
    </cfRule>
  </conditionalFormatting>
  <conditionalFormatting sqref="X340">
    <cfRule type="expression" dxfId="730" priority="396" stopIfTrue="1">
      <formula>W340=0</formula>
    </cfRule>
  </conditionalFormatting>
  <conditionalFormatting sqref="D340:S340">
    <cfRule type="cellIs" dxfId="729" priority="397" stopIfTrue="1" operator="equal">
      <formula>"a"</formula>
    </cfRule>
    <cfRule type="cellIs" dxfId="728" priority="398" stopIfTrue="1" operator="equal">
      <formula>"s"</formula>
    </cfRule>
  </conditionalFormatting>
  <conditionalFormatting sqref="Z340">
    <cfRule type="cellIs" dxfId="727" priority="399" stopIfTrue="1" operator="equal">
      <formula>"a"</formula>
    </cfRule>
  </conditionalFormatting>
  <conditionalFormatting sqref="X342:X350">
    <cfRule type="expression" dxfId="726" priority="321" stopIfTrue="1">
      <formula>SUM($W$342:$W$350)&gt;0</formula>
    </cfRule>
    <cfRule type="expression" dxfId="725" priority="393" stopIfTrue="1">
      <formula>W342=0</formula>
    </cfRule>
  </conditionalFormatting>
  <conditionalFormatting sqref="D342:S346">
    <cfRule type="cellIs" dxfId="724" priority="394" stopIfTrue="1" operator="equal">
      <formula>"a"</formula>
    </cfRule>
    <cfRule type="cellIs" dxfId="723" priority="395" stopIfTrue="1" operator="equal">
      <formula>"s"</formula>
    </cfRule>
  </conditionalFormatting>
  <conditionalFormatting sqref="Z347:Z349 Z351">
    <cfRule type="cellIs" dxfId="722" priority="392" stopIfTrue="1" operator="equal">
      <formula>"a"</formula>
    </cfRule>
  </conditionalFormatting>
  <conditionalFormatting sqref="X347">
    <cfRule type="expression" dxfId="721" priority="389" stopIfTrue="1">
      <formula>W347=0</formula>
    </cfRule>
  </conditionalFormatting>
  <conditionalFormatting sqref="Z352">
    <cfRule type="cellIs" dxfId="720" priority="388" stopIfTrue="1" operator="equal">
      <formula>"a"</formula>
    </cfRule>
  </conditionalFormatting>
  <conditionalFormatting sqref="Z363:Z368">
    <cfRule type="cellIs" dxfId="719" priority="387" stopIfTrue="1" operator="equal">
      <formula>"a"</formula>
    </cfRule>
  </conditionalFormatting>
  <conditionalFormatting sqref="X353">
    <cfRule type="expression" dxfId="718" priority="383" stopIfTrue="1">
      <formula>W353=0</formula>
    </cfRule>
  </conditionalFormatting>
  <conditionalFormatting sqref="D353:S353">
    <cfRule type="cellIs" dxfId="717" priority="384" stopIfTrue="1" operator="equal">
      <formula>"a"</formula>
    </cfRule>
    <cfRule type="cellIs" dxfId="716" priority="385" stopIfTrue="1" operator="equal">
      <formula>"s"</formula>
    </cfRule>
  </conditionalFormatting>
  <conditionalFormatting sqref="Z353">
    <cfRule type="cellIs" dxfId="715" priority="386" stopIfTrue="1" operator="equal">
      <formula>"a"</formula>
    </cfRule>
  </conditionalFormatting>
  <conditionalFormatting sqref="X362">
    <cfRule type="expression" dxfId="714" priority="379" stopIfTrue="1">
      <formula>W362=0</formula>
    </cfRule>
  </conditionalFormatting>
  <conditionalFormatting sqref="D362:S362">
    <cfRule type="cellIs" dxfId="713" priority="380" stopIfTrue="1" operator="equal">
      <formula>"a"</formula>
    </cfRule>
    <cfRule type="cellIs" dxfId="712" priority="381" stopIfTrue="1" operator="equal">
      <formula>"s"</formula>
    </cfRule>
  </conditionalFormatting>
  <conditionalFormatting sqref="Z362">
    <cfRule type="cellIs" dxfId="711" priority="382" stopIfTrue="1" operator="equal">
      <formula>"a"</formula>
    </cfRule>
  </conditionalFormatting>
  <conditionalFormatting sqref="X364:X369">
    <cfRule type="expression" dxfId="710" priority="317" stopIfTrue="1">
      <formula>SUM($W$364:$W$369)&gt;0</formula>
    </cfRule>
    <cfRule type="expression" dxfId="709" priority="376" stopIfTrue="1">
      <formula>W364=0</formula>
    </cfRule>
  </conditionalFormatting>
  <conditionalFormatting sqref="D364:S368">
    <cfRule type="cellIs" dxfId="708" priority="377" stopIfTrue="1" operator="equal">
      <formula>"a"</formula>
    </cfRule>
    <cfRule type="cellIs" dxfId="707" priority="378" stopIfTrue="1" operator="equal">
      <formula>"s"</formula>
    </cfRule>
  </conditionalFormatting>
  <conditionalFormatting sqref="Z370">
    <cfRule type="cellIs" dxfId="706" priority="375" stopIfTrue="1" operator="equal">
      <formula>"a"</formula>
    </cfRule>
  </conditionalFormatting>
  <conditionalFormatting sqref="X370">
    <cfRule type="expression" dxfId="705" priority="374" stopIfTrue="1">
      <formula>W370=0</formula>
    </cfRule>
  </conditionalFormatting>
  <conditionalFormatting sqref="X371">
    <cfRule type="expression" dxfId="704" priority="370" stopIfTrue="1">
      <formula>W371=0</formula>
    </cfRule>
  </conditionalFormatting>
  <conditionalFormatting sqref="D371:S371">
    <cfRule type="cellIs" dxfId="703" priority="371" stopIfTrue="1" operator="equal">
      <formula>"a"</formula>
    </cfRule>
    <cfRule type="cellIs" dxfId="702" priority="372" stopIfTrue="1" operator="equal">
      <formula>"s"</formula>
    </cfRule>
  </conditionalFormatting>
  <conditionalFormatting sqref="Z371">
    <cfRule type="cellIs" dxfId="701" priority="373" stopIfTrue="1" operator="equal">
      <formula>"a"</formula>
    </cfRule>
  </conditionalFormatting>
  <conditionalFormatting sqref="Z372 Z377">
    <cfRule type="cellIs" dxfId="700" priority="369" stopIfTrue="1" operator="equal">
      <formula>"a"</formula>
    </cfRule>
  </conditionalFormatting>
  <conditionalFormatting sqref="X377">
    <cfRule type="expression" dxfId="699" priority="366" stopIfTrue="1">
      <formula>W377=0</formula>
    </cfRule>
  </conditionalFormatting>
  <conditionalFormatting sqref="D374:S374">
    <cfRule type="cellIs" dxfId="698" priority="367" stopIfTrue="1" operator="equal">
      <formula>"a"</formula>
    </cfRule>
    <cfRule type="cellIs" dxfId="697" priority="368" stopIfTrue="1" operator="equal">
      <formula>"s"</formula>
    </cfRule>
  </conditionalFormatting>
  <conditionalFormatting sqref="Z378">
    <cfRule type="cellIs" dxfId="696" priority="365" stopIfTrue="1" operator="equal">
      <formula>"a"</formula>
    </cfRule>
  </conditionalFormatting>
  <conditionalFormatting sqref="X379">
    <cfRule type="expression" dxfId="695" priority="361" stopIfTrue="1">
      <formula>W379=0</formula>
    </cfRule>
  </conditionalFormatting>
  <conditionalFormatting sqref="D379:S379">
    <cfRule type="cellIs" dxfId="694" priority="362" stopIfTrue="1" operator="equal">
      <formula>"a"</formula>
    </cfRule>
    <cfRule type="cellIs" dxfId="693" priority="363" stopIfTrue="1" operator="equal">
      <formula>"s"</formula>
    </cfRule>
  </conditionalFormatting>
  <conditionalFormatting sqref="Z379">
    <cfRule type="cellIs" dxfId="692" priority="364" stopIfTrue="1" operator="equal">
      <formula>"a"</formula>
    </cfRule>
  </conditionalFormatting>
  <conditionalFormatting sqref="Z329:Z334">
    <cfRule type="cellIs" dxfId="691" priority="360" stopIfTrue="1" operator="equal">
      <formula>"a"</formula>
    </cfRule>
  </conditionalFormatting>
  <conditionalFormatting sqref="X330:X338">
    <cfRule type="expression" dxfId="690" priority="325" stopIfTrue="1">
      <formula>SUM($W$330:$W$338)&gt;0</formula>
    </cfRule>
    <cfRule type="expression" dxfId="689" priority="357" stopIfTrue="1">
      <formula>W330=0</formula>
    </cfRule>
  </conditionalFormatting>
  <conditionalFormatting sqref="D330:S337">
    <cfRule type="cellIs" dxfId="688" priority="358" stopIfTrue="1" operator="equal">
      <formula>"a"</formula>
    </cfRule>
    <cfRule type="cellIs" dxfId="687" priority="359" stopIfTrue="1" operator="equal">
      <formula>"s"</formula>
    </cfRule>
  </conditionalFormatting>
  <conditionalFormatting sqref="Z335:Z337 Z339">
    <cfRule type="cellIs" dxfId="686" priority="356" stopIfTrue="1" operator="equal">
      <formula>"a"</formula>
    </cfRule>
  </conditionalFormatting>
  <conditionalFormatting sqref="X335">
    <cfRule type="expression" dxfId="685" priority="355" stopIfTrue="1">
      <formula>W335=0</formula>
    </cfRule>
  </conditionalFormatting>
  <conditionalFormatting sqref="Z354:Z359">
    <cfRule type="cellIs" dxfId="684" priority="354" stopIfTrue="1" operator="equal">
      <formula>"a"</formula>
    </cfRule>
  </conditionalFormatting>
  <conditionalFormatting sqref="X355:X360">
    <cfRule type="expression" dxfId="683" priority="319" stopIfTrue="1">
      <formula>SUM($W$355:$W$360)&gt;0</formula>
    </cfRule>
    <cfRule type="expression" dxfId="682" priority="351" stopIfTrue="1">
      <formula>W355=0</formula>
    </cfRule>
  </conditionalFormatting>
  <conditionalFormatting sqref="D355:S359">
    <cfRule type="cellIs" dxfId="681" priority="352" stopIfTrue="1" operator="equal">
      <formula>"a"</formula>
    </cfRule>
    <cfRule type="cellIs" dxfId="680" priority="353" stopIfTrue="1" operator="equal">
      <formula>"s"</formula>
    </cfRule>
  </conditionalFormatting>
  <conditionalFormatting sqref="Z361">
    <cfRule type="cellIs" dxfId="679" priority="350" stopIfTrue="1" operator="equal">
      <formula>"a"</formula>
    </cfRule>
  </conditionalFormatting>
  <conditionalFormatting sqref="X361">
    <cfRule type="expression" dxfId="678" priority="349" stopIfTrue="1">
      <formula>W361=0</formula>
    </cfRule>
  </conditionalFormatting>
  <conditionalFormatting sqref="Z338">
    <cfRule type="cellIs" dxfId="677" priority="348" stopIfTrue="1" operator="equal">
      <formula>"a"</formula>
    </cfRule>
  </conditionalFormatting>
  <conditionalFormatting sqref="X338">
    <cfRule type="expression" dxfId="676" priority="345" stopIfTrue="1">
      <formula>W338&gt;0</formula>
    </cfRule>
  </conditionalFormatting>
  <conditionalFormatting sqref="D338:S338">
    <cfRule type="cellIs" dxfId="675" priority="346" stopIfTrue="1" operator="equal">
      <formula>"a"</formula>
    </cfRule>
    <cfRule type="cellIs" dxfId="674" priority="347" stopIfTrue="1" operator="equal">
      <formula>"s"</formula>
    </cfRule>
  </conditionalFormatting>
  <conditionalFormatting sqref="Z350">
    <cfRule type="cellIs" dxfId="673" priority="344" stopIfTrue="1" operator="equal">
      <formula>"a"</formula>
    </cfRule>
  </conditionalFormatting>
  <conditionalFormatting sqref="D350:S350">
    <cfRule type="cellIs" dxfId="672" priority="342" stopIfTrue="1" operator="equal">
      <formula>"a"</formula>
    </cfRule>
    <cfRule type="cellIs" dxfId="671" priority="343" stopIfTrue="1" operator="equal">
      <formula>"s"</formula>
    </cfRule>
  </conditionalFormatting>
  <conditionalFormatting sqref="Z360">
    <cfRule type="cellIs" dxfId="670" priority="341" stopIfTrue="1" operator="equal">
      <formula>"a"</formula>
    </cfRule>
  </conditionalFormatting>
  <conditionalFormatting sqref="D360:S360">
    <cfRule type="cellIs" dxfId="669" priority="339" stopIfTrue="1" operator="equal">
      <formula>"a"</formula>
    </cfRule>
    <cfRule type="cellIs" dxfId="668" priority="340" stopIfTrue="1" operator="equal">
      <formula>"s"</formula>
    </cfRule>
  </conditionalFormatting>
  <conditionalFormatting sqref="Z369">
    <cfRule type="cellIs" dxfId="667" priority="338" stopIfTrue="1" operator="equal">
      <formula>"a"</formula>
    </cfRule>
  </conditionalFormatting>
  <conditionalFormatting sqref="D369:S369">
    <cfRule type="cellIs" dxfId="666" priority="336" stopIfTrue="1" operator="equal">
      <formula>"a"</formula>
    </cfRule>
    <cfRule type="cellIs" dxfId="665" priority="337" stopIfTrue="1" operator="equal">
      <formula>"s"</formula>
    </cfRule>
  </conditionalFormatting>
  <conditionalFormatting sqref="Z375">
    <cfRule type="cellIs" dxfId="664" priority="335" stopIfTrue="1" operator="equal">
      <formula>"a"</formula>
    </cfRule>
  </conditionalFormatting>
  <conditionalFormatting sqref="D375:S375">
    <cfRule type="cellIs" dxfId="663" priority="333" stopIfTrue="1" operator="equal">
      <formula>"a"</formula>
    </cfRule>
    <cfRule type="cellIs" dxfId="662" priority="334" stopIfTrue="1" operator="equal">
      <formula>"s"</formula>
    </cfRule>
  </conditionalFormatting>
  <conditionalFormatting sqref="Z373">
    <cfRule type="cellIs" dxfId="661" priority="332" stopIfTrue="1" operator="equal">
      <formula>"a"</formula>
    </cfRule>
  </conditionalFormatting>
  <conditionalFormatting sqref="X373:X375">
    <cfRule type="expression" dxfId="660" priority="313" stopIfTrue="1">
      <formula>SUM($W$373:$W$375)&gt;0</formula>
    </cfRule>
    <cfRule type="expression" dxfId="659" priority="329" stopIfTrue="1">
      <formula>W373=0</formula>
    </cfRule>
  </conditionalFormatting>
  <conditionalFormatting sqref="D373:S373">
    <cfRule type="cellIs" dxfId="658" priority="330" stopIfTrue="1" operator="equal">
      <formula>"a"</formula>
    </cfRule>
    <cfRule type="cellIs" dxfId="657" priority="331" stopIfTrue="1" operator="equal">
      <formula>"s"</formula>
    </cfRule>
  </conditionalFormatting>
  <conditionalFormatting sqref="Z376">
    <cfRule type="cellIs" dxfId="656" priority="328" stopIfTrue="1" operator="equal">
      <formula>"a"</formula>
    </cfRule>
  </conditionalFormatting>
  <conditionalFormatting sqref="X376">
    <cfRule type="expression" dxfId="655" priority="327" stopIfTrue="1">
      <formula>W376=0</formula>
    </cfRule>
  </conditionalFormatting>
  <conditionalFormatting sqref="X339">
    <cfRule type="expression" dxfId="654" priority="324" stopIfTrue="1">
      <formula>W339=0</formula>
    </cfRule>
  </conditionalFormatting>
  <conditionalFormatting sqref="C339">
    <cfRule type="expression" dxfId="653" priority="323" stopIfTrue="1">
      <formula>COUNTIF($D$338:$S$338,"a")&gt;0</formula>
    </cfRule>
  </conditionalFormatting>
  <conditionalFormatting sqref="X351">
    <cfRule type="expression" dxfId="652" priority="322" stopIfTrue="1">
      <formula>W351=0</formula>
    </cfRule>
  </conditionalFormatting>
  <conditionalFormatting sqref="C351">
    <cfRule type="expression" dxfId="651" priority="320" stopIfTrue="1">
      <formula>COUNTIF($D$350:$S$350,"a")&gt;0</formula>
    </cfRule>
  </conditionalFormatting>
  <conditionalFormatting sqref="C361">
    <cfRule type="expression" dxfId="650" priority="318" stopIfTrue="1">
      <formula>COUNTIF($D$360:$S$360,"a")&gt;0</formula>
    </cfRule>
  </conditionalFormatting>
  <conditionalFormatting sqref="C370">
    <cfRule type="expression" dxfId="649" priority="316" stopIfTrue="1">
      <formula>COUNTIF($D$369:$S$369,"a")&gt;0</formula>
    </cfRule>
  </conditionalFormatting>
  <conditionalFormatting sqref="C376">
    <cfRule type="expression" dxfId="648" priority="315" stopIfTrue="1">
      <formula>COUNTIF($D$373:$S$373,"a")&gt;0</formula>
    </cfRule>
  </conditionalFormatting>
  <conditionalFormatting sqref="C377">
    <cfRule type="expression" dxfId="647" priority="314" stopIfTrue="1">
      <formula>COUNTIF($D$375:$S$375,"a")&gt;0</formula>
    </cfRule>
  </conditionalFormatting>
  <conditionalFormatting sqref="D347:S349">
    <cfRule type="cellIs" dxfId="646" priority="390" stopIfTrue="1" operator="equal">
      <formula>"a"</formula>
    </cfRule>
    <cfRule type="cellIs" dxfId="645" priority="391" stopIfTrue="1" operator="equal">
      <formula>"s"</formula>
    </cfRule>
  </conditionalFormatting>
  <conditionalFormatting sqref="X316">
    <cfRule type="expression" dxfId="644" priority="312" stopIfTrue="1">
      <formula>W316=0</formula>
    </cfRule>
  </conditionalFormatting>
  <conditionalFormatting sqref="C316">
    <cfRule type="expression" dxfId="643" priority="311" stopIfTrue="1">
      <formula>COUNTIF($D$315:$S$315,"a")&gt;0</formula>
    </cfRule>
  </conditionalFormatting>
  <conditionalFormatting sqref="D409:E409">
    <cfRule type="expression" dxfId="642" priority="297" stopIfTrue="1">
      <formula>F409=0</formula>
    </cfRule>
  </conditionalFormatting>
  <conditionalFormatting sqref="U408">
    <cfRule type="cellIs" dxfId="641" priority="298" stopIfTrue="1" operator="greaterThan">
      <formula>V408</formula>
    </cfRule>
    <cfRule type="cellIs" dxfId="640" priority="299" stopIfTrue="1" operator="lessThan">
      <formula>F409</formula>
    </cfRule>
  </conditionalFormatting>
  <conditionalFormatting sqref="D402:S402">
    <cfRule type="cellIs" dxfId="639" priority="300" stopIfTrue="1" operator="equal">
      <formula>"a"</formula>
    </cfRule>
    <cfRule type="cellIs" dxfId="638" priority="301" stopIfTrue="1" operator="equal">
      <formula>"s"</formula>
    </cfRule>
  </conditionalFormatting>
  <conditionalFormatting sqref="Z400 Z402 Z408:Z409">
    <cfRule type="cellIs" dxfId="637" priority="302" stopIfTrue="1" operator="equal">
      <formula>"a"</formula>
    </cfRule>
  </conditionalFormatting>
  <conditionalFormatting sqref="D404:S404">
    <cfRule type="cellIs" dxfId="636" priority="294" stopIfTrue="1" operator="equal">
      <formula>"a"</formula>
    </cfRule>
    <cfRule type="cellIs" dxfId="635" priority="295" stopIfTrue="1" operator="equal">
      <formula>"s"</formula>
    </cfRule>
  </conditionalFormatting>
  <conditionalFormatting sqref="Z404">
    <cfRule type="cellIs" dxfId="634" priority="296" stopIfTrue="1" operator="equal">
      <formula>"a"</formula>
    </cfRule>
  </conditionalFormatting>
  <conditionalFormatting sqref="Z401">
    <cfRule type="cellIs" dxfId="633" priority="293" stopIfTrue="1" operator="equal">
      <formula>"a"</formula>
    </cfRule>
  </conditionalFormatting>
  <conditionalFormatting sqref="X407">
    <cfRule type="expression" dxfId="632" priority="289" stopIfTrue="1">
      <formula>W407=0</formula>
    </cfRule>
  </conditionalFormatting>
  <conditionalFormatting sqref="D407:S407">
    <cfRule type="cellIs" dxfId="631" priority="290" stopIfTrue="1" operator="equal">
      <formula>"a"</formula>
    </cfRule>
    <cfRule type="cellIs" dxfId="630" priority="291" stopIfTrue="1" operator="equal">
      <formula>"s"</formula>
    </cfRule>
  </conditionalFormatting>
  <conditionalFormatting sqref="Z407">
    <cfRule type="cellIs" dxfId="629" priority="292" stopIfTrue="1" operator="equal">
      <formula>"a"</formula>
    </cfRule>
  </conditionalFormatting>
  <conditionalFormatting sqref="Z406">
    <cfRule type="cellIs" dxfId="628" priority="288" stopIfTrue="1" operator="equal">
      <formula>"a"</formula>
    </cfRule>
  </conditionalFormatting>
  <conditionalFormatting sqref="D403:S403">
    <cfRule type="cellIs" dxfId="627" priority="285" stopIfTrue="1" operator="equal">
      <formula>"a"</formula>
    </cfRule>
    <cfRule type="cellIs" dxfId="626" priority="286" stopIfTrue="1" operator="equal">
      <formula>"s"</formula>
    </cfRule>
  </conditionalFormatting>
  <conditionalFormatting sqref="Z403">
    <cfRule type="cellIs" dxfId="625" priority="287" stopIfTrue="1" operator="equal">
      <formula>"a"</formula>
    </cfRule>
  </conditionalFormatting>
  <conditionalFormatting sqref="D405:S405">
    <cfRule type="cellIs" dxfId="624" priority="282" stopIfTrue="1" operator="equal">
      <formula>"a"</formula>
    </cfRule>
    <cfRule type="cellIs" dxfId="623" priority="283" stopIfTrue="1" operator="equal">
      <formula>"s"</formula>
    </cfRule>
  </conditionalFormatting>
  <conditionalFormatting sqref="Z405">
    <cfRule type="cellIs" dxfId="622" priority="284" stopIfTrue="1" operator="equal">
      <formula>"a"</formula>
    </cfRule>
  </conditionalFormatting>
  <conditionalFormatting sqref="U402">
    <cfRule type="expression" dxfId="621" priority="303" stopIfTrue="1">
      <formula>SUM(#REF!)&gt;0</formula>
    </cfRule>
  </conditionalFormatting>
  <conditionalFormatting sqref="X402">
    <cfRule type="expression" dxfId="620" priority="304" stopIfTrue="1">
      <formula>W402=0</formula>
    </cfRule>
  </conditionalFormatting>
  <conditionalFormatting sqref="X403">
    <cfRule type="expression" dxfId="619" priority="305" stopIfTrue="1">
      <formula>W403=0</formula>
    </cfRule>
  </conditionalFormatting>
  <conditionalFormatting sqref="X404">
    <cfRule type="expression" dxfId="618" priority="306" stopIfTrue="1">
      <formula>W404=0</formula>
    </cfRule>
  </conditionalFormatting>
  <conditionalFormatting sqref="U403">
    <cfRule type="expression" dxfId="617" priority="307" stopIfTrue="1">
      <formula>SUM(#REF!)&gt;0</formula>
    </cfRule>
  </conditionalFormatting>
  <conditionalFormatting sqref="U404">
    <cfRule type="expression" dxfId="616" priority="308" stopIfTrue="1">
      <formula>SUM(#REF!)&gt;0</formula>
    </cfRule>
  </conditionalFormatting>
  <conditionalFormatting sqref="U405">
    <cfRule type="expression" dxfId="615" priority="309" stopIfTrue="1">
      <formula>SUM(#REF!)&gt;0</formula>
    </cfRule>
  </conditionalFormatting>
  <conditionalFormatting sqref="X405">
    <cfRule type="expression" dxfId="614" priority="310" stopIfTrue="1">
      <formula>W405=0</formula>
    </cfRule>
  </conditionalFormatting>
  <conditionalFormatting sqref="X432:X435">
    <cfRule type="expression" dxfId="613" priority="275" stopIfTrue="1">
      <formula>W432=0</formula>
    </cfRule>
  </conditionalFormatting>
  <conditionalFormatting sqref="D437:E437">
    <cfRule type="expression" dxfId="612" priority="276" stopIfTrue="1">
      <formula>F437=0</formula>
    </cfRule>
  </conditionalFormatting>
  <conditionalFormatting sqref="U436">
    <cfRule type="cellIs" dxfId="611" priority="277" stopIfTrue="1" operator="greaterThan">
      <formula>V436</formula>
    </cfRule>
    <cfRule type="cellIs" dxfId="610" priority="278" stopIfTrue="1" operator="lessThan">
      <formula>F437</formula>
    </cfRule>
  </conditionalFormatting>
  <conditionalFormatting sqref="D432:S435">
    <cfRule type="cellIs" dxfId="609" priority="279" stopIfTrue="1" operator="equal">
      <formula>"a"</formula>
    </cfRule>
    <cfRule type="cellIs" dxfId="608" priority="280" stopIfTrue="1" operator="equal">
      <formula>"s"</formula>
    </cfRule>
  </conditionalFormatting>
  <conditionalFormatting sqref="Z431:Z437">
    <cfRule type="cellIs" dxfId="607" priority="281" stopIfTrue="1" operator="equal">
      <formula>"a"</formula>
    </cfRule>
  </conditionalFormatting>
  <conditionalFormatting sqref="U504">
    <cfRule type="expression" dxfId="606" priority="223" stopIfTrue="1">
      <formula>W504&gt;0</formula>
    </cfRule>
  </conditionalFormatting>
  <conditionalFormatting sqref="X467:X468">
    <cfRule type="expression" dxfId="605" priority="224" stopIfTrue="1">
      <formula>W467=0</formula>
    </cfRule>
  </conditionalFormatting>
  <conditionalFormatting sqref="D492:E492 D506:E506 D501:E501 D470:E470">
    <cfRule type="expression" dxfId="604" priority="225" stopIfTrue="1">
      <formula>F470=0</formula>
    </cfRule>
  </conditionalFormatting>
  <conditionalFormatting sqref="U469 U491 U500">
    <cfRule type="cellIs" dxfId="603" priority="226" stopIfTrue="1" operator="greaterThan">
      <formula>V469</formula>
    </cfRule>
    <cfRule type="cellIs" dxfId="602" priority="227" stopIfTrue="1" operator="lessThan">
      <formula>F470</formula>
    </cfRule>
  </conditionalFormatting>
  <conditionalFormatting sqref="U505">
    <cfRule type="cellIs" dxfId="601" priority="228" stopIfTrue="1" operator="greaterThan">
      <formula>V505</formula>
    </cfRule>
    <cfRule type="cellIs" dxfId="600" priority="229" stopIfTrue="1" operator="lessThan">
      <formula>F506</formula>
    </cfRule>
  </conditionalFormatting>
  <conditionalFormatting sqref="U499">
    <cfRule type="expression" dxfId="599" priority="230" stopIfTrue="1">
      <formula>W499&gt;0</formula>
    </cfRule>
  </conditionalFormatting>
  <conditionalFormatting sqref="U473">
    <cfRule type="expression" dxfId="598" priority="231" stopIfTrue="1">
      <formula>W490&gt;0</formula>
    </cfRule>
  </conditionalFormatting>
  <conditionalFormatting sqref="X481">
    <cfRule type="expression" dxfId="597" priority="232" stopIfTrue="1">
      <formula>W490&gt;0</formula>
    </cfRule>
    <cfRule type="expression" dxfId="596" priority="233" stopIfTrue="1">
      <formula>W481=0</formula>
    </cfRule>
  </conditionalFormatting>
  <conditionalFormatting sqref="X482">
    <cfRule type="expression" dxfId="595" priority="234" stopIfTrue="1">
      <formula>W490&gt;0</formula>
    </cfRule>
    <cfRule type="expression" dxfId="594" priority="235" stopIfTrue="1">
      <formula>W482=0</formula>
    </cfRule>
  </conditionalFormatting>
  <conditionalFormatting sqref="X484">
    <cfRule type="expression" dxfId="593" priority="236" stopIfTrue="1">
      <formula>W490&gt;0</formula>
    </cfRule>
    <cfRule type="expression" dxfId="592" priority="237" stopIfTrue="1">
      <formula>W484=0</formula>
    </cfRule>
  </conditionalFormatting>
  <conditionalFormatting sqref="X485">
    <cfRule type="expression" dxfId="591" priority="238" stopIfTrue="1">
      <formula>W490&gt;0</formula>
    </cfRule>
    <cfRule type="expression" dxfId="590" priority="239" stopIfTrue="1">
      <formula>W485=0</formula>
    </cfRule>
  </conditionalFormatting>
  <conditionalFormatting sqref="X488">
    <cfRule type="expression" dxfId="589" priority="242" stopIfTrue="1">
      <formula>W490&gt;0</formula>
    </cfRule>
    <cfRule type="expression" dxfId="588" priority="243" stopIfTrue="1">
      <formula>W488=0</formula>
    </cfRule>
  </conditionalFormatting>
  <conditionalFormatting sqref="D503:S504 D490:S490 D473:S473 D476:S476 D484:S486 D467:S468 D478:S479 D481:S482 D488:S488 D494:S499">
    <cfRule type="cellIs" dxfId="587" priority="244" stopIfTrue="1" operator="equal">
      <formula>"a"</formula>
    </cfRule>
    <cfRule type="cellIs" dxfId="586" priority="245" stopIfTrue="1" operator="equal">
      <formula>"s"</formula>
    </cfRule>
  </conditionalFormatting>
  <conditionalFormatting sqref="Z476 Z484:Z486 Z466:Z473 Z478:Z479 Z481:Z482 Z488:Z506">
    <cfRule type="cellIs" dxfId="585" priority="246" stopIfTrue="1" operator="equal">
      <formula>"a"</formula>
    </cfRule>
  </conditionalFormatting>
  <conditionalFormatting sqref="D474:S474">
    <cfRule type="cellIs" dxfId="584" priority="220" stopIfTrue="1" operator="equal">
      <formula>"a"</formula>
    </cfRule>
    <cfRule type="cellIs" dxfId="583" priority="221" stopIfTrue="1" operator="equal">
      <formula>"s"</formula>
    </cfRule>
  </conditionalFormatting>
  <conditionalFormatting sqref="Z474">
    <cfRule type="cellIs" dxfId="582" priority="222" stopIfTrue="1" operator="equal">
      <formula>"a"</formula>
    </cfRule>
  </conditionalFormatting>
  <conditionalFormatting sqref="D477:S477">
    <cfRule type="cellIs" dxfId="581" priority="217" stopIfTrue="1" operator="equal">
      <formula>"a"</formula>
    </cfRule>
    <cfRule type="cellIs" dxfId="580" priority="218" stopIfTrue="1" operator="equal">
      <formula>"s"</formula>
    </cfRule>
  </conditionalFormatting>
  <conditionalFormatting sqref="Z477">
    <cfRule type="cellIs" dxfId="579" priority="219" stopIfTrue="1" operator="equal">
      <formula>"a"</formula>
    </cfRule>
  </conditionalFormatting>
  <conditionalFormatting sqref="X490">
    <cfRule type="expression" dxfId="578" priority="247" stopIfTrue="1">
      <formula>SUM(W473:W488)&gt;0</formula>
    </cfRule>
    <cfRule type="expression" dxfId="577" priority="248" stopIfTrue="1">
      <formula>W490=0</formula>
    </cfRule>
  </conditionalFormatting>
  <conditionalFormatting sqref="X479">
    <cfRule type="expression" dxfId="576" priority="249" stopIfTrue="1">
      <formula>W490&gt;0</formula>
    </cfRule>
    <cfRule type="expression" dxfId="575" priority="250" stopIfTrue="1">
      <formula>W479=0</formula>
    </cfRule>
  </conditionalFormatting>
  <conditionalFormatting sqref="X476">
    <cfRule type="expression" dxfId="574" priority="251" stopIfTrue="1">
      <formula>W490&gt;0</formula>
    </cfRule>
    <cfRule type="expression" dxfId="573" priority="252" stopIfTrue="1">
      <formula>W476=0</formula>
    </cfRule>
  </conditionalFormatting>
  <conditionalFormatting sqref="D487:S487">
    <cfRule type="cellIs" dxfId="572" priority="214" stopIfTrue="1" operator="equal">
      <formula>"a"</formula>
    </cfRule>
    <cfRule type="cellIs" dxfId="571" priority="215" stopIfTrue="1" operator="equal">
      <formula>"s"</formula>
    </cfRule>
  </conditionalFormatting>
  <conditionalFormatting sqref="Z487">
    <cfRule type="cellIs" dxfId="570" priority="216" stopIfTrue="1" operator="equal">
      <formula>"a"</formula>
    </cfRule>
  </conditionalFormatting>
  <conditionalFormatting sqref="X495">
    <cfRule type="expression" dxfId="569" priority="257" stopIfTrue="1">
      <formula>W495=0</formula>
    </cfRule>
  </conditionalFormatting>
  <conditionalFormatting sqref="X494">
    <cfRule type="expression" dxfId="568" priority="258" stopIfTrue="1">
      <formula>W494=0</formula>
    </cfRule>
  </conditionalFormatting>
  <conditionalFormatting sqref="X499">
    <cfRule type="expression" dxfId="567" priority="259" stopIfTrue="1">
      <formula>SUM(W497:W499)&gt;0</formula>
    </cfRule>
    <cfRule type="expression" dxfId="566" priority="260" stopIfTrue="1">
      <formula>W499=0</formula>
    </cfRule>
  </conditionalFormatting>
  <conditionalFormatting sqref="U496">
    <cfRule type="expression" dxfId="565" priority="261" stopIfTrue="1">
      <formula>SUM(W499:W499)&gt;0</formula>
    </cfRule>
  </conditionalFormatting>
  <conditionalFormatting sqref="U497">
    <cfRule type="expression" dxfId="564" priority="262" stopIfTrue="1">
      <formula>SUM(W499:W499)&gt;0</formula>
    </cfRule>
  </conditionalFormatting>
  <conditionalFormatting sqref="U498">
    <cfRule type="expression" dxfId="563" priority="263" stopIfTrue="1">
      <formula>SUM(W499:W499)&gt;0</formula>
    </cfRule>
  </conditionalFormatting>
  <conditionalFormatting sqref="X497">
    <cfRule type="expression" dxfId="562" priority="264" stopIfTrue="1">
      <formula>SUM(W499:W499)&gt;0</formula>
    </cfRule>
    <cfRule type="expression" dxfId="561" priority="265" stopIfTrue="1">
      <formula>W497=0</formula>
    </cfRule>
  </conditionalFormatting>
  <conditionalFormatting sqref="X498">
    <cfRule type="expression" dxfId="560" priority="266" stopIfTrue="1">
      <formula>SUM(W499:W499)&gt;0</formula>
    </cfRule>
    <cfRule type="expression" dxfId="559" priority="267" stopIfTrue="1">
      <formula>W498=0</formula>
    </cfRule>
  </conditionalFormatting>
  <conditionalFormatting sqref="X496">
    <cfRule type="expression" dxfId="558" priority="268" stopIfTrue="1">
      <formula>SUM(W499:W499)&gt;0</formula>
    </cfRule>
    <cfRule type="expression" dxfId="557" priority="269" stopIfTrue="1">
      <formula>W496=0</formula>
    </cfRule>
  </conditionalFormatting>
  <conditionalFormatting sqref="X504">
    <cfRule type="expression" dxfId="556" priority="270" stopIfTrue="1">
      <formula>SUM(W503,W504)&gt;0</formula>
    </cfRule>
    <cfRule type="expression" dxfId="555" priority="271" stopIfTrue="1">
      <formula>W504=0</formula>
    </cfRule>
  </conditionalFormatting>
  <conditionalFormatting sqref="X503">
    <cfRule type="expression" dxfId="554" priority="272" stopIfTrue="1">
      <formula>SUM(W504,W503)&gt;0</formula>
    </cfRule>
    <cfRule type="expression" dxfId="553" priority="273" stopIfTrue="1">
      <formula>W503=0</formula>
    </cfRule>
  </conditionalFormatting>
  <conditionalFormatting sqref="U503">
    <cfRule type="expression" dxfId="552" priority="274" stopIfTrue="1">
      <formula>SUM(W504:W504)&gt;0</formula>
    </cfRule>
  </conditionalFormatting>
  <conditionalFormatting sqref="X473">
    <cfRule type="expression" dxfId="551" priority="213" stopIfTrue="1">
      <formula>W490&gt;0</formula>
    </cfRule>
    <cfRule type="expression" dxfId="550" priority="256" stopIfTrue="1">
      <formula>W473=0</formula>
    </cfRule>
  </conditionalFormatting>
  <conditionalFormatting sqref="X474">
    <cfRule type="expression" dxfId="549" priority="212">
      <formula>W490&gt;0</formula>
    </cfRule>
    <cfRule type="expression" dxfId="548" priority="255" stopIfTrue="1">
      <formula>W474=0</formula>
    </cfRule>
  </conditionalFormatting>
  <conditionalFormatting sqref="X477">
    <cfRule type="expression" dxfId="547" priority="253" stopIfTrue="1">
      <formula>W490&gt;0</formula>
    </cfRule>
    <cfRule type="expression" dxfId="546" priority="254" stopIfTrue="1">
      <formula>W477=0</formula>
    </cfRule>
  </conditionalFormatting>
  <conditionalFormatting sqref="X478">
    <cfRule type="expression" dxfId="545" priority="210" stopIfTrue="1">
      <formula>W490&gt;0</formula>
    </cfRule>
    <cfRule type="expression" dxfId="544" priority="211" stopIfTrue="1">
      <formula>W478=0</formula>
    </cfRule>
  </conditionalFormatting>
  <conditionalFormatting sqref="X486">
    <cfRule type="expression" dxfId="543" priority="207" stopIfTrue="1">
      <formula>W490&gt;0</formula>
    </cfRule>
    <cfRule type="expression" dxfId="542" priority="240" stopIfTrue="1">
      <formula>SUM(W487)&gt;0</formula>
    </cfRule>
    <cfRule type="expression" dxfId="541" priority="241" stopIfTrue="1">
      <formula>W486=0</formula>
    </cfRule>
  </conditionalFormatting>
  <conditionalFormatting sqref="X487">
    <cfRule type="expression" dxfId="540" priority="206" stopIfTrue="1">
      <formula>W490&gt;0</formula>
    </cfRule>
    <cfRule type="expression" dxfId="539" priority="208" stopIfTrue="1">
      <formula>SUM(W486)&gt;0</formula>
    </cfRule>
    <cfRule type="expression" dxfId="538" priority="209" stopIfTrue="1">
      <formula>W487=0</formula>
    </cfRule>
  </conditionalFormatting>
  <conditionalFormatting sqref="U486">
    <cfRule type="expression" dxfId="537" priority="192" stopIfTrue="1">
      <formula>W487&gt;0</formula>
    </cfRule>
    <cfRule type="expression" dxfId="536" priority="205" stopIfTrue="1">
      <formula>W490&gt;0</formula>
    </cfRule>
  </conditionalFormatting>
  <conditionalFormatting sqref="U487">
    <cfRule type="expression" dxfId="535" priority="191" stopIfTrue="1">
      <formula>W487&gt;0</formula>
    </cfRule>
    <cfRule type="expression" dxfId="534" priority="204" stopIfTrue="1">
      <formula>W490&gt;0</formula>
    </cfRule>
  </conditionalFormatting>
  <conditionalFormatting sqref="U490">
    <cfRule type="expression" dxfId="533" priority="203" stopIfTrue="1">
      <formula>W490&gt;0</formula>
    </cfRule>
  </conditionalFormatting>
  <conditionalFormatting sqref="U474">
    <cfRule type="expression" dxfId="532" priority="202" stopIfTrue="1">
      <formula>W490&gt;0</formula>
    </cfRule>
  </conditionalFormatting>
  <conditionalFormatting sqref="U476">
    <cfRule type="expression" dxfId="531" priority="201" stopIfTrue="1">
      <formula>W490&gt;0</formula>
    </cfRule>
  </conditionalFormatting>
  <conditionalFormatting sqref="U477">
    <cfRule type="expression" dxfId="530" priority="200" stopIfTrue="1">
      <formula>W490&gt;0</formula>
    </cfRule>
  </conditionalFormatting>
  <conditionalFormatting sqref="U478">
    <cfRule type="expression" dxfId="529" priority="199" stopIfTrue="1">
      <formula>W490&gt;0</formula>
    </cfRule>
  </conditionalFormatting>
  <conditionalFormatting sqref="U479">
    <cfRule type="expression" dxfId="528" priority="198" stopIfTrue="1">
      <formula>W490&gt;0</formula>
    </cfRule>
  </conditionalFormatting>
  <conditionalFormatting sqref="U481">
    <cfRule type="expression" dxfId="527" priority="197" stopIfTrue="1">
      <formula>W490&gt;0</formula>
    </cfRule>
  </conditionalFormatting>
  <conditionalFormatting sqref="U482">
    <cfRule type="expression" dxfId="526" priority="196" stopIfTrue="1">
      <formula>W490&gt;0</formula>
    </cfRule>
  </conditionalFormatting>
  <conditionalFormatting sqref="U484">
    <cfRule type="expression" dxfId="525" priority="195" stopIfTrue="1">
      <formula>W490&gt;0</formula>
    </cfRule>
  </conditionalFormatting>
  <conditionalFormatting sqref="U485">
    <cfRule type="expression" dxfId="524" priority="194" stopIfTrue="1">
      <formula>W490&gt;0</formula>
    </cfRule>
  </conditionalFormatting>
  <conditionalFormatting sqref="U488">
    <cfRule type="expression" dxfId="523" priority="193" stopIfTrue="1">
      <formula>W490&gt;0</formula>
    </cfRule>
  </conditionalFormatting>
  <conditionalFormatting sqref="Z148:Z156">
    <cfRule type="cellIs" dxfId="522" priority="190" stopIfTrue="1" operator="equal">
      <formula>"a"</formula>
    </cfRule>
  </conditionalFormatting>
  <conditionalFormatting sqref="X149:X154">
    <cfRule type="expression" dxfId="521" priority="184" stopIfTrue="1">
      <formula>W149=0</formula>
    </cfRule>
  </conditionalFormatting>
  <conditionalFormatting sqref="D156:E156">
    <cfRule type="expression" dxfId="520" priority="185" stopIfTrue="1">
      <formula>F156=0</formula>
    </cfRule>
  </conditionalFormatting>
  <conditionalFormatting sqref="U155">
    <cfRule type="cellIs" dxfId="519" priority="186" stopIfTrue="1" operator="greaterThan">
      <formula>V155</formula>
    </cfRule>
    <cfRule type="cellIs" dxfId="518" priority="187" stopIfTrue="1" operator="lessThan">
      <formula>F156</formula>
    </cfRule>
  </conditionalFormatting>
  <conditionalFormatting sqref="D149:S154">
    <cfRule type="cellIs" dxfId="517" priority="188" stopIfTrue="1" operator="equal">
      <formula>"a"</formula>
    </cfRule>
    <cfRule type="cellIs" dxfId="516" priority="189" stopIfTrue="1" operator="equal">
      <formula>"s"</formula>
    </cfRule>
  </conditionalFormatting>
  <conditionalFormatting sqref="X617:X624">
    <cfRule type="expression" dxfId="515" priority="177" stopIfTrue="1">
      <formula>W617=0</formula>
    </cfRule>
  </conditionalFormatting>
  <conditionalFormatting sqref="D626:E626">
    <cfRule type="expression" dxfId="514" priority="178" stopIfTrue="1">
      <formula>F626=0</formula>
    </cfRule>
  </conditionalFormatting>
  <conditionalFormatting sqref="U625">
    <cfRule type="cellIs" dxfId="513" priority="179" stopIfTrue="1" operator="greaterThan">
      <formula>V625</formula>
    </cfRule>
    <cfRule type="cellIs" dxfId="512" priority="180" stopIfTrue="1" operator="lessThan">
      <formula>F626</formula>
    </cfRule>
  </conditionalFormatting>
  <conditionalFormatting sqref="D617:S624">
    <cfRule type="cellIs" dxfId="511" priority="181" stopIfTrue="1" operator="equal">
      <formula>"a"</formula>
    </cfRule>
    <cfRule type="cellIs" dxfId="510" priority="182" stopIfTrue="1" operator="equal">
      <formula>"s"</formula>
    </cfRule>
  </conditionalFormatting>
  <conditionalFormatting sqref="Z615:Z626">
    <cfRule type="cellIs" dxfId="509" priority="183" stopIfTrue="1" operator="equal">
      <formula>"a"</formula>
    </cfRule>
  </conditionalFormatting>
  <conditionalFormatting sqref="X55:X57">
    <cfRule type="expression" dxfId="508" priority="175" stopIfTrue="1">
      <formula>W55=0</formula>
    </cfRule>
  </conditionalFormatting>
  <conditionalFormatting sqref="D55:S57">
    <cfRule type="cellIs" dxfId="507" priority="173" stopIfTrue="1" operator="equal">
      <formula>"a"</formula>
    </cfRule>
    <cfRule type="cellIs" dxfId="506" priority="174" stopIfTrue="1" operator="equal">
      <formula>"s"</formula>
    </cfRule>
  </conditionalFormatting>
  <conditionalFormatting sqref="X58">
    <cfRule type="expression" dxfId="505" priority="168" stopIfTrue="1">
      <formula>W58=0</formula>
    </cfRule>
  </conditionalFormatting>
  <conditionalFormatting sqref="Z58">
    <cfRule type="cellIs" dxfId="504" priority="169" stopIfTrue="1" operator="equal">
      <formula>"a"</formula>
    </cfRule>
  </conditionalFormatting>
  <conditionalFormatting sqref="D58:S58">
    <cfRule type="cellIs" dxfId="503" priority="166" stopIfTrue="1" operator="equal">
      <formula>"a"</formula>
    </cfRule>
    <cfRule type="cellIs" dxfId="502" priority="167" stopIfTrue="1" operator="equal">
      <formula>"s"</formula>
    </cfRule>
  </conditionalFormatting>
  <conditionalFormatting sqref="X59">
    <cfRule type="expression" dxfId="501" priority="164" stopIfTrue="1">
      <formula>W59=0</formula>
    </cfRule>
  </conditionalFormatting>
  <conditionalFormatting sqref="Z59">
    <cfRule type="cellIs" dxfId="500" priority="165" stopIfTrue="1" operator="equal">
      <formula>"a"</formula>
    </cfRule>
  </conditionalFormatting>
  <conditionalFormatting sqref="D59:S59">
    <cfRule type="cellIs" dxfId="499" priority="162" stopIfTrue="1" operator="equal">
      <formula>"a"</formula>
    </cfRule>
    <cfRule type="cellIs" dxfId="498" priority="163" stopIfTrue="1" operator="equal">
      <formula>"s"</formula>
    </cfRule>
  </conditionalFormatting>
  <conditionalFormatting sqref="X60">
    <cfRule type="expression" dxfId="497" priority="160" stopIfTrue="1">
      <formula>W60=0</formula>
    </cfRule>
  </conditionalFormatting>
  <conditionalFormatting sqref="Z60">
    <cfRule type="cellIs" dxfId="496" priority="161" stopIfTrue="1" operator="equal">
      <formula>"a"</formula>
    </cfRule>
  </conditionalFormatting>
  <conditionalFormatting sqref="D60:S60">
    <cfRule type="cellIs" dxfId="495" priority="158" stopIfTrue="1" operator="equal">
      <formula>"a"</formula>
    </cfRule>
    <cfRule type="cellIs" dxfId="494" priority="159" stopIfTrue="1" operator="equal">
      <formula>"s"</formula>
    </cfRule>
  </conditionalFormatting>
  <conditionalFormatting sqref="X169 X166:X167 X164 X162 X160">
    <cfRule type="expression" dxfId="493" priority="151" stopIfTrue="1">
      <formula>W160=0</formula>
    </cfRule>
  </conditionalFormatting>
  <conditionalFormatting sqref="D169:S169 D166:S167 D164:S164 D162:S162 D160:S160">
    <cfRule type="cellIs" dxfId="492" priority="155" stopIfTrue="1" operator="equal">
      <formula>"a"</formula>
    </cfRule>
    <cfRule type="cellIs" dxfId="491" priority="156" stopIfTrue="1" operator="equal">
      <formula>"s"</formula>
    </cfRule>
  </conditionalFormatting>
  <conditionalFormatting sqref="Z169 Z166:Z167 Z164 Z162 Z160">
    <cfRule type="cellIs" dxfId="490" priority="157" stopIfTrue="1" operator="equal">
      <formula>"a"</formula>
    </cfRule>
  </conditionalFormatting>
  <conditionalFormatting sqref="Z168">
    <cfRule type="cellIs" dxfId="489" priority="150" stopIfTrue="1" operator="equal">
      <formula>"a"</formula>
    </cfRule>
  </conditionalFormatting>
  <conditionalFormatting sqref="Z165">
    <cfRule type="cellIs" dxfId="488" priority="149" stopIfTrue="1" operator="equal">
      <formula>"a"</formula>
    </cfRule>
  </conditionalFormatting>
  <conditionalFormatting sqref="Z163">
    <cfRule type="cellIs" dxfId="487" priority="148" stopIfTrue="1" operator="equal">
      <formula>"a"</formula>
    </cfRule>
  </conditionalFormatting>
  <conditionalFormatting sqref="Z161">
    <cfRule type="cellIs" dxfId="486" priority="147" stopIfTrue="1" operator="equal">
      <formula>"a"</formula>
    </cfRule>
  </conditionalFormatting>
  <conditionalFormatting sqref="Z158">
    <cfRule type="cellIs" dxfId="485" priority="146" stopIfTrue="1" operator="equal">
      <formula>"a"</formula>
    </cfRule>
  </conditionalFormatting>
  <conditionalFormatting sqref="Z159">
    <cfRule type="cellIs" dxfId="484" priority="145" stopIfTrue="1" operator="equal">
      <formula>"a"</formula>
    </cfRule>
  </conditionalFormatting>
  <conditionalFormatting sqref="X229 X232 X235:X239 X241 X243 X245 X247:X250 X252">
    <cfRule type="expression" dxfId="483" priority="141" stopIfTrue="1">
      <formula>W229=0</formula>
    </cfRule>
  </conditionalFormatting>
  <conditionalFormatting sqref="D229:S229 D232:S232 D235:S239 D241:S241 D243:S243 D245:S245 D247:S250 D252:S252">
    <cfRule type="cellIs" dxfId="482" priority="142" stopIfTrue="1" operator="equal">
      <formula>"a"</formula>
    </cfRule>
    <cfRule type="cellIs" dxfId="481" priority="143" stopIfTrue="1" operator="equal">
      <formula>"s"</formula>
    </cfRule>
  </conditionalFormatting>
  <conditionalFormatting sqref="Z229 Z232 Z235:Z239 Z241 Z243 Z245 Z247:Z250 Z252">
    <cfRule type="cellIs" dxfId="480" priority="144" stopIfTrue="1" operator="equal">
      <formula>"a"</formula>
    </cfRule>
  </conditionalFormatting>
  <conditionalFormatting sqref="X246">
    <cfRule type="expression" dxfId="479" priority="134" stopIfTrue="1">
      <formula>W246=0</formula>
    </cfRule>
  </conditionalFormatting>
  <conditionalFormatting sqref="D246:S246">
    <cfRule type="cellIs" dxfId="478" priority="138" stopIfTrue="1" operator="equal">
      <formula>"a"</formula>
    </cfRule>
    <cfRule type="cellIs" dxfId="477" priority="139" stopIfTrue="1" operator="equal">
      <formula>"s"</formula>
    </cfRule>
  </conditionalFormatting>
  <conditionalFormatting sqref="Z246">
    <cfRule type="cellIs" dxfId="476" priority="140" stopIfTrue="1" operator="equal">
      <formula>"a"</formula>
    </cfRule>
  </conditionalFormatting>
  <conditionalFormatting sqref="X230:X231">
    <cfRule type="expression" dxfId="475" priority="130" stopIfTrue="1">
      <formula>W230=0</formula>
    </cfRule>
  </conditionalFormatting>
  <conditionalFormatting sqref="D230:S231">
    <cfRule type="cellIs" dxfId="474" priority="131" stopIfTrue="1" operator="equal">
      <formula>"a"</formula>
    </cfRule>
    <cfRule type="cellIs" dxfId="473" priority="132" stopIfTrue="1" operator="equal">
      <formula>"s"</formula>
    </cfRule>
  </conditionalFormatting>
  <conditionalFormatting sqref="Z230:Z231">
    <cfRule type="cellIs" dxfId="472" priority="133" stopIfTrue="1" operator="equal">
      <formula>"a"</formula>
    </cfRule>
  </conditionalFormatting>
  <conditionalFormatting sqref="X228">
    <cfRule type="expression" dxfId="471" priority="126" stopIfTrue="1">
      <formula>W228=0</formula>
    </cfRule>
  </conditionalFormatting>
  <conditionalFormatting sqref="D228:S228">
    <cfRule type="cellIs" dxfId="470" priority="127" stopIfTrue="1" operator="equal">
      <formula>"a"</formula>
    </cfRule>
    <cfRule type="cellIs" dxfId="469" priority="128" stopIfTrue="1" operator="equal">
      <formula>"s"</formula>
    </cfRule>
  </conditionalFormatting>
  <conditionalFormatting sqref="Z228">
    <cfRule type="cellIs" dxfId="468" priority="129" stopIfTrue="1" operator="equal">
      <formula>"a"</formula>
    </cfRule>
  </conditionalFormatting>
  <conditionalFormatting sqref="Z227">
    <cfRule type="cellIs" dxfId="467" priority="125" stopIfTrue="1" operator="equal">
      <formula>"a"</formula>
    </cfRule>
  </conditionalFormatting>
  <conditionalFormatting sqref="Z233">
    <cfRule type="cellIs" dxfId="466" priority="124" stopIfTrue="1" operator="equal">
      <formula>"a"</formula>
    </cfRule>
  </conditionalFormatting>
  <conditionalFormatting sqref="Z234">
    <cfRule type="cellIs" dxfId="465" priority="123" stopIfTrue="1" operator="equal">
      <formula>"a"</formula>
    </cfRule>
  </conditionalFormatting>
  <conditionalFormatting sqref="Z240">
    <cfRule type="cellIs" dxfId="464" priority="122" stopIfTrue="1" operator="equal">
      <formula>"a"</formula>
    </cfRule>
  </conditionalFormatting>
  <conditionalFormatting sqref="Z242">
    <cfRule type="cellIs" dxfId="463" priority="121" stopIfTrue="1" operator="equal">
      <formula>"a"</formula>
    </cfRule>
  </conditionalFormatting>
  <conditionalFormatting sqref="Z244">
    <cfRule type="cellIs" dxfId="462" priority="120" stopIfTrue="1" operator="equal">
      <formula>"a"</formula>
    </cfRule>
  </conditionalFormatting>
  <conditionalFormatting sqref="Z251">
    <cfRule type="cellIs" dxfId="461" priority="119" stopIfTrue="1" operator="equal">
      <formula>"a"</formula>
    </cfRule>
  </conditionalFormatting>
  <conditionalFormatting sqref="X270">
    <cfRule type="expression" dxfId="460" priority="115" stopIfTrue="1">
      <formula>W270=0</formula>
    </cfRule>
  </conditionalFormatting>
  <conditionalFormatting sqref="H270 J270 L270 R270 F270 P270 D270 N270">
    <cfRule type="cellIs" dxfId="459" priority="116" stopIfTrue="1" operator="equal">
      <formula>"a"</formula>
    </cfRule>
    <cfRule type="cellIs" dxfId="458" priority="117" stopIfTrue="1" operator="equal">
      <formula>"s"</formula>
    </cfRule>
  </conditionalFormatting>
  <conditionalFormatting sqref="Z270">
    <cfRule type="cellIs" dxfId="457" priority="118" stopIfTrue="1" operator="equal">
      <formula>"a"</formula>
    </cfRule>
  </conditionalFormatting>
  <conditionalFormatting sqref="Z269">
    <cfRule type="cellIs" dxfId="456" priority="114" stopIfTrue="1" operator="equal">
      <formula>"a"</formula>
    </cfRule>
  </conditionalFormatting>
  <conditionalFormatting sqref="X391 X389">
    <cfRule type="expression" dxfId="455" priority="110" stopIfTrue="1">
      <formula>W389=0</formula>
    </cfRule>
  </conditionalFormatting>
  <conditionalFormatting sqref="D389:S389 D385:S385 D387:S387 D391:S391">
    <cfRule type="cellIs" dxfId="454" priority="111" stopIfTrue="1" operator="equal">
      <formula>"a"</formula>
    </cfRule>
    <cfRule type="cellIs" dxfId="453" priority="112" stopIfTrue="1" operator="equal">
      <formula>"s"</formula>
    </cfRule>
  </conditionalFormatting>
  <conditionalFormatting sqref="Z382 Z389 Z385 Z387 Z391:Z393">
    <cfRule type="cellIs" dxfId="452" priority="113" stopIfTrue="1" operator="equal">
      <formula>"a"</formula>
    </cfRule>
  </conditionalFormatting>
  <conditionalFormatting sqref="X385">
    <cfRule type="expression" dxfId="451" priority="100" stopIfTrue="1">
      <formula>SUM($W$387)&gt;0</formula>
    </cfRule>
    <cfRule type="expression" dxfId="450" priority="101" stopIfTrue="1">
      <formula>W385=0</formula>
    </cfRule>
  </conditionalFormatting>
  <conditionalFormatting sqref="X387">
    <cfRule type="expression" dxfId="449" priority="102" stopIfTrue="1">
      <formula>SUM($W$385)&gt;0</formula>
    </cfRule>
    <cfRule type="expression" dxfId="448" priority="103" stopIfTrue="1">
      <formula>W387=0</formula>
    </cfRule>
  </conditionalFormatting>
  <conditionalFormatting sqref="D393:E393">
    <cfRule type="expression" dxfId="447" priority="104" stopIfTrue="1">
      <formula>F393=0</formula>
    </cfRule>
  </conditionalFormatting>
  <conditionalFormatting sqref="U392">
    <cfRule type="cellIs" dxfId="446" priority="105" stopIfTrue="1" operator="greaterThan">
      <formula>V392</formula>
    </cfRule>
    <cfRule type="cellIs" dxfId="445" priority="106" stopIfTrue="1" operator="lessThan">
      <formula>F393</formula>
    </cfRule>
  </conditionalFormatting>
  <conditionalFormatting sqref="U391">
    <cfRule type="expression" dxfId="444" priority="107" stopIfTrue="1">
      <formula>#REF!=#REF!</formula>
    </cfRule>
  </conditionalFormatting>
  <conditionalFormatting sqref="U387">
    <cfRule type="expression" dxfId="443" priority="108" stopIfTrue="1">
      <formula>SUM($W$387)&gt;0</formula>
    </cfRule>
  </conditionalFormatting>
  <conditionalFormatting sqref="U385">
    <cfRule type="expression" dxfId="442" priority="109" stopIfTrue="1">
      <formula>SUM($W$387)&gt;0</formula>
    </cfRule>
  </conditionalFormatting>
  <conditionalFormatting sqref="Z388">
    <cfRule type="cellIs" dxfId="441" priority="99" stopIfTrue="1" operator="equal">
      <formula>"a"</formula>
    </cfRule>
  </conditionalFormatting>
  <conditionalFormatting sqref="Z383">
    <cfRule type="cellIs" dxfId="440" priority="98" stopIfTrue="1" operator="equal">
      <formula>"a"</formula>
    </cfRule>
  </conditionalFormatting>
  <conditionalFormatting sqref="Z384">
    <cfRule type="cellIs" dxfId="439" priority="97" stopIfTrue="1" operator="equal">
      <formula>"a"</formula>
    </cfRule>
  </conditionalFormatting>
  <conditionalFormatting sqref="Z386">
    <cfRule type="cellIs" dxfId="438" priority="96" stopIfTrue="1" operator="equal">
      <formula>"a"</formula>
    </cfRule>
  </conditionalFormatting>
  <conditionalFormatting sqref="Z390">
    <cfRule type="cellIs" dxfId="437" priority="95" stopIfTrue="1" operator="equal">
      <formula>"a"</formula>
    </cfRule>
  </conditionalFormatting>
  <conditionalFormatting sqref="X439:X441">
    <cfRule type="expression" dxfId="436" priority="88" stopIfTrue="1">
      <formula>W439=0</formula>
    </cfRule>
  </conditionalFormatting>
  <conditionalFormatting sqref="D439:S441">
    <cfRule type="cellIs" dxfId="435" priority="92" stopIfTrue="1" operator="equal">
      <formula>"a"</formula>
    </cfRule>
    <cfRule type="cellIs" dxfId="434" priority="93" stopIfTrue="1" operator="equal">
      <formula>"s"</formula>
    </cfRule>
  </conditionalFormatting>
  <conditionalFormatting sqref="X442">
    <cfRule type="expression" dxfId="433" priority="84" stopIfTrue="1">
      <formula>W442=0</formula>
    </cfRule>
  </conditionalFormatting>
  <conditionalFormatting sqref="D442:S442">
    <cfRule type="cellIs" dxfId="432" priority="85" stopIfTrue="1" operator="equal">
      <formula>"a"</formula>
    </cfRule>
    <cfRule type="cellIs" dxfId="431" priority="86" stopIfTrue="1" operator="equal">
      <formula>"s"</formula>
    </cfRule>
  </conditionalFormatting>
  <conditionalFormatting sqref="Z442">
    <cfRule type="cellIs" dxfId="430" priority="87" stopIfTrue="1" operator="equal">
      <formula>"a"</formula>
    </cfRule>
  </conditionalFormatting>
  <conditionalFormatting sqref="X604 X612">
    <cfRule type="expression" dxfId="429" priority="77" stopIfTrue="1">
      <formula>W604=0</formula>
    </cfRule>
  </conditionalFormatting>
  <conditionalFormatting sqref="D604:S604 D612:S612">
    <cfRule type="cellIs" dxfId="428" priority="81" stopIfTrue="1" operator="equal">
      <formula>"a"</formula>
    </cfRule>
    <cfRule type="cellIs" dxfId="427" priority="82" stopIfTrue="1" operator="equal">
      <formula>"s"</formula>
    </cfRule>
  </conditionalFormatting>
  <conditionalFormatting sqref="Z612 Z604">
    <cfRule type="cellIs" dxfId="426" priority="83" stopIfTrue="1" operator="equal">
      <formula>"a"</formula>
    </cfRule>
  </conditionalFormatting>
  <conditionalFormatting sqref="X611">
    <cfRule type="expression" dxfId="425" priority="73" stopIfTrue="1">
      <formula>W611=0</formula>
    </cfRule>
  </conditionalFormatting>
  <conditionalFormatting sqref="D611:S611">
    <cfRule type="cellIs" dxfId="424" priority="74" stopIfTrue="1" operator="equal">
      <formula>"a"</formula>
    </cfRule>
    <cfRule type="cellIs" dxfId="423" priority="75" stopIfTrue="1" operator="equal">
      <formula>"s"</formula>
    </cfRule>
  </conditionalFormatting>
  <conditionalFormatting sqref="Z611">
    <cfRule type="cellIs" dxfId="422" priority="76" stopIfTrue="1" operator="equal">
      <formula>"a"</formula>
    </cfRule>
  </conditionalFormatting>
  <conditionalFormatting sqref="X608">
    <cfRule type="expression" dxfId="421" priority="69" stopIfTrue="1">
      <formula>W608=0</formula>
    </cfRule>
  </conditionalFormatting>
  <conditionalFormatting sqref="D608:S608">
    <cfRule type="cellIs" dxfId="420" priority="70" stopIfTrue="1" operator="equal">
      <formula>"a"</formula>
    </cfRule>
    <cfRule type="cellIs" dxfId="419" priority="71" stopIfTrue="1" operator="equal">
      <formula>"s"</formula>
    </cfRule>
  </conditionalFormatting>
  <conditionalFormatting sqref="Z608">
    <cfRule type="cellIs" dxfId="418" priority="72" stopIfTrue="1" operator="equal">
      <formula>"a"</formula>
    </cfRule>
  </conditionalFormatting>
  <conditionalFormatting sqref="X607">
    <cfRule type="expression" dxfId="417" priority="65" stopIfTrue="1">
      <formula>W607=0</formula>
    </cfRule>
  </conditionalFormatting>
  <conditionalFormatting sqref="D607:S607">
    <cfRule type="cellIs" dxfId="416" priority="66" stopIfTrue="1" operator="equal">
      <formula>"a"</formula>
    </cfRule>
    <cfRule type="cellIs" dxfId="415" priority="67" stopIfTrue="1" operator="equal">
      <formula>"s"</formula>
    </cfRule>
  </conditionalFormatting>
  <conditionalFormatting sqref="Z607">
    <cfRule type="cellIs" dxfId="414" priority="68" stopIfTrue="1" operator="equal">
      <formula>"a"</formula>
    </cfRule>
  </conditionalFormatting>
  <conditionalFormatting sqref="X605">
    <cfRule type="expression" dxfId="413" priority="61" stopIfTrue="1">
      <formula>W605=0</formula>
    </cfRule>
  </conditionalFormatting>
  <conditionalFormatting sqref="D605:S605">
    <cfRule type="cellIs" dxfId="412" priority="62" stopIfTrue="1" operator="equal">
      <formula>"a"</formula>
    </cfRule>
    <cfRule type="cellIs" dxfId="411" priority="63" stopIfTrue="1" operator="equal">
      <formula>"s"</formula>
    </cfRule>
  </conditionalFormatting>
  <conditionalFormatting sqref="Z605">
    <cfRule type="cellIs" dxfId="410" priority="64" stopIfTrue="1" operator="equal">
      <formula>"a"</formula>
    </cfRule>
  </conditionalFormatting>
  <conditionalFormatting sqref="Z603">
    <cfRule type="cellIs" dxfId="409" priority="60" stopIfTrue="1" operator="equal">
      <formula>"a"</formula>
    </cfRule>
  </conditionalFormatting>
  <conditionalFormatting sqref="Z606">
    <cfRule type="cellIs" dxfId="408" priority="59" stopIfTrue="1" operator="equal">
      <formula>"a"</formula>
    </cfRule>
  </conditionalFormatting>
  <conditionalFormatting sqref="X609">
    <cfRule type="expression" dxfId="407" priority="55" stopIfTrue="1">
      <formula>W609=0</formula>
    </cfRule>
  </conditionalFormatting>
  <conditionalFormatting sqref="D609:S609">
    <cfRule type="cellIs" dxfId="406" priority="56" stopIfTrue="1" operator="equal">
      <formula>"a"</formula>
    </cfRule>
    <cfRule type="cellIs" dxfId="405" priority="57" stopIfTrue="1" operator="equal">
      <formula>"s"</formula>
    </cfRule>
  </conditionalFormatting>
  <conditionalFormatting sqref="Z609">
    <cfRule type="cellIs" dxfId="404" priority="58" stopIfTrue="1" operator="equal">
      <formula>"a"</formula>
    </cfRule>
  </conditionalFormatting>
  <conditionalFormatting sqref="Z610">
    <cfRule type="cellIs" dxfId="403" priority="54" stopIfTrue="1" operator="equal">
      <formula>"a"</formula>
    </cfRule>
  </conditionalFormatting>
  <conditionalFormatting sqref="X607:X608">
    <cfRule type="expression" dxfId="402" priority="53" stopIfTrue="1">
      <formula>AND(COUNTIF($D$610:$S$610,"s"),COUNTIF($D$611:$S$611,"a"))</formula>
    </cfRule>
  </conditionalFormatting>
  <conditionalFormatting sqref="D417:S418 D427:S428 D426">
    <cfRule type="cellIs" dxfId="401" priority="48" stopIfTrue="1" operator="equal">
      <formula>"a"</formula>
    </cfRule>
    <cfRule type="cellIs" dxfId="400" priority="49" stopIfTrue="1" operator="equal">
      <formula>"s"</formula>
    </cfRule>
  </conditionalFormatting>
  <conditionalFormatting sqref="Z426:Z428">
    <cfRule type="cellIs" dxfId="399" priority="50" stopIfTrue="1" operator="equal">
      <formula>"a"</formula>
    </cfRule>
  </conditionalFormatting>
  <conditionalFormatting sqref="X417">
    <cfRule type="expression" dxfId="398" priority="9" stopIfTrue="1">
      <formula>W417=0</formula>
    </cfRule>
  </conditionalFormatting>
  <conditionalFormatting sqref="U417:U418 U427:U428">
    <cfRule type="expression" dxfId="397" priority="52" stopIfTrue="1">
      <formula>SUM(#REF!)&gt;0</formula>
    </cfRule>
  </conditionalFormatting>
  <conditionalFormatting sqref="D419:S419 D420">
    <cfRule type="cellIs" dxfId="396" priority="40" stopIfTrue="1" operator="equal">
      <formula>"a"</formula>
    </cfRule>
    <cfRule type="cellIs" dxfId="395" priority="41" stopIfTrue="1" operator="equal">
      <formula>"s"</formula>
    </cfRule>
  </conditionalFormatting>
  <conditionalFormatting sqref="Z419:Z420">
    <cfRule type="cellIs" dxfId="394" priority="42" stopIfTrue="1" operator="equal">
      <formula>"a"</formula>
    </cfRule>
  </conditionalFormatting>
  <conditionalFormatting sqref="X419">
    <cfRule type="expression" dxfId="393" priority="43" stopIfTrue="1">
      <formula>W419=0</formula>
    </cfRule>
  </conditionalFormatting>
  <conditionalFormatting sqref="U419">
    <cfRule type="expression" dxfId="392" priority="44" stopIfTrue="1">
      <formula>SUM(#REF!)&gt;0</formula>
    </cfRule>
  </conditionalFormatting>
  <conditionalFormatting sqref="D421:S421">
    <cfRule type="cellIs" dxfId="391" priority="35" stopIfTrue="1" operator="equal">
      <formula>"a"</formula>
    </cfRule>
    <cfRule type="cellIs" dxfId="390" priority="36" stopIfTrue="1" operator="equal">
      <formula>"s"</formula>
    </cfRule>
  </conditionalFormatting>
  <conditionalFormatting sqref="Z421">
    <cfRule type="cellIs" dxfId="389" priority="37" stopIfTrue="1" operator="equal">
      <formula>"a"</formula>
    </cfRule>
  </conditionalFormatting>
  <conditionalFormatting sqref="X421">
    <cfRule type="expression" dxfId="388" priority="8" stopIfTrue="1">
      <formula>W421=0</formula>
    </cfRule>
  </conditionalFormatting>
  <conditionalFormatting sqref="U421">
    <cfRule type="expression" dxfId="387" priority="39" stopIfTrue="1">
      <formula>SUM(#REF!)&gt;0</formula>
    </cfRule>
  </conditionalFormatting>
  <conditionalFormatting sqref="D425:S425">
    <cfRule type="cellIs" dxfId="386" priority="30" stopIfTrue="1" operator="equal">
      <formula>"a"</formula>
    </cfRule>
    <cfRule type="cellIs" dxfId="385" priority="31" stopIfTrue="1" operator="equal">
      <formula>"s"</formula>
    </cfRule>
  </conditionalFormatting>
  <conditionalFormatting sqref="Z425">
    <cfRule type="cellIs" dxfId="384" priority="32" stopIfTrue="1" operator="equal">
      <formula>"a"</formula>
    </cfRule>
  </conditionalFormatting>
  <conditionalFormatting sqref="X425">
    <cfRule type="expression" dxfId="383" priority="33" stopIfTrue="1">
      <formula>W425=0</formula>
    </cfRule>
  </conditionalFormatting>
  <conditionalFormatting sqref="U425">
    <cfRule type="expression" dxfId="382" priority="34" stopIfTrue="1">
      <formula>SUM(#REF!)&gt;0</formula>
    </cfRule>
  </conditionalFormatting>
  <conditionalFormatting sqref="D422:S422">
    <cfRule type="cellIs" dxfId="381" priority="25" stopIfTrue="1" operator="equal">
      <formula>"a"</formula>
    </cfRule>
    <cfRule type="cellIs" dxfId="380" priority="26" stopIfTrue="1" operator="equal">
      <formula>"s"</formula>
    </cfRule>
  </conditionalFormatting>
  <conditionalFormatting sqref="Z422">
    <cfRule type="cellIs" dxfId="379" priority="27" stopIfTrue="1" operator="equal">
      <formula>"a"</formula>
    </cfRule>
  </conditionalFormatting>
  <conditionalFormatting sqref="X422">
    <cfRule type="expression" dxfId="378" priority="28" stopIfTrue="1">
      <formula>W422=0</formula>
    </cfRule>
  </conditionalFormatting>
  <conditionalFormatting sqref="U422">
    <cfRule type="expression" dxfId="377" priority="29" stopIfTrue="1">
      <formula>SUM(#REF!)&gt;0</formula>
    </cfRule>
  </conditionalFormatting>
  <conditionalFormatting sqref="D424:S424">
    <cfRule type="cellIs" dxfId="376" priority="20" stopIfTrue="1" operator="equal">
      <formula>"a"</formula>
    </cfRule>
    <cfRule type="cellIs" dxfId="375" priority="21" stopIfTrue="1" operator="equal">
      <formula>"s"</formula>
    </cfRule>
  </conditionalFormatting>
  <conditionalFormatting sqref="Z424">
    <cfRule type="cellIs" dxfId="374" priority="22" stopIfTrue="1" operator="equal">
      <formula>"a"</formula>
    </cfRule>
  </conditionalFormatting>
  <conditionalFormatting sqref="X424">
    <cfRule type="expression" dxfId="373" priority="23" stopIfTrue="1">
      <formula>W424=0</formula>
    </cfRule>
  </conditionalFormatting>
  <conditionalFormatting sqref="U424">
    <cfRule type="expression" dxfId="372" priority="24" stopIfTrue="1">
      <formula>SUM(#REF!)&gt;0</formula>
    </cfRule>
  </conditionalFormatting>
  <conditionalFormatting sqref="D423:S423">
    <cfRule type="cellIs" dxfId="371" priority="15" stopIfTrue="1" operator="equal">
      <formula>"a"</formula>
    </cfRule>
    <cfRule type="cellIs" dxfId="370" priority="16" stopIfTrue="1" operator="equal">
      <formula>"s"</formula>
    </cfRule>
  </conditionalFormatting>
  <conditionalFormatting sqref="Z423">
    <cfRule type="cellIs" dxfId="369" priority="17" stopIfTrue="1" operator="equal">
      <formula>"a"</formula>
    </cfRule>
  </conditionalFormatting>
  <conditionalFormatting sqref="X423">
    <cfRule type="expression" dxfId="368" priority="18" stopIfTrue="1">
      <formula>W423=0</formula>
    </cfRule>
  </conditionalFormatting>
  <conditionalFormatting sqref="U423">
    <cfRule type="expression" dxfId="367" priority="19" stopIfTrue="1">
      <formula>SUM(#REF!)&gt;0</formula>
    </cfRule>
  </conditionalFormatting>
  <conditionalFormatting sqref="X418">
    <cfRule type="expression" dxfId="366" priority="14" stopIfTrue="1">
      <formula>W418=0</formula>
    </cfRule>
  </conditionalFormatting>
  <conditionalFormatting sqref="X427">
    <cfRule type="expression" dxfId="365" priority="11" stopIfTrue="1">
      <formula>W427=0</formula>
    </cfRule>
  </conditionalFormatting>
  <conditionalFormatting sqref="X428">
    <cfRule type="expression" dxfId="364" priority="12" stopIfTrue="1">
      <formula>W428=0</formula>
    </cfRule>
  </conditionalFormatting>
  <conditionalFormatting sqref="X417:X419 X427:X428">
    <cfRule type="expression" dxfId="363" priority="1150" stopIfTrue="1">
      <formula>AND($T$417="na",$T$427="na")</formula>
    </cfRule>
  </conditionalFormatting>
  <conditionalFormatting sqref="X417:X419 X421:X425">
    <cfRule type="expression" dxfId="362" priority="1152" stopIfTrue="1">
      <formula>AND($T$417="na",$T$421="na")</formula>
    </cfRule>
  </conditionalFormatting>
  <conditionalFormatting sqref="X421:X425 X427:X428">
    <cfRule type="expression" dxfId="361" priority="1154" stopIfTrue="1">
      <formula>AND($T$421="na",$T$427="na")</formula>
    </cfRule>
  </conditionalFormatting>
  <conditionalFormatting sqref="X417:X419 X421:X425 X427:X428">
    <cfRule type="expression" dxfId="360" priority="1145" stopIfTrue="1">
      <formula>AND($T$417="na",$T$421="na",$T$427="na")</formula>
    </cfRule>
  </conditionalFormatting>
  <conditionalFormatting sqref="X220:X223">
    <cfRule type="expression" dxfId="359" priority="6" stopIfTrue="1">
      <formula>W220=0</formula>
    </cfRule>
  </conditionalFormatting>
  <conditionalFormatting sqref="Z219:Z225">
    <cfRule type="cellIs" dxfId="358" priority="7" stopIfTrue="1" operator="equal">
      <formula>"a"</formula>
    </cfRule>
  </conditionalFormatting>
  <conditionalFormatting sqref="D225:E225">
    <cfRule type="expression" dxfId="357" priority="1" stopIfTrue="1">
      <formula>F225=0</formula>
    </cfRule>
  </conditionalFormatting>
  <conditionalFormatting sqref="U224">
    <cfRule type="cellIs" dxfId="356" priority="2" stopIfTrue="1" operator="greaterThan">
      <formula>V224</formula>
    </cfRule>
    <cfRule type="cellIs" dxfId="355" priority="3" stopIfTrue="1" operator="lessThan">
      <formula>F225</formula>
    </cfRule>
  </conditionalFormatting>
  <conditionalFormatting sqref="D220:S223">
    <cfRule type="cellIs" dxfId="354" priority="4" stopIfTrue="1" operator="equal">
      <formula>"a"</formula>
    </cfRule>
    <cfRule type="cellIs" dxfId="353" priority="5" stopIfTrue="1" operator="equal">
      <formula>"s"</formula>
    </cfRule>
  </conditionalFormatting>
  <dataValidations count="5">
    <dataValidation allowBlank="1" showInputMessage="1" showErrorMessage="1" prompt="Fill &quot;a&quot; for closed-loop, &quot;s&quot; for open-loop." sqref="D290:S290" xr:uid="{00000000-0002-0000-0B00-000000000000}"/>
    <dataValidation allowBlank="1" showInputMessage="1" showErrorMessage="1" prompt="Fill &quot;a&quot; for hybrid." sqref="D291:S291" xr:uid="{00000000-0002-0000-0B00-000001000000}"/>
    <dataValidation allowBlank="1" showInputMessage="1" showErrorMessage="1" prompt="Use NA only if ship is solely powered by LNG" sqref="T257" xr:uid="{00000000-0002-0000-0B00-000002000000}"/>
    <dataValidation allowBlank="1" showErrorMessage="1" sqref="T270" xr:uid="{00000000-0002-0000-0B00-000003000000}"/>
    <dataValidation type="custom" allowBlank="1" showInputMessage="1" showErrorMessage="1" errorTitle="Input check" error="This cell must be filled-in ONLY if the answer is YES (If the answer is NO, fill-in Alternative 2 below)" sqref="D385:S385" xr:uid="{6FCF2D88-B0C8-4199-B0E7-7745AAA9EEE6}">
      <formula1>OR(ISNUMBER(FIND("a",D385:E385)),ISNUMBER(FIND("A",D385:E385)))</formula1>
    </dataValidation>
  </dataValidations>
  <printOptions horizontalCentered="1"/>
  <pageMargins left="0.35433070866141736" right="0.35433070866141736" top="0.11811023622047245" bottom="0.27559055118110237" header="7.874015748031496E-2" footer="0.15748031496062992"/>
  <pageSetup paperSize="9" scale="43" orientation="landscape" r:id="rId1"/>
  <headerFooter alignWithMargins="0">
    <oddFooter>&amp;L&amp;11CKL LPG / VERSION 2022 / 1.1&amp;C&amp;11PMC-09&amp;R&amp;11&amp;P of &amp;N</oddFooter>
  </headerFooter>
  <rowBreaks count="27" manualBreakCount="27">
    <brk id="24" max="23" man="1"/>
    <brk id="43" max="23" man="1"/>
    <brk id="62" max="23" man="1"/>
    <brk id="80" max="23" man="1"/>
    <brk id="95" max="23" man="1"/>
    <brk id="121" max="23" man="1"/>
    <brk id="138" max="23" man="1"/>
    <brk id="156" max="23" man="1"/>
    <brk id="171" max="23" man="1"/>
    <brk id="199" max="23" man="1"/>
    <brk id="217" max="23" man="1"/>
    <brk id="225" max="23" man="1"/>
    <brk id="254" max="23" man="1"/>
    <brk id="279" max="23" man="1"/>
    <brk id="295" max="23" man="1"/>
    <brk id="326" max="23" man="1"/>
    <brk id="351" max="23" man="1"/>
    <brk id="381" max="23" man="1"/>
    <brk id="409" max="23" man="1"/>
    <brk id="437" max="23" man="1"/>
    <brk id="465" max="23" man="1"/>
    <brk id="492" max="23" man="1"/>
    <brk id="506" max="23" man="1"/>
    <brk id="536" max="23" man="1"/>
    <brk id="563" max="23" man="1"/>
    <brk id="593" max="23" man="1"/>
    <brk id="614"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FZ284"/>
  <sheetViews>
    <sheetView zoomScale="50" zoomScaleNormal="50" zoomScaleSheetLayoutView="40" workbookViewId="0">
      <pane ySplit="3" topLeftCell="A4" activePane="bottomLeft" state="frozen"/>
      <selection pane="bottomLeft" activeCell="X1" sqref="X1"/>
    </sheetView>
  </sheetViews>
  <sheetFormatPr defaultColWidth="8.85546875" defaultRowHeight="33.75" x14ac:dyDescent="0.2"/>
  <cols>
    <col min="1" max="1" width="9.7109375" style="60" customWidth="1"/>
    <col min="2" max="2" width="13.5703125" style="74" customWidth="1"/>
    <col min="3" max="3" width="151.28515625" style="75" customWidth="1"/>
    <col min="4" max="7" width="5.7109375" style="3" customWidth="1"/>
    <col min="8" max="8" width="1.7109375" style="3" customWidth="1"/>
    <col min="9" max="9" width="5.7109375" style="3" hidden="1" customWidth="1"/>
    <col min="10" max="20" width="5.7109375" style="3" customWidth="1"/>
    <col min="21" max="21" width="8" style="3" customWidth="1"/>
    <col min="22" max="22" width="7.85546875" style="73" customWidth="1"/>
    <col min="23" max="23" width="2.42578125" style="99" hidden="1" customWidth="1"/>
    <col min="24" max="24" width="7.28515625" style="240" customWidth="1"/>
    <col min="25" max="25" width="8.85546875" style="16" customWidth="1"/>
    <col min="26" max="26" width="11.28515625" style="16" bestFit="1" customWidth="1"/>
    <col min="27" max="28" width="12.85546875" style="16" customWidth="1"/>
    <col min="29" max="40" width="8.85546875" style="16" customWidth="1"/>
    <col min="41" max="86" width="8.85546875" style="313" customWidth="1"/>
    <col min="87" max="16384" width="8.85546875" style="63"/>
  </cols>
  <sheetData>
    <row r="1" spans="1:182" s="60" customFormat="1" ht="40.15" customHeight="1" thickBot="1" x14ac:dyDescent="0.3">
      <c r="A1" s="374" t="str">
        <f>'Checklist - Basic Ship LPG'!A1</f>
        <v xml:space="preserve">GA Code: </v>
      </c>
      <c r="B1" s="375"/>
      <c r="C1" s="395" t="str">
        <f>'Checklist - Basic Ship LPG'!C1</f>
        <v xml:space="preserve">Ship name:   </v>
      </c>
      <c r="D1" s="375"/>
      <c r="E1" s="393"/>
      <c r="F1" s="393"/>
      <c r="G1" s="393"/>
      <c r="H1" s="393"/>
      <c r="I1" s="393"/>
      <c r="J1" s="393"/>
      <c r="K1" s="393"/>
      <c r="L1" s="393"/>
      <c r="M1" s="393"/>
      <c r="N1" s="393"/>
      <c r="O1" s="393"/>
      <c r="P1" s="393"/>
      <c r="Q1" s="393"/>
      <c r="R1" s="393"/>
      <c r="S1" s="393"/>
      <c r="U1" s="97"/>
      <c r="V1" s="376" t="str">
        <f>'Checklist - Basic Ship LPG'!T1</f>
        <v xml:space="preserve">Date of Ship Survey:  </v>
      </c>
      <c r="W1" s="97"/>
      <c r="X1" s="9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row>
    <row r="2" spans="1:182" ht="30.75" customHeight="1" thickBot="1" x14ac:dyDescent="0.25">
      <c r="A2" s="3"/>
      <c r="B2" s="773" t="s">
        <v>1213</v>
      </c>
      <c r="C2" s="774"/>
      <c r="D2" s="774"/>
      <c r="E2" s="774"/>
      <c r="F2" s="774"/>
      <c r="G2" s="774"/>
      <c r="H2" s="774"/>
      <c r="I2" s="774"/>
      <c r="J2" s="774"/>
      <c r="K2" s="774"/>
      <c r="L2" s="774"/>
      <c r="M2" s="774"/>
      <c r="N2" s="774"/>
      <c r="O2" s="774"/>
      <c r="P2" s="774"/>
      <c r="Q2" s="774"/>
      <c r="R2" s="774"/>
      <c r="S2" s="774"/>
      <c r="T2" s="1021"/>
      <c r="U2" s="1022"/>
      <c r="V2" s="490"/>
      <c r="AA2" s="1028" t="s">
        <v>210</v>
      </c>
      <c r="AB2" s="1029"/>
    </row>
    <row r="3" spans="1:182" ht="161.44999999999999" customHeight="1" thickBot="1" x14ac:dyDescent="0.25">
      <c r="A3" s="487"/>
      <c r="B3" s="4" t="s">
        <v>154</v>
      </c>
      <c r="C3" s="840" t="s">
        <v>539</v>
      </c>
      <c r="D3" s="1024"/>
      <c r="E3" s="1024"/>
      <c r="F3" s="1024"/>
      <c r="G3" s="1024"/>
      <c r="H3" s="1024"/>
      <c r="I3" s="1024"/>
      <c r="J3" s="1025"/>
      <c r="K3" s="841" t="s">
        <v>84</v>
      </c>
      <c r="L3" s="842"/>
      <c r="M3" s="843"/>
      <c r="N3" s="844" t="s">
        <v>340</v>
      </c>
      <c r="O3" s="845"/>
      <c r="P3" s="846"/>
      <c r="Q3" s="847" t="s">
        <v>248</v>
      </c>
      <c r="R3" s="1034"/>
      <c r="S3" s="1035"/>
      <c r="T3" s="1023" t="s">
        <v>482</v>
      </c>
      <c r="U3" s="848"/>
      <c r="V3" s="490"/>
      <c r="AA3" s="328" t="s">
        <v>243</v>
      </c>
      <c r="AB3" s="329" t="s">
        <v>244</v>
      </c>
    </row>
    <row r="4" spans="1:182" s="94" customFormat="1" ht="30" customHeight="1" thickBot="1" x14ac:dyDescent="0.25">
      <c r="A4" s="238"/>
      <c r="B4" s="285">
        <f>'Checklist - Ranking Ship LPG'!B4</f>
        <v>1000</v>
      </c>
      <c r="C4" s="1030" t="str">
        <f>'Checklist - Ranking Ship LPG'!C4</f>
        <v>GENERAL</v>
      </c>
      <c r="D4" s="1031"/>
      <c r="E4" s="1031"/>
      <c r="F4" s="1031"/>
      <c r="G4" s="1031"/>
      <c r="H4" s="1031"/>
      <c r="I4" s="1031"/>
      <c r="J4" s="1031"/>
      <c r="K4" s="1032"/>
      <c r="L4" s="1032"/>
      <c r="M4" s="1032"/>
      <c r="N4" s="1032"/>
      <c r="O4" s="1032"/>
      <c r="P4" s="1032"/>
      <c r="Q4" s="1032"/>
      <c r="R4" s="1032"/>
      <c r="S4" s="1032"/>
      <c r="T4" s="1032"/>
      <c r="U4" s="1033"/>
      <c r="V4" s="491"/>
      <c r="W4" s="247"/>
      <c r="X4" s="240"/>
      <c r="Y4" s="16"/>
      <c r="Z4" s="315"/>
      <c r="AA4" s="16"/>
      <c r="AB4" s="16"/>
      <c r="AC4" s="16"/>
      <c r="AD4" s="16"/>
      <c r="AE4" s="16"/>
      <c r="AF4" s="16"/>
      <c r="AG4" s="16"/>
      <c r="AH4" s="16"/>
      <c r="AI4" s="16"/>
      <c r="AJ4" s="16"/>
      <c r="AK4" s="16"/>
      <c r="AL4" s="16"/>
      <c r="AM4" s="16"/>
      <c r="AN4" s="16"/>
      <c r="AO4" s="313"/>
      <c r="AP4" s="313"/>
      <c r="AQ4" s="313"/>
      <c r="AR4" s="313"/>
      <c r="AS4" s="313"/>
      <c r="AT4" s="313"/>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row>
    <row r="5" spans="1:182" s="94" customFormat="1" ht="27.95" customHeight="1" x14ac:dyDescent="0.2">
      <c r="A5" s="238"/>
      <c r="B5" s="274">
        <f>'Checklist - Ranking Ship LPG'!B5</f>
        <v>1200</v>
      </c>
      <c r="C5" s="781" t="str">
        <f>'Checklist - Ranking Ship LPG'!C5</f>
        <v>Enclosed Space Entry &amp; Hot Work</v>
      </c>
      <c r="D5" s="782"/>
      <c r="E5" s="782"/>
      <c r="F5" s="782"/>
      <c r="G5" s="782"/>
      <c r="H5" s="782"/>
      <c r="I5" s="782"/>
      <c r="J5" s="783"/>
      <c r="K5" s="998">
        <f>'Checklist - Ranking Ship LPG'!U18</f>
        <v>0</v>
      </c>
      <c r="L5" s="999"/>
      <c r="M5" s="1000"/>
      <c r="N5" s="1001">
        <f>'Checklist - Ranking Ship LPG'!V18</f>
        <v>80</v>
      </c>
      <c r="O5" s="1002"/>
      <c r="P5" s="1003"/>
      <c r="Q5" s="1004">
        <f>'Checklist - Ranking Ship LPG'!F19</f>
        <v>80</v>
      </c>
      <c r="R5" s="1005"/>
      <c r="S5" s="1005"/>
      <c r="T5" s="1006"/>
      <c r="U5" s="1007"/>
      <c r="V5" s="491"/>
      <c r="W5" s="244"/>
      <c r="X5" s="244"/>
      <c r="Y5" s="16"/>
      <c r="Z5" s="315"/>
      <c r="AA5" s="332"/>
      <c r="AB5" s="333" t="str">
        <f t="shared" ref="AB5:AB13" si="0">IF(Q5=N5, IF(K5=N5,"a","s"),"")</f>
        <v>s</v>
      </c>
      <c r="AC5" s="16"/>
      <c r="AD5" s="16"/>
      <c r="AE5" s="16"/>
      <c r="AF5" s="16"/>
      <c r="AG5" s="16"/>
      <c r="AH5" s="16"/>
      <c r="AI5" s="16"/>
      <c r="AJ5" s="16"/>
      <c r="AK5" s="16"/>
      <c r="AL5" s="16"/>
      <c r="AM5" s="16"/>
      <c r="AN5" s="16"/>
      <c r="AO5" s="313"/>
      <c r="AP5" s="313"/>
      <c r="AQ5" s="313"/>
      <c r="AR5" s="313"/>
      <c r="AS5" s="313"/>
      <c r="AT5" s="313"/>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314"/>
      <c r="CF5" s="314"/>
      <c r="CG5" s="314"/>
      <c r="CH5" s="314"/>
    </row>
    <row r="6" spans="1:182" s="94" customFormat="1" ht="27.95" customHeight="1" x14ac:dyDescent="0.2">
      <c r="A6" s="238"/>
      <c r="B6" s="274">
        <f>'Checklist - Ranking Ship LPG'!B20</f>
        <v>1300</v>
      </c>
      <c r="C6" s="781" t="str">
        <f>'Checklist - Ranking Ship LPG'!C20</f>
        <v>Compressor for the refilling of air cylinders for breathing apparatus or Alternative, Additional Green Award requirement</v>
      </c>
      <c r="D6" s="782"/>
      <c r="E6" s="782"/>
      <c r="F6" s="782"/>
      <c r="G6" s="782"/>
      <c r="H6" s="782"/>
      <c r="I6" s="782"/>
      <c r="J6" s="783"/>
      <c r="K6" s="998">
        <f>'Checklist - Ranking Ship LPG'!U23</f>
        <v>0</v>
      </c>
      <c r="L6" s="999"/>
      <c r="M6" s="1000"/>
      <c r="N6" s="1001">
        <f>'Checklist - Ranking Ship LPG'!V23</f>
        <v>20</v>
      </c>
      <c r="O6" s="1002"/>
      <c r="P6" s="1003"/>
      <c r="Q6" s="1004">
        <f>'Checklist - Ranking Ship LPG'!F24</f>
        <v>10</v>
      </c>
      <c r="R6" s="1005"/>
      <c r="S6" s="1005"/>
      <c r="T6" s="1006"/>
      <c r="U6" s="1007"/>
      <c r="V6" s="491"/>
      <c r="W6" s="244"/>
      <c r="X6" s="244"/>
      <c r="Y6" s="16"/>
      <c r="Z6" s="315"/>
      <c r="AA6" s="332"/>
      <c r="AB6" s="333" t="str">
        <f t="shared" si="0"/>
        <v/>
      </c>
      <c r="AC6" s="16"/>
      <c r="AD6" s="16"/>
      <c r="AE6" s="16"/>
      <c r="AF6" s="16"/>
      <c r="AG6" s="16"/>
      <c r="AH6" s="16"/>
      <c r="AI6" s="16"/>
      <c r="AJ6" s="16"/>
      <c r="AK6" s="16"/>
      <c r="AL6" s="16"/>
      <c r="AM6" s="16"/>
      <c r="AN6" s="16"/>
      <c r="AO6" s="313"/>
      <c r="AP6" s="313"/>
      <c r="AQ6" s="313"/>
      <c r="AR6" s="313"/>
      <c r="AS6" s="313"/>
      <c r="AT6" s="313"/>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c r="CC6" s="314"/>
      <c r="CD6" s="314"/>
      <c r="CE6" s="314"/>
      <c r="CF6" s="314"/>
      <c r="CG6" s="314"/>
      <c r="CH6" s="314"/>
    </row>
    <row r="7" spans="1:182" s="94" customFormat="1" ht="27.95" customHeight="1" x14ac:dyDescent="0.2">
      <c r="A7" s="238"/>
      <c r="B7" s="274">
        <f>'Checklist - Ranking Ship LPG'!B25</f>
        <v>1400</v>
      </c>
      <c r="C7" s="781" t="str">
        <f>'Checklist - Ranking Ship LPG'!C25</f>
        <v xml:space="preserve">Control of drugs &amp; alcohol onboard / Medical examination </v>
      </c>
      <c r="D7" s="782"/>
      <c r="E7" s="782"/>
      <c r="F7" s="782"/>
      <c r="G7" s="782"/>
      <c r="H7" s="782"/>
      <c r="I7" s="782"/>
      <c r="J7" s="783"/>
      <c r="K7" s="998">
        <f>'Checklist - Ranking Ship LPG'!U31</f>
        <v>0</v>
      </c>
      <c r="L7" s="999"/>
      <c r="M7" s="1000"/>
      <c r="N7" s="1001">
        <f>'Checklist - Ranking Ship LPG'!V31</f>
        <v>45</v>
      </c>
      <c r="O7" s="1002"/>
      <c r="P7" s="1003"/>
      <c r="Q7" s="1004">
        <f>'Checklist - Ranking Ship LPG'!F32</f>
        <v>30</v>
      </c>
      <c r="R7" s="1005"/>
      <c r="S7" s="1005"/>
      <c r="T7" s="1006"/>
      <c r="U7" s="1007"/>
      <c r="V7" s="491"/>
      <c r="W7" s="244"/>
      <c r="X7" s="244"/>
      <c r="Y7" s="16"/>
      <c r="Z7" s="315"/>
      <c r="AA7" s="332"/>
      <c r="AB7" s="333" t="str">
        <f t="shared" si="0"/>
        <v/>
      </c>
      <c r="AC7" s="16"/>
      <c r="AD7" s="16"/>
      <c r="AE7" s="16"/>
      <c r="AF7" s="16"/>
      <c r="AG7" s="16"/>
      <c r="AH7" s="16"/>
      <c r="AI7" s="16"/>
      <c r="AJ7" s="16"/>
      <c r="AK7" s="16"/>
      <c r="AL7" s="16"/>
      <c r="AM7" s="16"/>
      <c r="AN7" s="16"/>
      <c r="AO7" s="313"/>
      <c r="AP7" s="313"/>
      <c r="AQ7" s="313"/>
      <c r="AR7" s="313"/>
      <c r="AS7" s="313"/>
      <c r="AT7" s="313"/>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c r="CC7" s="314"/>
      <c r="CD7" s="314"/>
      <c r="CE7" s="314"/>
      <c r="CF7" s="314"/>
      <c r="CG7" s="314"/>
      <c r="CH7" s="314"/>
    </row>
    <row r="8" spans="1:182" s="94" customFormat="1" ht="27.95" customHeight="1" x14ac:dyDescent="0.2">
      <c r="A8" s="180"/>
      <c r="B8" s="274">
        <f>'Checklist - Ranking Ship LPG'!B33</f>
        <v>1500</v>
      </c>
      <c r="C8" s="781" t="str">
        <f>'Checklist - Ranking Ship LPG'!C33</f>
        <v>Emergency Response System</v>
      </c>
      <c r="D8" s="782"/>
      <c r="E8" s="782"/>
      <c r="F8" s="782"/>
      <c r="G8" s="782"/>
      <c r="H8" s="782"/>
      <c r="I8" s="782"/>
      <c r="J8" s="783"/>
      <c r="K8" s="998">
        <f>'Checklist - Ranking Ship LPG'!U37</f>
        <v>0</v>
      </c>
      <c r="L8" s="999"/>
      <c r="M8" s="1000"/>
      <c r="N8" s="1001">
        <f>'Checklist - Ranking Ship LPG'!V37</f>
        <v>30</v>
      </c>
      <c r="O8" s="1002"/>
      <c r="P8" s="1003"/>
      <c r="Q8" s="1004">
        <f>'Checklist - Ranking Ship LPG'!F38</f>
        <v>15</v>
      </c>
      <c r="R8" s="1005"/>
      <c r="S8" s="1005"/>
      <c r="T8" s="1006"/>
      <c r="U8" s="1007"/>
      <c r="V8" s="491"/>
      <c r="W8" s="244"/>
      <c r="X8" s="244"/>
      <c r="Y8" s="16"/>
      <c r="Z8" s="315"/>
      <c r="AA8" s="332"/>
      <c r="AB8" s="333" t="str">
        <f t="shared" si="0"/>
        <v/>
      </c>
      <c r="AC8" s="16"/>
      <c r="AD8" s="16"/>
      <c r="AE8" s="16"/>
      <c r="AF8" s="16"/>
      <c r="AG8" s="16"/>
      <c r="AH8" s="16"/>
      <c r="AI8" s="16"/>
      <c r="AJ8" s="16"/>
      <c r="AK8" s="16"/>
      <c r="AL8" s="16"/>
      <c r="AM8" s="16"/>
      <c r="AN8" s="16"/>
      <c r="AO8" s="313"/>
      <c r="AP8" s="313"/>
      <c r="AQ8" s="313"/>
      <c r="AR8" s="313"/>
      <c r="AS8" s="313"/>
      <c r="AT8" s="313"/>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c r="CC8" s="314"/>
      <c r="CD8" s="314"/>
      <c r="CE8" s="314"/>
      <c r="CF8" s="314"/>
      <c r="CG8" s="314"/>
      <c r="CH8" s="314"/>
    </row>
    <row r="9" spans="1:182" s="94" customFormat="1" ht="27.95" customHeight="1" x14ac:dyDescent="0.2">
      <c r="A9" s="180"/>
      <c r="B9" s="274" t="str">
        <f>'Checklist - Ranking Ship LPG'!B39</f>
        <v>1510</v>
      </c>
      <c r="C9" s="781" t="str">
        <f>'Checklist - Ranking Ship LPG'!C39</f>
        <v>Emergency Oil Recovery</v>
      </c>
      <c r="D9" s="782"/>
      <c r="E9" s="782"/>
      <c r="F9" s="782"/>
      <c r="G9" s="782"/>
      <c r="H9" s="782"/>
      <c r="I9" s="782"/>
      <c r="J9" s="783"/>
      <c r="K9" s="998">
        <f>'Checklist - Ranking Ship LPG'!U42</f>
        <v>0</v>
      </c>
      <c r="L9" s="999"/>
      <c r="M9" s="1000"/>
      <c r="N9" s="1001">
        <f>'Checklist - Ranking Ship LPG'!V42</f>
        <v>10</v>
      </c>
      <c r="O9" s="1002"/>
      <c r="P9" s="1003"/>
      <c r="Q9" s="1004">
        <f>'Checklist - Ranking Ship LPG'!F43</f>
        <v>0</v>
      </c>
      <c r="R9" s="1005"/>
      <c r="S9" s="1005"/>
      <c r="T9" s="1006"/>
      <c r="U9" s="1007"/>
      <c r="V9" s="491"/>
      <c r="W9" s="244"/>
      <c r="X9" s="244"/>
      <c r="Y9" s="16"/>
      <c r="Z9" s="315"/>
      <c r="AA9" s="332"/>
      <c r="AB9" s="333" t="str">
        <f t="shared" ref="AB9" si="1">IF(Q9=N9, IF(K9=N9,"a","s"),"")</f>
        <v/>
      </c>
      <c r="AC9" s="16"/>
      <c r="AD9" s="16"/>
      <c r="AE9" s="16"/>
      <c r="AF9" s="16"/>
      <c r="AG9" s="16"/>
      <c r="AH9" s="16"/>
      <c r="AI9" s="16"/>
      <c r="AJ9" s="16"/>
      <c r="AK9" s="16"/>
      <c r="AL9" s="16"/>
      <c r="AM9" s="16"/>
      <c r="AN9" s="16"/>
      <c r="AO9" s="313"/>
      <c r="AP9" s="313"/>
      <c r="AQ9" s="313"/>
      <c r="AR9" s="313"/>
      <c r="AS9" s="313"/>
      <c r="AT9" s="313"/>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row>
    <row r="10" spans="1:182" s="94" customFormat="1" ht="27.95" customHeight="1" thickBot="1" x14ac:dyDescent="0.25">
      <c r="A10" s="180"/>
      <c r="B10" s="274" t="str">
        <f>'Checklist - Ranking Ship LPG'!B44</f>
        <v>1600</v>
      </c>
      <c r="C10" s="781" t="str">
        <f>'Checklist - Ranking Ship LPG'!C44</f>
        <v>Computer Systems, Networks, Data Security and Training. GA requirement</v>
      </c>
      <c r="D10" s="782"/>
      <c r="E10" s="782"/>
      <c r="F10" s="782"/>
      <c r="G10" s="782"/>
      <c r="H10" s="782"/>
      <c r="I10" s="782"/>
      <c r="J10" s="783"/>
      <c r="K10" s="998">
        <f>'Checklist - Ranking Ship LPG'!U52</f>
        <v>0</v>
      </c>
      <c r="L10" s="999"/>
      <c r="M10" s="1000"/>
      <c r="N10" s="1001">
        <f>'Checklist - Ranking Ship LPG'!V52</f>
        <v>60</v>
      </c>
      <c r="O10" s="1002"/>
      <c r="P10" s="1003"/>
      <c r="Q10" s="1004">
        <f>'Checklist - Ranking Ship LPG'!F53</f>
        <v>30</v>
      </c>
      <c r="R10" s="1005"/>
      <c r="S10" s="1005"/>
      <c r="T10" s="1006"/>
      <c r="U10" s="1007"/>
      <c r="V10" s="491"/>
      <c r="W10" s="244"/>
      <c r="X10" s="244"/>
      <c r="Y10" s="16"/>
      <c r="Z10" s="315"/>
      <c r="AA10" s="334"/>
      <c r="AB10" s="335" t="str">
        <f t="shared" ref="AB10:AB12" si="2">IF(Q10=N10, IF(K10=N10,"a","s"),"")</f>
        <v/>
      </c>
      <c r="AC10" s="16"/>
      <c r="AD10" s="16"/>
      <c r="AE10" s="16"/>
      <c r="AF10" s="16"/>
      <c r="AG10" s="16"/>
      <c r="AH10" s="16"/>
      <c r="AI10" s="16"/>
      <c r="AJ10" s="16"/>
      <c r="AK10" s="16"/>
      <c r="AL10" s="16"/>
      <c r="AM10" s="16"/>
      <c r="AN10" s="16"/>
      <c r="AO10" s="313"/>
      <c r="AP10" s="313"/>
      <c r="AQ10" s="313"/>
      <c r="AR10" s="313"/>
      <c r="AS10" s="313"/>
      <c r="AT10" s="313"/>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row>
    <row r="11" spans="1:182" s="94" customFormat="1" ht="27.95" customHeight="1" thickBot="1" x14ac:dyDescent="0.25">
      <c r="A11" s="180"/>
      <c r="B11" s="274" t="str">
        <f>'Checklist - Ranking Ship LPG'!B54</f>
        <v>1610</v>
      </c>
      <c r="C11" s="781" t="str">
        <f>'Checklist - Ranking Ship LPG'!C54</f>
        <v>Cyber Risk Management</v>
      </c>
      <c r="D11" s="782"/>
      <c r="E11" s="782"/>
      <c r="F11" s="782"/>
      <c r="G11" s="782"/>
      <c r="H11" s="782"/>
      <c r="I11" s="782"/>
      <c r="J11" s="783"/>
      <c r="K11" s="998">
        <f>'Checklist - Ranking Ship LPG'!U61</f>
        <v>0</v>
      </c>
      <c r="L11" s="999"/>
      <c r="M11" s="1000"/>
      <c r="N11" s="1001">
        <f>'Checklist - Ranking Ship LPG'!V61</f>
        <v>35</v>
      </c>
      <c r="O11" s="1002"/>
      <c r="P11" s="1003"/>
      <c r="Q11" s="1004">
        <f>'Checklist - Ranking Ship LPG'!F62</f>
        <v>15</v>
      </c>
      <c r="R11" s="1005"/>
      <c r="S11" s="1005"/>
      <c r="T11" s="1006"/>
      <c r="U11" s="1007"/>
      <c r="V11" s="491"/>
      <c r="W11" s="244"/>
      <c r="X11" s="244"/>
      <c r="Y11" s="16"/>
      <c r="Z11" s="315"/>
      <c r="AA11" s="334"/>
      <c r="AB11" s="335" t="str">
        <f t="shared" ref="AB11" si="3">IF(Q11=N11, IF(K11=N11,"a","s"),"")</f>
        <v/>
      </c>
      <c r="AC11" s="16"/>
      <c r="AD11" s="16"/>
      <c r="AE11" s="16"/>
      <c r="AF11" s="16"/>
      <c r="AG11" s="16"/>
      <c r="AH11" s="16"/>
      <c r="AI11" s="16"/>
      <c r="AJ11" s="16"/>
      <c r="AK11" s="16"/>
      <c r="AL11" s="16"/>
      <c r="AM11" s="16"/>
      <c r="AN11" s="16"/>
      <c r="AO11" s="313"/>
      <c r="AP11" s="313"/>
      <c r="AQ11" s="313"/>
      <c r="AR11" s="313"/>
      <c r="AS11" s="313"/>
      <c r="AT11" s="313"/>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row>
    <row r="12" spans="1:182" s="94" customFormat="1" ht="27.95" customHeight="1" thickBot="1" x14ac:dyDescent="0.25">
      <c r="A12" s="180"/>
      <c r="B12" s="274" t="str">
        <f>'Checklist - Ranking Ship LPG'!B63</f>
        <v>1700</v>
      </c>
      <c r="C12" s="781" t="str">
        <f>'Checklist - Ranking Ship LPG'!C63</f>
        <v>Noise and Vibration Management</v>
      </c>
      <c r="D12" s="782"/>
      <c r="E12" s="782"/>
      <c r="F12" s="782"/>
      <c r="G12" s="782"/>
      <c r="H12" s="782"/>
      <c r="I12" s="782"/>
      <c r="J12" s="783"/>
      <c r="K12" s="998">
        <f>'Checklist - Ranking Ship LPG'!U74</f>
        <v>0</v>
      </c>
      <c r="L12" s="999"/>
      <c r="M12" s="1000"/>
      <c r="N12" s="1001">
        <f>'Checklist - Ranking Ship LPG'!V74</f>
        <v>50</v>
      </c>
      <c r="O12" s="1002"/>
      <c r="P12" s="1003"/>
      <c r="Q12" s="1004">
        <f>'Checklist - Ranking Ship LPG'!F75</f>
        <v>15</v>
      </c>
      <c r="R12" s="1005"/>
      <c r="S12" s="1005"/>
      <c r="T12" s="1006"/>
      <c r="U12" s="1007"/>
      <c r="V12" s="491"/>
      <c r="W12" s="244"/>
      <c r="X12" s="244"/>
      <c r="Y12" s="16"/>
      <c r="Z12" s="315"/>
      <c r="AA12" s="334"/>
      <c r="AB12" s="335" t="str">
        <f t="shared" si="2"/>
        <v/>
      </c>
      <c r="AC12" s="16"/>
      <c r="AD12" s="16"/>
      <c r="AE12" s="16"/>
      <c r="AF12" s="16"/>
      <c r="AG12" s="16"/>
      <c r="AH12" s="16"/>
      <c r="AI12" s="16"/>
      <c r="AJ12" s="16"/>
      <c r="AK12" s="16"/>
      <c r="AL12" s="16"/>
      <c r="AM12" s="16"/>
      <c r="AN12" s="16"/>
      <c r="AO12" s="313"/>
      <c r="AP12" s="313"/>
      <c r="AQ12" s="313"/>
      <c r="AR12" s="313"/>
      <c r="AS12" s="313"/>
      <c r="AT12" s="313"/>
      <c r="AU12" s="314"/>
      <c r="AV12" s="314"/>
      <c r="AW12" s="314"/>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14"/>
      <c r="BY12" s="314"/>
      <c r="BZ12" s="314"/>
      <c r="CA12" s="314"/>
      <c r="CB12" s="314"/>
      <c r="CC12" s="314"/>
      <c r="CD12" s="314"/>
      <c r="CE12" s="314"/>
      <c r="CF12" s="314"/>
      <c r="CG12" s="314"/>
      <c r="CH12" s="314"/>
    </row>
    <row r="13" spans="1:182" s="94" customFormat="1" ht="27.95" customHeight="1" thickBot="1" x14ac:dyDescent="0.25">
      <c r="A13" s="180"/>
      <c r="B13" s="274" t="str">
        <f>'Checklist - Ranking Ship LPG'!B76</f>
        <v>1710</v>
      </c>
      <c r="C13" s="781" t="str">
        <f>'Checklist - Ranking Ship LPG'!C76</f>
        <v>Underwater Noise and Vibration Management</v>
      </c>
      <c r="D13" s="782"/>
      <c r="E13" s="782"/>
      <c r="F13" s="782"/>
      <c r="G13" s="782"/>
      <c r="H13" s="782"/>
      <c r="I13" s="782"/>
      <c r="J13" s="783"/>
      <c r="K13" s="998">
        <f>'Checklist - Ranking Ship LPG'!U79</f>
        <v>0</v>
      </c>
      <c r="L13" s="999"/>
      <c r="M13" s="1000"/>
      <c r="N13" s="1001">
        <f>'Checklist - Ranking Ship LPG'!V79</f>
        <v>10</v>
      </c>
      <c r="O13" s="1002"/>
      <c r="P13" s="1003"/>
      <c r="Q13" s="1004">
        <f>'Checklist - Ranking Ship LPG'!F80</f>
        <v>0</v>
      </c>
      <c r="R13" s="1005"/>
      <c r="S13" s="1005"/>
      <c r="T13" s="1006"/>
      <c r="U13" s="1007"/>
      <c r="V13" s="491"/>
      <c r="W13" s="244"/>
      <c r="X13" s="244"/>
      <c r="Y13" s="16"/>
      <c r="Z13" s="315"/>
      <c r="AA13" s="334"/>
      <c r="AB13" s="335" t="str">
        <f t="shared" si="0"/>
        <v/>
      </c>
      <c r="AC13" s="16"/>
      <c r="AD13" s="16"/>
      <c r="AE13" s="16"/>
      <c r="AF13" s="16"/>
      <c r="AG13" s="16"/>
      <c r="AH13" s="16"/>
      <c r="AI13" s="16"/>
      <c r="AJ13" s="16"/>
      <c r="AK13" s="16"/>
      <c r="AL13" s="16"/>
      <c r="AM13" s="16"/>
      <c r="AN13" s="16"/>
      <c r="AO13" s="313"/>
      <c r="AP13" s="313"/>
      <c r="AQ13" s="313"/>
      <c r="AR13" s="313"/>
      <c r="AS13" s="313"/>
      <c r="AT13" s="313"/>
      <c r="AU13" s="314"/>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c r="CA13" s="314"/>
      <c r="CB13" s="314"/>
      <c r="CC13" s="314"/>
      <c r="CD13" s="314"/>
      <c r="CE13" s="314"/>
      <c r="CF13" s="314"/>
      <c r="CG13" s="314"/>
      <c r="CH13" s="314"/>
    </row>
    <row r="14" spans="1:182" s="94" customFormat="1" ht="27.95" customHeight="1" thickBot="1" x14ac:dyDescent="0.25">
      <c r="A14" s="180"/>
      <c r="B14" s="521" t="str">
        <f>'Checklist - Ranking Ship LPG'!B81</f>
        <v>1800</v>
      </c>
      <c r="C14" s="781" t="str">
        <f>'Checklist - Ranking Ship LPG'!C81</f>
        <v>Social Dimension / Sustainability</v>
      </c>
      <c r="D14" s="782"/>
      <c r="E14" s="782"/>
      <c r="F14" s="782"/>
      <c r="G14" s="782"/>
      <c r="H14" s="782"/>
      <c r="I14" s="782"/>
      <c r="J14" s="783"/>
      <c r="K14" s="998">
        <f>'Checklist - Ranking Ship LPG'!U94</f>
        <v>0</v>
      </c>
      <c r="L14" s="999"/>
      <c r="M14" s="1000"/>
      <c r="N14" s="1001">
        <f>'Checklist - Ranking Ship LPG'!V94</f>
        <v>50</v>
      </c>
      <c r="O14" s="1002"/>
      <c r="P14" s="1003"/>
      <c r="Q14" s="1004">
        <f>'Checklist - Ranking Ship LPG'!F95</f>
        <v>10</v>
      </c>
      <c r="R14" s="1005"/>
      <c r="S14" s="1005"/>
      <c r="T14" s="1006"/>
      <c r="U14" s="1007"/>
      <c r="V14" s="491"/>
      <c r="W14" s="244"/>
      <c r="X14" s="244"/>
      <c r="Y14" s="16"/>
      <c r="Z14" s="315"/>
      <c r="AA14" s="334"/>
      <c r="AB14" s="335" t="str">
        <f t="shared" ref="AB14" si="4">IF(Q14=N14, IF(K14=N14,"a","s"),"")</f>
        <v/>
      </c>
      <c r="AC14" s="16"/>
      <c r="AD14" s="16"/>
      <c r="AE14" s="16"/>
      <c r="AF14" s="16"/>
      <c r="AG14" s="16"/>
      <c r="AH14" s="16"/>
      <c r="AI14" s="16"/>
      <c r="AJ14" s="16"/>
      <c r="AK14" s="16"/>
      <c r="AL14" s="16"/>
      <c r="AM14" s="16"/>
      <c r="AN14" s="16"/>
      <c r="AO14" s="313"/>
      <c r="AP14" s="313"/>
      <c r="AQ14" s="313"/>
      <c r="AR14" s="313"/>
      <c r="AS14" s="313"/>
      <c r="AT14" s="313"/>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4"/>
      <c r="CF14" s="314"/>
      <c r="CG14" s="314"/>
      <c r="CH14" s="314"/>
    </row>
    <row r="15" spans="1:182" s="94" customFormat="1" ht="30" customHeight="1" thickBot="1" x14ac:dyDescent="0.25">
      <c r="A15" s="238"/>
      <c r="B15" s="285">
        <f>'Checklist - Ranking Ship LPG'!B96</f>
        <v>2000</v>
      </c>
      <c r="C15" s="1026" t="str">
        <f>'Checklist - Ranking Ship LPG'!C96</f>
        <v>NAVIGATION / BRIDGE OPERATIONS</v>
      </c>
      <c r="D15" s="1027"/>
      <c r="E15" s="1027"/>
      <c r="F15" s="1027"/>
      <c r="G15" s="1027"/>
      <c r="H15" s="1027"/>
      <c r="I15" s="1027"/>
      <c r="J15" s="1027"/>
      <c r="K15" s="755"/>
      <c r="L15" s="755"/>
      <c r="M15" s="755"/>
      <c r="N15" s="755"/>
      <c r="O15" s="755"/>
      <c r="P15" s="755"/>
      <c r="Q15" s="755"/>
      <c r="R15" s="755"/>
      <c r="S15" s="755"/>
      <c r="T15" s="755"/>
      <c r="U15" s="756"/>
      <c r="V15" s="491"/>
      <c r="W15" s="244"/>
      <c r="X15" s="244"/>
      <c r="Y15" s="16"/>
      <c r="Z15" s="315"/>
      <c r="AA15" s="16"/>
      <c r="AB15" s="16"/>
      <c r="AC15" s="16"/>
      <c r="AD15" s="16"/>
      <c r="AE15" s="16"/>
      <c r="AF15" s="16"/>
      <c r="AG15" s="16"/>
      <c r="AH15" s="16"/>
      <c r="AI15" s="16"/>
      <c r="AJ15" s="16"/>
      <c r="AK15" s="16"/>
      <c r="AL15" s="16"/>
      <c r="AM15" s="16"/>
      <c r="AN15" s="16"/>
      <c r="AO15" s="313"/>
      <c r="AP15" s="313"/>
      <c r="AQ15" s="313"/>
      <c r="AR15" s="313"/>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c r="CA15" s="314"/>
      <c r="CB15" s="314"/>
      <c r="CC15" s="314"/>
      <c r="CD15" s="314"/>
      <c r="CE15" s="314"/>
      <c r="CF15" s="314"/>
      <c r="CG15" s="314"/>
      <c r="CH15" s="314"/>
    </row>
    <row r="16" spans="1:182" s="94" customFormat="1" ht="27.95" customHeight="1" x14ac:dyDescent="0.2">
      <c r="A16" s="180"/>
      <c r="B16" s="493" t="str">
        <f>'Checklist - Ranking Ship LPG'!B97</f>
        <v>2100</v>
      </c>
      <c r="C16" s="1008" t="str">
        <f>'Checklist - Ranking Ship LPG'!C97</f>
        <v xml:space="preserve">Navigation               </v>
      </c>
      <c r="D16" s="1009"/>
      <c r="E16" s="1009"/>
      <c r="F16" s="1009"/>
      <c r="G16" s="1009"/>
      <c r="H16" s="1009"/>
      <c r="I16" s="1009"/>
      <c r="J16" s="1010"/>
      <c r="K16" s="1013">
        <f>'Checklist - Ranking Ship LPG'!U109</f>
        <v>0</v>
      </c>
      <c r="L16" s="1014"/>
      <c r="M16" s="1015"/>
      <c r="N16" s="1018">
        <f>'Checklist - Ranking Ship LPG'!V109</f>
        <v>120</v>
      </c>
      <c r="O16" s="1019"/>
      <c r="P16" s="1020"/>
      <c r="Q16" s="1016">
        <f>'Checklist - Ranking Ship LPG'!F110</f>
        <v>40</v>
      </c>
      <c r="R16" s="1017"/>
      <c r="S16" s="1017"/>
      <c r="T16" s="1011"/>
      <c r="U16" s="1012"/>
      <c r="V16" s="491"/>
      <c r="W16" s="244"/>
      <c r="X16" s="244"/>
      <c r="Y16" s="16"/>
      <c r="Z16" s="315"/>
      <c r="AA16" s="330"/>
      <c r="AB16" s="331" t="str">
        <f>IF(Q16=N16, IF(K16=N16,"a","s"),"")</f>
        <v/>
      </c>
      <c r="AC16" s="16"/>
      <c r="AD16" s="16"/>
      <c r="AE16" s="16"/>
      <c r="AF16" s="16"/>
      <c r="AG16" s="16"/>
      <c r="AH16" s="16"/>
      <c r="AI16" s="16"/>
      <c r="AJ16" s="16"/>
      <c r="AK16" s="16"/>
      <c r="AL16" s="16"/>
      <c r="AM16" s="16"/>
      <c r="AN16" s="16"/>
      <c r="AO16" s="313"/>
      <c r="AP16" s="313"/>
      <c r="AQ16" s="313"/>
      <c r="AR16" s="313"/>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row>
    <row r="17" spans="1:86" s="94" customFormat="1" ht="27.95" customHeight="1" x14ac:dyDescent="0.2">
      <c r="A17" s="180"/>
      <c r="B17" s="495" t="str">
        <f>'Checklist - Ranking Ship LPG'!B111</f>
        <v>2111</v>
      </c>
      <c r="C17" s="781" t="str">
        <f>'Checklist - Ranking Ship LPG'!C111</f>
        <v>Electronic chart display &amp; information systems / ECDIS</v>
      </c>
      <c r="D17" s="782"/>
      <c r="E17" s="782"/>
      <c r="F17" s="782"/>
      <c r="G17" s="782"/>
      <c r="H17" s="782"/>
      <c r="I17" s="782"/>
      <c r="J17" s="783"/>
      <c r="K17" s="998">
        <f>'Checklist - Ranking Ship LPG'!U120</f>
        <v>0</v>
      </c>
      <c r="L17" s="999"/>
      <c r="M17" s="1000"/>
      <c r="N17" s="1001">
        <f>'Checklist - Ranking Ship LPG'!V120</f>
        <v>55</v>
      </c>
      <c r="O17" s="1002"/>
      <c r="P17" s="1003"/>
      <c r="Q17" s="1004">
        <f>'Checklist - Ranking Ship LPG'!F121</f>
        <v>30</v>
      </c>
      <c r="R17" s="1005"/>
      <c r="S17" s="1005"/>
      <c r="T17" s="1006"/>
      <c r="U17" s="1007"/>
      <c r="V17" s="491"/>
      <c r="W17" s="244"/>
      <c r="X17" s="244"/>
      <c r="Y17" s="16"/>
      <c r="Z17" s="315"/>
      <c r="AA17" s="332"/>
      <c r="AB17" s="333" t="str">
        <f>IF(Q17=N17, IF(K17=N17,"a","s"),"")</f>
        <v/>
      </c>
      <c r="AC17" s="16"/>
      <c r="AD17" s="16"/>
      <c r="AE17" s="16"/>
      <c r="AF17" s="16"/>
      <c r="AG17" s="16"/>
      <c r="AH17" s="16"/>
      <c r="AI17" s="16"/>
      <c r="AJ17" s="16"/>
      <c r="AK17" s="16"/>
      <c r="AL17" s="16"/>
      <c r="AM17" s="16"/>
      <c r="AN17" s="16"/>
      <c r="AO17" s="313"/>
      <c r="AP17" s="313"/>
      <c r="AQ17" s="313"/>
      <c r="AR17" s="313"/>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row>
    <row r="18" spans="1:86" s="94" customFormat="1" ht="27.95" customHeight="1" x14ac:dyDescent="0.2">
      <c r="A18" s="180"/>
      <c r="B18" s="494">
        <f>'Checklist - Ranking Ship LPG'!B122</f>
        <v>2120</v>
      </c>
      <c r="C18" s="781" t="str">
        <f>'Checklist - Ranking Ship LPG'!C122</f>
        <v xml:space="preserve">Fuel Change Over / Ballast Water Exchange                       </v>
      </c>
      <c r="D18" s="782"/>
      <c r="E18" s="782"/>
      <c r="F18" s="782"/>
      <c r="G18" s="782"/>
      <c r="H18" s="782"/>
      <c r="I18" s="782"/>
      <c r="J18" s="783"/>
      <c r="K18" s="998">
        <f>'Checklist - Ranking Ship LPG'!U125</f>
        <v>0</v>
      </c>
      <c r="L18" s="999"/>
      <c r="M18" s="1000"/>
      <c r="N18" s="1001">
        <f>'Checklist - Ranking Ship LPG'!V125</f>
        <v>20</v>
      </c>
      <c r="O18" s="1002"/>
      <c r="P18" s="1003"/>
      <c r="Q18" s="1004">
        <f>'Checklist - Ranking Ship LPG'!F126</f>
        <v>20</v>
      </c>
      <c r="R18" s="1005"/>
      <c r="S18" s="1005"/>
      <c r="T18" s="1006"/>
      <c r="U18" s="1007"/>
      <c r="V18" s="491"/>
      <c r="W18" s="244"/>
      <c r="X18" s="244"/>
      <c r="Y18" s="16"/>
      <c r="Z18" s="315"/>
      <c r="AA18" s="332"/>
      <c r="AB18" s="333" t="str">
        <f>IF(Q18=N18, IF(K18=N18,"a","s"),"")</f>
        <v>s</v>
      </c>
      <c r="AC18" s="16"/>
      <c r="AD18" s="16"/>
      <c r="AE18" s="16"/>
      <c r="AF18" s="16"/>
      <c r="AG18" s="16"/>
      <c r="AH18" s="16"/>
      <c r="AI18" s="16"/>
      <c r="AJ18" s="16"/>
      <c r="AK18" s="16"/>
      <c r="AL18" s="16"/>
      <c r="AM18" s="16"/>
      <c r="AN18" s="16"/>
      <c r="AO18" s="313"/>
      <c r="AP18" s="313"/>
      <c r="AQ18" s="313"/>
      <c r="AR18" s="313"/>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14"/>
      <c r="CA18" s="314"/>
      <c r="CB18" s="314"/>
      <c r="CC18" s="314"/>
      <c r="CD18" s="314"/>
      <c r="CE18" s="314"/>
      <c r="CF18" s="314"/>
      <c r="CG18" s="314"/>
      <c r="CH18" s="314"/>
    </row>
    <row r="19" spans="1:86" s="94" customFormat="1" ht="27.95" customHeight="1" x14ac:dyDescent="0.2">
      <c r="A19" s="238"/>
      <c r="B19" s="495">
        <f>'Checklist - Ranking Ship LPG'!B127</f>
        <v>2200</v>
      </c>
      <c r="C19" s="781" t="str">
        <f>'Checklist - Ranking Ship LPG'!C127</f>
        <v>Helicopter / Ship Operations</v>
      </c>
      <c r="D19" s="782"/>
      <c r="E19" s="782"/>
      <c r="F19" s="782"/>
      <c r="G19" s="782"/>
      <c r="H19" s="782"/>
      <c r="I19" s="782"/>
      <c r="J19" s="783"/>
      <c r="K19" s="998">
        <f>'Checklist - Ranking Ship LPG'!U130</f>
        <v>0</v>
      </c>
      <c r="L19" s="999"/>
      <c r="M19" s="1000"/>
      <c r="N19" s="1001">
        <f>'Checklist - Ranking Ship LPG'!V130</f>
        <v>20</v>
      </c>
      <c r="O19" s="1002"/>
      <c r="P19" s="1003"/>
      <c r="Q19" s="1004">
        <f>'Checklist - Ranking Ship LPG'!F131</f>
        <v>20</v>
      </c>
      <c r="R19" s="1005"/>
      <c r="S19" s="1005"/>
      <c r="T19" s="1006"/>
      <c r="U19" s="1007"/>
      <c r="V19" s="491"/>
      <c r="W19" s="244"/>
      <c r="X19" s="244"/>
      <c r="Y19" s="16"/>
      <c r="Z19" s="315"/>
      <c r="AA19" s="332"/>
      <c r="AB19" s="333" t="str">
        <f>IF(Q19=N19, IF(K19=N19,"a","s"),"")</f>
        <v>s</v>
      </c>
      <c r="AC19" s="16"/>
      <c r="AD19" s="16"/>
      <c r="AE19" s="16"/>
      <c r="AF19" s="16"/>
      <c r="AG19" s="16"/>
      <c r="AH19" s="16"/>
      <c r="AI19" s="16"/>
      <c r="AJ19" s="16"/>
      <c r="AK19" s="16"/>
      <c r="AL19" s="16"/>
      <c r="AM19" s="16"/>
      <c r="AN19" s="16"/>
      <c r="AO19" s="313"/>
      <c r="AP19" s="313"/>
      <c r="AQ19" s="313"/>
      <c r="AR19" s="313"/>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row>
    <row r="20" spans="1:86" s="94" customFormat="1" ht="27.95" customHeight="1" thickBot="1" x14ac:dyDescent="0.25">
      <c r="A20" s="238"/>
      <c r="B20" s="274">
        <f>'Checklist - Ranking Ship LPG'!B132</f>
        <v>2300</v>
      </c>
      <c r="C20" s="781" t="str">
        <f>'Checklist - Ranking Ship LPG'!C132</f>
        <v xml:space="preserve">Mooring Operations  </v>
      </c>
      <c r="D20" s="782"/>
      <c r="E20" s="782"/>
      <c r="F20" s="782"/>
      <c r="G20" s="782"/>
      <c r="H20" s="782"/>
      <c r="I20" s="782"/>
      <c r="J20" s="783"/>
      <c r="K20" s="998">
        <f>'Checklist - Ranking Ship LPG'!U137</f>
        <v>0</v>
      </c>
      <c r="L20" s="999"/>
      <c r="M20" s="1000"/>
      <c r="N20" s="1001">
        <f>'Checklist - Ranking Ship LPG'!V137</f>
        <v>50</v>
      </c>
      <c r="O20" s="1002"/>
      <c r="P20" s="1003"/>
      <c r="Q20" s="1004">
        <f>'Checklist - Ranking Ship LPG'!F138</f>
        <v>30</v>
      </c>
      <c r="R20" s="1005"/>
      <c r="S20" s="1005"/>
      <c r="T20" s="1006"/>
      <c r="U20" s="1007"/>
      <c r="V20" s="491"/>
      <c r="W20" s="244"/>
      <c r="X20" s="244"/>
      <c r="Y20" s="16"/>
      <c r="Z20" s="315"/>
      <c r="AA20" s="334"/>
      <c r="AB20" s="335" t="str">
        <f>IF(Q20=N20, IF(K20=N20,"a","s"),"")</f>
        <v/>
      </c>
      <c r="AC20" s="16"/>
      <c r="AD20" s="16"/>
      <c r="AE20" s="16"/>
      <c r="AF20" s="16"/>
      <c r="AG20" s="16"/>
      <c r="AH20" s="16"/>
      <c r="AI20" s="16"/>
      <c r="AJ20" s="16"/>
      <c r="AK20" s="16"/>
      <c r="AL20" s="16"/>
      <c r="AM20" s="16"/>
      <c r="AN20" s="16"/>
      <c r="AO20" s="313"/>
      <c r="AP20" s="313"/>
      <c r="AQ20" s="313"/>
      <c r="AR20" s="313"/>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row>
    <row r="21" spans="1:86" s="94" customFormat="1" ht="30" customHeight="1" thickBot="1" x14ac:dyDescent="0.25">
      <c r="A21" s="238"/>
      <c r="B21" s="285">
        <f>'Checklist - Ranking Ship LPG'!B139</f>
        <v>3000</v>
      </c>
      <c r="C21" s="1026" t="str">
        <f>'Checklist - Ranking Ship LPG'!C139</f>
        <v>MACHINERY / ENGINE OPERATIONS</v>
      </c>
      <c r="D21" s="1027"/>
      <c r="E21" s="1027"/>
      <c r="F21" s="1027"/>
      <c r="G21" s="1027"/>
      <c r="H21" s="1027"/>
      <c r="I21" s="1027"/>
      <c r="J21" s="1027"/>
      <c r="K21" s="755"/>
      <c r="L21" s="755"/>
      <c r="M21" s="755"/>
      <c r="N21" s="755"/>
      <c r="O21" s="755"/>
      <c r="P21" s="755"/>
      <c r="Q21" s="755"/>
      <c r="R21" s="755"/>
      <c r="S21" s="755"/>
      <c r="T21" s="755"/>
      <c r="U21" s="756"/>
      <c r="V21" s="492"/>
      <c r="W21" s="244"/>
      <c r="X21" s="244"/>
      <c r="Y21" s="16"/>
      <c r="Z21" s="315"/>
      <c r="AA21" s="16"/>
      <c r="AB21" s="16"/>
      <c r="AC21" s="16"/>
      <c r="AD21" s="16"/>
      <c r="AE21" s="16"/>
      <c r="AF21" s="16"/>
      <c r="AG21" s="16"/>
      <c r="AH21" s="16"/>
      <c r="AI21" s="16"/>
      <c r="AJ21" s="16"/>
      <c r="AK21" s="16"/>
      <c r="AL21" s="16"/>
      <c r="AM21" s="16"/>
      <c r="AN21" s="16"/>
      <c r="AO21" s="313"/>
      <c r="AP21" s="313"/>
      <c r="AQ21" s="313"/>
      <c r="AR21" s="313"/>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row>
    <row r="22" spans="1:86" s="94" customFormat="1" ht="27.95" customHeight="1" x14ac:dyDescent="0.2">
      <c r="A22" s="238"/>
      <c r="B22" s="493" t="str">
        <f>'Checklist - Ranking Ship LPG'!B140</f>
        <v>3100</v>
      </c>
      <c r="C22" s="1008" t="str">
        <f>'Checklist - Ranking Ship LPG'!C140</f>
        <v xml:space="preserve">Bunker Operations </v>
      </c>
      <c r="D22" s="1009"/>
      <c r="E22" s="1009"/>
      <c r="F22" s="1009"/>
      <c r="G22" s="1009"/>
      <c r="H22" s="1009"/>
      <c r="I22" s="1009"/>
      <c r="J22" s="1010"/>
      <c r="K22" s="1013">
        <f>'Checklist - Ranking Ship LPG'!U146</f>
        <v>0</v>
      </c>
      <c r="L22" s="1014"/>
      <c r="M22" s="1015"/>
      <c r="N22" s="1018">
        <f>'Checklist - Ranking Ship LPG'!V146</f>
        <v>50</v>
      </c>
      <c r="O22" s="1019"/>
      <c r="P22" s="1020"/>
      <c r="Q22" s="1016">
        <f>'Checklist - Ranking Ship LPG'!F147</f>
        <v>50</v>
      </c>
      <c r="R22" s="1017"/>
      <c r="S22" s="1017"/>
      <c r="T22" s="1011"/>
      <c r="U22" s="1012"/>
      <c r="V22" s="491"/>
      <c r="W22" s="244"/>
      <c r="X22" s="244"/>
      <c r="Y22" s="16"/>
      <c r="Z22" s="315"/>
      <c r="AA22" s="330"/>
      <c r="AB22" s="331" t="str">
        <f>IF(Q22=N22, IF(K22=N22,"a","s"),"")</f>
        <v>s</v>
      </c>
      <c r="AC22" s="16"/>
      <c r="AD22" s="16"/>
      <c r="AE22" s="16"/>
      <c r="AF22" s="16"/>
      <c r="AG22" s="16"/>
      <c r="AH22" s="16"/>
      <c r="AI22" s="16"/>
      <c r="AJ22" s="16"/>
      <c r="AK22" s="16"/>
      <c r="AL22" s="16"/>
      <c r="AM22" s="16"/>
      <c r="AN22" s="16"/>
      <c r="AO22" s="313"/>
      <c r="AP22" s="313"/>
      <c r="AQ22" s="313"/>
      <c r="AR22" s="313"/>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row>
    <row r="23" spans="1:86" s="94" customFormat="1" ht="27.95" customHeight="1" thickBot="1" x14ac:dyDescent="0.25">
      <c r="A23" s="180"/>
      <c r="B23" s="274" t="str">
        <f>'Checklist - Ranking Ship LPG'!B148</f>
        <v>3101</v>
      </c>
      <c r="C23" s="781" t="str">
        <f>'Checklist - Ranking Ship LPG'!C148</f>
        <v>Bunker Operations - LNG</v>
      </c>
      <c r="D23" s="782"/>
      <c r="E23" s="782"/>
      <c r="F23" s="782"/>
      <c r="G23" s="782"/>
      <c r="H23" s="782"/>
      <c r="I23" s="782"/>
      <c r="J23" s="783"/>
      <c r="K23" s="998">
        <f>'Checklist - Ranking Ship LPG'!U155</f>
        <v>0</v>
      </c>
      <c r="L23" s="999"/>
      <c r="M23" s="1000"/>
      <c r="N23" s="1001">
        <f>'Checklist - Ranking Ship LPG'!V155</f>
        <v>50</v>
      </c>
      <c r="O23" s="1002"/>
      <c r="P23" s="1003"/>
      <c r="Q23" s="1004">
        <f>'Checklist - Ranking Ship LPG'!F156</f>
        <v>25</v>
      </c>
      <c r="R23" s="1005"/>
      <c r="S23" s="1005"/>
      <c r="T23" s="1006"/>
      <c r="U23" s="1007"/>
      <c r="V23" s="491"/>
      <c r="W23" s="244"/>
      <c r="X23" s="244"/>
      <c r="Y23" s="16"/>
      <c r="Z23" s="315"/>
      <c r="AA23" s="334"/>
      <c r="AB23" s="335" t="str">
        <f>IF(Q23=N23, IF(K23=N23,"a","s"),"")</f>
        <v/>
      </c>
      <c r="AC23" s="16"/>
      <c r="AD23" s="16"/>
      <c r="AE23" s="16"/>
      <c r="AF23" s="16"/>
      <c r="AG23" s="16"/>
      <c r="AH23" s="16"/>
      <c r="AI23" s="16"/>
      <c r="AJ23" s="16"/>
      <c r="AK23" s="16"/>
      <c r="AL23" s="16"/>
      <c r="AM23" s="16"/>
      <c r="AN23" s="16"/>
      <c r="AO23" s="313"/>
      <c r="AP23" s="313"/>
      <c r="AQ23" s="313"/>
      <c r="AR23" s="313"/>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row>
    <row r="24" spans="1:86" s="94" customFormat="1" ht="27.95" customHeight="1" thickBot="1" x14ac:dyDescent="0.25">
      <c r="A24" s="180"/>
      <c r="B24" s="274" t="str">
        <f>'Checklist - Ranking Ship LPG'!B157</f>
        <v>3200</v>
      </c>
      <c r="C24" s="781" t="str">
        <f>'Checklist - Ranking Ship LPG'!C157</f>
        <v>Fuel oil management</v>
      </c>
      <c r="D24" s="782"/>
      <c r="E24" s="782"/>
      <c r="F24" s="782"/>
      <c r="G24" s="782"/>
      <c r="H24" s="782"/>
      <c r="I24" s="782"/>
      <c r="J24" s="783"/>
      <c r="K24" s="998">
        <f>'Checklist - Ranking Ship LPG'!U170</f>
        <v>0</v>
      </c>
      <c r="L24" s="999"/>
      <c r="M24" s="1000"/>
      <c r="N24" s="1001">
        <f>'Checklist - Ranking Ship LPG'!V170</f>
        <v>80</v>
      </c>
      <c r="O24" s="1002"/>
      <c r="P24" s="1003"/>
      <c r="Q24" s="1004">
        <f>'Checklist - Ranking Ship LPG'!F171</f>
        <v>40</v>
      </c>
      <c r="R24" s="1005"/>
      <c r="S24" s="1005"/>
      <c r="T24" s="1006"/>
      <c r="U24" s="1007"/>
      <c r="V24" s="491"/>
      <c r="W24" s="244"/>
      <c r="X24" s="244"/>
      <c r="Y24" s="16"/>
      <c r="Z24" s="315"/>
      <c r="AA24" s="334"/>
      <c r="AB24" s="335" t="str">
        <f>IF(Q24=N24, IF(K24=N24,"a","s"),"")</f>
        <v/>
      </c>
      <c r="AC24" s="16"/>
      <c r="AD24" s="16"/>
      <c r="AE24" s="16"/>
      <c r="AF24" s="16"/>
      <c r="AG24" s="16"/>
      <c r="AH24" s="16"/>
      <c r="AI24" s="16"/>
      <c r="AJ24" s="16"/>
      <c r="AK24" s="16"/>
      <c r="AL24" s="16"/>
      <c r="AM24" s="16"/>
      <c r="AN24" s="16"/>
      <c r="AO24" s="313"/>
      <c r="AP24" s="313"/>
      <c r="AQ24" s="313"/>
      <c r="AR24" s="313"/>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row>
    <row r="25" spans="1:86" s="94" customFormat="1" ht="30" customHeight="1" thickBot="1" x14ac:dyDescent="0.25">
      <c r="A25" s="238"/>
      <c r="B25" s="285">
        <f>'Checklist - Ranking Ship LPG'!B172</f>
        <v>4000</v>
      </c>
      <c r="C25" s="1026" t="str">
        <f>'Checklist - Ranking Ship LPG'!C172</f>
        <v>CARGOES / CARGO OPERATIONS</v>
      </c>
      <c r="D25" s="1027"/>
      <c r="E25" s="1027"/>
      <c r="F25" s="1027"/>
      <c r="G25" s="1027"/>
      <c r="H25" s="1027"/>
      <c r="I25" s="1027"/>
      <c r="J25" s="1027"/>
      <c r="K25" s="755"/>
      <c r="L25" s="755"/>
      <c r="M25" s="755"/>
      <c r="N25" s="755"/>
      <c r="O25" s="755"/>
      <c r="P25" s="755"/>
      <c r="Q25" s="755"/>
      <c r="R25" s="755"/>
      <c r="S25" s="755"/>
      <c r="T25" s="755"/>
      <c r="U25" s="756"/>
      <c r="V25" s="492"/>
      <c r="W25" s="244"/>
      <c r="X25" s="244"/>
      <c r="Y25" s="16"/>
      <c r="Z25" s="315"/>
      <c r="AA25" s="16"/>
      <c r="AB25" s="16"/>
      <c r="AC25" s="16"/>
      <c r="AD25" s="16"/>
      <c r="AE25" s="16"/>
      <c r="AF25" s="16"/>
      <c r="AG25" s="16"/>
      <c r="AH25" s="16"/>
      <c r="AI25" s="16"/>
      <c r="AJ25" s="16"/>
      <c r="AK25" s="16"/>
      <c r="AL25" s="16"/>
      <c r="AM25" s="16"/>
      <c r="AN25" s="16"/>
      <c r="AO25" s="313"/>
      <c r="AP25" s="313"/>
      <c r="AQ25" s="313"/>
      <c r="AR25" s="313"/>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c r="CF25" s="314"/>
      <c r="CG25" s="314"/>
      <c r="CH25" s="314"/>
    </row>
    <row r="26" spans="1:86" s="94" customFormat="1" ht="27.95" customHeight="1" x14ac:dyDescent="0.2">
      <c r="A26" s="238"/>
      <c r="B26" s="262">
        <f>'Checklist - Ranking Ship LPG'!B173</f>
        <v>4100</v>
      </c>
      <c r="C26" s="1008" t="str">
        <f>'Checklist - Ranking Ship LPG'!C173</f>
        <v>LPG Carrier Cargo Operations &amp; Additional Green Award requirements</v>
      </c>
      <c r="D26" s="1009"/>
      <c r="E26" s="1009"/>
      <c r="F26" s="1009"/>
      <c r="G26" s="1009"/>
      <c r="H26" s="1009"/>
      <c r="I26" s="1009"/>
      <c r="J26" s="1010"/>
      <c r="K26" s="1013">
        <f>'Checklist - Ranking Ship LPG'!U190</f>
        <v>0</v>
      </c>
      <c r="L26" s="1014"/>
      <c r="M26" s="1015"/>
      <c r="N26" s="1018">
        <f>'Checklist - Ranking Ship LPG'!V190</f>
        <v>180</v>
      </c>
      <c r="O26" s="1019"/>
      <c r="P26" s="1020"/>
      <c r="Q26" s="1016">
        <f>'Checklist - Ranking Ship LPG'!F191</f>
        <v>110</v>
      </c>
      <c r="R26" s="1017"/>
      <c r="S26" s="1017"/>
      <c r="T26" s="1011"/>
      <c r="U26" s="1012"/>
      <c r="V26" s="491"/>
      <c r="W26" s="244"/>
      <c r="X26" s="244"/>
      <c r="Y26" s="16"/>
      <c r="Z26" s="315"/>
      <c r="AA26" s="330"/>
      <c r="AB26" s="331" t="str">
        <f>IF(Q26=N26, IF(K26=N26,"a","s"),"")</f>
        <v/>
      </c>
      <c r="AC26" s="16"/>
      <c r="AD26" s="16"/>
      <c r="AE26" s="16"/>
      <c r="AF26" s="16"/>
      <c r="AG26" s="16"/>
      <c r="AH26" s="16"/>
      <c r="AI26" s="16"/>
      <c r="AJ26" s="16"/>
      <c r="AK26" s="16"/>
      <c r="AL26" s="16"/>
      <c r="AM26" s="16"/>
      <c r="AN26" s="16"/>
      <c r="AO26" s="313"/>
      <c r="AP26" s="313"/>
      <c r="AQ26" s="313"/>
      <c r="AR26" s="313"/>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row>
    <row r="27" spans="1:86" s="94" customFormat="1" ht="27.95" customHeight="1" x14ac:dyDescent="0.2">
      <c r="A27" s="238"/>
      <c r="B27" s="274" t="str">
        <f>'Checklist - Ranking Ship LPG'!B192</f>
        <v>4200</v>
      </c>
      <c r="C27" s="781" t="str">
        <f>'Checklist - Ranking Ship LPG'!C192</f>
        <v xml:space="preserve">Ship to Ship Transfer Operations </v>
      </c>
      <c r="D27" s="782"/>
      <c r="E27" s="782"/>
      <c r="F27" s="782"/>
      <c r="G27" s="782"/>
      <c r="H27" s="782"/>
      <c r="I27" s="782"/>
      <c r="J27" s="783"/>
      <c r="K27" s="998">
        <f>'Checklist - Ranking Ship LPG'!U198</f>
        <v>0</v>
      </c>
      <c r="L27" s="999"/>
      <c r="M27" s="1000"/>
      <c r="N27" s="1001">
        <f>'Checklist - Ranking Ship LPG'!V198</f>
        <v>30</v>
      </c>
      <c r="O27" s="1002"/>
      <c r="P27" s="1003"/>
      <c r="Q27" s="1004">
        <f>'Checklist - Ranking Ship LPG'!F199</f>
        <v>30</v>
      </c>
      <c r="R27" s="1005"/>
      <c r="S27" s="1005"/>
      <c r="T27" s="1006"/>
      <c r="U27" s="1007"/>
      <c r="V27" s="491"/>
      <c r="W27" s="244"/>
      <c r="X27" s="244"/>
      <c r="Y27" s="16"/>
      <c r="Z27" s="315"/>
      <c r="AA27" s="332"/>
      <c r="AB27" s="333" t="str">
        <f>IF(Q27=N27, IF(K27=N27,"a","s"),"")</f>
        <v>s</v>
      </c>
      <c r="AC27" s="16"/>
      <c r="AD27" s="16"/>
      <c r="AE27" s="16"/>
      <c r="AF27" s="16"/>
      <c r="AG27" s="16"/>
      <c r="AH27" s="16"/>
      <c r="AI27" s="16"/>
      <c r="AJ27" s="16"/>
      <c r="AK27" s="16"/>
      <c r="AL27" s="16"/>
      <c r="AM27" s="16"/>
      <c r="AN27" s="16"/>
      <c r="AO27" s="313"/>
      <c r="AP27" s="313"/>
      <c r="AQ27" s="313"/>
      <c r="AR27" s="313"/>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row>
    <row r="28" spans="1:86" s="94" customFormat="1" ht="27.95" customHeight="1" x14ac:dyDescent="0.2">
      <c r="A28" s="180"/>
      <c r="B28" s="274">
        <f>'Checklist - Ranking Ship LPG'!B200</f>
        <v>4400</v>
      </c>
      <c r="C28" s="781" t="str">
        <f>'Checklist - Ranking Ship LPG'!C200</f>
        <v>Additional Green Award Requirements (tank alarms, coatings, etc.)</v>
      </c>
      <c r="D28" s="782"/>
      <c r="E28" s="782"/>
      <c r="F28" s="782"/>
      <c r="G28" s="782"/>
      <c r="H28" s="782"/>
      <c r="I28" s="782"/>
      <c r="J28" s="783"/>
      <c r="K28" s="998">
        <f>'Checklist - Ranking Ship LPG'!U212</f>
        <v>0</v>
      </c>
      <c r="L28" s="999"/>
      <c r="M28" s="1000"/>
      <c r="N28" s="1001">
        <f>'Checklist - Ranking Ship LPG'!V212</f>
        <v>170</v>
      </c>
      <c r="O28" s="1002"/>
      <c r="P28" s="1003"/>
      <c r="Q28" s="1004">
        <f>'Checklist - Ranking Ship LPG'!F213</f>
        <v>100</v>
      </c>
      <c r="R28" s="1005"/>
      <c r="S28" s="1005"/>
      <c r="T28" s="1006"/>
      <c r="U28" s="1007"/>
      <c r="V28" s="491"/>
      <c r="W28" s="244"/>
      <c r="X28" s="244"/>
      <c r="Y28" s="16"/>
      <c r="Z28" s="315"/>
      <c r="AA28" s="332"/>
      <c r="AB28" s="333" t="str">
        <f>IF(Q28=N28, IF(K28=N28,"a","s"),"")</f>
        <v/>
      </c>
      <c r="AC28" s="16"/>
      <c r="AD28" s="16"/>
      <c r="AE28" s="16"/>
      <c r="AF28" s="16"/>
      <c r="AG28" s="16"/>
      <c r="AH28" s="16"/>
      <c r="AI28" s="16"/>
      <c r="AJ28" s="16"/>
      <c r="AK28" s="16"/>
      <c r="AL28" s="16"/>
      <c r="AM28" s="16"/>
      <c r="AN28" s="16"/>
      <c r="AO28" s="313"/>
      <c r="AP28" s="313"/>
      <c r="AQ28" s="313"/>
      <c r="AR28" s="313"/>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row>
    <row r="29" spans="1:86" s="94" customFormat="1" ht="27.95" customHeight="1" thickBot="1" x14ac:dyDescent="0.25">
      <c r="A29" s="238"/>
      <c r="B29" s="274">
        <f>'Checklist - Ranking Ship LPG'!B214</f>
        <v>4500</v>
      </c>
      <c r="C29" s="781" t="str">
        <f>'Checklist - Ranking Ship LPG'!C214</f>
        <v>Hull Stress Monitoring System</v>
      </c>
      <c r="D29" s="782"/>
      <c r="E29" s="782"/>
      <c r="F29" s="782"/>
      <c r="G29" s="782"/>
      <c r="H29" s="782"/>
      <c r="I29" s="782"/>
      <c r="J29" s="783"/>
      <c r="K29" s="998">
        <f>'Checklist - Ranking Ship LPG'!U216</f>
        <v>0</v>
      </c>
      <c r="L29" s="999"/>
      <c r="M29" s="1000"/>
      <c r="N29" s="1001">
        <f>'Checklist - Ranking Ship LPG'!V216</f>
        <v>20</v>
      </c>
      <c r="O29" s="1002"/>
      <c r="P29" s="1003"/>
      <c r="Q29" s="1004">
        <f>'Checklist - Ranking Ship LPG'!F217</f>
        <v>0</v>
      </c>
      <c r="R29" s="1005"/>
      <c r="S29" s="1005"/>
      <c r="T29" s="1006"/>
      <c r="U29" s="1007"/>
      <c r="V29" s="491"/>
      <c r="W29" s="244"/>
      <c r="X29" s="244"/>
      <c r="Y29" s="16"/>
      <c r="Z29" s="315"/>
      <c r="AA29" s="334"/>
      <c r="AB29" s="335" t="str">
        <f>IF(Q29=N29, IF(K29=N29,"a","s"),"")</f>
        <v/>
      </c>
      <c r="AC29" s="16"/>
      <c r="AD29" s="16"/>
      <c r="AE29" s="16"/>
      <c r="AF29" s="16"/>
      <c r="AG29" s="16"/>
      <c r="AH29" s="16"/>
      <c r="AI29" s="16"/>
      <c r="AJ29" s="16"/>
      <c r="AK29" s="16"/>
      <c r="AL29" s="16"/>
      <c r="AM29" s="16"/>
      <c r="AN29" s="16"/>
      <c r="AO29" s="313"/>
      <c r="AP29" s="313"/>
      <c r="AQ29" s="313"/>
      <c r="AR29" s="313"/>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row>
    <row r="30" spans="1:86" s="94" customFormat="1" ht="30" customHeight="1" thickBot="1" x14ac:dyDescent="0.25">
      <c r="A30" s="238"/>
      <c r="B30" s="285">
        <f>'Checklist - Ranking Ship LPG'!B218</f>
        <v>5000</v>
      </c>
      <c r="C30" s="1026" t="str">
        <f>'Checklist - Ranking Ship LPG'!C218</f>
        <v xml:space="preserve">PREVENTION OF POLLUTION </v>
      </c>
      <c r="D30" s="1027"/>
      <c r="E30" s="1027"/>
      <c r="F30" s="1027"/>
      <c r="G30" s="1027"/>
      <c r="H30" s="1027"/>
      <c r="I30" s="1027"/>
      <c r="J30" s="1027"/>
      <c r="K30" s="755"/>
      <c r="L30" s="755"/>
      <c r="M30" s="755"/>
      <c r="N30" s="755"/>
      <c r="O30" s="755"/>
      <c r="P30" s="755"/>
      <c r="Q30" s="755"/>
      <c r="R30" s="755"/>
      <c r="S30" s="755"/>
      <c r="T30" s="755"/>
      <c r="U30" s="756"/>
      <c r="V30" s="492"/>
      <c r="W30" s="244"/>
      <c r="X30" s="244"/>
      <c r="Y30" s="16"/>
      <c r="Z30" s="315"/>
      <c r="AA30" s="16"/>
      <c r="AB30" s="16"/>
      <c r="AC30" s="16"/>
      <c r="AD30" s="16"/>
      <c r="AE30" s="16"/>
      <c r="AF30" s="16"/>
      <c r="AG30" s="16"/>
      <c r="AH30" s="16"/>
      <c r="AI30" s="16"/>
      <c r="AJ30" s="16"/>
      <c r="AK30" s="16"/>
      <c r="AL30" s="16"/>
      <c r="AM30" s="16"/>
      <c r="AN30" s="16"/>
      <c r="AO30" s="313"/>
      <c r="AP30" s="313"/>
      <c r="AQ30" s="313"/>
      <c r="AR30" s="313"/>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14"/>
      <c r="CA30" s="314"/>
      <c r="CB30" s="314"/>
      <c r="CC30" s="314"/>
      <c r="CD30" s="314"/>
      <c r="CE30" s="314"/>
      <c r="CF30" s="314"/>
      <c r="CG30" s="314"/>
      <c r="CH30" s="314"/>
    </row>
    <row r="31" spans="1:86" s="94" customFormat="1" ht="27.95" customHeight="1" thickBot="1" x14ac:dyDescent="0.25">
      <c r="A31" s="488"/>
      <c r="B31" s="262" t="str">
        <f>'Checklist - Ranking Ship LPG'!B219</f>
        <v>5100</v>
      </c>
      <c r="C31" s="1008" t="str">
        <f>'Checklist - Ranking Ship LPG'!C219</f>
        <v>Biofouling Management</v>
      </c>
      <c r="D31" s="1009"/>
      <c r="E31" s="1009"/>
      <c r="F31" s="1009"/>
      <c r="G31" s="1009"/>
      <c r="H31" s="1009"/>
      <c r="I31" s="1009"/>
      <c r="J31" s="1010"/>
      <c r="K31" s="1013">
        <f>'Checklist - Ranking Ship LPG'!U224</f>
        <v>0</v>
      </c>
      <c r="L31" s="1014"/>
      <c r="M31" s="1015"/>
      <c r="N31" s="1018">
        <f>'Checklist - Ranking Ship LPG'!V224</f>
        <v>30</v>
      </c>
      <c r="O31" s="1019"/>
      <c r="P31" s="1020"/>
      <c r="Q31" s="1016">
        <f>'Checklist - Ranking Ship LPG'!F225</f>
        <v>5</v>
      </c>
      <c r="R31" s="1017"/>
      <c r="S31" s="1017"/>
      <c r="T31" s="1011"/>
      <c r="U31" s="1012"/>
      <c r="V31" s="491"/>
      <c r="W31" s="244"/>
      <c r="X31" s="244"/>
      <c r="Y31" s="16"/>
      <c r="Z31" s="315"/>
      <c r="AA31" s="330"/>
      <c r="AB31" s="331" t="str">
        <f t="shared" ref="AB31" si="5">IF(Q31=N31, IF(K31=N31,"a","s"),"")</f>
        <v/>
      </c>
      <c r="AC31" s="16"/>
      <c r="AD31" s="16"/>
      <c r="AE31" s="16"/>
      <c r="AF31" s="16"/>
      <c r="AG31" s="16"/>
      <c r="AH31" s="16"/>
      <c r="AI31" s="16"/>
      <c r="AJ31" s="16"/>
      <c r="AK31" s="16"/>
      <c r="AL31" s="16"/>
      <c r="AM31" s="16"/>
      <c r="AN31" s="16"/>
      <c r="AO31" s="313"/>
      <c r="AP31" s="313"/>
      <c r="AQ31" s="313"/>
      <c r="AR31" s="313"/>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row>
    <row r="32" spans="1:86" s="94" customFormat="1" ht="27.95" customHeight="1" x14ac:dyDescent="0.2">
      <c r="A32" s="488"/>
      <c r="B32" s="262" t="str">
        <f>'Checklist - Ranking Ship LPG'!B226</f>
        <v>5200</v>
      </c>
      <c r="C32" s="1008" t="str">
        <f>'Checklist - Ranking Ship LPG'!C226</f>
        <v>Waste Management / Garbage Handling Onboard</v>
      </c>
      <c r="D32" s="1009"/>
      <c r="E32" s="1009"/>
      <c r="F32" s="1009"/>
      <c r="G32" s="1009"/>
      <c r="H32" s="1009"/>
      <c r="I32" s="1009"/>
      <c r="J32" s="1010"/>
      <c r="K32" s="1013">
        <f>'Checklist - Ranking Ship LPG'!U253</f>
        <v>0</v>
      </c>
      <c r="L32" s="1014"/>
      <c r="M32" s="1015"/>
      <c r="N32" s="1018">
        <f>'Checklist - Ranking Ship LPG'!V253</f>
        <v>120</v>
      </c>
      <c r="O32" s="1019"/>
      <c r="P32" s="1020"/>
      <c r="Q32" s="1016">
        <f>'Checklist - Ranking Ship LPG'!F254</f>
        <v>50</v>
      </c>
      <c r="R32" s="1017"/>
      <c r="S32" s="1017"/>
      <c r="T32" s="1011"/>
      <c r="U32" s="1012"/>
      <c r="V32" s="491"/>
      <c r="W32" s="244"/>
      <c r="X32" s="244"/>
      <c r="Y32" s="16"/>
      <c r="Z32" s="315"/>
      <c r="AA32" s="330"/>
      <c r="AB32" s="331" t="str">
        <f t="shared" ref="AB32:AB43" si="6">IF(Q32=N32, IF(K32=N32,"a","s"),"")</f>
        <v/>
      </c>
      <c r="AC32" s="16"/>
      <c r="AD32" s="16"/>
      <c r="AE32" s="16"/>
      <c r="AF32" s="16"/>
      <c r="AG32" s="16"/>
      <c r="AH32" s="16"/>
      <c r="AI32" s="16"/>
      <c r="AJ32" s="16"/>
      <c r="AK32" s="16"/>
      <c r="AL32" s="16"/>
      <c r="AM32" s="16"/>
      <c r="AN32" s="16"/>
      <c r="AO32" s="313"/>
      <c r="AP32" s="313"/>
      <c r="AQ32" s="313"/>
      <c r="AR32" s="313"/>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row>
    <row r="33" spans="1:86" s="94" customFormat="1" ht="27.95" customHeight="1" x14ac:dyDescent="0.2">
      <c r="A33" s="238"/>
      <c r="B33" s="274" t="str">
        <f>'Checklist - Ranking Ship LPG'!B255</f>
        <v>5410</v>
      </c>
      <c r="C33" s="781" t="str">
        <f>'Checklist - Ranking Ship LPG'!C255</f>
        <v>NOx Emissions</v>
      </c>
      <c r="D33" s="782"/>
      <c r="E33" s="782"/>
      <c r="F33" s="782"/>
      <c r="G33" s="782"/>
      <c r="H33" s="782"/>
      <c r="I33" s="782"/>
      <c r="J33" s="783"/>
      <c r="K33" s="998">
        <f>'Checklist - Ranking Ship LPG'!U278</f>
        <v>0</v>
      </c>
      <c r="L33" s="999"/>
      <c r="M33" s="1000"/>
      <c r="N33" s="1001">
        <f>'Checklist - Ranking Ship LPG'!V278</f>
        <v>140</v>
      </c>
      <c r="O33" s="1002"/>
      <c r="P33" s="1003"/>
      <c r="Q33" s="1004">
        <f>'Checklist - Ranking Ship LPG'!F279</f>
        <v>35</v>
      </c>
      <c r="R33" s="1005"/>
      <c r="S33" s="1005"/>
      <c r="T33" s="1006"/>
      <c r="U33" s="1007"/>
      <c r="V33" s="491"/>
      <c r="W33" s="244"/>
      <c r="X33" s="244"/>
      <c r="Y33" s="16"/>
      <c r="Z33" s="315"/>
      <c r="AA33" s="332"/>
      <c r="AB33" s="333" t="str">
        <f t="shared" si="6"/>
        <v/>
      </c>
      <c r="AC33" s="16"/>
      <c r="AD33" s="16"/>
      <c r="AE33" s="16"/>
      <c r="AF33" s="16"/>
      <c r="AG33" s="16"/>
      <c r="AH33" s="16"/>
      <c r="AI33" s="16"/>
      <c r="AJ33" s="16"/>
      <c r="AK33" s="16"/>
      <c r="AL33" s="16"/>
      <c r="AM33" s="16"/>
      <c r="AN33" s="16"/>
      <c r="AO33" s="313"/>
      <c r="AP33" s="313"/>
      <c r="AQ33" s="313"/>
      <c r="AR33" s="313"/>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s="314"/>
      <c r="BT33" s="314"/>
      <c r="BU33" s="314"/>
      <c r="BV33" s="314"/>
      <c r="BW33" s="314"/>
      <c r="BX33" s="314"/>
      <c r="BY33" s="314"/>
      <c r="BZ33" s="314"/>
      <c r="CA33" s="314"/>
      <c r="CB33" s="314"/>
      <c r="CC33" s="314"/>
      <c r="CD33" s="314"/>
      <c r="CE33" s="314"/>
      <c r="CF33" s="314"/>
      <c r="CG33" s="314"/>
      <c r="CH33" s="314"/>
    </row>
    <row r="34" spans="1:86" s="94" customFormat="1" ht="27.95" customHeight="1" x14ac:dyDescent="0.2">
      <c r="A34" s="180"/>
      <c r="B34" s="274">
        <f>'Checklist - Ranking Ship LPG'!B280</f>
        <v>5420</v>
      </c>
      <c r="C34" s="781" t="str">
        <f>'Checklist - Ranking Ship LPG'!C280</f>
        <v>SOx Emissions</v>
      </c>
      <c r="D34" s="782"/>
      <c r="E34" s="782"/>
      <c r="F34" s="782"/>
      <c r="G34" s="782"/>
      <c r="H34" s="782"/>
      <c r="I34" s="782"/>
      <c r="J34" s="783"/>
      <c r="K34" s="998">
        <f>'Checklist - Ranking Ship LPG'!U294</f>
        <v>0</v>
      </c>
      <c r="L34" s="999"/>
      <c r="M34" s="1000"/>
      <c r="N34" s="1001">
        <f>'Checklist - Ranking Ship LPG'!V294</f>
        <v>105</v>
      </c>
      <c r="O34" s="1002"/>
      <c r="P34" s="1003"/>
      <c r="Q34" s="1004">
        <f>'Checklist - Ranking Ship LPG'!F295</f>
        <v>15</v>
      </c>
      <c r="R34" s="1005"/>
      <c r="S34" s="1005"/>
      <c r="T34" s="1006"/>
      <c r="U34" s="1007"/>
      <c r="V34" s="491"/>
      <c r="W34" s="244"/>
      <c r="X34" s="244"/>
      <c r="Y34" s="16"/>
      <c r="Z34" s="315"/>
      <c r="AA34" s="332"/>
      <c r="AB34" s="333" t="str">
        <f t="shared" si="6"/>
        <v/>
      </c>
      <c r="AC34" s="16"/>
      <c r="AD34" s="16"/>
      <c r="AE34" s="16"/>
      <c r="AF34" s="16"/>
      <c r="AG34" s="16"/>
      <c r="AH34" s="16"/>
      <c r="AI34" s="16"/>
      <c r="AJ34" s="16"/>
      <c r="AK34" s="16"/>
      <c r="AL34" s="16"/>
      <c r="AM34" s="16"/>
      <c r="AN34" s="16"/>
      <c r="AO34" s="313"/>
      <c r="AP34" s="313"/>
      <c r="AQ34" s="313"/>
      <c r="AR34" s="313"/>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14"/>
      <c r="CA34" s="314"/>
      <c r="CB34" s="314"/>
      <c r="CC34" s="314"/>
      <c r="CD34" s="314"/>
      <c r="CE34" s="314"/>
      <c r="CF34" s="314"/>
      <c r="CG34" s="314"/>
      <c r="CH34" s="314"/>
    </row>
    <row r="35" spans="1:86" s="94" customFormat="1" ht="45" customHeight="1" x14ac:dyDescent="0.2">
      <c r="A35" s="489"/>
      <c r="B35" s="290">
        <f>'Checklist - Ranking Ship LPG'!B296</f>
        <v>5421</v>
      </c>
      <c r="C35" s="781" t="str">
        <f>'Checklist - Ranking Ship LPG'!C296</f>
        <v>Ships required to carry out Fuel Change Over to low sulphur Marine Diesel Oil or low sulphur Marine Gas Oil  (low sulphur Distillates)</v>
      </c>
      <c r="D35" s="782"/>
      <c r="E35" s="782"/>
      <c r="F35" s="782"/>
      <c r="G35" s="782"/>
      <c r="H35" s="782"/>
      <c r="I35" s="782"/>
      <c r="J35" s="783"/>
      <c r="K35" s="998">
        <f>'Checklist - Ranking Ship LPG'!U304</f>
        <v>0</v>
      </c>
      <c r="L35" s="999"/>
      <c r="M35" s="1000"/>
      <c r="N35" s="1001">
        <f>'Checklist - Ranking Ship LPG'!V304</f>
        <v>75</v>
      </c>
      <c r="O35" s="1002"/>
      <c r="P35" s="1003"/>
      <c r="Q35" s="1004">
        <f>'Checklist - Ranking Ship LPG'!F305</f>
        <v>55</v>
      </c>
      <c r="R35" s="1005"/>
      <c r="S35" s="1005"/>
      <c r="T35" s="1006"/>
      <c r="U35" s="1007"/>
      <c r="V35" s="491"/>
      <c r="W35" s="244"/>
      <c r="X35" s="244"/>
      <c r="Y35" s="16"/>
      <c r="Z35" s="315"/>
      <c r="AA35" s="332"/>
      <c r="AB35" s="333" t="str">
        <f t="shared" si="6"/>
        <v/>
      </c>
      <c r="AC35" s="16"/>
      <c r="AD35" s="16"/>
      <c r="AE35" s="16"/>
      <c r="AF35" s="16"/>
      <c r="AG35" s="16"/>
      <c r="AH35" s="16"/>
      <c r="AI35" s="16"/>
      <c r="AJ35" s="16"/>
      <c r="AK35" s="16"/>
      <c r="AL35" s="16"/>
      <c r="AM35" s="16"/>
      <c r="AN35" s="16"/>
      <c r="AO35" s="313"/>
      <c r="AP35" s="313"/>
      <c r="AQ35" s="313"/>
      <c r="AR35" s="313"/>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14"/>
      <c r="CA35" s="314"/>
      <c r="CB35" s="314"/>
      <c r="CC35" s="314"/>
      <c r="CD35" s="314"/>
      <c r="CE35" s="314"/>
      <c r="CF35" s="314"/>
      <c r="CG35" s="314"/>
      <c r="CH35" s="314"/>
    </row>
    <row r="36" spans="1:86" s="94" customFormat="1" ht="27.95" customHeight="1" x14ac:dyDescent="0.2">
      <c r="A36" s="180"/>
      <c r="B36" s="282" t="str">
        <f>'Checklist - Ranking Ship LPG'!B306</f>
        <v>5430</v>
      </c>
      <c r="C36" s="781" t="str">
        <f>'Checklist - Ranking Ship LPG'!C306</f>
        <v>Particulate Matter (PM) Emissions</v>
      </c>
      <c r="D36" s="782"/>
      <c r="E36" s="782"/>
      <c r="F36" s="782"/>
      <c r="G36" s="782"/>
      <c r="H36" s="782"/>
      <c r="I36" s="782"/>
      <c r="J36" s="783"/>
      <c r="K36" s="998">
        <f>'Checklist - Ranking Ship LPG'!U310</f>
        <v>0</v>
      </c>
      <c r="L36" s="999"/>
      <c r="M36" s="1000"/>
      <c r="N36" s="1001">
        <f>'Checklist - Ranking Ship LPG'!V310</f>
        <v>30</v>
      </c>
      <c r="O36" s="1002"/>
      <c r="P36" s="1003"/>
      <c r="Q36" s="1004">
        <f>'Checklist - Ranking Ship LPG'!F311</f>
        <v>0</v>
      </c>
      <c r="R36" s="1005"/>
      <c r="S36" s="1005"/>
      <c r="T36" s="1006"/>
      <c r="U36" s="1007"/>
      <c r="V36" s="491"/>
      <c r="W36" s="244"/>
      <c r="X36" s="244"/>
      <c r="Y36" s="16"/>
      <c r="Z36" s="315"/>
      <c r="AA36" s="332"/>
      <c r="AB36" s="333" t="str">
        <f t="shared" si="6"/>
        <v/>
      </c>
      <c r="AC36" s="16"/>
      <c r="AD36" s="16"/>
      <c r="AE36" s="16"/>
      <c r="AF36" s="16"/>
      <c r="AG36" s="16"/>
      <c r="AH36" s="16"/>
      <c r="AI36" s="16"/>
      <c r="AJ36" s="16"/>
      <c r="AK36" s="16"/>
      <c r="AL36" s="16"/>
      <c r="AM36" s="16"/>
      <c r="AN36" s="16"/>
      <c r="AO36" s="313"/>
      <c r="AP36" s="313"/>
      <c r="AQ36" s="313"/>
      <c r="AR36" s="313"/>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4"/>
      <c r="BR36" s="314"/>
      <c r="BS36" s="314"/>
      <c r="BT36" s="314"/>
      <c r="BU36" s="314"/>
      <c r="BV36" s="314"/>
      <c r="BW36" s="314"/>
      <c r="BX36" s="314"/>
      <c r="BY36" s="314"/>
      <c r="BZ36" s="314"/>
      <c r="CA36" s="314"/>
      <c r="CB36" s="314"/>
      <c r="CC36" s="314"/>
      <c r="CD36" s="314"/>
      <c r="CE36" s="314"/>
      <c r="CF36" s="314"/>
      <c r="CG36" s="314"/>
      <c r="CH36" s="314"/>
    </row>
    <row r="37" spans="1:86" s="94" customFormat="1" ht="27.95" customHeight="1" x14ac:dyDescent="0.2">
      <c r="A37" s="180"/>
      <c r="B37" s="282">
        <f>'Checklist - Ranking Ship LPG'!B312</f>
        <v>5440</v>
      </c>
      <c r="C37" s="781" t="str">
        <f>'Checklist - Ranking Ship LPG'!C312</f>
        <v>Greenhouse Gas (GHG) Emissions - CO2 Emissions</v>
      </c>
      <c r="D37" s="782"/>
      <c r="E37" s="782"/>
      <c r="F37" s="782"/>
      <c r="G37" s="782"/>
      <c r="H37" s="782"/>
      <c r="I37" s="782"/>
      <c r="J37" s="783"/>
      <c r="K37" s="998">
        <f>'Checklist - Ranking Ship LPG'!U380</f>
        <v>0</v>
      </c>
      <c r="L37" s="999"/>
      <c r="M37" s="1000"/>
      <c r="N37" s="1001">
        <f>'Checklist - Ranking Ship LPG'!V380</f>
        <v>155</v>
      </c>
      <c r="O37" s="1002"/>
      <c r="P37" s="1003"/>
      <c r="Q37" s="1004">
        <f>'Checklist - Ranking Ship LPG'!F381</f>
        <v>15</v>
      </c>
      <c r="R37" s="1005"/>
      <c r="S37" s="1005"/>
      <c r="T37" s="1006"/>
      <c r="U37" s="1007"/>
      <c r="V37" s="491"/>
      <c r="W37" s="244"/>
      <c r="X37" s="244"/>
      <c r="Y37" s="16"/>
      <c r="Z37" s="315"/>
      <c r="AA37" s="332"/>
      <c r="AB37" s="333" t="str">
        <f t="shared" si="6"/>
        <v/>
      </c>
      <c r="AC37" s="16"/>
      <c r="AD37" s="16"/>
      <c r="AE37" s="16"/>
      <c r="AF37" s="16"/>
      <c r="AG37" s="16"/>
      <c r="AH37" s="16"/>
      <c r="AI37" s="16"/>
      <c r="AJ37" s="16"/>
      <c r="AK37" s="16"/>
      <c r="AL37" s="16"/>
      <c r="AM37" s="16"/>
      <c r="AN37" s="16"/>
      <c r="AO37" s="313"/>
      <c r="AP37" s="313"/>
      <c r="AQ37" s="313"/>
      <c r="AR37" s="313"/>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row>
    <row r="38" spans="1:86" s="94" customFormat="1" ht="27.95" customHeight="1" x14ac:dyDescent="0.2">
      <c r="A38" s="180"/>
      <c r="B38" s="282" t="str">
        <f>'Checklist - Ranking Ship LPG'!B382</f>
        <v>5441</v>
      </c>
      <c r="C38" s="781" t="str">
        <f>'Checklist - Ranking Ship LPG'!C382</f>
        <v>Greenhouse Gas (GHG) Emissions - Methane (CH4) Emissions - Main Propulsion</v>
      </c>
      <c r="D38" s="782"/>
      <c r="E38" s="782"/>
      <c r="F38" s="782"/>
      <c r="G38" s="782"/>
      <c r="H38" s="782"/>
      <c r="I38" s="782"/>
      <c r="J38" s="783"/>
      <c r="K38" s="998">
        <f>'Checklist - Ranking Ship LPG'!U392</f>
        <v>0</v>
      </c>
      <c r="L38" s="999"/>
      <c r="M38" s="1000"/>
      <c r="N38" s="1001">
        <f>'Checklist - Ranking Ship LPG'!V392</f>
        <v>35</v>
      </c>
      <c r="O38" s="1002"/>
      <c r="P38" s="1003"/>
      <c r="Q38" s="1004">
        <f>'Checklist - Ranking Ship LPG'!F393</f>
        <v>0</v>
      </c>
      <c r="R38" s="1005"/>
      <c r="S38" s="1005"/>
      <c r="T38" s="1006"/>
      <c r="U38" s="1007"/>
      <c r="V38" s="491"/>
      <c r="W38" s="244"/>
      <c r="X38" s="244"/>
      <c r="Y38" s="16"/>
      <c r="Z38" s="315"/>
      <c r="AA38" s="332"/>
      <c r="AB38" s="333" t="str">
        <f t="shared" ref="AB38" si="7">IF(Q38=N38, IF(K38=N38,"a","s"),"")</f>
        <v/>
      </c>
      <c r="AC38" s="16"/>
      <c r="AD38" s="16"/>
      <c r="AE38" s="16"/>
      <c r="AF38" s="16"/>
      <c r="AG38" s="16"/>
      <c r="AH38" s="16"/>
      <c r="AI38" s="16"/>
      <c r="AJ38" s="16"/>
      <c r="AK38" s="16"/>
      <c r="AL38" s="16"/>
      <c r="AM38" s="16"/>
      <c r="AN38" s="16"/>
      <c r="AO38" s="313"/>
      <c r="AP38" s="313"/>
      <c r="AQ38" s="313"/>
      <c r="AR38" s="313"/>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14"/>
      <c r="CA38" s="314"/>
      <c r="CB38" s="314"/>
      <c r="CC38" s="314"/>
      <c r="CD38" s="314"/>
      <c r="CE38" s="314"/>
      <c r="CF38" s="314"/>
      <c r="CG38" s="314"/>
      <c r="CH38" s="314"/>
    </row>
    <row r="39" spans="1:86" s="94" customFormat="1" ht="27.95" customHeight="1" x14ac:dyDescent="0.2">
      <c r="A39" s="180"/>
      <c r="B39" s="282" t="str">
        <f>'Checklist - Ranking Ship LPG'!B394</f>
        <v>5460</v>
      </c>
      <c r="C39" s="781" t="str">
        <f>'Checklist - Ranking Ship LPG'!C394</f>
        <v>Environmental Ship Index (ESI)</v>
      </c>
      <c r="D39" s="782"/>
      <c r="E39" s="782"/>
      <c r="F39" s="782"/>
      <c r="G39" s="782"/>
      <c r="H39" s="782"/>
      <c r="I39" s="782"/>
      <c r="J39" s="783"/>
      <c r="K39" s="998">
        <f>'Checklist - Ranking Ship LPG'!U398</f>
        <v>0</v>
      </c>
      <c r="L39" s="999"/>
      <c r="M39" s="1000"/>
      <c r="N39" s="1001">
        <f>'Checklist - Ranking Ship LPG'!V398</f>
        <v>60</v>
      </c>
      <c r="O39" s="1002"/>
      <c r="P39" s="1003"/>
      <c r="Q39" s="1004">
        <f>'Checklist - Ranking Ship LPG'!F399</f>
        <v>0</v>
      </c>
      <c r="R39" s="1005"/>
      <c r="S39" s="1005"/>
      <c r="T39" s="1006"/>
      <c r="U39" s="1007"/>
      <c r="V39" s="491"/>
      <c r="W39" s="244"/>
      <c r="X39" s="244"/>
      <c r="Y39" s="16"/>
      <c r="Z39" s="315"/>
      <c r="AA39" s="332"/>
      <c r="AB39" s="333" t="str">
        <f t="shared" si="6"/>
        <v/>
      </c>
      <c r="AC39" s="16"/>
      <c r="AD39" s="16"/>
      <c r="AE39" s="16"/>
      <c r="AF39" s="16"/>
      <c r="AG39" s="16"/>
      <c r="AH39" s="16"/>
      <c r="AI39" s="16"/>
      <c r="AJ39" s="16"/>
      <c r="AK39" s="16"/>
      <c r="AL39" s="16"/>
      <c r="AM39" s="16"/>
      <c r="AN39" s="16"/>
      <c r="AO39" s="313"/>
      <c r="AP39" s="313"/>
      <c r="AQ39" s="313"/>
      <c r="AR39" s="313"/>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row>
    <row r="40" spans="1:86" s="94" customFormat="1" ht="27.95" customHeight="1" x14ac:dyDescent="0.2">
      <c r="A40" s="180"/>
      <c r="B40" s="282" t="str">
        <f>'Checklist - Ranking Ship LPG'!B400</f>
        <v>5500</v>
      </c>
      <c r="C40" s="781" t="str">
        <f>'Checklist - Ranking Ship LPG'!C400</f>
        <v>Sewage Management</v>
      </c>
      <c r="D40" s="782"/>
      <c r="E40" s="782"/>
      <c r="F40" s="782"/>
      <c r="G40" s="782"/>
      <c r="H40" s="782"/>
      <c r="I40" s="782"/>
      <c r="J40" s="783"/>
      <c r="K40" s="998">
        <f>'Checklist - Ranking Ship LPG'!U408</f>
        <v>0</v>
      </c>
      <c r="L40" s="999"/>
      <c r="M40" s="1000"/>
      <c r="N40" s="1001">
        <f>'Checklist - Ranking Ship LPG'!V408</f>
        <v>55</v>
      </c>
      <c r="O40" s="1002"/>
      <c r="P40" s="1003"/>
      <c r="Q40" s="1004">
        <f>'Checklist - Ranking Ship LPG'!F409</f>
        <v>20</v>
      </c>
      <c r="R40" s="1005"/>
      <c r="S40" s="1005"/>
      <c r="T40" s="1006"/>
      <c r="U40" s="1007"/>
      <c r="V40" s="491"/>
      <c r="W40" s="244"/>
      <c r="X40" s="244"/>
      <c r="Y40" s="16"/>
      <c r="Z40" s="315"/>
      <c r="AA40" s="332"/>
      <c r="AB40" s="333" t="str">
        <f t="shared" ref="AB40:AB41" si="8">IF(Q40=N40, IF(K40=N40,"a","s"),"")</f>
        <v/>
      </c>
      <c r="AC40" s="16"/>
      <c r="AD40" s="16"/>
      <c r="AE40" s="16"/>
      <c r="AF40" s="16"/>
      <c r="AG40" s="16"/>
      <c r="AH40" s="16"/>
      <c r="AI40" s="16"/>
      <c r="AJ40" s="16"/>
      <c r="AK40" s="16"/>
      <c r="AL40" s="16"/>
      <c r="AM40" s="16"/>
      <c r="AN40" s="16"/>
      <c r="AO40" s="313"/>
      <c r="AP40" s="313"/>
      <c r="AQ40" s="313"/>
      <c r="AR40" s="313"/>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row>
    <row r="41" spans="1:86" s="94" customFormat="1" ht="27.95" customHeight="1" x14ac:dyDescent="0.2">
      <c r="A41" s="180"/>
      <c r="B41" s="296" t="str">
        <f>'Checklist - Ranking Ship LPG'!B410</f>
        <v>5510</v>
      </c>
      <c r="C41" s="1008" t="str">
        <f>'Checklist - Ranking Ship LPG'!C410</f>
        <v>Grey Water Management</v>
      </c>
      <c r="D41" s="1009"/>
      <c r="E41" s="1009"/>
      <c r="F41" s="1009"/>
      <c r="G41" s="1009"/>
      <c r="H41" s="1009"/>
      <c r="I41" s="1009"/>
      <c r="J41" s="1010"/>
      <c r="K41" s="1013">
        <f>'Checklist - Ranking Ship LPG'!U413</f>
        <v>0</v>
      </c>
      <c r="L41" s="1014"/>
      <c r="M41" s="1015"/>
      <c r="N41" s="1018">
        <f>'Checklist - Ranking Ship LPG'!V413</f>
        <v>25</v>
      </c>
      <c r="O41" s="1019"/>
      <c r="P41" s="1020"/>
      <c r="Q41" s="1016">
        <f>'Checklist - Ranking Ship LPG'!F414</f>
        <v>0</v>
      </c>
      <c r="R41" s="1017"/>
      <c r="S41" s="1017"/>
      <c r="T41" s="1011"/>
      <c r="U41" s="1012"/>
      <c r="V41" s="491"/>
      <c r="W41" s="244"/>
      <c r="X41" s="244"/>
      <c r="Y41" s="16"/>
      <c r="Z41" s="315"/>
      <c r="AA41" s="332"/>
      <c r="AB41" s="333" t="str">
        <f t="shared" si="8"/>
        <v/>
      </c>
      <c r="AC41" s="16"/>
      <c r="AD41" s="16"/>
      <c r="AE41" s="16"/>
      <c r="AF41" s="16"/>
      <c r="AG41" s="16"/>
      <c r="AH41" s="16"/>
      <c r="AI41" s="16"/>
      <c r="AJ41" s="16"/>
      <c r="AK41" s="16"/>
      <c r="AL41" s="16"/>
      <c r="AM41" s="16"/>
      <c r="AN41" s="16"/>
      <c r="AO41" s="313"/>
      <c r="AP41" s="313"/>
      <c r="AQ41" s="313"/>
      <c r="AR41" s="313"/>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14"/>
      <c r="CA41" s="314"/>
      <c r="CB41" s="314"/>
      <c r="CC41" s="314"/>
      <c r="CD41" s="314"/>
      <c r="CE41" s="314"/>
      <c r="CF41" s="314"/>
      <c r="CG41" s="314"/>
      <c r="CH41" s="314"/>
    </row>
    <row r="42" spans="1:86" s="94" customFormat="1" ht="27.95" customHeight="1" x14ac:dyDescent="0.2">
      <c r="A42" s="180"/>
      <c r="B42" s="274">
        <f>'Checklist - Ranking Ship LPG'!B415</f>
        <v>5700</v>
      </c>
      <c r="C42" s="781" t="str">
        <f>'Checklist - Ranking Ship LPG'!C415</f>
        <v xml:space="preserve">Ballast Water Management </v>
      </c>
      <c r="D42" s="782"/>
      <c r="E42" s="782"/>
      <c r="F42" s="782"/>
      <c r="G42" s="782"/>
      <c r="H42" s="782"/>
      <c r="I42" s="782"/>
      <c r="J42" s="783"/>
      <c r="K42" s="998">
        <f>'Checklist - Ranking Ship LPG'!U429</f>
        <v>0</v>
      </c>
      <c r="L42" s="999"/>
      <c r="M42" s="1000"/>
      <c r="N42" s="1001">
        <f>'Checklist - Ranking Ship LPG'!V429</f>
        <v>85</v>
      </c>
      <c r="O42" s="1002"/>
      <c r="P42" s="1003"/>
      <c r="Q42" s="1004">
        <f>'Checklist - Ranking Ship LPG'!F430</f>
        <v>50</v>
      </c>
      <c r="R42" s="1005"/>
      <c r="S42" s="1005"/>
      <c r="T42" s="1006"/>
      <c r="U42" s="1007"/>
      <c r="V42" s="491"/>
      <c r="W42" s="244"/>
      <c r="X42" s="244"/>
      <c r="Y42" s="16"/>
      <c r="Z42" s="315"/>
      <c r="AA42" s="332"/>
      <c r="AB42" s="333" t="str">
        <f t="shared" si="6"/>
        <v/>
      </c>
      <c r="AC42" s="16"/>
      <c r="AD42" s="16"/>
      <c r="AE42" s="16"/>
      <c r="AF42" s="16"/>
      <c r="AG42" s="16"/>
      <c r="AH42" s="16"/>
      <c r="AI42" s="16"/>
      <c r="AJ42" s="16"/>
      <c r="AK42" s="16"/>
      <c r="AL42" s="16"/>
      <c r="AM42" s="16"/>
      <c r="AN42" s="16"/>
      <c r="AO42" s="313"/>
      <c r="AP42" s="313"/>
      <c r="AQ42" s="313"/>
      <c r="AR42" s="313"/>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14"/>
      <c r="CA42" s="314"/>
      <c r="CB42" s="314"/>
      <c r="CC42" s="314"/>
      <c r="CD42" s="314"/>
      <c r="CE42" s="314"/>
      <c r="CF42" s="314"/>
      <c r="CG42" s="314"/>
      <c r="CH42" s="314"/>
    </row>
    <row r="43" spans="1:86" s="94" customFormat="1" ht="27.95" customHeight="1" x14ac:dyDescent="0.2">
      <c r="A43" s="180"/>
      <c r="B43" s="274" t="str">
        <f>'Checklist - Ranking Ship LPG'!B431</f>
        <v>5800</v>
      </c>
      <c r="C43" s="781" t="str">
        <f>'Checklist - Ranking Ship LPG'!C431</f>
        <v>Accidental Bunker Oil Pollution Prevention Measures (overflow prevention systems)</v>
      </c>
      <c r="D43" s="782"/>
      <c r="E43" s="782"/>
      <c r="F43" s="782"/>
      <c r="G43" s="782"/>
      <c r="H43" s="782"/>
      <c r="I43" s="782"/>
      <c r="J43" s="783"/>
      <c r="K43" s="998">
        <f>'Checklist - Ranking Ship LPG'!U436</f>
        <v>0</v>
      </c>
      <c r="L43" s="999"/>
      <c r="M43" s="1000"/>
      <c r="N43" s="1001">
        <f>'Checklist - Ranking Ship LPG'!V436</f>
        <v>30</v>
      </c>
      <c r="O43" s="1002"/>
      <c r="P43" s="1003"/>
      <c r="Q43" s="1004">
        <f>'Checklist - Ranking Ship LPG'!F437</f>
        <v>5</v>
      </c>
      <c r="R43" s="1005"/>
      <c r="S43" s="1005"/>
      <c r="T43" s="1006"/>
      <c r="U43" s="1007"/>
      <c r="V43" s="491"/>
      <c r="W43" s="244"/>
      <c r="X43" s="244"/>
      <c r="Y43" s="16"/>
      <c r="Z43" s="315"/>
      <c r="AA43" s="332"/>
      <c r="AB43" s="333" t="str">
        <f t="shared" si="6"/>
        <v/>
      </c>
      <c r="AC43" s="16"/>
      <c r="AD43" s="16"/>
      <c r="AE43" s="16"/>
      <c r="AF43" s="16"/>
      <c r="AG43" s="16"/>
      <c r="AH43" s="16"/>
      <c r="AI43" s="16"/>
      <c r="AJ43" s="16"/>
      <c r="AK43" s="16"/>
      <c r="AL43" s="16"/>
      <c r="AM43" s="16"/>
      <c r="AN43" s="16"/>
      <c r="AO43" s="313"/>
      <c r="AP43" s="313"/>
      <c r="AQ43" s="313"/>
      <c r="AR43" s="313"/>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14"/>
      <c r="CA43" s="314"/>
      <c r="CB43" s="314"/>
      <c r="CC43" s="314"/>
      <c r="CD43" s="314"/>
      <c r="CE43" s="314"/>
      <c r="CF43" s="314"/>
      <c r="CG43" s="314"/>
      <c r="CH43" s="314"/>
    </row>
    <row r="44" spans="1:86" s="94" customFormat="1" ht="27.95" customHeight="1" x14ac:dyDescent="0.2">
      <c r="A44" s="180"/>
      <c r="B44" s="662" t="str">
        <f>'Checklist - Ranking Ship LPG'!B438</f>
        <v>5801</v>
      </c>
      <c r="C44" s="1047" t="str">
        <f>'Checklist - Ranking Ship LPG'!C438</f>
        <v>Protective location of fuel and lubrication oil tanks</v>
      </c>
      <c r="D44" s="1048"/>
      <c r="E44" s="1048"/>
      <c r="F44" s="1048"/>
      <c r="G44" s="1048"/>
      <c r="H44" s="1048"/>
      <c r="I44" s="1048"/>
      <c r="J44" s="1049"/>
      <c r="K44" s="1053">
        <f>'Checklist - Ranking Ship LPG'!U443</f>
        <v>0</v>
      </c>
      <c r="L44" s="1054"/>
      <c r="M44" s="1055"/>
      <c r="N44" s="1050">
        <f>'Checklist - Ranking Ship LPG'!V443</f>
        <v>100</v>
      </c>
      <c r="O44" s="1051"/>
      <c r="P44" s="1052"/>
      <c r="Q44" s="1040">
        <f>'Checklist - Ranking Ship LPG'!F444</f>
        <v>20</v>
      </c>
      <c r="R44" s="1041"/>
      <c r="S44" s="1041"/>
      <c r="T44" s="1042"/>
      <c r="U44" s="1043"/>
      <c r="V44" s="491"/>
      <c r="W44" s="244"/>
      <c r="X44" s="244"/>
      <c r="Y44" s="16"/>
      <c r="Z44" s="315"/>
      <c r="AA44" s="332"/>
      <c r="AB44" s="333" t="str">
        <f t="shared" ref="AB44:AB49" si="9">IF(Q44=N44, IF(K44=N44,"a","s"),"")</f>
        <v/>
      </c>
      <c r="AC44" s="16"/>
      <c r="AD44" s="16"/>
      <c r="AE44" s="16"/>
      <c r="AF44" s="16"/>
      <c r="AG44" s="16"/>
      <c r="AH44" s="16"/>
      <c r="AI44" s="16"/>
      <c r="AJ44" s="16"/>
      <c r="AK44" s="16"/>
      <c r="AL44" s="16"/>
      <c r="AM44" s="16"/>
      <c r="AN44" s="16"/>
      <c r="AO44" s="313"/>
      <c r="AP44" s="313"/>
      <c r="AQ44" s="313"/>
      <c r="AR44" s="313"/>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314"/>
      <c r="CD44" s="314"/>
      <c r="CE44" s="314"/>
      <c r="CF44" s="314"/>
      <c r="CG44" s="314"/>
      <c r="CH44" s="314"/>
    </row>
    <row r="45" spans="1:86" s="94" customFormat="1" ht="27.95" customHeight="1" x14ac:dyDescent="0.2">
      <c r="A45" s="180"/>
      <c r="B45" s="274">
        <f>'Checklist - Ranking Ship LPG'!B446</f>
        <v>5810</v>
      </c>
      <c r="C45" s="781" t="str">
        <f>'Checklist - Ranking Ship LPG'!C446</f>
        <v>Stern tube lubrication</v>
      </c>
      <c r="D45" s="782"/>
      <c r="E45" s="782"/>
      <c r="F45" s="782"/>
      <c r="G45" s="782"/>
      <c r="H45" s="782"/>
      <c r="I45" s="782"/>
      <c r="J45" s="783"/>
      <c r="K45" s="998">
        <f>'Checklist - Ranking Ship LPG'!U452</f>
        <v>0</v>
      </c>
      <c r="L45" s="999"/>
      <c r="M45" s="1000"/>
      <c r="N45" s="1001">
        <f>'Checklist - Ranking Ship LPG'!V452</f>
        <v>60</v>
      </c>
      <c r="O45" s="1002"/>
      <c r="P45" s="1003"/>
      <c r="Q45" s="1004">
        <f>'Checklist - Ranking Ship LPG'!F453</f>
        <v>15</v>
      </c>
      <c r="R45" s="1005"/>
      <c r="S45" s="1005"/>
      <c r="T45" s="1006"/>
      <c r="U45" s="1007"/>
      <c r="V45" s="491"/>
      <c r="W45" s="244"/>
      <c r="X45" s="244"/>
      <c r="Y45" s="16"/>
      <c r="Z45" s="315"/>
      <c r="AA45" s="332"/>
      <c r="AB45" s="333" t="str">
        <f t="shared" si="9"/>
        <v/>
      </c>
      <c r="AC45" s="16"/>
      <c r="AD45" s="16"/>
      <c r="AE45" s="16"/>
      <c r="AF45" s="16"/>
      <c r="AG45" s="16"/>
      <c r="AH45" s="16"/>
      <c r="AI45" s="16"/>
      <c r="AJ45" s="16"/>
      <c r="AK45" s="16"/>
      <c r="AL45" s="16"/>
      <c r="AM45" s="16"/>
      <c r="AN45" s="16"/>
      <c r="AO45" s="313"/>
      <c r="AP45" s="313"/>
      <c r="AQ45" s="313"/>
      <c r="AR45" s="313"/>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row>
    <row r="46" spans="1:86" s="94" customFormat="1" ht="27.95" customHeight="1" x14ac:dyDescent="0.2">
      <c r="A46" s="180"/>
      <c r="B46" s="499">
        <f>'Checklist - Ranking Ship LPG'!B454</f>
        <v>5811</v>
      </c>
      <c r="C46" s="1008" t="str">
        <f>'Checklist - Ranking Ship LPG'!C454</f>
        <v>Mooring wire lubrication</v>
      </c>
      <c r="D46" s="1009"/>
      <c r="E46" s="1009"/>
      <c r="F46" s="1009"/>
      <c r="G46" s="1009"/>
      <c r="H46" s="1009"/>
      <c r="I46" s="1009"/>
      <c r="J46" s="1010"/>
      <c r="K46" s="1013">
        <f>'Checklist - Ranking Ship LPG'!U456</f>
        <v>0</v>
      </c>
      <c r="L46" s="1014"/>
      <c r="M46" s="1015"/>
      <c r="N46" s="1018">
        <f>'Checklist - Ranking Ship LPG'!V456</f>
        <v>20</v>
      </c>
      <c r="O46" s="1019"/>
      <c r="P46" s="1020"/>
      <c r="Q46" s="1016">
        <f>'Checklist - Ranking Ship LPG'!F457</f>
        <v>0</v>
      </c>
      <c r="R46" s="1017"/>
      <c r="S46" s="1017"/>
      <c r="T46" s="1011"/>
      <c r="U46" s="1012"/>
      <c r="V46" s="491"/>
      <c r="W46" s="244"/>
      <c r="X46" s="244"/>
      <c r="Y46" s="16"/>
      <c r="Z46" s="315"/>
      <c r="AA46" s="332"/>
      <c r="AB46" s="333" t="str">
        <f t="shared" si="9"/>
        <v/>
      </c>
      <c r="AC46" s="16"/>
      <c r="AD46" s="16"/>
      <c r="AE46" s="16"/>
      <c r="AF46" s="16"/>
      <c r="AG46" s="16"/>
      <c r="AH46" s="16"/>
      <c r="AI46" s="16"/>
      <c r="AJ46" s="16"/>
      <c r="AK46" s="16"/>
      <c r="AL46" s="16"/>
      <c r="AM46" s="16"/>
      <c r="AN46" s="16"/>
      <c r="AO46" s="313"/>
      <c r="AP46" s="313"/>
      <c r="AQ46" s="313"/>
      <c r="AR46" s="313"/>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14"/>
      <c r="CA46" s="314"/>
      <c r="CB46" s="314"/>
      <c r="CC46" s="314"/>
      <c r="CD46" s="314"/>
      <c r="CE46" s="314"/>
      <c r="CF46" s="314"/>
      <c r="CG46" s="314"/>
      <c r="CH46" s="314"/>
    </row>
    <row r="47" spans="1:86" s="94" customFormat="1" ht="27.95" customHeight="1" x14ac:dyDescent="0.2">
      <c r="A47" s="180"/>
      <c r="B47" s="274">
        <f>'Checklist - Ranking Ship LPG'!B458</f>
        <v>5812</v>
      </c>
      <c r="C47" s="781" t="str">
        <f>'Checklist - Ranking Ship LPG'!C458</f>
        <v>Deck equipment lubrication (use of oils)</v>
      </c>
      <c r="D47" s="782"/>
      <c r="E47" s="782"/>
      <c r="F47" s="782"/>
      <c r="G47" s="782"/>
      <c r="H47" s="782"/>
      <c r="I47" s="782"/>
      <c r="J47" s="783"/>
      <c r="K47" s="998">
        <f>'Checklist - Ranking Ship LPG'!U464</f>
        <v>0</v>
      </c>
      <c r="L47" s="999"/>
      <c r="M47" s="1000"/>
      <c r="N47" s="1001">
        <f>'Checklist - Ranking Ship LPG'!V464</f>
        <v>55</v>
      </c>
      <c r="O47" s="1002"/>
      <c r="P47" s="1003"/>
      <c r="Q47" s="1004">
        <f>'Checklist - Ranking Ship LPG'!F465</f>
        <v>0</v>
      </c>
      <c r="R47" s="1005"/>
      <c r="S47" s="1005"/>
      <c r="T47" s="1006"/>
      <c r="U47" s="1007"/>
      <c r="V47" s="491"/>
      <c r="W47" s="244"/>
      <c r="X47" s="244"/>
      <c r="Y47" s="16"/>
      <c r="Z47" s="315"/>
      <c r="AA47" s="332"/>
      <c r="AB47" s="333" t="str">
        <f t="shared" si="9"/>
        <v/>
      </c>
      <c r="AC47" s="16"/>
      <c r="AD47" s="16"/>
      <c r="AE47" s="16"/>
      <c r="AF47" s="16"/>
      <c r="AG47" s="16"/>
      <c r="AH47" s="16"/>
      <c r="AI47" s="16"/>
      <c r="AJ47" s="16"/>
      <c r="AK47" s="16"/>
      <c r="AL47" s="16"/>
      <c r="AM47" s="16"/>
      <c r="AN47" s="16"/>
      <c r="AO47" s="313"/>
      <c r="AP47" s="313"/>
      <c r="AQ47" s="313"/>
      <c r="AR47" s="313"/>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c r="CF47" s="314"/>
      <c r="CG47" s="314"/>
      <c r="CH47" s="314"/>
    </row>
    <row r="48" spans="1:86" s="94" customFormat="1" ht="27.95" customHeight="1" x14ac:dyDescent="0.2">
      <c r="A48" s="180"/>
      <c r="B48" s="274" t="str">
        <f>'Checklist - Ranking Ship LPG'!B466</f>
        <v>5820</v>
      </c>
      <c r="C48" s="781" t="str">
        <f>'Checklist - Ranking Ship LPG'!C466</f>
        <v>Management of bilge water and sludge handling onboard</v>
      </c>
      <c r="D48" s="782"/>
      <c r="E48" s="782"/>
      <c r="F48" s="782"/>
      <c r="G48" s="782"/>
      <c r="H48" s="782"/>
      <c r="I48" s="782"/>
      <c r="J48" s="783"/>
      <c r="K48" s="998">
        <f>'Checklist - Ranking Ship LPG'!U469</f>
        <v>0</v>
      </c>
      <c r="L48" s="999"/>
      <c r="M48" s="1000"/>
      <c r="N48" s="1001">
        <f>'Checklist - Ranking Ship LPG'!V469</f>
        <v>15</v>
      </c>
      <c r="O48" s="1002"/>
      <c r="P48" s="1003"/>
      <c r="Q48" s="1004">
        <f>'Checklist - Ranking Ship LPG'!F470</f>
        <v>15</v>
      </c>
      <c r="R48" s="1005"/>
      <c r="S48" s="1005"/>
      <c r="T48" s="1006"/>
      <c r="U48" s="1007"/>
      <c r="V48" s="491"/>
      <c r="W48" s="244"/>
      <c r="X48" s="244"/>
      <c r="Y48" s="16"/>
      <c r="Z48" s="315"/>
      <c r="AA48" s="332"/>
      <c r="AB48" s="333" t="str">
        <f t="shared" si="9"/>
        <v>s</v>
      </c>
      <c r="AC48" s="16"/>
      <c r="AD48" s="16"/>
      <c r="AE48" s="16"/>
      <c r="AF48" s="16"/>
      <c r="AG48" s="16"/>
      <c r="AH48" s="16"/>
      <c r="AI48" s="16"/>
      <c r="AJ48" s="16"/>
      <c r="AK48" s="16"/>
      <c r="AL48" s="16"/>
      <c r="AM48" s="16"/>
      <c r="AN48" s="16"/>
      <c r="AO48" s="313"/>
      <c r="AP48" s="313"/>
      <c r="AQ48" s="313"/>
      <c r="AR48" s="313"/>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314"/>
      <c r="CD48" s="314"/>
      <c r="CE48" s="314"/>
      <c r="CF48" s="314"/>
      <c r="CG48" s="314"/>
      <c r="CH48" s="314"/>
    </row>
    <row r="49" spans="1:86" s="94" customFormat="1" ht="27.95" customHeight="1" x14ac:dyDescent="0.2">
      <c r="A49" s="180"/>
      <c r="B49" s="274" t="str">
        <f>'Checklist - Ranking Ship LPG'!B471</f>
        <v>5821</v>
      </c>
      <c r="C49" s="781" t="str">
        <f>'Checklist - Ranking Ship LPG'!C471</f>
        <v>Outfitting of bilge water system</v>
      </c>
      <c r="D49" s="782"/>
      <c r="E49" s="782"/>
      <c r="F49" s="782"/>
      <c r="G49" s="782"/>
      <c r="H49" s="782"/>
      <c r="I49" s="782"/>
      <c r="J49" s="783"/>
      <c r="K49" s="998">
        <f>'Checklist - Ranking Ship LPG'!U491</f>
        <v>0</v>
      </c>
      <c r="L49" s="999"/>
      <c r="M49" s="1000"/>
      <c r="N49" s="1001">
        <f>'Checklist - Ranking Ship LPG'!V491</f>
        <v>70</v>
      </c>
      <c r="O49" s="1002"/>
      <c r="P49" s="1003"/>
      <c r="Q49" s="1004">
        <f>'Checklist - Ranking Ship LPG'!F492</f>
        <v>20</v>
      </c>
      <c r="R49" s="1005"/>
      <c r="S49" s="1005"/>
      <c r="T49" s="1006"/>
      <c r="U49" s="1007"/>
      <c r="V49" s="491"/>
      <c r="W49" s="244"/>
      <c r="X49" s="244"/>
      <c r="Y49" s="16"/>
      <c r="Z49" s="315"/>
      <c r="AA49" s="332"/>
      <c r="AB49" s="333" t="str">
        <f t="shared" si="9"/>
        <v/>
      </c>
      <c r="AC49" s="16"/>
      <c r="AD49" s="16"/>
      <c r="AE49" s="16"/>
      <c r="AF49" s="16"/>
      <c r="AG49" s="16"/>
      <c r="AH49" s="16"/>
      <c r="AI49" s="16"/>
      <c r="AJ49" s="16"/>
      <c r="AK49" s="16"/>
      <c r="AL49" s="16"/>
      <c r="AM49" s="16"/>
      <c r="AN49" s="16"/>
      <c r="AO49" s="313"/>
      <c r="AP49" s="313"/>
      <c r="AQ49" s="313"/>
      <c r="AR49" s="313"/>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4"/>
      <c r="BY49" s="314"/>
      <c r="BZ49" s="314"/>
      <c r="CA49" s="314"/>
      <c r="CB49" s="314"/>
      <c r="CC49" s="314"/>
      <c r="CD49" s="314"/>
      <c r="CE49" s="314"/>
      <c r="CF49" s="314"/>
      <c r="CG49" s="314"/>
      <c r="CH49" s="314"/>
    </row>
    <row r="50" spans="1:86" s="94" customFormat="1" ht="27.95" customHeight="1" x14ac:dyDescent="0.2">
      <c r="A50" s="238"/>
      <c r="B50" s="495" t="str">
        <f>'Checklist - Ranking Ship LPG'!B493</f>
        <v>5822</v>
      </c>
      <c r="C50" s="781" t="str">
        <f>'Checklist - Ranking Ship LPG'!C493</f>
        <v>Outfitting of sludge handling system</v>
      </c>
      <c r="D50" s="782"/>
      <c r="E50" s="782"/>
      <c r="F50" s="782"/>
      <c r="G50" s="782"/>
      <c r="H50" s="782"/>
      <c r="I50" s="782"/>
      <c r="J50" s="783"/>
      <c r="K50" s="998">
        <f>'Checklist - Ranking Ship LPG'!U500</f>
        <v>0</v>
      </c>
      <c r="L50" s="999"/>
      <c r="M50" s="1000"/>
      <c r="N50" s="1001">
        <f>'Checklist - Ranking Ship LPG'!V500</f>
        <v>30</v>
      </c>
      <c r="O50" s="1002"/>
      <c r="P50" s="1003"/>
      <c r="Q50" s="1004">
        <f>'Checklist - Ranking Ship LPG'!F501</f>
        <v>10</v>
      </c>
      <c r="R50" s="1005"/>
      <c r="S50" s="1005"/>
      <c r="T50" s="1006"/>
      <c r="U50" s="1007"/>
      <c r="V50" s="491"/>
      <c r="W50" s="244"/>
      <c r="X50" s="244"/>
      <c r="Y50" s="16"/>
      <c r="Z50" s="315"/>
      <c r="AA50" s="332"/>
      <c r="AB50" s="333" t="str">
        <f>IF(Q50=N50, IF(K50=N50,"a","s"),"")</f>
        <v/>
      </c>
      <c r="AC50" s="16"/>
      <c r="AD50" s="16"/>
      <c r="AE50" s="16"/>
      <c r="AF50" s="16"/>
      <c r="AG50" s="16"/>
      <c r="AH50" s="16"/>
      <c r="AI50" s="16"/>
      <c r="AJ50" s="16"/>
      <c r="AK50" s="16"/>
      <c r="AL50" s="16"/>
      <c r="AM50" s="16"/>
      <c r="AN50" s="16"/>
      <c r="AO50" s="313"/>
      <c r="AP50" s="313"/>
      <c r="AQ50" s="313"/>
      <c r="AR50" s="313"/>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c r="CC50" s="314"/>
      <c r="CD50" s="314"/>
      <c r="CE50" s="314"/>
      <c r="CF50" s="314"/>
      <c r="CG50" s="314"/>
      <c r="CH50" s="314"/>
    </row>
    <row r="51" spans="1:86" s="94" customFormat="1" ht="27.95" customHeight="1" thickBot="1" x14ac:dyDescent="0.25">
      <c r="A51" s="180"/>
      <c r="B51" s="274">
        <f>'Checklist - Ranking Ship LPG'!B502</f>
        <v>5900</v>
      </c>
      <c r="C51" s="781" t="str">
        <f>'Checklist - Ranking Ship LPG'!C502</f>
        <v>Ship Recycling - Inventory of Hazardous Materials</v>
      </c>
      <c r="D51" s="782"/>
      <c r="E51" s="782"/>
      <c r="F51" s="782"/>
      <c r="G51" s="782"/>
      <c r="H51" s="782"/>
      <c r="I51" s="782"/>
      <c r="J51" s="783"/>
      <c r="K51" s="998">
        <f>'Checklist - Ranking Ship LPG'!U505</f>
        <v>0</v>
      </c>
      <c r="L51" s="999"/>
      <c r="M51" s="1000"/>
      <c r="N51" s="1001">
        <f>'Checklist - Ranking Ship LPG'!V505</f>
        <v>110</v>
      </c>
      <c r="O51" s="1002"/>
      <c r="P51" s="1003"/>
      <c r="Q51" s="1004">
        <f>'Checklist - Ranking Ship LPG'!F506</f>
        <v>40</v>
      </c>
      <c r="R51" s="1005"/>
      <c r="S51" s="1005"/>
      <c r="T51" s="1006"/>
      <c r="U51" s="1007"/>
      <c r="V51" s="491"/>
      <c r="W51" s="244"/>
      <c r="X51" s="244"/>
      <c r="Y51" s="16"/>
      <c r="Z51" s="315"/>
      <c r="AA51" s="334"/>
      <c r="AB51" s="335" t="str">
        <f>IF(Q51=N51, IF(K51=N51,"a","s"),"")</f>
        <v/>
      </c>
      <c r="AC51" s="16"/>
      <c r="AD51" s="16"/>
      <c r="AE51" s="16"/>
      <c r="AF51" s="16"/>
      <c r="AG51" s="16"/>
      <c r="AH51" s="16"/>
      <c r="AI51" s="16"/>
      <c r="AJ51" s="16"/>
      <c r="AK51" s="16"/>
      <c r="AL51" s="16"/>
      <c r="AM51" s="16"/>
      <c r="AN51" s="16"/>
      <c r="AO51" s="313"/>
      <c r="AP51" s="313"/>
      <c r="AQ51" s="313"/>
      <c r="AR51" s="313"/>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14"/>
      <c r="CA51" s="314"/>
      <c r="CB51" s="314"/>
      <c r="CC51" s="314"/>
      <c r="CD51" s="314"/>
      <c r="CE51" s="314"/>
      <c r="CF51" s="314"/>
      <c r="CG51" s="314"/>
      <c r="CH51" s="314"/>
    </row>
    <row r="52" spans="1:86" s="94" customFormat="1" ht="30" customHeight="1" thickBot="1" x14ac:dyDescent="0.25">
      <c r="A52" s="238"/>
      <c r="B52" s="285">
        <f>'Checklist - Ranking Ship LPG'!B507</f>
        <v>6000</v>
      </c>
      <c r="C52" s="1026" t="str">
        <f>'Checklist - Ranking Ship LPG'!C507</f>
        <v>MAINTENANCE / SURVEYS</v>
      </c>
      <c r="D52" s="1027"/>
      <c r="E52" s="1027"/>
      <c r="F52" s="1027"/>
      <c r="G52" s="1027"/>
      <c r="H52" s="1027"/>
      <c r="I52" s="1027"/>
      <c r="J52" s="1027"/>
      <c r="K52" s="755"/>
      <c r="L52" s="755"/>
      <c r="M52" s="755"/>
      <c r="N52" s="755"/>
      <c r="O52" s="755"/>
      <c r="P52" s="755"/>
      <c r="Q52" s="755"/>
      <c r="R52" s="755"/>
      <c r="S52" s="755"/>
      <c r="T52" s="755"/>
      <c r="U52" s="756"/>
      <c r="V52" s="491"/>
      <c r="W52" s="244"/>
      <c r="X52" s="244"/>
      <c r="Y52" s="16"/>
      <c r="Z52" s="315"/>
      <c r="AA52" s="16"/>
      <c r="AB52" s="16"/>
      <c r="AC52" s="16"/>
      <c r="AD52" s="16"/>
      <c r="AE52" s="16"/>
      <c r="AF52" s="16"/>
      <c r="AG52" s="16"/>
      <c r="AH52" s="16"/>
      <c r="AI52" s="16"/>
      <c r="AJ52" s="16"/>
      <c r="AK52" s="16"/>
      <c r="AL52" s="16"/>
      <c r="AM52" s="16"/>
      <c r="AN52" s="16"/>
      <c r="AO52" s="313"/>
      <c r="AP52" s="313"/>
      <c r="AQ52" s="313"/>
      <c r="AR52" s="313"/>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14"/>
      <c r="CA52" s="314"/>
      <c r="CB52" s="314"/>
      <c r="CC52" s="314"/>
      <c r="CD52" s="314"/>
      <c r="CE52" s="314"/>
      <c r="CF52" s="314"/>
      <c r="CG52" s="314"/>
      <c r="CH52" s="314"/>
    </row>
    <row r="53" spans="1:86" s="94" customFormat="1" ht="27.95" customHeight="1" x14ac:dyDescent="0.2">
      <c r="A53" s="180"/>
      <c r="B53" s="262" t="str">
        <f>'Checklist - Ranking Ship LPG'!B508</f>
        <v>6100</v>
      </c>
      <c r="C53" s="1008" t="str">
        <f>'Checklist - Ranking Ship LPG'!C508</f>
        <v>Programme of Inspections</v>
      </c>
      <c r="D53" s="1009"/>
      <c r="E53" s="1009"/>
      <c r="F53" s="1009"/>
      <c r="G53" s="1009"/>
      <c r="H53" s="1009"/>
      <c r="I53" s="1009"/>
      <c r="J53" s="1010"/>
      <c r="K53" s="1013">
        <f>'Checklist - Ranking Ship LPG'!U514</f>
        <v>0</v>
      </c>
      <c r="L53" s="1014"/>
      <c r="M53" s="1015"/>
      <c r="N53" s="1018">
        <f>'Checklist - Ranking Ship LPG'!V514</f>
        <v>60</v>
      </c>
      <c r="O53" s="1019"/>
      <c r="P53" s="1020"/>
      <c r="Q53" s="1016">
        <f>'Checklist - Ranking Ship LPG'!F515</f>
        <v>60</v>
      </c>
      <c r="R53" s="1017"/>
      <c r="S53" s="1017"/>
      <c r="T53" s="1011"/>
      <c r="U53" s="1012"/>
      <c r="V53" s="491"/>
      <c r="W53" s="244"/>
      <c r="X53" s="244"/>
      <c r="Y53" s="16"/>
      <c r="Z53" s="315"/>
      <c r="AA53" s="330"/>
      <c r="AB53" s="331" t="str">
        <f t="shared" ref="AB53:AB58" si="10">IF(Q53=N53, IF(K53=N53,"a","s"),"")</f>
        <v>s</v>
      </c>
      <c r="AC53" s="16"/>
      <c r="AD53" s="16"/>
      <c r="AE53" s="16"/>
      <c r="AF53" s="16"/>
      <c r="AG53" s="16"/>
      <c r="AH53" s="16"/>
      <c r="AI53" s="16"/>
      <c r="AJ53" s="16"/>
      <c r="AK53" s="16"/>
      <c r="AL53" s="16"/>
      <c r="AM53" s="16"/>
      <c r="AN53" s="16"/>
      <c r="AO53" s="313"/>
      <c r="AP53" s="313"/>
      <c r="AQ53" s="313"/>
      <c r="AR53" s="313"/>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14"/>
      <c r="CA53" s="314"/>
      <c r="CB53" s="314"/>
      <c r="CC53" s="314"/>
      <c r="CD53" s="314"/>
      <c r="CE53" s="314"/>
      <c r="CF53" s="314"/>
      <c r="CG53" s="314"/>
      <c r="CH53" s="314"/>
    </row>
    <row r="54" spans="1:86" s="94" customFormat="1" ht="27.95" customHeight="1" x14ac:dyDescent="0.2">
      <c r="A54" s="180"/>
      <c r="B54" s="274" t="str">
        <f>'Checklist - Ranking Ship LPG'!B516</f>
        <v>6110</v>
      </c>
      <c r="C54" s="781" t="str">
        <f>'Checklist - Ranking Ship LPG'!C516</f>
        <v>Critical and Stand-by Equipment</v>
      </c>
      <c r="D54" s="782"/>
      <c r="E54" s="782"/>
      <c r="F54" s="782"/>
      <c r="G54" s="782"/>
      <c r="H54" s="782"/>
      <c r="I54" s="782"/>
      <c r="J54" s="783"/>
      <c r="K54" s="998">
        <f>'Checklist - Ranking Ship LPG'!U520</f>
        <v>0</v>
      </c>
      <c r="L54" s="999"/>
      <c r="M54" s="1000"/>
      <c r="N54" s="1001">
        <f>'Checklist - Ranking Ship LPG'!V520</f>
        <v>30</v>
      </c>
      <c r="O54" s="1002"/>
      <c r="P54" s="1003"/>
      <c r="Q54" s="1004">
        <f>'Checklist - Ranking Ship LPG'!F521</f>
        <v>10</v>
      </c>
      <c r="R54" s="1005"/>
      <c r="S54" s="1005"/>
      <c r="T54" s="1006"/>
      <c r="U54" s="1007"/>
      <c r="V54" s="491"/>
      <c r="W54" s="244"/>
      <c r="X54" s="244"/>
      <c r="Y54" s="16"/>
      <c r="Z54" s="315"/>
      <c r="AA54" s="332"/>
      <c r="AB54" s="333" t="str">
        <f t="shared" si="10"/>
        <v/>
      </c>
      <c r="AC54" s="16"/>
      <c r="AD54" s="16"/>
      <c r="AE54" s="16"/>
      <c r="AF54" s="16"/>
      <c r="AG54" s="16"/>
      <c r="AH54" s="16"/>
      <c r="AI54" s="16"/>
      <c r="AJ54" s="16"/>
      <c r="AK54" s="16"/>
      <c r="AL54" s="16"/>
      <c r="AM54" s="16"/>
      <c r="AN54" s="16"/>
      <c r="AO54" s="313"/>
      <c r="AP54" s="313"/>
      <c r="AQ54" s="313"/>
      <c r="AR54" s="313"/>
      <c r="AS54" s="314"/>
      <c r="AT54" s="314"/>
      <c r="AU54" s="314"/>
      <c r="AV54" s="314"/>
      <c r="AW54" s="314"/>
      <c r="AX54" s="314"/>
      <c r="AY54" s="314"/>
      <c r="AZ54" s="314"/>
      <c r="BA54" s="314"/>
      <c r="BB54" s="314"/>
      <c r="BC54" s="314"/>
      <c r="BD54" s="314"/>
      <c r="BE54" s="314"/>
      <c r="BF54" s="314"/>
      <c r="BG54" s="314"/>
      <c r="BH54" s="314"/>
      <c r="BI54" s="314"/>
      <c r="BJ54" s="314"/>
      <c r="BK54" s="314"/>
      <c r="BL54" s="314"/>
      <c r="BM54" s="314"/>
      <c r="BN54" s="314"/>
      <c r="BO54" s="314"/>
      <c r="BP54" s="314"/>
      <c r="BQ54" s="314"/>
      <c r="BR54" s="314"/>
      <c r="BS54" s="314"/>
      <c r="BT54" s="314"/>
      <c r="BU54" s="314"/>
      <c r="BV54" s="314"/>
      <c r="BW54" s="314"/>
      <c r="BX54" s="314"/>
      <c r="BY54" s="314"/>
      <c r="BZ54" s="314"/>
      <c r="CA54" s="314"/>
      <c r="CB54" s="314"/>
      <c r="CC54" s="314"/>
      <c r="CD54" s="314"/>
      <c r="CE54" s="314"/>
      <c r="CF54" s="314"/>
      <c r="CG54" s="314"/>
      <c r="CH54" s="314"/>
    </row>
    <row r="55" spans="1:86" s="94" customFormat="1" ht="27.95" customHeight="1" x14ac:dyDescent="0.2">
      <c r="A55" s="238"/>
      <c r="B55" s="274">
        <f>'Checklist - Ranking Ship LPG'!B522</f>
        <v>6200</v>
      </c>
      <c r="C55" s="781" t="str">
        <f>'Checklist - Ranking Ship LPG'!C522</f>
        <v>Mooring Equipment</v>
      </c>
      <c r="D55" s="782"/>
      <c r="E55" s="782"/>
      <c r="F55" s="782"/>
      <c r="G55" s="782"/>
      <c r="H55" s="782"/>
      <c r="I55" s="782"/>
      <c r="J55" s="783"/>
      <c r="K55" s="998">
        <f>'Checklist - Ranking Ship LPG'!U535</f>
        <v>0</v>
      </c>
      <c r="L55" s="999"/>
      <c r="M55" s="1000"/>
      <c r="N55" s="1001">
        <f>'Checklist - Ranking Ship LPG'!V535</f>
        <v>95</v>
      </c>
      <c r="O55" s="1002"/>
      <c r="P55" s="1003"/>
      <c r="Q55" s="1004">
        <f>'Checklist - Ranking Ship LPG'!F536</f>
        <v>65</v>
      </c>
      <c r="R55" s="1005"/>
      <c r="S55" s="1005"/>
      <c r="T55" s="1006"/>
      <c r="U55" s="1007"/>
      <c r="V55" s="491"/>
      <c r="W55" s="244"/>
      <c r="X55" s="244"/>
      <c r="Y55" s="16"/>
      <c r="Z55" s="315"/>
      <c r="AA55" s="332"/>
      <c r="AB55" s="333" t="str">
        <f t="shared" si="10"/>
        <v/>
      </c>
      <c r="AC55" s="16"/>
      <c r="AD55" s="16"/>
      <c r="AE55" s="16"/>
      <c r="AF55" s="16"/>
      <c r="AG55" s="16"/>
      <c r="AH55" s="16"/>
      <c r="AI55" s="16"/>
      <c r="AJ55" s="16"/>
      <c r="AK55" s="16"/>
      <c r="AL55" s="16"/>
      <c r="AM55" s="16"/>
      <c r="AN55" s="16"/>
      <c r="AO55" s="313"/>
      <c r="AP55" s="313"/>
      <c r="AQ55" s="313"/>
      <c r="AR55" s="313"/>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314"/>
      <c r="BP55" s="314"/>
      <c r="BQ55" s="314"/>
      <c r="BR55" s="314"/>
      <c r="BS55" s="314"/>
      <c r="BT55" s="314"/>
      <c r="BU55" s="314"/>
      <c r="BV55" s="314"/>
      <c r="BW55" s="314"/>
      <c r="BX55" s="314"/>
      <c r="BY55" s="314"/>
      <c r="BZ55" s="314"/>
      <c r="CA55" s="314"/>
      <c r="CB55" s="314"/>
      <c r="CC55" s="314"/>
      <c r="CD55" s="314"/>
      <c r="CE55" s="314"/>
      <c r="CF55" s="314"/>
      <c r="CG55" s="314"/>
      <c r="CH55" s="314"/>
    </row>
    <row r="56" spans="1:86" s="94" customFormat="1" ht="27.95" customHeight="1" x14ac:dyDescent="0.2">
      <c r="B56" s="274">
        <f>'Checklist - Ranking Ship LPG'!B537</f>
        <v>6300</v>
      </c>
      <c r="C56" s="781" t="str">
        <f>'Checklist - Ranking Ship LPG'!C537</f>
        <v xml:space="preserve">Corrosion Prevention of  Seawater Ballast Tanks </v>
      </c>
      <c r="D56" s="782"/>
      <c r="E56" s="782"/>
      <c r="F56" s="782"/>
      <c r="G56" s="782"/>
      <c r="H56" s="782"/>
      <c r="I56" s="782"/>
      <c r="J56" s="783"/>
      <c r="K56" s="998">
        <f>'Checklist - Ranking Ship LPG'!U544</f>
        <v>0</v>
      </c>
      <c r="L56" s="999"/>
      <c r="M56" s="1000"/>
      <c r="N56" s="1001">
        <f>'Checklist - Ranking Ship LPG'!V544</f>
        <v>70</v>
      </c>
      <c r="O56" s="1002"/>
      <c r="P56" s="1003"/>
      <c r="Q56" s="1004">
        <f>'Checklist - Ranking Ship LPG'!F545</f>
        <v>40</v>
      </c>
      <c r="R56" s="1005"/>
      <c r="S56" s="1005"/>
      <c r="T56" s="1006"/>
      <c r="U56" s="1007"/>
      <c r="V56" s="491"/>
      <c r="W56" s="244"/>
      <c r="X56" s="244"/>
      <c r="Y56" s="16"/>
      <c r="Z56" s="315"/>
      <c r="AA56" s="332"/>
      <c r="AB56" s="333" t="str">
        <f t="shared" si="10"/>
        <v/>
      </c>
      <c r="AC56" s="16"/>
      <c r="AD56" s="16"/>
      <c r="AE56" s="16"/>
      <c r="AF56" s="16"/>
      <c r="AG56" s="16"/>
      <c r="AH56" s="16"/>
      <c r="AI56" s="16"/>
      <c r="AJ56" s="16"/>
      <c r="AK56" s="16"/>
      <c r="AL56" s="16"/>
      <c r="AM56" s="16"/>
      <c r="AN56" s="16"/>
      <c r="AO56" s="313"/>
      <c r="AP56" s="313"/>
      <c r="AQ56" s="313"/>
      <c r="AR56" s="313"/>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c r="BW56" s="314"/>
      <c r="BX56" s="314"/>
      <c r="BY56" s="314"/>
      <c r="BZ56" s="314"/>
      <c r="CA56" s="314"/>
      <c r="CB56" s="314"/>
      <c r="CC56" s="314"/>
      <c r="CD56" s="314"/>
      <c r="CE56" s="314"/>
      <c r="CF56" s="314"/>
      <c r="CG56" s="314"/>
      <c r="CH56" s="314"/>
    </row>
    <row r="57" spans="1:86" s="94" customFormat="1" ht="27.95" customHeight="1" x14ac:dyDescent="0.2">
      <c r="B57" s="274">
        <f>'Checklist - Ranking Ship LPG'!B546</f>
        <v>6400</v>
      </c>
      <c r="C57" s="781" t="str">
        <f>'Checklist - Ranking Ship LPG'!C546</f>
        <v xml:space="preserve">Condition Assessment Program, Maintenance Additional Green Award requirements </v>
      </c>
      <c r="D57" s="782"/>
      <c r="E57" s="782"/>
      <c r="F57" s="782"/>
      <c r="G57" s="782"/>
      <c r="H57" s="782"/>
      <c r="I57" s="782"/>
      <c r="J57" s="783"/>
      <c r="K57" s="998">
        <f>'Checklist - Ranking Ship LPG'!U555</f>
        <v>0</v>
      </c>
      <c r="L57" s="999"/>
      <c r="M57" s="1000"/>
      <c r="N57" s="1001">
        <f>'Checklist - Ranking Ship LPG'!V555</f>
        <v>120</v>
      </c>
      <c r="O57" s="1002"/>
      <c r="P57" s="1003"/>
      <c r="Q57" s="1004">
        <f>'Checklist - Ranking Ship LPG'!F556</f>
        <v>60</v>
      </c>
      <c r="R57" s="1005"/>
      <c r="S57" s="1005"/>
      <c r="T57" s="1006"/>
      <c r="U57" s="1007"/>
      <c r="V57" s="491"/>
      <c r="W57" s="244"/>
      <c r="X57" s="244"/>
      <c r="Y57" s="16"/>
      <c r="Z57" s="315"/>
      <c r="AA57" s="332"/>
      <c r="AB57" s="333" t="str">
        <f t="shared" si="10"/>
        <v/>
      </c>
      <c r="AC57" s="16"/>
      <c r="AD57" s="16"/>
      <c r="AE57" s="16"/>
      <c r="AF57" s="16"/>
      <c r="AG57" s="16"/>
      <c r="AH57" s="16"/>
      <c r="AI57" s="16"/>
      <c r="AJ57" s="16"/>
      <c r="AK57" s="16"/>
      <c r="AL57" s="16"/>
      <c r="AM57" s="16"/>
      <c r="AN57" s="16"/>
      <c r="AO57" s="313"/>
      <c r="AP57" s="313"/>
      <c r="AQ57" s="313"/>
      <c r="AR57" s="313"/>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314"/>
      <c r="BP57" s="314"/>
      <c r="BQ57" s="314"/>
      <c r="BR57" s="314"/>
      <c r="BS57" s="314"/>
      <c r="BT57" s="314"/>
      <c r="BU57" s="314"/>
      <c r="BV57" s="314"/>
      <c r="BW57" s="314"/>
      <c r="BX57" s="314"/>
      <c r="BY57" s="314"/>
      <c r="BZ57" s="314"/>
      <c r="CA57" s="314"/>
      <c r="CB57" s="314"/>
      <c r="CC57" s="314"/>
      <c r="CD57" s="314"/>
      <c r="CE57" s="314"/>
      <c r="CF57" s="314"/>
      <c r="CG57" s="314"/>
      <c r="CH57" s="314"/>
    </row>
    <row r="58" spans="1:86" s="94" customFormat="1" ht="27.95" customHeight="1" thickBot="1" x14ac:dyDescent="0.25">
      <c r="A58" s="181"/>
      <c r="B58" s="274">
        <f>'Checklist - Ranking Ship LPG'!B557</f>
        <v>6500</v>
      </c>
      <c r="C58" s="781" t="str">
        <f>'Checklist - Ranking Ship LPG'!C557</f>
        <v>Certificates for Cargo Gear</v>
      </c>
      <c r="D58" s="782"/>
      <c r="E58" s="782"/>
      <c r="F58" s="782"/>
      <c r="G58" s="782"/>
      <c r="H58" s="782"/>
      <c r="I58" s="782"/>
      <c r="J58" s="783"/>
      <c r="K58" s="998">
        <f>'Checklist - Ranking Ship LPG'!U562</f>
        <v>0</v>
      </c>
      <c r="L58" s="999"/>
      <c r="M58" s="1000"/>
      <c r="N58" s="1001">
        <f>'Checklist - Ranking Ship LPG'!V562</f>
        <v>40</v>
      </c>
      <c r="O58" s="1002"/>
      <c r="P58" s="1003"/>
      <c r="Q58" s="1004">
        <f>'Checklist - Ranking Ship LPG'!F563</f>
        <v>40</v>
      </c>
      <c r="R58" s="1005"/>
      <c r="S58" s="1005"/>
      <c r="T58" s="1006"/>
      <c r="U58" s="1007"/>
      <c r="V58" s="491"/>
      <c r="W58" s="244"/>
      <c r="X58" s="244"/>
      <c r="Y58" s="16"/>
      <c r="Z58" s="315"/>
      <c r="AA58" s="334"/>
      <c r="AB58" s="335" t="str">
        <f t="shared" si="10"/>
        <v>s</v>
      </c>
      <c r="AC58" s="16"/>
      <c r="AD58" s="16"/>
      <c r="AE58" s="16"/>
      <c r="AF58" s="16"/>
      <c r="AG58" s="16"/>
      <c r="AH58" s="16"/>
      <c r="AI58" s="16"/>
      <c r="AJ58" s="16"/>
      <c r="AK58" s="16"/>
      <c r="AL58" s="16"/>
      <c r="AM58" s="16"/>
      <c r="AN58" s="16"/>
      <c r="AO58" s="313"/>
      <c r="AP58" s="313"/>
      <c r="AQ58" s="313"/>
      <c r="AR58" s="313"/>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c r="CA58" s="314"/>
      <c r="CB58" s="314"/>
      <c r="CC58" s="314"/>
      <c r="CD58" s="314"/>
      <c r="CE58" s="314"/>
      <c r="CF58" s="314"/>
      <c r="CG58" s="314"/>
      <c r="CH58" s="314"/>
    </row>
    <row r="59" spans="1:86" s="94" customFormat="1" ht="30" customHeight="1" thickBot="1" x14ac:dyDescent="0.25">
      <c r="A59" s="238"/>
      <c r="B59" s="285">
        <f>'Checklist - Ranking Ship LPG'!B564</f>
        <v>7000</v>
      </c>
      <c r="C59" s="1026" t="str">
        <f>'Checklist - Ranking Ship LPG'!C564</f>
        <v>CREW</v>
      </c>
      <c r="D59" s="1027"/>
      <c r="E59" s="1027"/>
      <c r="F59" s="1027"/>
      <c r="G59" s="1027"/>
      <c r="H59" s="1027"/>
      <c r="I59" s="1027"/>
      <c r="J59" s="1027"/>
      <c r="K59" s="755"/>
      <c r="L59" s="755"/>
      <c r="M59" s="755"/>
      <c r="N59" s="755"/>
      <c r="O59" s="755"/>
      <c r="P59" s="755"/>
      <c r="Q59" s="755"/>
      <c r="R59" s="755"/>
      <c r="S59" s="755"/>
      <c r="T59" s="755"/>
      <c r="U59" s="756"/>
      <c r="V59" s="492"/>
      <c r="W59" s="244"/>
      <c r="X59" s="244"/>
      <c r="Y59" s="16"/>
      <c r="Z59" s="315"/>
      <c r="AA59" s="16"/>
      <c r="AB59" s="16"/>
      <c r="AC59" s="16"/>
      <c r="AD59" s="16"/>
      <c r="AE59" s="16"/>
      <c r="AF59" s="16"/>
      <c r="AG59" s="16"/>
      <c r="AH59" s="16"/>
      <c r="AI59" s="16"/>
      <c r="AJ59" s="16"/>
      <c r="AK59" s="16"/>
      <c r="AL59" s="16"/>
      <c r="AM59" s="16"/>
      <c r="AN59" s="16"/>
      <c r="AO59" s="313"/>
      <c r="AP59" s="313"/>
      <c r="AQ59" s="313"/>
      <c r="AR59" s="313"/>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14"/>
      <c r="CA59" s="314"/>
      <c r="CB59" s="314"/>
      <c r="CC59" s="314"/>
      <c r="CD59" s="314"/>
      <c r="CE59" s="314"/>
      <c r="CF59" s="314"/>
      <c r="CG59" s="314"/>
      <c r="CH59" s="314"/>
    </row>
    <row r="60" spans="1:86" s="94" customFormat="1" ht="27.95" customHeight="1" x14ac:dyDescent="0.2">
      <c r="B60" s="262">
        <f>'Checklist - Ranking Ship LPG'!B565</f>
        <v>7200</v>
      </c>
      <c r="C60" s="1008" t="str">
        <f>'Checklist - Ranking Ship LPG'!C565</f>
        <v>Extra personnel, Additional Green Award Requirement</v>
      </c>
      <c r="D60" s="1009"/>
      <c r="E60" s="1009"/>
      <c r="F60" s="1009"/>
      <c r="G60" s="1009"/>
      <c r="H60" s="1009"/>
      <c r="I60" s="1009"/>
      <c r="J60" s="1010"/>
      <c r="K60" s="1013">
        <f>'Checklist - Ranking Ship LPG'!U573</f>
        <v>0</v>
      </c>
      <c r="L60" s="1014"/>
      <c r="M60" s="1015"/>
      <c r="N60" s="1018">
        <f>'Checklist - Ranking Ship LPG'!V573</f>
        <v>70</v>
      </c>
      <c r="O60" s="1019"/>
      <c r="P60" s="1020"/>
      <c r="Q60" s="1016">
        <f>'Checklist - Ranking Ship LPG'!F574</f>
        <v>20</v>
      </c>
      <c r="R60" s="1017"/>
      <c r="S60" s="1017"/>
      <c r="T60" s="1011"/>
      <c r="U60" s="1012"/>
      <c r="V60" s="491"/>
      <c r="W60" s="244"/>
      <c r="X60" s="244"/>
      <c r="Y60" s="16"/>
      <c r="Z60" s="315"/>
      <c r="AA60" s="330"/>
      <c r="AB60" s="331" t="str">
        <f>IF(Q60=N60, IF(K60=N60,"a","s"),"")</f>
        <v/>
      </c>
      <c r="AC60" s="16"/>
      <c r="AD60" s="16"/>
      <c r="AE60" s="16"/>
      <c r="AF60" s="16"/>
      <c r="AG60" s="16"/>
      <c r="AH60" s="16"/>
      <c r="AI60" s="16"/>
      <c r="AJ60" s="16"/>
      <c r="AK60" s="16"/>
      <c r="AL60" s="16"/>
      <c r="AM60" s="16"/>
      <c r="AN60" s="16"/>
      <c r="AO60" s="313"/>
      <c r="AP60" s="313"/>
      <c r="AQ60" s="313"/>
      <c r="AR60" s="313"/>
      <c r="AS60" s="314"/>
      <c r="AT60" s="314"/>
      <c r="AU60" s="314"/>
      <c r="AV60" s="314"/>
      <c r="AW60" s="314"/>
      <c r="AX60" s="314"/>
      <c r="AY60" s="314"/>
      <c r="AZ60" s="314"/>
      <c r="BA60" s="314"/>
      <c r="BB60" s="314"/>
      <c r="BC60" s="314"/>
      <c r="BD60" s="314"/>
      <c r="BE60" s="314"/>
      <c r="BF60" s="314"/>
      <c r="BG60" s="314"/>
      <c r="BH60" s="314"/>
      <c r="BI60" s="314"/>
      <c r="BJ60" s="314"/>
      <c r="BK60" s="314"/>
      <c r="BL60" s="314"/>
      <c r="BM60" s="314"/>
      <c r="BN60" s="314"/>
      <c r="BO60" s="314"/>
      <c r="BP60" s="314"/>
      <c r="BQ60" s="314"/>
      <c r="BR60" s="314"/>
      <c r="BS60" s="314"/>
      <c r="BT60" s="314"/>
      <c r="BU60" s="314"/>
      <c r="BV60" s="314"/>
      <c r="BW60" s="314"/>
      <c r="BX60" s="314"/>
      <c r="BY60" s="314"/>
      <c r="BZ60" s="314"/>
      <c r="CA60" s="314"/>
      <c r="CB60" s="314"/>
      <c r="CC60" s="314"/>
      <c r="CD60" s="314"/>
      <c r="CE60" s="314"/>
      <c r="CF60" s="314"/>
      <c r="CG60" s="314"/>
      <c r="CH60" s="314"/>
    </row>
    <row r="61" spans="1:86" s="72" customFormat="1" ht="27.95" customHeight="1" x14ac:dyDescent="0.45">
      <c r="B61" s="274">
        <f>'Checklist - Ranking Ship LPG'!B575</f>
        <v>7300</v>
      </c>
      <c r="C61" s="781" t="str">
        <f>'Checklist - Ranking Ship LPG'!C575</f>
        <v>Training / Courses for Personnel, Additional Green Award Requirements &amp; IMO Model Courses</v>
      </c>
      <c r="D61" s="782"/>
      <c r="E61" s="782"/>
      <c r="F61" s="782"/>
      <c r="G61" s="782"/>
      <c r="H61" s="782"/>
      <c r="I61" s="782"/>
      <c r="J61" s="783"/>
      <c r="K61" s="998">
        <f>'Checklist - Ranking Ship LPG'!U592</f>
        <v>0</v>
      </c>
      <c r="L61" s="999"/>
      <c r="M61" s="1000"/>
      <c r="N61" s="1056">
        <f>'Checklist - Ranking Ship LPG'!V592</f>
        <v>140</v>
      </c>
      <c r="O61" s="1057"/>
      <c r="P61" s="1058"/>
      <c r="Q61" s="1004">
        <f>'Checklist - Ranking Ship LPG'!F593</f>
        <v>60</v>
      </c>
      <c r="R61" s="1005"/>
      <c r="S61" s="1005"/>
      <c r="T61" s="1006"/>
      <c r="U61" s="1007"/>
      <c r="V61" s="491"/>
      <c r="W61" s="246"/>
      <c r="X61" s="246"/>
      <c r="Y61" s="16"/>
      <c r="Z61" s="317"/>
      <c r="AA61" s="332"/>
      <c r="AB61" s="333" t="str">
        <f>IF(Q61=N61, IF(K61=N61,"a","s"),"")</f>
        <v/>
      </c>
      <c r="AC61" s="16"/>
      <c r="AD61" s="16"/>
      <c r="AE61" s="16"/>
      <c r="AF61" s="16"/>
      <c r="AG61" s="16"/>
      <c r="AH61" s="16"/>
      <c r="AI61" s="16"/>
      <c r="AJ61" s="16"/>
      <c r="AK61" s="16"/>
      <c r="AL61" s="16"/>
      <c r="AM61" s="16"/>
      <c r="AN61" s="16"/>
      <c r="AO61" s="313"/>
      <c r="AP61" s="313"/>
      <c r="AQ61" s="313"/>
      <c r="AR61" s="313"/>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6"/>
      <c r="BX61" s="316"/>
      <c r="BY61" s="316"/>
      <c r="BZ61" s="316"/>
      <c r="CA61" s="316"/>
      <c r="CB61" s="316"/>
      <c r="CC61" s="316"/>
      <c r="CD61" s="316"/>
      <c r="CE61" s="316"/>
      <c r="CF61" s="316"/>
      <c r="CG61" s="316"/>
      <c r="CH61" s="316"/>
    </row>
    <row r="62" spans="1:86" s="72" customFormat="1" ht="27.95" customHeight="1" x14ac:dyDescent="0.45">
      <c r="B62" s="274">
        <f>'Checklist - Ranking Ship LPG'!B594</f>
        <v>7400</v>
      </c>
      <c r="C62" s="781" t="str">
        <f>'Checklist - Ranking Ship LPG'!C594</f>
        <v xml:space="preserve">Familiarisation, Additional Green Award Requirement   </v>
      </c>
      <c r="D62" s="782"/>
      <c r="E62" s="782"/>
      <c r="F62" s="782"/>
      <c r="G62" s="782"/>
      <c r="H62" s="782"/>
      <c r="I62" s="782"/>
      <c r="J62" s="783"/>
      <c r="K62" s="998">
        <f>'Checklist - Ranking Ship LPG'!U600</f>
        <v>0</v>
      </c>
      <c r="L62" s="999"/>
      <c r="M62" s="1000"/>
      <c r="N62" s="1056">
        <f>'Checklist - Ranking Ship LPG'!V600</f>
        <v>70</v>
      </c>
      <c r="O62" s="1057"/>
      <c r="P62" s="1058"/>
      <c r="Q62" s="1004">
        <f>'Checklist - Ranking Ship LPG'!F601</f>
        <v>50</v>
      </c>
      <c r="R62" s="1005"/>
      <c r="S62" s="1005"/>
      <c r="T62" s="1006"/>
      <c r="U62" s="1007"/>
      <c r="V62" s="491"/>
      <c r="W62" s="246"/>
      <c r="X62" s="246"/>
      <c r="Y62" s="16"/>
      <c r="Z62" s="317"/>
      <c r="AA62" s="332"/>
      <c r="AB62" s="333" t="str">
        <f>IF(Q62=N62, IF(K62=N62,"a","s"),"")</f>
        <v/>
      </c>
      <c r="AC62" s="16"/>
      <c r="AD62" s="16"/>
      <c r="AE62" s="16"/>
      <c r="AF62" s="16"/>
      <c r="AG62" s="16"/>
      <c r="AH62" s="16"/>
      <c r="AI62" s="16"/>
      <c r="AJ62" s="16"/>
      <c r="AK62" s="16"/>
      <c r="AL62" s="16"/>
      <c r="AM62" s="16"/>
      <c r="AN62" s="16"/>
      <c r="AO62" s="313"/>
      <c r="AP62" s="313"/>
      <c r="AQ62" s="313"/>
      <c r="AR62" s="313"/>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row>
    <row r="63" spans="1:86" s="72" customFormat="1" ht="27.95" customHeight="1" thickBot="1" x14ac:dyDescent="0.5">
      <c r="B63" s="274" t="str">
        <f>'Checklist - Ranking Ship LPG'!B602</f>
        <v>7500</v>
      </c>
      <c r="C63" s="781" t="str">
        <f>'Checklist - Ranking Ship LPG'!C602</f>
        <v>Safe Manning and Fatigue Management</v>
      </c>
      <c r="D63" s="782"/>
      <c r="E63" s="782"/>
      <c r="F63" s="782"/>
      <c r="G63" s="782"/>
      <c r="H63" s="782"/>
      <c r="I63" s="782"/>
      <c r="J63" s="783"/>
      <c r="K63" s="998">
        <f>'Checklist - Ranking Ship LPG'!U613</f>
        <v>0</v>
      </c>
      <c r="L63" s="999"/>
      <c r="M63" s="1000"/>
      <c r="N63" s="1056">
        <f>'Checklist - Ranking Ship LPG'!V613</f>
        <v>85</v>
      </c>
      <c r="O63" s="1057"/>
      <c r="P63" s="1058"/>
      <c r="Q63" s="1004">
        <f>'Checklist - Ranking Ship LPG'!F614</f>
        <v>60</v>
      </c>
      <c r="R63" s="1005"/>
      <c r="S63" s="1005"/>
      <c r="T63" s="1006"/>
      <c r="U63" s="1007"/>
      <c r="V63" s="491"/>
      <c r="W63" s="246"/>
      <c r="X63" s="246"/>
      <c r="Y63" s="16"/>
      <c r="Z63" s="317"/>
      <c r="AA63" s="334"/>
      <c r="AB63" s="335" t="str">
        <f>IF(Q63=N63, IF(K63=N63,"a","s"),"")</f>
        <v/>
      </c>
      <c r="AC63" s="16"/>
      <c r="AD63" s="16"/>
      <c r="AE63" s="16"/>
      <c r="AF63" s="16"/>
      <c r="AG63" s="16"/>
      <c r="AH63" s="16"/>
      <c r="AI63" s="16"/>
      <c r="AJ63" s="16"/>
      <c r="AK63" s="16"/>
      <c r="AL63" s="16"/>
      <c r="AM63" s="16"/>
      <c r="AN63" s="16"/>
      <c r="AO63" s="313"/>
      <c r="AP63" s="313"/>
      <c r="AQ63" s="313"/>
      <c r="AR63" s="313"/>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row>
    <row r="64" spans="1:86" s="94" customFormat="1" ht="30" customHeight="1" thickBot="1" x14ac:dyDescent="0.25">
      <c r="A64" s="238"/>
      <c r="B64" s="285">
        <f>'Checklist - Ranking Ship LPG'!B615</f>
        <v>9000</v>
      </c>
      <c r="C64" s="1026" t="str">
        <f>'Checklist - Ranking Ship LPG'!C615</f>
        <v>REQUIREMENTS ACCORDING TO ISO STANDARDS</v>
      </c>
      <c r="D64" s="1027"/>
      <c r="E64" s="1027"/>
      <c r="F64" s="1027"/>
      <c r="G64" s="1027"/>
      <c r="H64" s="1027"/>
      <c r="I64" s="1027"/>
      <c r="J64" s="1027"/>
      <c r="K64" s="755"/>
      <c r="L64" s="755"/>
      <c r="M64" s="755"/>
      <c r="N64" s="755"/>
      <c r="O64" s="755"/>
      <c r="P64" s="755"/>
      <c r="Q64" s="755"/>
      <c r="R64" s="755"/>
      <c r="S64" s="755"/>
      <c r="T64" s="755"/>
      <c r="U64" s="756"/>
      <c r="V64" s="492"/>
      <c r="W64" s="244"/>
      <c r="X64" s="244"/>
      <c r="Y64" s="16"/>
      <c r="Z64" s="315"/>
      <c r="AA64" s="16"/>
      <c r="AB64" s="16"/>
      <c r="AC64" s="16"/>
      <c r="AD64" s="16"/>
      <c r="AE64" s="16"/>
      <c r="AF64" s="16"/>
      <c r="AG64" s="16"/>
      <c r="AH64" s="16"/>
      <c r="AI64" s="16"/>
      <c r="AJ64" s="16"/>
      <c r="AK64" s="16"/>
      <c r="AL64" s="16"/>
      <c r="AM64" s="16"/>
      <c r="AN64" s="16"/>
      <c r="AO64" s="313"/>
      <c r="AP64" s="313"/>
      <c r="AQ64" s="313"/>
      <c r="AR64" s="313"/>
      <c r="AS64" s="314"/>
      <c r="AT64" s="314"/>
      <c r="AU64" s="314"/>
      <c r="AV64" s="314"/>
      <c r="AW64" s="314"/>
      <c r="AX64" s="314"/>
      <c r="AY64" s="314"/>
      <c r="AZ64" s="314"/>
      <c r="BA64" s="314"/>
      <c r="BB64" s="314"/>
      <c r="BC64" s="314"/>
      <c r="BD64" s="314"/>
      <c r="BE64" s="314"/>
      <c r="BF64" s="314"/>
      <c r="BG64" s="314"/>
      <c r="BH64" s="314"/>
      <c r="BI64" s="314"/>
      <c r="BJ64" s="314"/>
      <c r="BK64" s="314"/>
      <c r="BL64" s="314"/>
      <c r="BM64" s="314"/>
      <c r="BN64" s="314"/>
      <c r="BO64" s="314"/>
      <c r="BP64" s="314"/>
      <c r="BQ64" s="314"/>
      <c r="BR64" s="314"/>
      <c r="BS64" s="314"/>
      <c r="BT64" s="314"/>
      <c r="BU64" s="314"/>
      <c r="BV64" s="314"/>
      <c r="BW64" s="314"/>
      <c r="BX64" s="314"/>
      <c r="BY64" s="314"/>
      <c r="BZ64" s="314"/>
      <c r="CA64" s="314"/>
      <c r="CB64" s="314"/>
      <c r="CC64" s="314"/>
      <c r="CD64" s="314"/>
      <c r="CE64" s="314"/>
      <c r="CF64" s="314"/>
      <c r="CG64" s="314"/>
      <c r="CH64" s="314"/>
    </row>
    <row r="65" spans="1:86" s="72" customFormat="1" ht="27.95" customHeight="1" thickBot="1" x14ac:dyDescent="0.5">
      <c r="B65" s="262" t="str">
        <f>'Checklist - Ranking Ship LPG'!B616</f>
        <v>9421</v>
      </c>
      <c r="C65" s="1008" t="str">
        <f>'Checklist - Ranking Ship LPG'!C616</f>
        <v>ISO Certification</v>
      </c>
      <c r="D65" s="1009"/>
      <c r="E65" s="1009"/>
      <c r="F65" s="1009"/>
      <c r="G65" s="1009"/>
      <c r="H65" s="1009"/>
      <c r="I65" s="1009"/>
      <c r="J65" s="1010"/>
      <c r="K65" s="1013">
        <f>'Checklist - Ranking Ship LPG'!U625</f>
        <v>0</v>
      </c>
      <c r="L65" s="1014"/>
      <c r="M65" s="1015"/>
      <c r="N65" s="1044">
        <f>'Checklist - Ranking Ship LPG'!V625</f>
        <v>80</v>
      </c>
      <c r="O65" s="1045"/>
      <c r="P65" s="1046"/>
      <c r="Q65" s="1016">
        <f>'Checklist - Ranking Ship LPG'!F626</f>
        <v>0</v>
      </c>
      <c r="R65" s="1017"/>
      <c r="S65" s="1017"/>
      <c r="T65" s="1011"/>
      <c r="U65" s="1012"/>
      <c r="V65" s="491"/>
      <c r="W65" s="246"/>
      <c r="X65" s="246"/>
      <c r="Y65" s="16"/>
      <c r="Z65" s="317"/>
      <c r="AA65" s="330"/>
      <c r="AB65" s="331" t="str">
        <f t="shared" ref="AB65" si="11">IF(Q65=N65, IF(K65=N65,"a","s"),"")</f>
        <v/>
      </c>
      <c r="AC65" s="16"/>
      <c r="AD65" s="16"/>
      <c r="AE65" s="16"/>
      <c r="AF65" s="16"/>
      <c r="AG65" s="16"/>
      <c r="AH65" s="16"/>
      <c r="AI65" s="16"/>
      <c r="AJ65" s="16"/>
      <c r="AK65" s="16"/>
      <c r="AL65" s="16"/>
      <c r="AM65" s="16"/>
      <c r="AN65" s="16"/>
      <c r="AO65" s="313"/>
      <c r="AP65" s="313"/>
      <c r="AQ65" s="313"/>
      <c r="AR65" s="313"/>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row>
    <row r="66" spans="1:86" s="94" customFormat="1" ht="30" customHeight="1" thickBot="1" x14ac:dyDescent="0.25">
      <c r="A66" s="181"/>
      <c r="B66" s="496"/>
      <c r="C66" s="849" t="s">
        <v>355</v>
      </c>
      <c r="D66" s="850"/>
      <c r="E66" s="850"/>
      <c r="F66" s="850"/>
      <c r="G66" s="850"/>
      <c r="H66" s="850"/>
      <c r="I66" s="850"/>
      <c r="J66" s="851"/>
      <c r="K66" s="1062">
        <f>SUM(K5:M65)</f>
        <v>0</v>
      </c>
      <c r="L66" s="1063"/>
      <c r="M66" s="1064"/>
      <c r="N66" s="1059">
        <f>SUM(N5:P65)</f>
        <v>3500</v>
      </c>
      <c r="O66" s="1060"/>
      <c r="P66" s="1061"/>
      <c r="Q66" s="837">
        <f>SUM(Q5:S65)</f>
        <v>1535</v>
      </c>
      <c r="R66" s="838"/>
      <c r="S66" s="839"/>
      <c r="T66" s="497"/>
      <c r="U66" s="498"/>
      <c r="V66" s="491"/>
      <c r="W66" s="244"/>
      <c r="X66" s="240"/>
      <c r="Y66" s="16"/>
      <c r="Z66" s="16"/>
      <c r="AA66" s="1038">
        <f>COUNTIF(AB5:AB65,"s")</f>
        <v>8</v>
      </c>
      <c r="AB66" s="1039"/>
      <c r="AC66" s="16"/>
      <c r="AD66" s="16"/>
      <c r="AE66" s="16"/>
      <c r="AF66" s="16"/>
      <c r="AG66" s="16"/>
      <c r="AH66" s="16"/>
      <c r="AI66" s="16"/>
      <c r="AJ66" s="16"/>
      <c r="AK66" s="16"/>
      <c r="AL66" s="16"/>
      <c r="AM66" s="16"/>
      <c r="AN66" s="16"/>
      <c r="AO66" s="313"/>
      <c r="AP66" s="313"/>
      <c r="AQ66" s="313"/>
      <c r="AR66" s="313"/>
      <c r="AS66" s="313"/>
      <c r="AT66" s="313"/>
      <c r="AU66" s="314"/>
      <c r="AV66" s="314"/>
      <c r="AW66" s="314"/>
      <c r="AX66" s="314"/>
      <c r="AY66" s="314"/>
      <c r="AZ66" s="314"/>
      <c r="BA66" s="314"/>
      <c r="BB66" s="314"/>
      <c r="BC66" s="314"/>
      <c r="BD66" s="314"/>
      <c r="BE66" s="314"/>
      <c r="BF66" s="314"/>
      <c r="BG66" s="314"/>
      <c r="BH66" s="314"/>
      <c r="BI66" s="314"/>
      <c r="BJ66" s="314"/>
      <c r="BK66" s="314"/>
      <c r="BL66" s="314"/>
      <c r="BM66" s="314"/>
      <c r="BN66" s="314"/>
      <c r="BO66" s="314"/>
      <c r="BP66" s="314"/>
      <c r="BQ66" s="314"/>
      <c r="BR66" s="314"/>
      <c r="BS66" s="314"/>
      <c r="BT66" s="314"/>
      <c r="BU66" s="314"/>
      <c r="BV66" s="314"/>
      <c r="BW66" s="314"/>
      <c r="BX66" s="314"/>
      <c r="BY66" s="314"/>
      <c r="BZ66" s="314"/>
      <c r="CA66" s="314"/>
      <c r="CB66" s="314"/>
      <c r="CC66" s="314"/>
      <c r="CD66" s="314"/>
      <c r="CE66" s="314"/>
      <c r="CF66" s="314"/>
      <c r="CG66" s="314"/>
      <c r="CH66" s="314"/>
    </row>
    <row r="67" spans="1:86" ht="21" customHeight="1" thickBot="1" x14ac:dyDescent="0.25">
      <c r="A67" s="251"/>
      <c r="B67" s="76"/>
      <c r="C67" s="852"/>
      <c r="D67" s="852"/>
      <c r="E67" s="852"/>
      <c r="F67" s="852"/>
      <c r="G67" s="852"/>
      <c r="H67" s="852"/>
      <c r="I67" s="852"/>
      <c r="J67" s="852"/>
      <c r="K67" s="852"/>
      <c r="L67" s="852"/>
      <c r="M67" s="852"/>
      <c r="N67" s="852"/>
      <c r="O67" s="99"/>
      <c r="P67" s="99"/>
      <c r="Q67" s="99"/>
      <c r="R67" s="99"/>
      <c r="S67" s="99"/>
      <c r="T67" s="99"/>
      <c r="U67" s="99"/>
      <c r="V67" s="99"/>
      <c r="W67" s="3"/>
      <c r="X67" s="79"/>
    </row>
    <row r="68" spans="1:86" ht="29.25" customHeight="1" x14ac:dyDescent="0.2">
      <c r="A68" s="251"/>
      <c r="B68" s="252" t="s">
        <v>235</v>
      </c>
      <c r="C68" s="307"/>
      <c r="D68" s="99"/>
      <c r="E68" s="99"/>
      <c r="F68" s="99"/>
      <c r="G68" s="99"/>
      <c r="H68" s="99"/>
      <c r="I68" s="99"/>
      <c r="J68" s="99"/>
      <c r="K68" s="99"/>
      <c r="L68" s="99"/>
      <c r="M68" s="99"/>
      <c r="N68" s="99"/>
      <c r="O68" s="99"/>
      <c r="P68" s="99"/>
      <c r="Q68" s="99"/>
      <c r="R68" s="99"/>
      <c r="S68" s="99"/>
      <c r="T68" s="99"/>
      <c r="U68" s="99"/>
      <c r="V68" s="99"/>
      <c r="X68" s="76"/>
      <c r="AA68" s="853" t="s">
        <v>107</v>
      </c>
      <c r="AB68" s="854"/>
    </row>
    <row r="69" spans="1:86" ht="30" customHeight="1" thickBot="1" x14ac:dyDescent="0.25">
      <c r="A69" s="251"/>
      <c r="B69" s="253" t="s">
        <v>283</v>
      </c>
      <c r="C69" s="1036" t="s">
        <v>237</v>
      </c>
      <c r="D69" s="757"/>
      <c r="E69" s="757"/>
      <c r="F69" s="757"/>
      <c r="G69" s="757"/>
      <c r="H69" s="757"/>
      <c r="I69" s="757"/>
      <c r="J69" s="757"/>
      <c r="K69" s="757"/>
      <c r="L69" s="757"/>
      <c r="M69" s="757"/>
      <c r="N69" s="1037"/>
      <c r="O69" s="99"/>
      <c r="P69" s="99"/>
      <c r="Q69" s="99"/>
      <c r="R69" s="99"/>
      <c r="S69" s="99"/>
      <c r="T69" s="99"/>
      <c r="U69" s="99"/>
      <c r="V69" s="99"/>
      <c r="X69" s="76"/>
      <c r="AA69" s="318" t="s">
        <v>236</v>
      </c>
      <c r="AB69" s="319">
        <f>K66/N66</f>
        <v>0</v>
      </c>
      <c r="AN69" s="336"/>
    </row>
    <row r="70" spans="1:86" ht="30" customHeight="1" x14ac:dyDescent="0.2">
      <c r="A70" s="251"/>
      <c r="B70" s="254"/>
      <c r="C70" s="1036" t="s">
        <v>238</v>
      </c>
      <c r="D70" s="757"/>
      <c r="E70" s="757"/>
      <c r="F70" s="757"/>
      <c r="G70" s="757"/>
      <c r="H70" s="757"/>
      <c r="I70" s="757"/>
      <c r="J70" s="757"/>
      <c r="K70" s="757"/>
      <c r="L70" s="757"/>
      <c r="M70" s="757"/>
      <c r="N70" s="1037"/>
      <c r="O70" s="99"/>
      <c r="P70" s="99"/>
      <c r="Q70" s="99"/>
      <c r="R70" s="99"/>
      <c r="S70" s="99"/>
      <c r="T70" s="99"/>
      <c r="U70" s="99"/>
      <c r="V70" s="99"/>
      <c r="X70" s="76"/>
      <c r="AA70" s="320"/>
      <c r="AB70" s="321"/>
      <c r="AC70" s="322"/>
    </row>
    <row r="71" spans="1:86" ht="30" customHeight="1" x14ac:dyDescent="0.2">
      <c r="A71" s="251"/>
      <c r="B71" s="255"/>
      <c r="C71" s="1036" t="s">
        <v>239</v>
      </c>
      <c r="D71" s="757"/>
      <c r="E71" s="757"/>
      <c r="F71" s="757"/>
      <c r="G71" s="757"/>
      <c r="H71" s="757"/>
      <c r="I71" s="757"/>
      <c r="J71" s="757"/>
      <c r="K71" s="757"/>
      <c r="L71" s="757"/>
      <c r="M71" s="757"/>
      <c r="N71" s="1037"/>
      <c r="O71" s="99"/>
      <c r="P71" s="99"/>
      <c r="Q71" s="99"/>
      <c r="R71" s="99"/>
      <c r="S71" s="99"/>
      <c r="T71" s="99"/>
      <c r="U71" s="99"/>
      <c r="V71" s="99"/>
      <c r="X71" s="76"/>
    </row>
    <row r="72" spans="1:86" ht="30" customHeight="1" x14ac:dyDescent="0.2">
      <c r="A72" s="251"/>
      <c r="B72" s="256">
        <v>0</v>
      </c>
      <c r="C72" s="1036" t="s">
        <v>240</v>
      </c>
      <c r="D72" s="757"/>
      <c r="E72" s="757"/>
      <c r="F72" s="757"/>
      <c r="G72" s="757"/>
      <c r="H72" s="757"/>
      <c r="I72" s="757"/>
      <c r="J72" s="757"/>
      <c r="K72" s="757"/>
      <c r="L72" s="757"/>
      <c r="M72" s="757"/>
      <c r="N72" s="1037"/>
      <c r="O72" s="99"/>
      <c r="P72" s="99"/>
      <c r="Q72" s="99"/>
      <c r="R72" s="99"/>
      <c r="S72" s="99"/>
      <c r="T72" s="99"/>
      <c r="U72" s="99"/>
      <c r="V72" s="99"/>
      <c r="X72" s="76"/>
    </row>
    <row r="73" spans="1:86" ht="30" customHeight="1" x14ac:dyDescent="0.25">
      <c r="A73" s="251"/>
      <c r="B73" s="257"/>
      <c r="C73" s="1036" t="s">
        <v>241</v>
      </c>
      <c r="D73" s="757"/>
      <c r="E73" s="757"/>
      <c r="F73" s="757"/>
      <c r="G73" s="757"/>
      <c r="H73" s="757"/>
      <c r="I73" s="757"/>
      <c r="J73" s="757"/>
      <c r="K73" s="757"/>
      <c r="L73" s="757"/>
      <c r="M73" s="757"/>
      <c r="N73" s="1037"/>
      <c r="O73" s="99"/>
      <c r="P73" s="99"/>
      <c r="Q73" s="99"/>
      <c r="R73" s="99"/>
      <c r="S73" s="99"/>
      <c r="T73" s="99"/>
      <c r="U73" s="99"/>
      <c r="V73" s="99"/>
      <c r="X73" s="258"/>
    </row>
    <row r="74" spans="1:86" ht="30" customHeight="1" x14ac:dyDescent="0.2">
      <c r="A74" s="251"/>
      <c r="B74" s="259">
        <v>0</v>
      </c>
      <c r="C74" s="1036" t="s">
        <v>198</v>
      </c>
      <c r="D74" s="757"/>
      <c r="E74" s="757"/>
      <c r="F74" s="757"/>
      <c r="G74" s="757"/>
      <c r="H74" s="757"/>
      <c r="I74" s="757"/>
      <c r="J74" s="757"/>
      <c r="K74" s="757"/>
      <c r="L74" s="757"/>
      <c r="M74" s="757"/>
      <c r="N74" s="1037"/>
      <c r="O74" s="99"/>
      <c r="P74" s="99"/>
      <c r="Q74" s="99"/>
      <c r="R74" s="99"/>
      <c r="S74" s="99"/>
      <c r="T74" s="99"/>
      <c r="U74" s="99"/>
      <c r="V74" s="99"/>
      <c r="X74" s="76"/>
    </row>
    <row r="75" spans="1:86" ht="30" customHeight="1" x14ac:dyDescent="0.25">
      <c r="A75" s="260"/>
      <c r="B75" s="261"/>
      <c r="C75" s="1036" t="s">
        <v>242</v>
      </c>
      <c r="D75" s="757"/>
      <c r="E75" s="757"/>
      <c r="F75" s="757"/>
      <c r="G75" s="757"/>
      <c r="H75" s="757"/>
      <c r="I75" s="757"/>
      <c r="J75" s="757"/>
      <c r="K75" s="757"/>
      <c r="L75" s="757"/>
      <c r="M75" s="757"/>
      <c r="N75" s="1037"/>
      <c r="O75" s="99"/>
      <c r="P75" s="99"/>
      <c r="Q75" s="99"/>
      <c r="R75" s="99"/>
      <c r="S75" s="99"/>
      <c r="T75" s="99"/>
      <c r="U75" s="99"/>
      <c r="V75" s="99"/>
      <c r="X75" s="258"/>
    </row>
    <row r="76" spans="1:86" ht="30" customHeight="1" x14ac:dyDescent="0.25">
      <c r="A76" s="260"/>
      <c r="B76" s="371"/>
      <c r="C76" s="1036" t="s">
        <v>478</v>
      </c>
      <c r="D76" s="757"/>
      <c r="E76" s="757"/>
      <c r="F76" s="757"/>
      <c r="G76" s="757"/>
      <c r="H76" s="757"/>
      <c r="I76" s="757"/>
      <c r="J76" s="757"/>
      <c r="K76" s="757"/>
      <c r="L76" s="757"/>
      <c r="M76" s="757"/>
      <c r="N76" s="1037"/>
      <c r="O76" s="99"/>
      <c r="P76" s="99"/>
      <c r="Q76" s="99"/>
      <c r="R76" s="99"/>
      <c r="S76" s="99"/>
      <c r="T76" s="99"/>
      <c r="U76" s="99"/>
      <c r="V76" s="99"/>
      <c r="X76" s="258"/>
    </row>
    <row r="77" spans="1:86" ht="20.25" x14ac:dyDescent="0.2">
      <c r="A77" s="260"/>
      <c r="B77" s="308" t="s">
        <v>205</v>
      </c>
      <c r="C77" s="309"/>
      <c r="D77" s="310"/>
      <c r="E77" s="310"/>
      <c r="F77" s="310"/>
      <c r="G77" s="310"/>
      <c r="H77" s="310"/>
      <c r="I77" s="99"/>
      <c r="J77" s="99"/>
      <c r="K77" s="99"/>
      <c r="L77" s="99"/>
      <c r="M77" s="99"/>
      <c r="N77" s="99"/>
      <c r="O77" s="99"/>
      <c r="P77" s="99"/>
      <c r="Q77" s="99"/>
      <c r="R77" s="99"/>
      <c r="S77" s="99"/>
      <c r="T77" s="99"/>
      <c r="U77" s="99"/>
      <c r="V77" s="99"/>
      <c r="X77" s="76"/>
    </row>
    <row r="78" spans="1:86" ht="20.25" x14ac:dyDescent="0.2">
      <c r="A78" s="327"/>
      <c r="B78" s="313"/>
      <c r="C78" s="337"/>
      <c r="D78" s="16"/>
      <c r="E78" s="16"/>
      <c r="F78" s="16"/>
      <c r="G78" s="16"/>
      <c r="H78" s="16"/>
      <c r="I78" s="16"/>
      <c r="J78" s="16"/>
      <c r="K78" s="16"/>
      <c r="L78" s="16"/>
      <c r="M78" s="16"/>
      <c r="N78" s="16"/>
      <c r="O78" s="16"/>
      <c r="P78" s="16"/>
      <c r="Q78" s="16"/>
      <c r="R78" s="16"/>
      <c r="S78" s="16"/>
      <c r="T78" s="16"/>
      <c r="U78" s="16"/>
      <c r="V78" s="16"/>
      <c r="W78" s="16"/>
      <c r="X78" s="313"/>
    </row>
    <row r="79" spans="1:86" ht="20.25" x14ac:dyDescent="0.2">
      <c r="A79" s="327"/>
      <c r="B79" s="313"/>
      <c r="C79" s="337"/>
      <c r="D79" s="16"/>
      <c r="E79" s="16"/>
      <c r="F79" s="16"/>
      <c r="G79" s="16"/>
      <c r="H79" s="16"/>
      <c r="I79" s="16"/>
      <c r="J79" s="16"/>
      <c r="K79" s="16"/>
      <c r="L79" s="16"/>
      <c r="M79" s="16"/>
      <c r="N79" s="16"/>
      <c r="O79" s="16"/>
      <c r="P79" s="16"/>
      <c r="Q79" s="16"/>
      <c r="R79" s="16"/>
      <c r="S79" s="16"/>
      <c r="T79" s="16"/>
      <c r="U79" s="16"/>
      <c r="V79" s="16"/>
      <c r="W79" s="16"/>
      <c r="X79" s="313"/>
    </row>
    <row r="80" spans="1:86" ht="20.25" x14ac:dyDescent="0.2">
      <c r="A80" s="327"/>
      <c r="B80" s="313"/>
      <c r="C80" s="337"/>
      <c r="D80" s="16"/>
      <c r="E80" s="16"/>
      <c r="F80" s="16"/>
      <c r="G80" s="16"/>
      <c r="H80" s="16"/>
      <c r="I80" s="16"/>
      <c r="J80" s="16"/>
      <c r="K80" s="16"/>
      <c r="L80" s="16"/>
      <c r="M80" s="16"/>
      <c r="N80" s="16"/>
      <c r="O80" s="16"/>
      <c r="P80" s="16"/>
      <c r="Q80" s="16"/>
      <c r="R80" s="16"/>
      <c r="S80" s="16"/>
      <c r="T80" s="16"/>
      <c r="U80" s="16"/>
      <c r="V80" s="16"/>
      <c r="W80" s="16"/>
      <c r="X80" s="316"/>
    </row>
    <row r="81" spans="1:24" ht="20.25" x14ac:dyDescent="0.25">
      <c r="A81" s="327"/>
      <c r="B81" s="313"/>
      <c r="C81" s="337"/>
      <c r="D81" s="16"/>
      <c r="E81" s="16"/>
      <c r="F81" s="16"/>
      <c r="G81" s="16"/>
      <c r="H81" s="16"/>
      <c r="I81" s="16"/>
      <c r="J81" s="16"/>
      <c r="K81" s="16"/>
      <c r="L81" s="16"/>
      <c r="M81" s="16"/>
      <c r="N81" s="16"/>
      <c r="O81" s="16"/>
      <c r="P81" s="16"/>
      <c r="Q81" s="16"/>
      <c r="R81" s="16"/>
      <c r="S81" s="16"/>
      <c r="T81" s="16"/>
      <c r="U81" s="16"/>
      <c r="V81" s="16"/>
      <c r="W81" s="16"/>
      <c r="X81" s="326"/>
    </row>
    <row r="82" spans="1:24" ht="20.25" x14ac:dyDescent="0.25">
      <c r="A82" s="327"/>
      <c r="B82" s="313"/>
      <c r="C82" s="337"/>
      <c r="D82" s="16"/>
      <c r="E82" s="16"/>
      <c r="F82" s="16"/>
      <c r="G82" s="16"/>
      <c r="H82" s="16"/>
      <c r="I82" s="16"/>
      <c r="J82" s="16"/>
      <c r="K82" s="16"/>
      <c r="L82" s="16"/>
      <c r="M82" s="16"/>
      <c r="N82" s="16"/>
      <c r="O82" s="16"/>
      <c r="P82" s="16"/>
      <c r="Q82" s="16"/>
      <c r="R82" s="16"/>
      <c r="S82" s="16"/>
      <c r="T82" s="16"/>
      <c r="U82" s="16"/>
      <c r="V82" s="16"/>
      <c r="W82" s="16"/>
      <c r="X82" s="326"/>
    </row>
    <row r="83" spans="1:24" ht="18" x14ac:dyDescent="0.25">
      <c r="A83" s="327"/>
      <c r="B83" s="313"/>
      <c r="C83" s="325"/>
      <c r="D83" s="16"/>
      <c r="E83" s="16"/>
      <c r="F83" s="16"/>
      <c r="G83" s="16"/>
      <c r="H83" s="16"/>
      <c r="I83" s="16"/>
      <c r="J83" s="16"/>
      <c r="K83" s="16"/>
      <c r="L83" s="16"/>
      <c r="M83" s="16"/>
      <c r="N83" s="16"/>
      <c r="O83" s="16"/>
      <c r="P83" s="16"/>
      <c r="Q83" s="16"/>
      <c r="R83" s="16"/>
      <c r="S83" s="16"/>
      <c r="T83" s="16"/>
      <c r="U83" s="16"/>
      <c r="V83" s="16"/>
      <c r="W83" s="16"/>
      <c r="X83" s="326"/>
    </row>
    <row r="84" spans="1:24" ht="12.75" x14ac:dyDescent="0.2">
      <c r="A84" s="327"/>
      <c r="B84" s="313"/>
      <c r="C84" s="325"/>
      <c r="D84" s="16"/>
      <c r="E84" s="16"/>
      <c r="F84" s="16"/>
      <c r="G84" s="16"/>
      <c r="H84" s="16"/>
      <c r="I84" s="16"/>
      <c r="J84" s="16"/>
      <c r="K84" s="16"/>
      <c r="L84" s="16"/>
      <c r="M84" s="16"/>
      <c r="N84" s="16"/>
      <c r="O84" s="16"/>
      <c r="P84" s="16"/>
      <c r="Q84" s="16"/>
      <c r="R84" s="16"/>
      <c r="S84" s="16"/>
      <c r="T84" s="16"/>
      <c r="U84" s="16"/>
      <c r="V84" s="16"/>
      <c r="W84" s="16"/>
      <c r="X84" s="313"/>
    </row>
    <row r="85" spans="1:24" ht="12.75" x14ac:dyDescent="0.2">
      <c r="A85" s="327"/>
      <c r="B85" s="313"/>
      <c r="C85" s="325"/>
      <c r="D85" s="16"/>
      <c r="E85" s="16"/>
      <c r="F85" s="16"/>
      <c r="G85" s="16"/>
      <c r="H85" s="16"/>
      <c r="I85" s="16"/>
      <c r="J85" s="16"/>
      <c r="K85" s="16"/>
      <c r="L85" s="16"/>
      <c r="M85" s="16"/>
      <c r="N85" s="16"/>
      <c r="O85" s="16"/>
      <c r="P85" s="16"/>
      <c r="Q85" s="16"/>
      <c r="R85" s="16"/>
      <c r="S85" s="16"/>
      <c r="T85" s="16"/>
      <c r="U85" s="16"/>
      <c r="V85" s="16"/>
      <c r="W85" s="16"/>
      <c r="X85" s="313"/>
    </row>
    <row r="86" spans="1:24" ht="12.75" x14ac:dyDescent="0.2">
      <c r="A86" s="327"/>
      <c r="B86" s="313"/>
      <c r="C86" s="325"/>
      <c r="D86" s="16"/>
      <c r="E86" s="16"/>
      <c r="F86" s="16"/>
      <c r="G86" s="16"/>
      <c r="H86" s="16"/>
      <c r="I86" s="16"/>
      <c r="J86" s="16"/>
      <c r="K86" s="16"/>
      <c r="L86" s="16"/>
      <c r="M86" s="16"/>
      <c r="N86" s="16"/>
      <c r="O86" s="16"/>
      <c r="P86" s="16"/>
      <c r="Q86" s="16"/>
      <c r="R86" s="16"/>
      <c r="S86" s="16"/>
      <c r="T86" s="16"/>
      <c r="U86" s="16"/>
      <c r="V86" s="16"/>
      <c r="W86" s="16"/>
      <c r="X86" s="313"/>
    </row>
    <row r="87" spans="1:24" ht="12.75" x14ac:dyDescent="0.2">
      <c r="A87" s="327"/>
      <c r="B87" s="313"/>
      <c r="C87" s="325"/>
      <c r="D87" s="16"/>
      <c r="E87" s="16"/>
      <c r="F87" s="16"/>
      <c r="G87" s="16"/>
      <c r="H87" s="16"/>
      <c r="I87" s="16"/>
      <c r="J87" s="16"/>
      <c r="K87" s="16"/>
      <c r="L87" s="16"/>
      <c r="M87" s="16"/>
      <c r="N87" s="16"/>
      <c r="O87" s="16"/>
      <c r="P87" s="16"/>
      <c r="Q87" s="16"/>
      <c r="R87" s="16"/>
      <c r="S87" s="16"/>
      <c r="T87" s="16"/>
      <c r="U87" s="16"/>
      <c r="V87" s="16"/>
      <c r="W87" s="16"/>
      <c r="X87" s="313"/>
    </row>
    <row r="88" spans="1:24" ht="12.75" x14ac:dyDescent="0.2">
      <c r="A88" s="327"/>
      <c r="B88" s="313"/>
      <c r="C88" s="325"/>
      <c r="D88" s="16"/>
      <c r="E88" s="16"/>
      <c r="F88" s="16"/>
      <c r="G88" s="16"/>
      <c r="H88" s="16"/>
      <c r="I88" s="16"/>
      <c r="J88" s="16"/>
      <c r="K88" s="16"/>
      <c r="L88" s="16"/>
      <c r="M88" s="16"/>
      <c r="N88" s="16"/>
      <c r="O88" s="16"/>
      <c r="P88" s="16"/>
      <c r="Q88" s="16"/>
      <c r="R88" s="16"/>
      <c r="S88" s="16"/>
      <c r="T88" s="16"/>
      <c r="U88" s="16"/>
      <c r="V88" s="16"/>
      <c r="W88" s="16"/>
      <c r="X88" s="313"/>
    </row>
    <row r="89" spans="1:24" ht="12.75" x14ac:dyDescent="0.2">
      <c r="A89" s="327"/>
      <c r="B89" s="313"/>
      <c r="C89" s="325"/>
      <c r="D89" s="16"/>
      <c r="E89" s="16"/>
      <c r="F89" s="16"/>
      <c r="G89" s="16"/>
      <c r="H89" s="16"/>
      <c r="I89" s="16"/>
      <c r="J89" s="16"/>
      <c r="K89" s="16"/>
      <c r="L89" s="16"/>
      <c r="M89" s="16"/>
      <c r="N89" s="16"/>
      <c r="O89" s="16"/>
      <c r="P89" s="16"/>
      <c r="Q89" s="16"/>
      <c r="R89" s="16"/>
      <c r="S89" s="16"/>
      <c r="T89" s="16"/>
      <c r="U89" s="16"/>
      <c r="V89" s="16"/>
      <c r="W89" s="16"/>
      <c r="X89" s="313"/>
    </row>
    <row r="90" spans="1:24" ht="12.75" x14ac:dyDescent="0.2">
      <c r="A90" s="327"/>
      <c r="B90" s="313"/>
      <c r="C90" s="325"/>
      <c r="D90" s="16"/>
      <c r="E90" s="16"/>
      <c r="F90" s="16"/>
      <c r="G90" s="16"/>
      <c r="H90" s="16"/>
      <c r="I90" s="16"/>
      <c r="J90" s="16"/>
      <c r="K90" s="16"/>
      <c r="L90" s="16"/>
      <c r="M90" s="16"/>
      <c r="N90" s="16"/>
      <c r="O90" s="16"/>
      <c r="P90" s="16"/>
      <c r="Q90" s="16"/>
      <c r="R90" s="16"/>
      <c r="S90" s="16"/>
      <c r="T90" s="16"/>
      <c r="U90" s="16"/>
      <c r="V90" s="16"/>
      <c r="W90" s="16"/>
      <c r="X90" s="316"/>
    </row>
    <row r="91" spans="1:24" ht="18" x14ac:dyDescent="0.25">
      <c r="A91" s="327"/>
      <c r="B91" s="313"/>
      <c r="C91" s="325"/>
      <c r="D91" s="16"/>
      <c r="E91" s="16"/>
      <c r="F91" s="16"/>
      <c r="G91" s="16"/>
      <c r="H91" s="16"/>
      <c r="I91" s="16"/>
      <c r="J91" s="16"/>
      <c r="K91" s="16"/>
      <c r="L91" s="16"/>
      <c r="M91" s="16"/>
      <c r="N91" s="16"/>
      <c r="O91" s="16"/>
      <c r="P91" s="16"/>
      <c r="Q91" s="16"/>
      <c r="R91" s="16"/>
      <c r="S91" s="16"/>
      <c r="T91" s="16"/>
      <c r="U91" s="16"/>
      <c r="V91" s="16"/>
      <c r="W91" s="16"/>
      <c r="X91" s="326"/>
    </row>
    <row r="92" spans="1:24" ht="18" x14ac:dyDescent="0.25">
      <c r="A92" s="327"/>
      <c r="B92" s="313"/>
      <c r="C92" s="325"/>
      <c r="D92" s="16"/>
      <c r="E92" s="16"/>
      <c r="F92" s="16"/>
      <c r="G92" s="16"/>
      <c r="H92" s="16"/>
      <c r="I92" s="16"/>
      <c r="J92" s="16"/>
      <c r="K92" s="16"/>
      <c r="L92" s="16"/>
      <c r="M92" s="16"/>
      <c r="N92" s="16"/>
      <c r="O92" s="16"/>
      <c r="P92" s="16"/>
      <c r="Q92" s="16"/>
      <c r="R92" s="16"/>
      <c r="S92" s="16"/>
      <c r="T92" s="16"/>
      <c r="U92" s="16"/>
      <c r="V92" s="16"/>
      <c r="W92" s="16"/>
      <c r="X92" s="326"/>
    </row>
    <row r="93" spans="1:24" ht="18" x14ac:dyDescent="0.25">
      <c r="A93" s="327"/>
      <c r="B93" s="313"/>
      <c r="C93" s="325"/>
      <c r="D93" s="16"/>
      <c r="E93" s="16"/>
      <c r="F93" s="16"/>
      <c r="G93" s="16"/>
      <c r="H93" s="16"/>
      <c r="I93" s="16"/>
      <c r="J93" s="16"/>
      <c r="K93" s="16"/>
      <c r="L93" s="16"/>
      <c r="M93" s="16"/>
      <c r="N93" s="16"/>
      <c r="O93" s="16"/>
      <c r="P93" s="16"/>
      <c r="Q93" s="16"/>
      <c r="R93" s="16"/>
      <c r="S93" s="16"/>
      <c r="T93" s="16"/>
      <c r="U93" s="16"/>
      <c r="V93" s="16"/>
      <c r="W93" s="16"/>
      <c r="X93" s="326"/>
    </row>
    <row r="94" spans="1:24" ht="18" x14ac:dyDescent="0.25">
      <c r="A94" s="327"/>
      <c r="B94" s="313"/>
      <c r="C94" s="325"/>
      <c r="D94" s="16"/>
      <c r="E94" s="16"/>
      <c r="F94" s="16"/>
      <c r="G94" s="16"/>
      <c r="H94" s="16"/>
      <c r="I94" s="16"/>
      <c r="J94" s="16"/>
      <c r="K94" s="16"/>
      <c r="L94" s="16"/>
      <c r="M94" s="16"/>
      <c r="N94" s="16"/>
      <c r="O94" s="16"/>
      <c r="P94" s="16"/>
      <c r="Q94" s="16"/>
      <c r="R94" s="16"/>
      <c r="S94" s="16"/>
      <c r="T94" s="16"/>
      <c r="U94" s="16"/>
      <c r="V94" s="16"/>
      <c r="W94" s="16"/>
      <c r="X94" s="326"/>
    </row>
    <row r="95" spans="1:24" ht="18" x14ac:dyDescent="0.25">
      <c r="A95" s="327"/>
      <c r="B95" s="313"/>
      <c r="C95" s="325"/>
      <c r="D95" s="16"/>
      <c r="E95" s="16"/>
      <c r="F95" s="16"/>
      <c r="G95" s="16"/>
      <c r="H95" s="16"/>
      <c r="I95" s="16"/>
      <c r="J95" s="16"/>
      <c r="K95" s="16"/>
      <c r="L95" s="16"/>
      <c r="M95" s="16"/>
      <c r="N95" s="16"/>
      <c r="O95" s="16"/>
      <c r="P95" s="16"/>
      <c r="Q95" s="16"/>
      <c r="R95" s="16"/>
      <c r="S95" s="16"/>
      <c r="T95" s="16"/>
      <c r="U95" s="16"/>
      <c r="V95" s="16"/>
      <c r="W95" s="16"/>
      <c r="X95" s="326"/>
    </row>
    <row r="96" spans="1:24" ht="18" x14ac:dyDescent="0.25">
      <c r="A96" s="327"/>
      <c r="B96" s="313"/>
      <c r="C96" s="325"/>
      <c r="D96" s="16"/>
      <c r="E96" s="16"/>
      <c r="F96" s="16"/>
      <c r="G96" s="16"/>
      <c r="H96" s="16"/>
      <c r="I96" s="16"/>
      <c r="J96" s="16"/>
      <c r="K96" s="16"/>
      <c r="L96" s="16"/>
      <c r="M96" s="16"/>
      <c r="N96" s="16"/>
      <c r="O96" s="16"/>
      <c r="P96" s="16"/>
      <c r="Q96" s="16"/>
      <c r="R96" s="16"/>
      <c r="S96" s="16"/>
      <c r="T96" s="16"/>
      <c r="U96" s="16"/>
      <c r="V96" s="16"/>
      <c r="W96" s="16"/>
      <c r="X96" s="326"/>
    </row>
    <row r="97" spans="1:24" ht="12.75" x14ac:dyDescent="0.2">
      <c r="A97" s="327"/>
      <c r="B97" s="313"/>
      <c r="C97" s="325"/>
      <c r="D97" s="16"/>
      <c r="E97" s="16"/>
      <c r="F97" s="16"/>
      <c r="G97" s="16"/>
      <c r="H97" s="16"/>
      <c r="I97" s="16"/>
      <c r="J97" s="16"/>
      <c r="K97" s="16"/>
      <c r="L97" s="16"/>
      <c r="M97" s="16"/>
      <c r="N97" s="16"/>
      <c r="O97" s="16"/>
      <c r="P97" s="16"/>
      <c r="Q97" s="16"/>
      <c r="R97" s="16"/>
      <c r="S97" s="16"/>
      <c r="T97" s="16"/>
      <c r="U97" s="16"/>
      <c r="V97" s="16"/>
      <c r="W97" s="16"/>
      <c r="X97" s="313"/>
    </row>
    <row r="98" spans="1:24" ht="12.75" x14ac:dyDescent="0.2">
      <c r="A98" s="327"/>
      <c r="B98" s="313"/>
      <c r="C98" s="325"/>
      <c r="D98" s="16"/>
      <c r="E98" s="16"/>
      <c r="F98" s="16"/>
      <c r="G98" s="16"/>
      <c r="H98" s="16"/>
      <c r="I98" s="16"/>
      <c r="J98" s="16"/>
      <c r="K98" s="16"/>
      <c r="L98" s="16"/>
      <c r="M98" s="16"/>
      <c r="N98" s="16"/>
      <c r="O98" s="16"/>
      <c r="P98" s="16"/>
      <c r="Q98" s="16"/>
      <c r="R98" s="16"/>
      <c r="S98" s="16"/>
      <c r="T98" s="16"/>
      <c r="U98" s="16"/>
      <c r="V98" s="16"/>
      <c r="W98" s="16"/>
      <c r="X98" s="16"/>
    </row>
    <row r="99" spans="1:24" ht="12.75" x14ac:dyDescent="0.2">
      <c r="A99" s="327"/>
      <c r="B99" s="313"/>
      <c r="C99" s="325"/>
      <c r="D99" s="16"/>
      <c r="E99" s="16"/>
      <c r="F99" s="16"/>
      <c r="G99" s="16"/>
      <c r="H99" s="16"/>
      <c r="I99" s="16"/>
      <c r="J99" s="16"/>
      <c r="K99" s="16"/>
      <c r="L99" s="16"/>
      <c r="M99" s="16"/>
      <c r="N99" s="16"/>
      <c r="O99" s="16"/>
      <c r="P99" s="16"/>
      <c r="Q99" s="16"/>
      <c r="R99" s="16"/>
      <c r="S99" s="16"/>
      <c r="T99" s="16"/>
      <c r="U99" s="16"/>
      <c r="V99" s="16"/>
      <c r="W99" s="16"/>
      <c r="X99" s="16"/>
    </row>
    <row r="100" spans="1:24" ht="12.75" x14ac:dyDescent="0.2">
      <c r="A100" s="327"/>
      <c r="B100" s="313"/>
      <c r="C100" s="325"/>
      <c r="D100" s="16"/>
      <c r="E100" s="16"/>
      <c r="F100" s="16"/>
      <c r="G100" s="16"/>
      <c r="H100" s="16"/>
      <c r="I100" s="16"/>
      <c r="J100" s="16"/>
      <c r="K100" s="16"/>
      <c r="L100" s="16"/>
      <c r="M100" s="16"/>
      <c r="N100" s="16"/>
      <c r="O100" s="16"/>
      <c r="P100" s="16"/>
      <c r="Q100" s="16"/>
      <c r="R100" s="16"/>
      <c r="S100" s="16"/>
      <c r="T100" s="16"/>
      <c r="U100" s="16"/>
      <c r="V100" s="16"/>
      <c r="W100" s="16"/>
      <c r="X100" s="16"/>
    </row>
    <row r="101" spans="1:24" ht="12.75" x14ac:dyDescent="0.2">
      <c r="A101" s="327"/>
      <c r="B101" s="313"/>
      <c r="C101" s="325"/>
      <c r="D101" s="16"/>
      <c r="E101" s="16"/>
      <c r="F101" s="16"/>
      <c r="G101" s="16"/>
      <c r="H101" s="16"/>
      <c r="I101" s="16"/>
      <c r="J101" s="16"/>
      <c r="K101" s="16"/>
      <c r="L101" s="16"/>
      <c r="M101" s="16"/>
      <c r="N101" s="16"/>
      <c r="O101" s="16"/>
      <c r="P101" s="16"/>
      <c r="Q101" s="16"/>
      <c r="R101" s="16"/>
      <c r="S101" s="16"/>
      <c r="T101" s="16"/>
      <c r="U101" s="16"/>
      <c r="V101" s="16"/>
      <c r="W101" s="16"/>
      <c r="X101" s="16"/>
    </row>
    <row r="102" spans="1:24" ht="12.75" x14ac:dyDescent="0.2">
      <c r="A102" s="327"/>
      <c r="B102" s="313"/>
      <c r="C102" s="325"/>
      <c r="D102" s="16"/>
      <c r="E102" s="16"/>
      <c r="F102" s="16"/>
      <c r="G102" s="16"/>
      <c r="H102" s="16"/>
      <c r="I102" s="16"/>
      <c r="J102" s="16"/>
      <c r="K102" s="16"/>
      <c r="L102" s="16"/>
      <c r="M102" s="16"/>
      <c r="N102" s="16"/>
      <c r="O102" s="16"/>
      <c r="P102" s="16"/>
      <c r="Q102" s="16"/>
      <c r="R102" s="16"/>
      <c r="S102" s="16"/>
      <c r="T102" s="16"/>
      <c r="U102" s="16"/>
      <c r="V102" s="16"/>
      <c r="W102" s="16"/>
      <c r="X102" s="16"/>
    </row>
    <row r="103" spans="1:24" ht="12.75" x14ac:dyDescent="0.2">
      <c r="A103" s="327"/>
      <c r="B103" s="313"/>
      <c r="C103" s="325"/>
      <c r="D103" s="16"/>
      <c r="E103" s="16"/>
      <c r="F103" s="16"/>
      <c r="G103" s="16"/>
      <c r="H103" s="16"/>
      <c r="I103" s="16"/>
      <c r="J103" s="16"/>
      <c r="K103" s="16"/>
      <c r="L103" s="16"/>
      <c r="M103" s="16"/>
      <c r="N103" s="16"/>
      <c r="O103" s="16"/>
      <c r="P103" s="16"/>
      <c r="Q103" s="16"/>
      <c r="R103" s="16"/>
      <c r="S103" s="16"/>
      <c r="T103" s="16"/>
      <c r="U103" s="16"/>
      <c r="V103" s="16"/>
      <c r="W103" s="16"/>
      <c r="X103" s="16"/>
    </row>
    <row r="104" spans="1:24" ht="12.75" x14ac:dyDescent="0.2">
      <c r="A104" s="327"/>
      <c r="B104" s="313"/>
      <c r="C104" s="325"/>
      <c r="D104" s="16"/>
      <c r="E104" s="16"/>
      <c r="F104" s="16"/>
      <c r="G104" s="16"/>
      <c r="H104" s="16"/>
      <c r="I104" s="16"/>
      <c r="J104" s="16"/>
      <c r="K104" s="16"/>
      <c r="L104" s="16"/>
      <c r="M104" s="16"/>
      <c r="N104" s="16"/>
      <c r="O104" s="16"/>
      <c r="P104" s="16"/>
      <c r="Q104" s="16"/>
      <c r="R104" s="16"/>
      <c r="S104" s="16"/>
      <c r="T104" s="16"/>
      <c r="U104" s="16"/>
      <c r="V104" s="16"/>
      <c r="W104" s="16"/>
      <c r="X104" s="16"/>
    </row>
    <row r="105" spans="1:24" ht="12.75" x14ac:dyDescent="0.2">
      <c r="A105" s="327"/>
      <c r="B105" s="313"/>
      <c r="C105" s="325"/>
      <c r="D105" s="16"/>
      <c r="E105" s="16"/>
      <c r="F105" s="16"/>
      <c r="G105" s="16"/>
      <c r="H105" s="16"/>
      <c r="I105" s="16"/>
      <c r="J105" s="16"/>
      <c r="K105" s="16"/>
      <c r="L105" s="16"/>
      <c r="M105" s="16"/>
      <c r="N105" s="16"/>
      <c r="O105" s="16"/>
      <c r="P105" s="16"/>
      <c r="Q105" s="16"/>
      <c r="R105" s="16"/>
      <c r="S105" s="16"/>
      <c r="T105" s="16"/>
      <c r="U105" s="16"/>
      <c r="V105" s="16"/>
      <c r="W105" s="16"/>
      <c r="X105" s="16"/>
    </row>
    <row r="106" spans="1:24" ht="12.75" x14ac:dyDescent="0.2">
      <c r="A106" s="327"/>
      <c r="B106" s="313"/>
      <c r="C106" s="325"/>
      <c r="D106" s="16"/>
      <c r="E106" s="16"/>
      <c r="F106" s="16"/>
      <c r="G106" s="16"/>
      <c r="H106" s="16"/>
      <c r="I106" s="16"/>
      <c r="J106" s="16"/>
      <c r="K106" s="16"/>
      <c r="L106" s="16"/>
      <c r="M106" s="16"/>
      <c r="N106" s="16"/>
      <c r="O106" s="16"/>
      <c r="P106" s="16"/>
      <c r="Q106" s="16"/>
      <c r="R106" s="16"/>
      <c r="S106" s="16"/>
      <c r="T106" s="16"/>
      <c r="U106" s="16"/>
      <c r="V106" s="16"/>
      <c r="W106" s="16"/>
      <c r="X106" s="16"/>
    </row>
    <row r="107" spans="1:24" ht="12.75" x14ac:dyDescent="0.2">
      <c r="A107" s="327"/>
      <c r="B107" s="313"/>
      <c r="C107" s="325"/>
      <c r="D107" s="16"/>
      <c r="E107" s="16"/>
      <c r="F107" s="16"/>
      <c r="G107" s="16"/>
      <c r="H107" s="16"/>
      <c r="I107" s="16"/>
      <c r="J107" s="16"/>
      <c r="K107" s="16"/>
      <c r="L107" s="16"/>
      <c r="M107" s="16"/>
      <c r="N107" s="16"/>
      <c r="O107" s="16"/>
      <c r="P107" s="16"/>
      <c r="Q107" s="16"/>
      <c r="R107" s="16"/>
      <c r="S107" s="16"/>
      <c r="T107" s="16"/>
      <c r="U107" s="16"/>
      <c r="V107" s="16"/>
      <c r="W107" s="16"/>
      <c r="X107" s="16"/>
    </row>
    <row r="108" spans="1:24" ht="12.75" x14ac:dyDescent="0.2">
      <c r="A108" s="327"/>
      <c r="B108" s="313"/>
      <c r="C108" s="325"/>
      <c r="D108" s="16"/>
      <c r="E108" s="16"/>
      <c r="F108" s="16"/>
      <c r="G108" s="16"/>
      <c r="H108" s="16"/>
      <c r="I108" s="16"/>
      <c r="J108" s="16"/>
      <c r="K108" s="16"/>
      <c r="L108" s="16"/>
      <c r="M108" s="16"/>
      <c r="N108" s="16"/>
      <c r="O108" s="16"/>
      <c r="P108" s="16"/>
      <c r="Q108" s="16"/>
      <c r="R108" s="16"/>
      <c r="S108" s="16"/>
      <c r="T108" s="16"/>
      <c r="U108" s="16"/>
      <c r="V108" s="16"/>
      <c r="W108" s="16"/>
      <c r="X108" s="16"/>
    </row>
    <row r="109" spans="1:24" ht="12.75" x14ac:dyDescent="0.2">
      <c r="A109" s="327"/>
      <c r="B109" s="313"/>
      <c r="C109" s="325"/>
      <c r="D109" s="16"/>
      <c r="E109" s="16"/>
      <c r="F109" s="16"/>
      <c r="G109" s="16"/>
      <c r="H109" s="16"/>
      <c r="I109" s="16"/>
      <c r="J109" s="16"/>
      <c r="K109" s="16"/>
      <c r="L109" s="16"/>
      <c r="M109" s="16"/>
      <c r="N109" s="16"/>
      <c r="O109" s="16"/>
      <c r="P109" s="16"/>
      <c r="Q109" s="16"/>
      <c r="R109" s="16"/>
      <c r="S109" s="16"/>
      <c r="T109" s="16"/>
      <c r="U109" s="16"/>
      <c r="V109" s="16"/>
      <c r="W109" s="16"/>
      <c r="X109" s="16"/>
    </row>
    <row r="110" spans="1:24" ht="12.75" x14ac:dyDescent="0.2">
      <c r="A110" s="327"/>
      <c r="B110" s="313"/>
      <c r="C110" s="325"/>
      <c r="D110" s="16"/>
      <c r="E110" s="16"/>
      <c r="F110" s="16"/>
      <c r="G110" s="16"/>
      <c r="H110" s="16"/>
      <c r="I110" s="16"/>
      <c r="J110" s="16"/>
      <c r="K110" s="16"/>
      <c r="L110" s="16"/>
      <c r="M110" s="16"/>
      <c r="N110" s="16"/>
      <c r="O110" s="16"/>
      <c r="P110" s="16"/>
      <c r="Q110" s="16"/>
      <c r="R110" s="16"/>
      <c r="S110" s="16"/>
      <c r="T110" s="16"/>
      <c r="U110" s="16"/>
      <c r="V110" s="16"/>
      <c r="W110" s="16"/>
      <c r="X110" s="16"/>
    </row>
    <row r="111" spans="1:24" ht="12.75" x14ac:dyDescent="0.2">
      <c r="A111" s="327"/>
      <c r="B111" s="313"/>
      <c r="C111" s="325"/>
      <c r="D111" s="16"/>
      <c r="E111" s="16"/>
      <c r="F111" s="16"/>
      <c r="G111" s="16"/>
      <c r="H111" s="16"/>
      <c r="I111" s="16"/>
      <c r="J111" s="16"/>
      <c r="K111" s="16"/>
      <c r="L111" s="16"/>
      <c r="M111" s="16"/>
      <c r="N111" s="16"/>
      <c r="O111" s="16"/>
      <c r="P111" s="16"/>
      <c r="Q111" s="16"/>
      <c r="R111" s="16"/>
      <c r="S111" s="16"/>
      <c r="T111" s="16"/>
      <c r="U111" s="16"/>
      <c r="V111" s="16"/>
      <c r="W111" s="16"/>
      <c r="X111" s="16"/>
    </row>
    <row r="112" spans="1:24" ht="12.75" x14ac:dyDescent="0.2">
      <c r="A112" s="327"/>
      <c r="B112" s="313"/>
      <c r="C112" s="325"/>
      <c r="D112" s="16"/>
      <c r="E112" s="16"/>
      <c r="F112" s="16"/>
      <c r="G112" s="16"/>
      <c r="H112" s="16"/>
      <c r="I112" s="16"/>
      <c r="J112" s="16"/>
      <c r="K112" s="16"/>
      <c r="L112" s="16"/>
      <c r="M112" s="16"/>
      <c r="N112" s="16"/>
      <c r="O112" s="16"/>
      <c r="P112" s="16"/>
      <c r="Q112" s="16"/>
      <c r="R112" s="16"/>
      <c r="S112" s="16"/>
      <c r="T112" s="16"/>
      <c r="U112" s="16"/>
      <c r="V112" s="16"/>
      <c r="W112" s="16"/>
      <c r="X112" s="16"/>
    </row>
    <row r="113" spans="1:112" ht="12.75" x14ac:dyDescent="0.2">
      <c r="A113" s="327"/>
      <c r="B113" s="313"/>
      <c r="C113" s="325"/>
      <c r="D113" s="16"/>
      <c r="E113" s="16"/>
      <c r="F113" s="16"/>
      <c r="G113" s="16"/>
      <c r="H113" s="16"/>
      <c r="I113" s="16"/>
      <c r="J113" s="16"/>
      <c r="K113" s="16"/>
      <c r="L113" s="16"/>
      <c r="M113" s="16"/>
      <c r="N113" s="16"/>
      <c r="O113" s="16"/>
      <c r="P113" s="16"/>
      <c r="Q113" s="16"/>
      <c r="R113" s="16"/>
      <c r="S113" s="16"/>
      <c r="T113" s="16"/>
      <c r="U113" s="16"/>
      <c r="V113" s="16"/>
      <c r="W113" s="16"/>
      <c r="X113" s="16"/>
    </row>
    <row r="114" spans="1:112" ht="12.75" x14ac:dyDescent="0.2">
      <c r="A114" s="327"/>
      <c r="B114" s="313"/>
      <c r="C114" s="325"/>
      <c r="D114" s="16"/>
      <c r="E114" s="16"/>
      <c r="F114" s="16"/>
      <c r="G114" s="16"/>
      <c r="H114" s="16"/>
      <c r="I114" s="16"/>
      <c r="J114" s="16"/>
      <c r="K114" s="16"/>
      <c r="L114" s="16"/>
      <c r="M114" s="16"/>
      <c r="N114" s="16"/>
      <c r="O114" s="16"/>
      <c r="P114" s="16"/>
      <c r="Q114" s="16"/>
      <c r="R114" s="16"/>
      <c r="S114" s="16"/>
      <c r="T114" s="16"/>
      <c r="U114" s="16"/>
      <c r="V114" s="16"/>
      <c r="W114" s="16"/>
      <c r="X114" s="16"/>
    </row>
    <row r="115" spans="1:112" ht="12.75" x14ac:dyDescent="0.2">
      <c r="A115" s="327"/>
      <c r="B115" s="313"/>
      <c r="C115" s="325"/>
      <c r="D115" s="16"/>
      <c r="E115" s="16"/>
      <c r="F115" s="16"/>
      <c r="G115" s="16"/>
      <c r="H115" s="16"/>
      <c r="I115" s="16"/>
      <c r="J115" s="16"/>
      <c r="K115" s="16"/>
      <c r="L115" s="16"/>
      <c r="M115" s="16"/>
      <c r="N115" s="16"/>
      <c r="O115" s="16"/>
      <c r="P115" s="16"/>
      <c r="Q115" s="16"/>
      <c r="R115" s="16"/>
      <c r="S115" s="16"/>
      <c r="T115" s="16"/>
      <c r="U115" s="16"/>
      <c r="V115" s="16"/>
      <c r="W115" s="16"/>
      <c r="X115" s="16"/>
    </row>
    <row r="116" spans="1:112" ht="12.75" x14ac:dyDescent="0.2">
      <c r="A116" s="327"/>
      <c r="B116" s="313"/>
      <c r="C116" s="325"/>
      <c r="D116" s="16"/>
      <c r="E116" s="16"/>
      <c r="F116" s="16"/>
      <c r="G116" s="16"/>
      <c r="H116" s="16"/>
      <c r="I116" s="16"/>
      <c r="J116" s="16"/>
      <c r="K116" s="16"/>
      <c r="L116" s="16"/>
      <c r="M116" s="16"/>
      <c r="N116" s="16"/>
      <c r="O116" s="16"/>
      <c r="P116" s="16"/>
      <c r="Q116" s="16"/>
      <c r="R116" s="16"/>
      <c r="S116" s="16"/>
      <c r="T116" s="16"/>
      <c r="U116" s="16"/>
      <c r="V116" s="16"/>
      <c r="W116" s="16"/>
      <c r="X116" s="16"/>
    </row>
    <row r="117" spans="1:112" ht="12.75" x14ac:dyDescent="0.2">
      <c r="A117" s="327"/>
      <c r="B117" s="313"/>
      <c r="C117" s="325"/>
      <c r="D117" s="16"/>
      <c r="E117" s="16"/>
      <c r="F117" s="16"/>
      <c r="G117" s="16"/>
      <c r="H117" s="16"/>
      <c r="I117" s="16"/>
      <c r="J117" s="16"/>
      <c r="K117" s="16"/>
      <c r="L117" s="16"/>
      <c r="M117" s="16"/>
      <c r="N117" s="16"/>
      <c r="O117" s="16"/>
      <c r="P117" s="16"/>
      <c r="Q117" s="16"/>
      <c r="R117" s="16"/>
      <c r="S117" s="16"/>
      <c r="T117" s="16"/>
      <c r="U117" s="16"/>
      <c r="V117" s="16"/>
      <c r="W117" s="16"/>
      <c r="X117" s="16"/>
    </row>
    <row r="118" spans="1:112" ht="12.75" x14ac:dyDescent="0.2">
      <c r="A118" s="327"/>
      <c r="B118" s="313"/>
      <c r="C118" s="325"/>
      <c r="D118" s="16"/>
      <c r="E118" s="16"/>
      <c r="F118" s="16"/>
      <c r="G118" s="16"/>
      <c r="H118" s="16"/>
      <c r="I118" s="16"/>
      <c r="J118" s="16"/>
      <c r="K118" s="16"/>
      <c r="L118" s="16"/>
      <c r="M118" s="16"/>
      <c r="N118" s="16"/>
      <c r="O118" s="16"/>
      <c r="P118" s="16"/>
      <c r="Q118" s="16"/>
      <c r="R118" s="16"/>
      <c r="S118" s="16"/>
      <c r="T118" s="16"/>
      <c r="U118" s="16"/>
      <c r="V118" s="16"/>
      <c r="W118" s="16"/>
      <c r="X118" s="16"/>
    </row>
    <row r="119" spans="1:112" ht="12.75" x14ac:dyDescent="0.2">
      <c r="A119" s="327"/>
      <c r="B119" s="313"/>
      <c r="C119" s="325"/>
      <c r="D119" s="16"/>
      <c r="E119" s="16"/>
      <c r="F119" s="16"/>
      <c r="G119" s="16"/>
      <c r="H119" s="16"/>
      <c r="I119" s="16"/>
      <c r="J119" s="16"/>
      <c r="K119" s="16"/>
      <c r="L119" s="16"/>
      <c r="M119" s="16"/>
      <c r="N119" s="16"/>
      <c r="O119" s="16"/>
      <c r="P119" s="16"/>
      <c r="Q119" s="16"/>
      <c r="R119" s="16"/>
      <c r="S119" s="16"/>
      <c r="T119" s="16"/>
      <c r="U119" s="16"/>
      <c r="V119" s="16"/>
      <c r="W119" s="16"/>
      <c r="X119" s="16"/>
    </row>
    <row r="120" spans="1:112" ht="12.75" x14ac:dyDescent="0.2">
      <c r="A120" s="327"/>
      <c r="B120" s="313"/>
      <c r="C120" s="325"/>
      <c r="D120" s="16"/>
      <c r="E120" s="16"/>
      <c r="F120" s="16"/>
      <c r="G120" s="16"/>
      <c r="H120" s="16"/>
      <c r="I120" s="16"/>
      <c r="J120" s="16"/>
      <c r="K120" s="16"/>
      <c r="L120" s="16"/>
      <c r="M120" s="16"/>
      <c r="N120" s="16"/>
      <c r="O120" s="16"/>
      <c r="P120" s="16"/>
      <c r="Q120" s="16"/>
      <c r="R120" s="16"/>
      <c r="S120" s="16"/>
      <c r="T120" s="16"/>
      <c r="U120" s="16"/>
      <c r="V120" s="16"/>
      <c r="W120" s="16"/>
      <c r="X120" s="16"/>
    </row>
    <row r="121" spans="1:112" s="313" customFormat="1" ht="12.75" x14ac:dyDescent="0.2">
      <c r="A121" s="327"/>
      <c r="C121" s="32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row>
    <row r="122" spans="1:112" s="313" customFormat="1" ht="12.75" x14ac:dyDescent="0.2">
      <c r="A122" s="327"/>
      <c r="C122" s="325"/>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row>
    <row r="123" spans="1:112" s="313" customFormat="1" ht="12.75" x14ac:dyDescent="0.2">
      <c r="A123" s="327"/>
      <c r="C123" s="325"/>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row>
    <row r="124" spans="1:112" s="313" customFormat="1" ht="12.75" x14ac:dyDescent="0.2">
      <c r="A124" s="327"/>
      <c r="C124" s="325"/>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row>
    <row r="125" spans="1:112" s="313" customFormat="1" ht="12.75" x14ac:dyDescent="0.2">
      <c r="A125" s="327"/>
      <c r="C125" s="325"/>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row>
    <row r="126" spans="1:112" s="313" customFormat="1" ht="12.75" x14ac:dyDescent="0.2">
      <c r="A126" s="327"/>
      <c r="C126" s="325"/>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row>
    <row r="127" spans="1:112" s="313" customFormat="1" ht="12.75" x14ac:dyDescent="0.2">
      <c r="A127" s="327"/>
      <c r="C127" s="325"/>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row>
    <row r="128" spans="1:112" s="313" customFormat="1" ht="12.75" x14ac:dyDescent="0.2">
      <c r="A128" s="327"/>
      <c r="C128" s="325"/>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row>
    <row r="129" spans="1:112" s="313" customFormat="1" ht="12.75" x14ac:dyDescent="0.2">
      <c r="A129" s="327"/>
      <c r="C129" s="325"/>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row>
    <row r="130" spans="1:112" s="313" customFormat="1" ht="12.75" x14ac:dyDescent="0.2">
      <c r="A130" s="327"/>
      <c r="C130" s="325"/>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row>
    <row r="131" spans="1:112" s="313" customFormat="1" ht="12.75" x14ac:dyDescent="0.2">
      <c r="A131" s="327"/>
      <c r="C131" s="325"/>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row>
    <row r="132" spans="1:112" s="313" customFormat="1" ht="12.75" x14ac:dyDescent="0.2">
      <c r="A132" s="327"/>
      <c r="C132" s="325"/>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row>
    <row r="133" spans="1:112" s="313" customFormat="1" ht="12.75" x14ac:dyDescent="0.2">
      <c r="A133" s="327"/>
      <c r="C133" s="325"/>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row>
    <row r="134" spans="1:112" s="313" customFormat="1" ht="12.75" x14ac:dyDescent="0.2">
      <c r="A134" s="327"/>
      <c r="C134" s="325"/>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row>
    <row r="135" spans="1:112" s="313" customFormat="1" ht="12.75" x14ac:dyDescent="0.2">
      <c r="A135" s="327"/>
      <c r="C135" s="325"/>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row>
    <row r="136" spans="1:112" s="313" customFormat="1" ht="12.75" x14ac:dyDescent="0.2">
      <c r="A136" s="327"/>
      <c r="C136" s="325"/>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row>
    <row r="137" spans="1:112" ht="12.75" x14ac:dyDescent="0.2">
      <c r="A137" s="327"/>
      <c r="B137" s="313"/>
      <c r="C137" s="325"/>
      <c r="D137" s="16"/>
      <c r="E137" s="16"/>
      <c r="F137" s="16"/>
      <c r="G137" s="16"/>
      <c r="H137" s="16"/>
      <c r="I137" s="16"/>
      <c r="J137" s="16"/>
      <c r="K137" s="16"/>
      <c r="L137" s="16"/>
      <c r="M137" s="16"/>
      <c r="N137" s="16"/>
      <c r="O137" s="16"/>
      <c r="P137" s="16"/>
      <c r="Q137" s="16"/>
      <c r="R137" s="16"/>
      <c r="S137" s="16"/>
      <c r="T137" s="16"/>
      <c r="U137" s="16"/>
      <c r="V137" s="16"/>
      <c r="W137" s="16"/>
      <c r="X137" s="16"/>
    </row>
    <row r="138" spans="1:112" ht="12.75" x14ac:dyDescent="0.2">
      <c r="A138" s="327"/>
      <c r="B138" s="313"/>
      <c r="C138" s="325"/>
      <c r="D138" s="16"/>
      <c r="E138" s="16"/>
      <c r="F138" s="16"/>
      <c r="G138" s="16"/>
      <c r="H138" s="16"/>
      <c r="I138" s="16"/>
      <c r="J138" s="16"/>
      <c r="K138" s="16"/>
      <c r="L138" s="16"/>
      <c r="M138" s="16"/>
      <c r="N138" s="16"/>
      <c r="O138" s="16"/>
      <c r="P138" s="16"/>
      <c r="Q138" s="16"/>
      <c r="R138" s="16"/>
      <c r="S138" s="16"/>
      <c r="T138" s="16"/>
      <c r="U138" s="16"/>
      <c r="V138" s="16"/>
      <c r="W138" s="16"/>
      <c r="X138" s="16"/>
    </row>
    <row r="139" spans="1:112" ht="12.75" x14ac:dyDescent="0.2">
      <c r="A139" s="327"/>
      <c r="B139" s="313"/>
      <c r="C139" s="325"/>
      <c r="D139" s="16"/>
      <c r="E139" s="16"/>
      <c r="F139" s="16"/>
      <c r="G139" s="16"/>
      <c r="H139" s="16"/>
      <c r="I139" s="16"/>
      <c r="J139" s="16"/>
      <c r="K139" s="16"/>
      <c r="L139" s="16"/>
      <c r="M139" s="16"/>
      <c r="N139" s="16"/>
      <c r="O139" s="16"/>
      <c r="P139" s="16"/>
      <c r="Q139" s="16"/>
      <c r="R139" s="16"/>
      <c r="S139" s="16"/>
      <c r="T139" s="16"/>
      <c r="U139" s="16"/>
      <c r="V139" s="16"/>
      <c r="W139" s="16"/>
      <c r="X139" s="16"/>
    </row>
    <row r="140" spans="1:112" ht="12.75" x14ac:dyDescent="0.2">
      <c r="A140" s="327"/>
      <c r="B140" s="313"/>
      <c r="C140" s="325"/>
      <c r="D140" s="16"/>
      <c r="E140" s="16"/>
      <c r="F140" s="16"/>
      <c r="G140" s="16"/>
      <c r="H140" s="16"/>
      <c r="I140" s="16"/>
      <c r="J140" s="16"/>
      <c r="K140" s="16"/>
      <c r="L140" s="16"/>
      <c r="M140" s="16"/>
      <c r="N140" s="16"/>
      <c r="O140" s="16"/>
      <c r="P140" s="16"/>
      <c r="Q140" s="16"/>
      <c r="R140" s="16"/>
      <c r="S140" s="16"/>
      <c r="T140" s="16"/>
      <c r="U140" s="16"/>
      <c r="V140" s="16"/>
      <c r="W140" s="16"/>
      <c r="X140" s="16"/>
    </row>
    <row r="141" spans="1:112" ht="12.75" x14ac:dyDescent="0.2">
      <c r="A141" s="327"/>
      <c r="B141" s="313"/>
      <c r="C141" s="325"/>
      <c r="D141" s="16"/>
      <c r="E141" s="16"/>
      <c r="F141" s="16"/>
      <c r="G141" s="16"/>
      <c r="H141" s="16"/>
      <c r="I141" s="16"/>
      <c r="J141" s="16"/>
      <c r="K141" s="16"/>
      <c r="L141" s="16"/>
      <c r="M141" s="16"/>
      <c r="N141" s="16"/>
      <c r="O141" s="16"/>
      <c r="P141" s="16"/>
      <c r="Q141" s="16"/>
      <c r="R141" s="16"/>
      <c r="S141" s="16"/>
      <c r="T141" s="16"/>
      <c r="U141" s="16"/>
      <c r="V141" s="16"/>
      <c r="W141" s="16"/>
      <c r="X141" s="16"/>
    </row>
    <row r="142" spans="1:112" ht="12.75" x14ac:dyDescent="0.2">
      <c r="A142" s="327"/>
      <c r="B142" s="313"/>
      <c r="C142" s="325"/>
      <c r="D142" s="16"/>
      <c r="E142" s="16"/>
      <c r="F142" s="16"/>
      <c r="G142" s="16"/>
      <c r="H142" s="16"/>
      <c r="I142" s="16"/>
      <c r="J142" s="16"/>
      <c r="K142" s="16"/>
      <c r="L142" s="16"/>
      <c r="M142" s="16"/>
      <c r="N142" s="16"/>
      <c r="O142" s="16"/>
      <c r="P142" s="16"/>
      <c r="Q142" s="16"/>
      <c r="R142" s="16"/>
      <c r="S142" s="16"/>
      <c r="T142" s="16"/>
      <c r="U142" s="16"/>
      <c r="V142" s="16"/>
      <c r="W142" s="16"/>
      <c r="X142" s="16"/>
    </row>
    <row r="143" spans="1:112" ht="12.75" x14ac:dyDescent="0.2">
      <c r="A143" s="327"/>
      <c r="B143" s="313"/>
      <c r="C143" s="325"/>
      <c r="D143" s="16"/>
      <c r="E143" s="16"/>
      <c r="F143" s="16"/>
      <c r="G143" s="16"/>
      <c r="H143" s="16"/>
      <c r="I143" s="16"/>
      <c r="J143" s="16"/>
      <c r="K143" s="16"/>
      <c r="L143" s="16"/>
      <c r="M143" s="16"/>
      <c r="N143" s="16"/>
      <c r="O143" s="16"/>
      <c r="P143" s="16"/>
      <c r="Q143" s="16"/>
      <c r="R143" s="16"/>
      <c r="S143" s="16"/>
      <c r="T143" s="16"/>
      <c r="U143" s="16"/>
      <c r="V143" s="16"/>
      <c r="W143" s="16"/>
      <c r="X143" s="16"/>
    </row>
    <row r="144" spans="1:112" ht="12.75" x14ac:dyDescent="0.2">
      <c r="A144" s="327"/>
      <c r="B144" s="313"/>
      <c r="C144" s="325"/>
      <c r="D144" s="16"/>
      <c r="E144" s="16"/>
      <c r="F144" s="16"/>
      <c r="G144" s="16"/>
      <c r="H144" s="16"/>
      <c r="I144" s="16"/>
      <c r="J144" s="16"/>
      <c r="K144" s="16"/>
      <c r="L144" s="16"/>
      <c r="M144" s="16"/>
      <c r="N144" s="16"/>
      <c r="O144" s="16"/>
      <c r="P144" s="16"/>
      <c r="Q144" s="16"/>
      <c r="R144" s="16"/>
      <c r="S144" s="16"/>
      <c r="T144" s="16"/>
      <c r="U144" s="16"/>
      <c r="V144" s="16"/>
      <c r="W144" s="16"/>
      <c r="X144" s="16"/>
    </row>
    <row r="145" spans="1:24" ht="12.75" x14ac:dyDescent="0.2">
      <c r="A145" s="327"/>
      <c r="B145" s="313"/>
      <c r="C145" s="325"/>
      <c r="D145" s="16"/>
      <c r="E145" s="16"/>
      <c r="F145" s="16"/>
      <c r="G145" s="16"/>
      <c r="H145" s="16"/>
      <c r="I145" s="16"/>
      <c r="J145" s="16"/>
      <c r="K145" s="16"/>
      <c r="L145" s="16"/>
      <c r="M145" s="16"/>
      <c r="N145" s="16"/>
      <c r="O145" s="16"/>
      <c r="P145" s="16"/>
      <c r="Q145" s="16"/>
      <c r="R145" s="16"/>
      <c r="S145" s="16"/>
      <c r="T145" s="16"/>
      <c r="U145" s="16"/>
      <c r="V145" s="16"/>
      <c r="W145" s="16"/>
      <c r="X145" s="16"/>
    </row>
    <row r="146" spans="1:24" ht="12.75" x14ac:dyDescent="0.2">
      <c r="A146" s="327"/>
      <c r="B146" s="313"/>
      <c r="C146" s="325"/>
      <c r="D146" s="16"/>
      <c r="E146" s="16"/>
      <c r="F146" s="16"/>
      <c r="G146" s="16"/>
      <c r="H146" s="16"/>
      <c r="I146" s="16"/>
      <c r="J146" s="16"/>
      <c r="K146" s="16"/>
      <c r="L146" s="16"/>
      <c r="M146" s="16"/>
      <c r="N146" s="16"/>
      <c r="O146" s="16"/>
      <c r="P146" s="16"/>
      <c r="Q146" s="16"/>
      <c r="R146" s="16"/>
      <c r="S146" s="16"/>
      <c r="T146" s="16"/>
      <c r="U146" s="16"/>
      <c r="V146" s="16"/>
      <c r="W146" s="16"/>
      <c r="X146" s="16"/>
    </row>
    <row r="147" spans="1:24" ht="12.75" x14ac:dyDescent="0.2">
      <c r="A147" s="327"/>
      <c r="B147" s="313"/>
      <c r="C147" s="325"/>
      <c r="D147" s="16"/>
      <c r="E147" s="16"/>
      <c r="F147" s="16"/>
      <c r="G147" s="16"/>
      <c r="H147" s="16"/>
      <c r="I147" s="16"/>
      <c r="J147" s="16"/>
      <c r="K147" s="16"/>
      <c r="L147" s="16"/>
      <c r="M147" s="16"/>
      <c r="N147" s="16"/>
      <c r="O147" s="16"/>
      <c r="P147" s="16"/>
      <c r="Q147" s="16"/>
      <c r="R147" s="16"/>
      <c r="S147" s="16"/>
      <c r="T147" s="16"/>
      <c r="U147" s="16"/>
      <c r="V147" s="16"/>
      <c r="W147" s="16"/>
      <c r="X147" s="16"/>
    </row>
    <row r="148" spans="1:24" ht="12.75" x14ac:dyDescent="0.2">
      <c r="A148" s="327"/>
      <c r="B148" s="313"/>
      <c r="C148" s="325"/>
      <c r="D148" s="16"/>
      <c r="E148" s="16"/>
      <c r="F148" s="16"/>
      <c r="G148" s="16"/>
      <c r="H148" s="16"/>
      <c r="I148" s="16"/>
      <c r="J148" s="16"/>
      <c r="K148" s="16"/>
      <c r="L148" s="16"/>
      <c r="M148" s="16"/>
      <c r="N148" s="16"/>
      <c r="O148" s="16"/>
      <c r="P148" s="16"/>
      <c r="Q148" s="16"/>
      <c r="R148" s="16"/>
      <c r="S148" s="16"/>
      <c r="T148" s="16"/>
      <c r="U148" s="16"/>
      <c r="V148" s="16"/>
      <c r="W148" s="16"/>
      <c r="X148" s="16"/>
    </row>
    <row r="149" spans="1:24" ht="12.75" x14ac:dyDescent="0.2">
      <c r="A149" s="327"/>
      <c r="B149" s="313"/>
      <c r="C149" s="325"/>
      <c r="D149" s="16"/>
      <c r="E149" s="16"/>
      <c r="F149" s="16"/>
      <c r="G149" s="16"/>
      <c r="H149" s="16"/>
      <c r="I149" s="16"/>
      <c r="J149" s="16"/>
      <c r="K149" s="16"/>
      <c r="L149" s="16"/>
      <c r="M149" s="16"/>
      <c r="N149" s="16"/>
      <c r="O149" s="16"/>
      <c r="P149" s="16"/>
      <c r="Q149" s="16"/>
      <c r="R149" s="16"/>
      <c r="S149" s="16"/>
      <c r="T149" s="16"/>
      <c r="U149" s="16"/>
      <c r="V149" s="16"/>
      <c r="W149" s="16"/>
      <c r="X149" s="16"/>
    </row>
    <row r="150" spans="1:24" x14ac:dyDescent="0.2">
      <c r="A150" s="317"/>
      <c r="B150" s="338"/>
      <c r="C150" s="339"/>
      <c r="D150" s="16"/>
      <c r="E150" s="16"/>
      <c r="F150" s="16"/>
      <c r="G150" s="16"/>
      <c r="H150" s="16"/>
      <c r="I150" s="16"/>
      <c r="J150" s="16"/>
      <c r="K150" s="16"/>
      <c r="L150" s="16"/>
      <c r="M150" s="16"/>
      <c r="N150" s="16"/>
      <c r="O150" s="16"/>
      <c r="P150" s="16"/>
      <c r="Q150" s="16"/>
      <c r="R150" s="16"/>
      <c r="S150" s="16"/>
      <c r="T150" s="16"/>
      <c r="U150" s="16"/>
      <c r="V150" s="324"/>
      <c r="W150" s="16"/>
      <c r="X150" s="340"/>
    </row>
    <row r="151" spans="1:24" x14ac:dyDescent="0.2">
      <c r="A151" s="317"/>
      <c r="B151" s="338"/>
      <c r="C151" s="339"/>
      <c r="D151" s="16"/>
      <c r="E151" s="16"/>
      <c r="F151" s="16"/>
      <c r="G151" s="16"/>
      <c r="H151" s="16"/>
      <c r="I151" s="16"/>
      <c r="J151" s="16"/>
      <c r="K151" s="16"/>
      <c r="L151" s="16"/>
      <c r="M151" s="16"/>
      <c r="N151" s="16"/>
      <c r="O151" s="16"/>
      <c r="P151" s="16"/>
      <c r="Q151" s="16"/>
      <c r="R151" s="16"/>
      <c r="S151" s="16"/>
      <c r="T151" s="16"/>
      <c r="U151" s="16"/>
      <c r="V151" s="324"/>
      <c r="W151" s="16"/>
      <c r="X151" s="340"/>
    </row>
    <row r="152" spans="1:24" x14ac:dyDescent="0.2">
      <c r="A152" s="317"/>
      <c r="B152" s="338"/>
      <c r="C152" s="339"/>
      <c r="D152" s="16"/>
      <c r="E152" s="16"/>
      <c r="F152" s="16"/>
      <c r="G152" s="16"/>
      <c r="H152" s="16"/>
      <c r="I152" s="16"/>
      <c r="J152" s="16"/>
      <c r="K152" s="16"/>
      <c r="L152" s="16"/>
      <c r="M152" s="16"/>
      <c r="N152" s="16"/>
      <c r="O152" s="16"/>
      <c r="P152" s="16"/>
      <c r="Q152" s="16"/>
      <c r="R152" s="16"/>
      <c r="S152" s="16"/>
      <c r="T152" s="16"/>
      <c r="U152" s="16"/>
      <c r="V152" s="324"/>
      <c r="W152" s="16"/>
      <c r="X152" s="340"/>
    </row>
    <row r="153" spans="1:24" x14ac:dyDescent="0.2">
      <c r="A153" s="317"/>
      <c r="B153" s="338"/>
      <c r="C153" s="339"/>
      <c r="D153" s="16"/>
      <c r="E153" s="16"/>
      <c r="F153" s="16"/>
      <c r="G153" s="16"/>
      <c r="H153" s="16"/>
      <c r="I153" s="16"/>
      <c r="J153" s="16"/>
      <c r="K153" s="16"/>
      <c r="L153" s="16"/>
      <c r="M153" s="16"/>
      <c r="N153" s="16"/>
      <c r="O153" s="16"/>
      <c r="P153" s="16"/>
      <c r="Q153" s="16"/>
      <c r="R153" s="16"/>
      <c r="S153" s="16"/>
      <c r="T153" s="16"/>
      <c r="U153" s="16"/>
      <c r="V153" s="324"/>
      <c r="W153" s="16"/>
      <c r="X153" s="340"/>
    </row>
    <row r="154" spans="1:24" x14ac:dyDescent="0.2">
      <c r="A154" s="317"/>
      <c r="B154" s="338"/>
      <c r="C154" s="339"/>
      <c r="D154" s="16"/>
      <c r="E154" s="16"/>
      <c r="F154" s="16"/>
      <c r="G154" s="16"/>
      <c r="H154" s="16"/>
      <c r="I154" s="16"/>
      <c r="J154" s="16"/>
      <c r="K154" s="16"/>
      <c r="L154" s="16"/>
      <c r="M154" s="16"/>
      <c r="N154" s="16"/>
      <c r="O154" s="16"/>
      <c r="P154" s="16"/>
      <c r="Q154" s="16"/>
      <c r="R154" s="16"/>
      <c r="S154" s="16"/>
      <c r="T154" s="16"/>
      <c r="U154" s="16"/>
      <c r="V154" s="324"/>
      <c r="W154" s="16"/>
      <c r="X154" s="340"/>
    </row>
    <row r="155" spans="1:24" x14ac:dyDescent="0.2">
      <c r="A155" s="317"/>
      <c r="B155" s="338"/>
      <c r="C155" s="339"/>
      <c r="D155" s="16"/>
      <c r="E155" s="16"/>
      <c r="F155" s="16"/>
      <c r="G155" s="16"/>
      <c r="H155" s="16"/>
      <c r="I155" s="16"/>
      <c r="J155" s="16"/>
      <c r="K155" s="16"/>
      <c r="L155" s="16"/>
      <c r="M155" s="16"/>
      <c r="N155" s="16"/>
      <c r="O155" s="16"/>
      <c r="P155" s="16"/>
      <c r="Q155" s="16"/>
      <c r="R155" s="16"/>
      <c r="S155" s="16"/>
      <c r="T155" s="16"/>
      <c r="U155" s="16"/>
      <c r="V155" s="324"/>
      <c r="W155" s="16"/>
      <c r="X155" s="340"/>
    </row>
    <row r="156" spans="1:24" x14ac:dyDescent="0.2">
      <c r="A156" s="317"/>
      <c r="B156" s="338"/>
      <c r="C156" s="339"/>
      <c r="D156" s="16"/>
      <c r="E156" s="16"/>
      <c r="F156" s="16"/>
      <c r="G156" s="16"/>
      <c r="H156" s="16"/>
      <c r="I156" s="16"/>
      <c r="J156" s="16"/>
      <c r="K156" s="16"/>
      <c r="L156" s="16"/>
      <c r="M156" s="16"/>
      <c r="N156" s="16"/>
      <c r="O156" s="16"/>
      <c r="P156" s="16"/>
      <c r="Q156" s="16"/>
      <c r="R156" s="16"/>
      <c r="S156" s="16"/>
      <c r="T156" s="16"/>
      <c r="U156" s="16"/>
      <c r="V156" s="324"/>
      <c r="W156" s="16"/>
      <c r="X156" s="340"/>
    </row>
    <row r="157" spans="1:24" x14ac:dyDescent="0.2">
      <c r="A157" s="317"/>
      <c r="B157" s="338"/>
      <c r="C157" s="339"/>
      <c r="D157" s="16"/>
      <c r="E157" s="16"/>
      <c r="F157" s="16"/>
      <c r="G157" s="16"/>
      <c r="H157" s="16"/>
      <c r="I157" s="16"/>
      <c r="J157" s="16"/>
      <c r="K157" s="16"/>
      <c r="L157" s="16"/>
      <c r="M157" s="16"/>
      <c r="N157" s="16"/>
      <c r="O157" s="16"/>
      <c r="P157" s="16"/>
      <c r="Q157" s="16"/>
      <c r="R157" s="16"/>
      <c r="S157" s="16"/>
      <c r="T157" s="16"/>
      <c r="U157" s="16"/>
      <c r="V157" s="324"/>
      <c r="W157" s="16"/>
      <c r="X157" s="340"/>
    </row>
    <row r="158" spans="1:24" x14ac:dyDescent="0.2">
      <c r="A158" s="317"/>
      <c r="B158" s="338"/>
      <c r="C158" s="339"/>
      <c r="D158" s="16"/>
      <c r="E158" s="16"/>
      <c r="F158" s="16"/>
      <c r="G158" s="16"/>
      <c r="H158" s="16"/>
      <c r="I158" s="16"/>
      <c r="J158" s="16"/>
      <c r="K158" s="16"/>
      <c r="L158" s="16"/>
      <c r="M158" s="16"/>
      <c r="N158" s="16"/>
      <c r="O158" s="16"/>
      <c r="P158" s="16"/>
      <c r="Q158" s="16"/>
      <c r="R158" s="16"/>
      <c r="S158" s="16"/>
      <c r="T158" s="16"/>
      <c r="U158" s="16"/>
      <c r="V158" s="324"/>
      <c r="W158" s="16"/>
      <c r="X158" s="340"/>
    </row>
    <row r="159" spans="1:24" x14ac:dyDescent="0.2">
      <c r="A159" s="317"/>
      <c r="B159" s="338"/>
      <c r="C159" s="339"/>
      <c r="D159" s="16"/>
      <c r="E159" s="16"/>
      <c r="F159" s="16"/>
      <c r="G159" s="16"/>
      <c r="H159" s="16"/>
      <c r="I159" s="16"/>
      <c r="J159" s="16"/>
      <c r="K159" s="16"/>
      <c r="L159" s="16"/>
      <c r="M159" s="16"/>
      <c r="N159" s="16"/>
      <c r="O159" s="16"/>
      <c r="P159" s="16"/>
      <c r="Q159" s="16"/>
      <c r="R159" s="16"/>
      <c r="S159" s="16"/>
      <c r="T159" s="16"/>
      <c r="U159" s="16"/>
      <c r="V159" s="324"/>
      <c r="W159" s="16"/>
      <c r="X159" s="340"/>
    </row>
    <row r="160" spans="1:24" x14ac:dyDescent="0.2">
      <c r="A160" s="317"/>
      <c r="B160" s="338"/>
      <c r="C160" s="339"/>
      <c r="D160" s="16"/>
      <c r="E160" s="16"/>
      <c r="F160" s="16"/>
      <c r="G160" s="16"/>
      <c r="H160" s="16"/>
      <c r="I160" s="16"/>
      <c r="J160" s="16"/>
      <c r="K160" s="16"/>
      <c r="L160" s="16"/>
      <c r="M160" s="16"/>
      <c r="N160" s="16"/>
      <c r="O160" s="16"/>
      <c r="P160" s="16"/>
      <c r="Q160" s="16"/>
      <c r="R160" s="16"/>
      <c r="S160" s="16"/>
      <c r="T160" s="16"/>
      <c r="U160" s="16"/>
      <c r="V160" s="324"/>
      <c r="W160" s="16"/>
      <c r="X160" s="340"/>
    </row>
    <row r="161" spans="1:24" x14ac:dyDescent="0.2">
      <c r="A161" s="317"/>
      <c r="B161" s="338"/>
      <c r="C161" s="339"/>
      <c r="D161" s="16"/>
      <c r="E161" s="16"/>
      <c r="F161" s="16"/>
      <c r="G161" s="16"/>
      <c r="H161" s="16"/>
      <c r="I161" s="16"/>
      <c r="J161" s="16"/>
      <c r="K161" s="16"/>
      <c r="L161" s="16"/>
      <c r="M161" s="16"/>
      <c r="N161" s="16"/>
      <c r="O161" s="16"/>
      <c r="P161" s="16"/>
      <c r="Q161" s="16"/>
      <c r="R161" s="16"/>
      <c r="S161" s="16"/>
      <c r="T161" s="16"/>
      <c r="U161" s="16"/>
      <c r="V161" s="324"/>
      <c r="W161" s="16"/>
      <c r="X161" s="340"/>
    </row>
    <row r="162" spans="1:24" x14ac:dyDescent="0.2">
      <c r="A162" s="317"/>
      <c r="B162" s="338"/>
      <c r="C162" s="339"/>
      <c r="D162" s="16"/>
      <c r="E162" s="16"/>
      <c r="F162" s="16"/>
      <c r="G162" s="16"/>
      <c r="H162" s="16"/>
      <c r="I162" s="16"/>
      <c r="J162" s="16"/>
      <c r="K162" s="16"/>
      <c r="L162" s="16"/>
      <c r="M162" s="16"/>
      <c r="N162" s="16"/>
      <c r="O162" s="16"/>
      <c r="P162" s="16"/>
      <c r="Q162" s="16"/>
      <c r="R162" s="16"/>
      <c r="S162" s="16"/>
      <c r="T162" s="16"/>
      <c r="U162" s="16"/>
      <c r="V162" s="324"/>
      <c r="W162" s="16"/>
      <c r="X162" s="340"/>
    </row>
    <row r="163" spans="1:24" x14ac:dyDescent="0.2">
      <c r="A163" s="317"/>
      <c r="B163" s="338"/>
      <c r="C163" s="339"/>
      <c r="D163" s="16"/>
      <c r="E163" s="16"/>
      <c r="F163" s="16"/>
      <c r="G163" s="16"/>
      <c r="H163" s="16"/>
      <c r="I163" s="16"/>
      <c r="J163" s="16"/>
      <c r="K163" s="16"/>
      <c r="L163" s="16"/>
      <c r="M163" s="16"/>
      <c r="N163" s="16"/>
      <c r="O163" s="16"/>
      <c r="P163" s="16"/>
      <c r="Q163" s="16"/>
      <c r="R163" s="16"/>
      <c r="S163" s="16"/>
      <c r="T163" s="16"/>
      <c r="U163" s="16"/>
      <c r="V163" s="324"/>
      <c r="W163" s="16"/>
      <c r="X163" s="340"/>
    </row>
    <row r="164" spans="1:24" x14ac:dyDescent="0.2">
      <c r="A164" s="317"/>
      <c r="B164" s="338"/>
      <c r="C164" s="339"/>
      <c r="D164" s="16"/>
      <c r="E164" s="16"/>
      <c r="F164" s="16"/>
      <c r="G164" s="16"/>
      <c r="H164" s="16"/>
      <c r="I164" s="16"/>
      <c r="J164" s="16"/>
      <c r="K164" s="16"/>
      <c r="L164" s="16"/>
      <c r="M164" s="16"/>
      <c r="N164" s="16"/>
      <c r="O164" s="16"/>
      <c r="P164" s="16"/>
      <c r="Q164" s="16"/>
      <c r="R164" s="16"/>
      <c r="S164" s="16"/>
      <c r="T164" s="16"/>
      <c r="U164" s="16"/>
      <c r="V164" s="324"/>
      <c r="W164" s="16"/>
      <c r="X164" s="340"/>
    </row>
    <row r="165" spans="1:24" x14ac:dyDescent="0.2">
      <c r="A165" s="317"/>
      <c r="B165" s="338"/>
      <c r="C165" s="339"/>
      <c r="D165" s="16"/>
      <c r="E165" s="16"/>
      <c r="F165" s="16"/>
      <c r="G165" s="16"/>
      <c r="H165" s="16"/>
      <c r="I165" s="16"/>
      <c r="J165" s="16"/>
      <c r="K165" s="16"/>
      <c r="L165" s="16"/>
      <c r="M165" s="16"/>
      <c r="N165" s="16"/>
      <c r="O165" s="16"/>
      <c r="P165" s="16"/>
      <c r="Q165" s="16"/>
      <c r="R165" s="16"/>
      <c r="S165" s="16"/>
      <c r="T165" s="16"/>
      <c r="U165" s="16"/>
      <c r="V165" s="324"/>
      <c r="W165" s="16"/>
      <c r="X165" s="340"/>
    </row>
    <row r="166" spans="1:24" x14ac:dyDescent="0.2">
      <c r="A166" s="317"/>
      <c r="B166" s="338"/>
      <c r="C166" s="339"/>
      <c r="D166" s="16"/>
      <c r="E166" s="16"/>
      <c r="F166" s="16"/>
      <c r="G166" s="16"/>
      <c r="H166" s="16"/>
      <c r="I166" s="16"/>
      <c r="J166" s="16"/>
      <c r="K166" s="16"/>
      <c r="L166" s="16"/>
      <c r="M166" s="16"/>
      <c r="N166" s="16"/>
      <c r="O166" s="16"/>
      <c r="P166" s="16"/>
      <c r="Q166" s="16"/>
      <c r="R166" s="16"/>
      <c r="S166" s="16"/>
      <c r="T166" s="16"/>
      <c r="U166" s="16"/>
      <c r="V166" s="324"/>
      <c r="W166" s="16"/>
      <c r="X166" s="340"/>
    </row>
    <row r="167" spans="1:24" x14ac:dyDescent="0.2">
      <c r="A167" s="317"/>
      <c r="B167" s="338"/>
      <c r="C167" s="339"/>
      <c r="D167" s="16"/>
      <c r="E167" s="16"/>
      <c r="F167" s="16"/>
      <c r="G167" s="16"/>
      <c r="H167" s="16"/>
      <c r="I167" s="16"/>
      <c r="J167" s="16"/>
      <c r="K167" s="16"/>
      <c r="L167" s="16"/>
      <c r="M167" s="16"/>
      <c r="N167" s="16"/>
      <c r="O167" s="16"/>
      <c r="P167" s="16"/>
      <c r="Q167" s="16"/>
      <c r="R167" s="16"/>
      <c r="S167" s="16"/>
      <c r="T167" s="16"/>
      <c r="U167" s="16"/>
      <c r="V167" s="324"/>
      <c r="W167" s="16"/>
      <c r="X167" s="340"/>
    </row>
    <row r="168" spans="1:24" x14ac:dyDescent="0.2">
      <c r="A168" s="317"/>
      <c r="B168" s="338"/>
      <c r="C168" s="339"/>
      <c r="D168" s="16"/>
      <c r="E168" s="16"/>
      <c r="F168" s="16"/>
      <c r="G168" s="16"/>
      <c r="H168" s="16"/>
      <c r="I168" s="16"/>
      <c r="J168" s="16"/>
      <c r="K168" s="16"/>
      <c r="L168" s="16"/>
      <c r="M168" s="16"/>
      <c r="N168" s="16"/>
      <c r="O168" s="16"/>
      <c r="P168" s="16"/>
      <c r="Q168" s="16"/>
      <c r="R168" s="16"/>
      <c r="S168" s="16"/>
      <c r="T168" s="16"/>
      <c r="U168" s="16"/>
      <c r="V168" s="324"/>
      <c r="W168" s="16"/>
      <c r="X168" s="340"/>
    </row>
    <row r="169" spans="1:24" x14ac:dyDescent="0.2">
      <c r="A169" s="317"/>
      <c r="B169" s="338"/>
      <c r="C169" s="339"/>
      <c r="D169" s="16"/>
      <c r="E169" s="16"/>
      <c r="F169" s="16"/>
      <c r="G169" s="16"/>
      <c r="H169" s="16"/>
      <c r="I169" s="16"/>
      <c r="J169" s="16"/>
      <c r="K169" s="16"/>
      <c r="L169" s="16"/>
      <c r="M169" s="16"/>
      <c r="N169" s="16"/>
      <c r="O169" s="16"/>
      <c r="P169" s="16"/>
      <c r="Q169" s="16"/>
      <c r="R169" s="16"/>
      <c r="S169" s="16"/>
      <c r="T169" s="16"/>
      <c r="U169" s="16"/>
      <c r="V169" s="324"/>
      <c r="W169" s="16"/>
      <c r="X169" s="340"/>
    </row>
    <row r="170" spans="1:24" x14ac:dyDescent="0.2">
      <c r="A170" s="317"/>
      <c r="B170" s="338"/>
      <c r="C170" s="339"/>
      <c r="D170" s="16"/>
      <c r="E170" s="16"/>
      <c r="F170" s="16"/>
      <c r="G170" s="16"/>
      <c r="H170" s="16"/>
      <c r="I170" s="16"/>
      <c r="J170" s="16"/>
      <c r="K170" s="16"/>
      <c r="L170" s="16"/>
      <c r="M170" s="16"/>
      <c r="N170" s="16"/>
      <c r="O170" s="16"/>
      <c r="P170" s="16"/>
      <c r="Q170" s="16"/>
      <c r="R170" s="16"/>
      <c r="S170" s="16"/>
      <c r="T170" s="16"/>
      <c r="U170" s="16"/>
      <c r="V170" s="324"/>
      <c r="W170" s="16"/>
      <c r="X170" s="340"/>
    </row>
    <row r="171" spans="1:24" x14ac:dyDescent="0.2">
      <c r="A171" s="317"/>
      <c r="B171" s="338"/>
      <c r="C171" s="339"/>
      <c r="D171" s="16"/>
      <c r="E171" s="16"/>
      <c r="F171" s="16"/>
      <c r="G171" s="16"/>
      <c r="H171" s="16"/>
      <c r="I171" s="16"/>
      <c r="J171" s="16"/>
      <c r="K171" s="16"/>
      <c r="L171" s="16"/>
      <c r="M171" s="16"/>
      <c r="N171" s="16"/>
      <c r="O171" s="16"/>
      <c r="P171" s="16"/>
      <c r="Q171" s="16"/>
      <c r="R171" s="16"/>
      <c r="S171" s="16"/>
      <c r="T171" s="16"/>
      <c r="U171" s="16"/>
      <c r="V171" s="324"/>
      <c r="W171" s="16"/>
      <c r="X171" s="340"/>
    </row>
    <row r="172" spans="1:24" x14ac:dyDescent="0.2">
      <c r="A172" s="317"/>
      <c r="B172" s="338"/>
      <c r="C172" s="339"/>
      <c r="D172" s="16"/>
      <c r="E172" s="16"/>
      <c r="F172" s="16"/>
      <c r="G172" s="16"/>
      <c r="H172" s="16"/>
      <c r="I172" s="16"/>
      <c r="J172" s="16"/>
      <c r="K172" s="16"/>
      <c r="L172" s="16"/>
      <c r="M172" s="16"/>
      <c r="N172" s="16"/>
      <c r="O172" s="16"/>
      <c r="P172" s="16"/>
      <c r="Q172" s="16"/>
      <c r="R172" s="16"/>
      <c r="S172" s="16"/>
      <c r="T172" s="16"/>
      <c r="U172" s="16"/>
      <c r="V172" s="324"/>
      <c r="W172" s="16"/>
      <c r="X172" s="340"/>
    </row>
    <row r="173" spans="1:24" x14ac:dyDescent="0.2">
      <c r="A173" s="317"/>
      <c r="B173" s="338"/>
      <c r="C173" s="339"/>
      <c r="D173" s="16"/>
      <c r="E173" s="16"/>
      <c r="F173" s="16"/>
      <c r="G173" s="16"/>
      <c r="H173" s="16"/>
      <c r="I173" s="16"/>
      <c r="J173" s="16"/>
      <c r="K173" s="16"/>
      <c r="L173" s="16"/>
      <c r="M173" s="16"/>
      <c r="N173" s="16"/>
      <c r="O173" s="16"/>
      <c r="P173" s="16"/>
      <c r="Q173" s="16"/>
      <c r="R173" s="16"/>
      <c r="S173" s="16"/>
      <c r="T173" s="16"/>
      <c r="U173" s="16"/>
      <c r="V173" s="324"/>
      <c r="W173" s="16"/>
      <c r="X173" s="340"/>
    </row>
    <row r="174" spans="1:24" x14ac:dyDescent="0.2">
      <c r="A174" s="317"/>
      <c r="B174" s="338"/>
      <c r="C174" s="339"/>
      <c r="D174" s="16"/>
      <c r="E174" s="16"/>
      <c r="F174" s="16"/>
      <c r="G174" s="16"/>
      <c r="H174" s="16"/>
      <c r="I174" s="16"/>
      <c r="J174" s="16"/>
      <c r="K174" s="16"/>
      <c r="L174" s="16"/>
      <c r="M174" s="16"/>
      <c r="N174" s="16"/>
      <c r="O174" s="16"/>
      <c r="P174" s="16"/>
      <c r="Q174" s="16"/>
      <c r="R174" s="16"/>
      <c r="S174" s="16"/>
      <c r="T174" s="16"/>
      <c r="U174" s="16"/>
      <c r="V174" s="324"/>
      <c r="W174" s="16"/>
      <c r="X174" s="340"/>
    </row>
    <row r="175" spans="1:24" x14ac:dyDescent="0.2">
      <c r="A175" s="317"/>
      <c r="B175" s="338"/>
      <c r="C175" s="339"/>
      <c r="D175" s="16"/>
      <c r="E175" s="16"/>
      <c r="F175" s="16"/>
      <c r="G175" s="16"/>
      <c r="H175" s="16"/>
      <c r="I175" s="16"/>
      <c r="J175" s="16"/>
      <c r="K175" s="16"/>
      <c r="L175" s="16"/>
      <c r="M175" s="16"/>
      <c r="N175" s="16"/>
      <c r="O175" s="16"/>
      <c r="P175" s="16"/>
      <c r="Q175" s="16"/>
      <c r="R175" s="16"/>
      <c r="S175" s="16"/>
      <c r="T175" s="16"/>
      <c r="U175" s="16"/>
      <c r="V175" s="324"/>
      <c r="W175" s="16"/>
      <c r="X175" s="340"/>
    </row>
    <row r="176" spans="1:24" x14ac:dyDescent="0.2">
      <c r="A176" s="317"/>
      <c r="B176" s="338"/>
      <c r="C176" s="339"/>
      <c r="D176" s="16"/>
      <c r="E176" s="16"/>
      <c r="F176" s="16"/>
      <c r="G176" s="16"/>
      <c r="H176" s="16"/>
      <c r="I176" s="16"/>
      <c r="J176" s="16"/>
      <c r="K176" s="16"/>
      <c r="L176" s="16"/>
      <c r="M176" s="16"/>
      <c r="N176" s="16"/>
      <c r="O176" s="16"/>
      <c r="P176" s="16"/>
      <c r="Q176" s="16"/>
      <c r="R176" s="16"/>
      <c r="S176" s="16"/>
      <c r="T176" s="16"/>
      <c r="U176" s="16"/>
      <c r="V176" s="324"/>
      <c r="W176" s="16"/>
      <c r="X176" s="340"/>
    </row>
    <row r="177" spans="1:24" x14ac:dyDescent="0.2">
      <c r="A177" s="317"/>
      <c r="B177" s="338"/>
      <c r="C177" s="339"/>
      <c r="D177" s="16"/>
      <c r="E177" s="16"/>
      <c r="F177" s="16"/>
      <c r="G177" s="16"/>
      <c r="H177" s="16"/>
      <c r="I177" s="16"/>
      <c r="J177" s="16"/>
      <c r="K177" s="16"/>
      <c r="L177" s="16"/>
      <c r="M177" s="16"/>
      <c r="N177" s="16"/>
      <c r="O177" s="16"/>
      <c r="P177" s="16"/>
      <c r="Q177" s="16"/>
      <c r="R177" s="16"/>
      <c r="S177" s="16"/>
      <c r="T177" s="16"/>
      <c r="U177" s="16"/>
      <c r="V177" s="324"/>
      <c r="W177" s="16"/>
      <c r="X177" s="340"/>
    </row>
    <row r="178" spans="1:24" x14ac:dyDescent="0.2">
      <c r="A178" s="317"/>
      <c r="B178" s="338"/>
      <c r="C178" s="339"/>
      <c r="D178" s="16"/>
      <c r="E178" s="16"/>
      <c r="F178" s="16"/>
      <c r="G178" s="16"/>
      <c r="H178" s="16"/>
      <c r="I178" s="16"/>
      <c r="J178" s="16"/>
      <c r="K178" s="16"/>
      <c r="L178" s="16"/>
      <c r="M178" s="16"/>
      <c r="N178" s="16"/>
      <c r="O178" s="16"/>
      <c r="P178" s="16"/>
      <c r="Q178" s="16"/>
      <c r="R178" s="16"/>
      <c r="S178" s="16"/>
      <c r="T178" s="16"/>
      <c r="U178" s="16"/>
      <c r="V178" s="324"/>
      <c r="W178" s="16"/>
      <c r="X178" s="340"/>
    </row>
    <row r="179" spans="1:24" x14ac:dyDescent="0.2">
      <c r="A179" s="317"/>
      <c r="B179" s="338"/>
      <c r="C179" s="339"/>
      <c r="D179" s="16"/>
      <c r="E179" s="16"/>
      <c r="F179" s="16"/>
      <c r="G179" s="16"/>
      <c r="H179" s="16"/>
      <c r="I179" s="16"/>
      <c r="J179" s="16"/>
      <c r="K179" s="16"/>
      <c r="L179" s="16"/>
      <c r="M179" s="16"/>
      <c r="N179" s="16"/>
      <c r="O179" s="16"/>
      <c r="P179" s="16"/>
      <c r="Q179" s="16"/>
      <c r="R179" s="16"/>
      <c r="S179" s="16"/>
      <c r="T179" s="16"/>
      <c r="U179" s="16"/>
      <c r="V179" s="324"/>
      <c r="W179" s="16"/>
      <c r="X179" s="340"/>
    </row>
    <row r="180" spans="1:24" x14ac:dyDescent="0.2">
      <c r="A180" s="317"/>
      <c r="B180" s="338"/>
      <c r="C180" s="339"/>
      <c r="D180" s="16"/>
      <c r="E180" s="16"/>
      <c r="F180" s="16"/>
      <c r="G180" s="16"/>
      <c r="H180" s="16"/>
      <c r="I180" s="16"/>
      <c r="J180" s="16"/>
      <c r="K180" s="16"/>
      <c r="L180" s="16"/>
      <c r="M180" s="16"/>
      <c r="N180" s="16"/>
      <c r="O180" s="16"/>
      <c r="P180" s="16"/>
      <c r="Q180" s="16"/>
      <c r="R180" s="16"/>
      <c r="S180" s="16"/>
      <c r="T180" s="16"/>
      <c r="U180" s="16"/>
      <c r="V180" s="324"/>
      <c r="W180" s="16"/>
      <c r="X180" s="340"/>
    </row>
    <row r="181" spans="1:24" x14ac:dyDescent="0.2">
      <c r="A181" s="317"/>
      <c r="B181" s="338"/>
      <c r="C181" s="339"/>
      <c r="D181" s="16"/>
      <c r="E181" s="16"/>
      <c r="F181" s="16"/>
      <c r="G181" s="16"/>
      <c r="H181" s="16"/>
      <c r="I181" s="16"/>
      <c r="J181" s="16"/>
      <c r="K181" s="16"/>
      <c r="L181" s="16"/>
      <c r="M181" s="16"/>
      <c r="N181" s="16"/>
      <c r="O181" s="16"/>
      <c r="P181" s="16"/>
      <c r="Q181" s="16"/>
      <c r="R181" s="16"/>
      <c r="S181" s="16"/>
      <c r="T181" s="16"/>
      <c r="U181" s="16"/>
      <c r="V181" s="324"/>
      <c r="W181" s="16"/>
      <c r="X181" s="340"/>
    </row>
    <row r="182" spans="1:24" x14ac:dyDescent="0.2">
      <c r="A182" s="317"/>
      <c r="B182" s="338"/>
      <c r="C182" s="339"/>
      <c r="D182" s="16"/>
      <c r="E182" s="16"/>
      <c r="F182" s="16"/>
      <c r="G182" s="16"/>
      <c r="H182" s="16"/>
      <c r="I182" s="16"/>
      <c r="J182" s="16"/>
      <c r="K182" s="16"/>
      <c r="L182" s="16"/>
      <c r="M182" s="16"/>
      <c r="N182" s="16"/>
      <c r="O182" s="16"/>
      <c r="P182" s="16"/>
      <c r="Q182" s="16"/>
      <c r="R182" s="16"/>
      <c r="S182" s="16"/>
      <c r="T182" s="16"/>
      <c r="U182" s="16"/>
      <c r="V182" s="324"/>
      <c r="W182" s="16"/>
      <c r="X182" s="340"/>
    </row>
    <row r="183" spans="1:24" x14ac:dyDescent="0.2">
      <c r="A183" s="317"/>
      <c r="B183" s="338"/>
      <c r="C183" s="339"/>
      <c r="D183" s="16"/>
      <c r="E183" s="16"/>
      <c r="F183" s="16"/>
      <c r="G183" s="16"/>
      <c r="H183" s="16"/>
      <c r="I183" s="16"/>
      <c r="J183" s="16"/>
      <c r="K183" s="16"/>
      <c r="L183" s="16"/>
      <c r="M183" s="16"/>
      <c r="N183" s="16"/>
      <c r="O183" s="16"/>
      <c r="P183" s="16"/>
      <c r="Q183" s="16"/>
      <c r="R183" s="16"/>
      <c r="S183" s="16"/>
      <c r="T183" s="16"/>
      <c r="U183" s="16"/>
      <c r="V183" s="324"/>
      <c r="W183" s="16"/>
      <c r="X183" s="340"/>
    </row>
    <row r="184" spans="1:24" x14ac:dyDescent="0.2">
      <c r="A184" s="317"/>
      <c r="B184" s="338"/>
      <c r="C184" s="339"/>
      <c r="D184" s="16"/>
      <c r="E184" s="16"/>
      <c r="F184" s="16"/>
      <c r="G184" s="16"/>
      <c r="H184" s="16"/>
      <c r="I184" s="16"/>
      <c r="J184" s="16"/>
      <c r="K184" s="16"/>
      <c r="L184" s="16"/>
      <c r="M184" s="16"/>
      <c r="N184" s="16"/>
      <c r="O184" s="16"/>
      <c r="P184" s="16"/>
      <c r="Q184" s="16"/>
      <c r="R184" s="16"/>
      <c r="S184" s="16"/>
      <c r="T184" s="16"/>
      <c r="U184" s="16"/>
      <c r="V184" s="324"/>
      <c r="W184" s="16"/>
      <c r="X184" s="340"/>
    </row>
    <row r="185" spans="1:24" x14ac:dyDescent="0.2">
      <c r="A185" s="317"/>
      <c r="B185" s="338"/>
      <c r="C185" s="339"/>
      <c r="D185" s="16"/>
      <c r="E185" s="16"/>
      <c r="F185" s="16"/>
      <c r="G185" s="16"/>
      <c r="H185" s="16"/>
      <c r="I185" s="16"/>
      <c r="J185" s="16"/>
      <c r="K185" s="16"/>
      <c r="L185" s="16"/>
      <c r="M185" s="16"/>
      <c r="N185" s="16"/>
      <c r="O185" s="16"/>
      <c r="P185" s="16"/>
      <c r="Q185" s="16"/>
      <c r="R185" s="16"/>
      <c r="S185" s="16"/>
      <c r="T185" s="16"/>
      <c r="U185" s="16"/>
      <c r="V185" s="324"/>
      <c r="W185" s="16"/>
      <c r="X185" s="340"/>
    </row>
    <row r="186" spans="1:24" x14ac:dyDescent="0.2">
      <c r="A186" s="317"/>
      <c r="B186" s="338"/>
      <c r="C186" s="339"/>
      <c r="D186" s="16"/>
      <c r="E186" s="16"/>
      <c r="F186" s="16"/>
      <c r="G186" s="16"/>
      <c r="H186" s="16"/>
      <c r="I186" s="16"/>
      <c r="J186" s="16"/>
      <c r="K186" s="16"/>
      <c r="L186" s="16"/>
      <c r="M186" s="16"/>
      <c r="N186" s="16"/>
      <c r="O186" s="16"/>
      <c r="P186" s="16"/>
      <c r="Q186" s="16"/>
      <c r="R186" s="16"/>
      <c r="S186" s="16"/>
      <c r="T186" s="16"/>
      <c r="U186" s="16"/>
      <c r="V186" s="324"/>
      <c r="W186" s="16"/>
      <c r="X186" s="340"/>
    </row>
    <row r="187" spans="1:24" x14ac:dyDescent="0.2">
      <c r="A187" s="317"/>
      <c r="B187" s="338"/>
      <c r="C187" s="339"/>
      <c r="D187" s="16"/>
      <c r="E187" s="16"/>
      <c r="F187" s="16"/>
      <c r="G187" s="16"/>
      <c r="H187" s="16"/>
      <c r="I187" s="16"/>
      <c r="J187" s="16"/>
      <c r="K187" s="16"/>
      <c r="L187" s="16"/>
      <c r="M187" s="16"/>
      <c r="N187" s="16"/>
      <c r="O187" s="16"/>
      <c r="P187" s="16"/>
      <c r="Q187" s="16"/>
      <c r="R187" s="16"/>
      <c r="S187" s="16"/>
      <c r="T187" s="16"/>
      <c r="U187" s="16"/>
      <c r="V187" s="324"/>
      <c r="W187" s="16"/>
      <c r="X187" s="340"/>
    </row>
    <row r="188" spans="1:24" x14ac:dyDescent="0.2">
      <c r="A188" s="317"/>
      <c r="B188" s="338"/>
      <c r="C188" s="339"/>
      <c r="D188" s="16"/>
      <c r="E188" s="16"/>
      <c r="F188" s="16"/>
      <c r="G188" s="16"/>
      <c r="H188" s="16"/>
      <c r="I188" s="16"/>
      <c r="J188" s="16"/>
      <c r="K188" s="16"/>
      <c r="L188" s="16"/>
      <c r="M188" s="16"/>
      <c r="N188" s="16"/>
      <c r="O188" s="16"/>
      <c r="P188" s="16"/>
      <c r="Q188" s="16"/>
      <c r="R188" s="16"/>
      <c r="S188" s="16"/>
      <c r="T188" s="16"/>
      <c r="U188" s="16"/>
      <c r="V188" s="324"/>
      <c r="W188" s="16"/>
      <c r="X188" s="340"/>
    </row>
    <row r="189" spans="1:24" x14ac:dyDescent="0.2">
      <c r="A189" s="317"/>
      <c r="B189" s="338"/>
      <c r="C189" s="339"/>
      <c r="D189" s="16"/>
      <c r="E189" s="16"/>
      <c r="F189" s="16"/>
      <c r="G189" s="16"/>
      <c r="H189" s="16"/>
      <c r="I189" s="16"/>
      <c r="J189" s="16"/>
      <c r="K189" s="16"/>
      <c r="L189" s="16"/>
      <c r="M189" s="16"/>
      <c r="N189" s="16"/>
      <c r="O189" s="16"/>
      <c r="P189" s="16"/>
      <c r="Q189" s="16"/>
      <c r="R189" s="16"/>
      <c r="S189" s="16"/>
      <c r="T189" s="16"/>
      <c r="U189" s="16"/>
      <c r="V189" s="324"/>
      <c r="W189" s="16"/>
      <c r="X189" s="340"/>
    </row>
    <row r="190" spans="1:24" x14ac:dyDescent="0.2">
      <c r="A190" s="317"/>
      <c r="B190" s="338"/>
      <c r="C190" s="339"/>
      <c r="D190" s="16"/>
      <c r="E190" s="16"/>
      <c r="F190" s="16"/>
      <c r="G190" s="16"/>
      <c r="H190" s="16"/>
      <c r="I190" s="16"/>
      <c r="J190" s="16"/>
      <c r="K190" s="16"/>
      <c r="L190" s="16"/>
      <c r="M190" s="16"/>
      <c r="N190" s="16"/>
      <c r="O190" s="16"/>
      <c r="P190" s="16"/>
      <c r="Q190" s="16"/>
      <c r="R190" s="16"/>
      <c r="S190" s="16"/>
      <c r="T190" s="16"/>
      <c r="U190" s="16"/>
      <c r="V190" s="324"/>
      <c r="W190" s="16"/>
      <c r="X190" s="340"/>
    </row>
    <row r="191" spans="1:24" x14ac:dyDescent="0.2">
      <c r="A191" s="317"/>
      <c r="B191" s="338"/>
      <c r="C191" s="339"/>
      <c r="D191" s="16"/>
      <c r="E191" s="16"/>
      <c r="F191" s="16"/>
      <c r="G191" s="16"/>
      <c r="H191" s="16"/>
      <c r="I191" s="16"/>
      <c r="J191" s="16"/>
      <c r="K191" s="16"/>
      <c r="L191" s="16"/>
      <c r="M191" s="16"/>
      <c r="N191" s="16"/>
      <c r="O191" s="16"/>
      <c r="P191" s="16"/>
      <c r="Q191" s="16"/>
      <c r="R191" s="16"/>
      <c r="S191" s="16"/>
      <c r="T191" s="16"/>
      <c r="U191" s="16"/>
      <c r="V191" s="324"/>
      <c r="W191" s="16"/>
      <c r="X191" s="340"/>
    </row>
    <row r="192" spans="1:24" x14ac:dyDescent="0.2">
      <c r="A192" s="317"/>
      <c r="B192" s="338"/>
      <c r="C192" s="339"/>
      <c r="D192" s="16"/>
      <c r="E192" s="16"/>
      <c r="F192" s="16"/>
      <c r="G192" s="16"/>
      <c r="H192" s="16"/>
      <c r="I192" s="16"/>
      <c r="J192" s="16"/>
      <c r="K192" s="16"/>
      <c r="L192" s="16"/>
      <c r="M192" s="16"/>
      <c r="N192" s="16"/>
      <c r="O192" s="16"/>
      <c r="P192" s="16"/>
      <c r="Q192" s="16"/>
      <c r="R192" s="16"/>
      <c r="S192" s="16"/>
      <c r="T192" s="16"/>
      <c r="U192" s="16"/>
      <c r="V192" s="324"/>
      <c r="W192" s="16"/>
      <c r="X192" s="340"/>
    </row>
    <row r="193" spans="1:24" x14ac:dyDescent="0.2">
      <c r="A193" s="317"/>
      <c r="B193" s="338"/>
      <c r="C193" s="339"/>
      <c r="D193" s="16"/>
      <c r="E193" s="16"/>
      <c r="F193" s="16"/>
      <c r="G193" s="16"/>
      <c r="H193" s="16"/>
      <c r="I193" s="16"/>
      <c r="J193" s="16"/>
      <c r="K193" s="16"/>
      <c r="L193" s="16"/>
      <c r="M193" s="16"/>
      <c r="N193" s="16"/>
      <c r="O193" s="16"/>
      <c r="P193" s="16"/>
      <c r="Q193" s="16"/>
      <c r="R193" s="16"/>
      <c r="S193" s="16"/>
      <c r="T193" s="16"/>
      <c r="U193" s="16"/>
      <c r="V193" s="324"/>
      <c r="W193" s="16"/>
      <c r="X193" s="340"/>
    </row>
    <row r="194" spans="1:24" x14ac:dyDescent="0.2">
      <c r="A194" s="317"/>
      <c r="B194" s="338"/>
      <c r="C194" s="339"/>
      <c r="D194" s="16"/>
      <c r="E194" s="16"/>
      <c r="F194" s="16"/>
      <c r="G194" s="16"/>
      <c r="H194" s="16"/>
      <c r="I194" s="16"/>
      <c r="J194" s="16"/>
      <c r="K194" s="16"/>
      <c r="L194" s="16"/>
      <c r="M194" s="16"/>
      <c r="N194" s="16"/>
      <c r="O194" s="16"/>
      <c r="P194" s="16"/>
      <c r="Q194" s="16"/>
      <c r="R194" s="16"/>
      <c r="S194" s="16"/>
      <c r="T194" s="16"/>
      <c r="U194" s="16"/>
      <c r="V194" s="324"/>
      <c r="W194" s="16"/>
      <c r="X194" s="340"/>
    </row>
    <row r="195" spans="1:24" x14ac:dyDescent="0.2">
      <c r="A195" s="317"/>
      <c r="B195" s="338"/>
      <c r="C195" s="339"/>
      <c r="D195" s="16"/>
      <c r="E195" s="16"/>
      <c r="F195" s="16"/>
      <c r="G195" s="16"/>
      <c r="H195" s="16"/>
      <c r="I195" s="16"/>
      <c r="J195" s="16"/>
      <c r="K195" s="16"/>
      <c r="L195" s="16"/>
      <c r="M195" s="16"/>
      <c r="N195" s="16"/>
      <c r="O195" s="16"/>
      <c r="P195" s="16"/>
      <c r="Q195" s="16"/>
      <c r="R195" s="16"/>
      <c r="S195" s="16"/>
      <c r="T195" s="16"/>
      <c r="U195" s="16"/>
      <c r="V195" s="324"/>
      <c r="W195" s="16"/>
      <c r="X195" s="340"/>
    </row>
    <row r="196" spans="1:24" x14ac:dyDescent="0.2">
      <c r="A196" s="317"/>
      <c r="B196" s="338"/>
      <c r="C196" s="339"/>
      <c r="D196" s="16"/>
      <c r="E196" s="16"/>
      <c r="F196" s="16"/>
      <c r="G196" s="16"/>
      <c r="H196" s="16"/>
      <c r="I196" s="16"/>
      <c r="J196" s="16"/>
      <c r="K196" s="16"/>
      <c r="L196" s="16"/>
      <c r="M196" s="16"/>
      <c r="N196" s="16"/>
      <c r="O196" s="16"/>
      <c r="P196" s="16"/>
      <c r="Q196" s="16"/>
      <c r="R196" s="16"/>
      <c r="S196" s="16"/>
      <c r="T196" s="16"/>
      <c r="U196" s="16"/>
      <c r="V196" s="324"/>
      <c r="W196" s="16"/>
      <c r="X196" s="340"/>
    </row>
    <row r="197" spans="1:24" x14ac:dyDescent="0.2">
      <c r="A197" s="317"/>
      <c r="B197" s="338"/>
      <c r="C197" s="339"/>
      <c r="D197" s="16"/>
      <c r="E197" s="16"/>
      <c r="F197" s="16"/>
      <c r="G197" s="16"/>
      <c r="H197" s="16"/>
      <c r="I197" s="16"/>
      <c r="J197" s="16"/>
      <c r="K197" s="16"/>
      <c r="L197" s="16"/>
      <c r="M197" s="16"/>
      <c r="N197" s="16"/>
      <c r="O197" s="16"/>
      <c r="P197" s="16"/>
      <c r="Q197" s="16"/>
      <c r="R197" s="16"/>
      <c r="S197" s="16"/>
      <c r="T197" s="16"/>
      <c r="U197" s="16"/>
      <c r="V197" s="324"/>
      <c r="W197" s="16"/>
      <c r="X197" s="340"/>
    </row>
    <row r="198" spans="1:24" x14ac:dyDescent="0.2">
      <c r="A198" s="317"/>
      <c r="B198" s="338"/>
      <c r="C198" s="339"/>
      <c r="D198" s="16"/>
      <c r="E198" s="16"/>
      <c r="F198" s="16"/>
      <c r="G198" s="16"/>
      <c r="H198" s="16"/>
      <c r="I198" s="16"/>
      <c r="J198" s="16"/>
      <c r="K198" s="16"/>
      <c r="L198" s="16"/>
      <c r="M198" s="16"/>
      <c r="N198" s="16"/>
      <c r="O198" s="16"/>
      <c r="P198" s="16"/>
      <c r="Q198" s="16"/>
      <c r="R198" s="16"/>
      <c r="S198" s="16"/>
      <c r="T198" s="16"/>
      <c r="U198" s="16"/>
      <c r="V198" s="324"/>
      <c r="W198" s="16"/>
      <c r="X198" s="340"/>
    </row>
    <row r="199" spans="1:24" x14ac:dyDescent="0.2">
      <c r="A199" s="317"/>
      <c r="B199" s="338"/>
      <c r="C199" s="339"/>
      <c r="D199" s="16"/>
      <c r="E199" s="16"/>
      <c r="F199" s="16"/>
      <c r="G199" s="16"/>
      <c r="H199" s="16"/>
      <c r="I199" s="16"/>
      <c r="J199" s="16"/>
      <c r="K199" s="16"/>
      <c r="L199" s="16"/>
      <c r="M199" s="16"/>
      <c r="N199" s="16"/>
      <c r="O199" s="16"/>
      <c r="P199" s="16"/>
      <c r="Q199" s="16"/>
      <c r="R199" s="16"/>
      <c r="S199" s="16"/>
      <c r="T199" s="16"/>
      <c r="U199" s="16"/>
      <c r="V199" s="324"/>
      <c r="W199" s="16"/>
      <c r="X199" s="340"/>
    </row>
    <row r="200" spans="1:24" x14ac:dyDescent="0.2">
      <c r="A200" s="317"/>
      <c r="B200" s="338"/>
      <c r="C200" s="339"/>
      <c r="D200" s="16"/>
      <c r="E200" s="16"/>
      <c r="F200" s="16"/>
      <c r="G200" s="16"/>
      <c r="H200" s="16"/>
      <c r="I200" s="16"/>
      <c r="J200" s="16"/>
      <c r="K200" s="16"/>
      <c r="L200" s="16"/>
      <c r="M200" s="16"/>
      <c r="N200" s="16"/>
      <c r="O200" s="16"/>
      <c r="P200" s="16"/>
      <c r="Q200" s="16"/>
      <c r="R200" s="16"/>
      <c r="S200" s="16"/>
      <c r="T200" s="16"/>
      <c r="U200" s="16"/>
      <c r="V200" s="324"/>
      <c r="W200" s="16"/>
      <c r="X200" s="340"/>
    </row>
    <row r="201" spans="1:24" x14ac:dyDescent="0.2">
      <c r="A201" s="317"/>
      <c r="B201" s="338"/>
      <c r="C201" s="339"/>
      <c r="D201" s="16"/>
      <c r="E201" s="16"/>
      <c r="F201" s="16"/>
      <c r="G201" s="16"/>
      <c r="H201" s="16"/>
      <c r="I201" s="16"/>
      <c r="J201" s="16"/>
      <c r="K201" s="16"/>
      <c r="L201" s="16"/>
      <c r="M201" s="16"/>
      <c r="N201" s="16"/>
      <c r="O201" s="16"/>
      <c r="P201" s="16"/>
      <c r="Q201" s="16"/>
      <c r="R201" s="16"/>
      <c r="S201" s="16"/>
      <c r="T201" s="16"/>
      <c r="U201" s="16"/>
      <c r="V201" s="324"/>
      <c r="W201" s="16"/>
      <c r="X201" s="340"/>
    </row>
    <row r="202" spans="1:24" x14ac:dyDescent="0.2">
      <c r="A202" s="317"/>
      <c r="B202" s="338"/>
      <c r="C202" s="339"/>
      <c r="D202" s="16"/>
      <c r="E202" s="16"/>
      <c r="F202" s="16"/>
      <c r="G202" s="16"/>
      <c r="H202" s="16"/>
      <c r="I202" s="16"/>
      <c r="J202" s="16"/>
      <c r="K202" s="16"/>
      <c r="L202" s="16"/>
      <c r="M202" s="16"/>
      <c r="N202" s="16"/>
      <c r="O202" s="16"/>
      <c r="P202" s="16"/>
      <c r="Q202" s="16"/>
      <c r="R202" s="16"/>
      <c r="S202" s="16"/>
      <c r="T202" s="16"/>
      <c r="U202" s="16"/>
      <c r="V202" s="324"/>
      <c r="W202" s="16"/>
      <c r="X202" s="340"/>
    </row>
    <row r="203" spans="1:24" x14ac:dyDescent="0.2">
      <c r="A203" s="317"/>
      <c r="B203" s="338"/>
      <c r="C203" s="339"/>
      <c r="D203" s="16"/>
      <c r="E203" s="16"/>
      <c r="F203" s="16"/>
      <c r="G203" s="16"/>
      <c r="H203" s="16"/>
      <c r="I203" s="16"/>
      <c r="J203" s="16"/>
      <c r="K203" s="16"/>
      <c r="L203" s="16"/>
      <c r="M203" s="16"/>
      <c r="N203" s="16"/>
      <c r="O203" s="16"/>
      <c r="P203" s="16"/>
      <c r="Q203" s="16"/>
      <c r="R203" s="16"/>
      <c r="S203" s="16"/>
      <c r="T203" s="16"/>
      <c r="U203" s="16"/>
      <c r="V203" s="324"/>
      <c r="W203" s="16"/>
      <c r="X203" s="340"/>
    </row>
    <row r="204" spans="1:24" x14ac:dyDescent="0.2">
      <c r="A204" s="317"/>
      <c r="B204" s="338"/>
      <c r="C204" s="339"/>
      <c r="D204" s="16"/>
      <c r="E204" s="16"/>
      <c r="F204" s="16"/>
      <c r="G204" s="16"/>
      <c r="H204" s="16"/>
      <c r="I204" s="16"/>
      <c r="J204" s="16"/>
      <c r="K204" s="16"/>
      <c r="L204" s="16"/>
      <c r="M204" s="16"/>
      <c r="N204" s="16"/>
      <c r="O204" s="16"/>
      <c r="P204" s="16"/>
      <c r="Q204" s="16"/>
      <c r="R204" s="16"/>
      <c r="S204" s="16"/>
      <c r="T204" s="16"/>
      <c r="U204" s="16"/>
      <c r="V204" s="324"/>
      <c r="W204" s="16"/>
      <c r="X204" s="340"/>
    </row>
    <row r="205" spans="1:24" x14ac:dyDescent="0.2">
      <c r="A205" s="317"/>
      <c r="B205" s="338"/>
      <c r="C205" s="339"/>
      <c r="D205" s="16"/>
      <c r="E205" s="16"/>
      <c r="F205" s="16"/>
      <c r="G205" s="16"/>
      <c r="H205" s="16"/>
      <c r="I205" s="16"/>
      <c r="J205" s="16"/>
      <c r="K205" s="16"/>
      <c r="L205" s="16"/>
      <c r="M205" s="16"/>
      <c r="N205" s="16"/>
      <c r="O205" s="16"/>
      <c r="P205" s="16"/>
      <c r="Q205" s="16"/>
      <c r="R205" s="16"/>
      <c r="S205" s="16"/>
      <c r="T205" s="16"/>
      <c r="U205" s="16"/>
      <c r="V205" s="324"/>
      <c r="W205" s="16"/>
      <c r="X205" s="340"/>
    </row>
    <row r="206" spans="1:24" x14ac:dyDescent="0.2">
      <c r="A206" s="317"/>
      <c r="B206" s="338"/>
      <c r="C206" s="339"/>
      <c r="D206" s="16"/>
      <c r="E206" s="16"/>
      <c r="F206" s="16"/>
      <c r="G206" s="16"/>
      <c r="H206" s="16"/>
      <c r="I206" s="16"/>
      <c r="J206" s="16"/>
      <c r="K206" s="16"/>
      <c r="L206" s="16"/>
      <c r="M206" s="16"/>
      <c r="N206" s="16"/>
      <c r="O206" s="16"/>
      <c r="P206" s="16"/>
      <c r="Q206" s="16"/>
      <c r="R206" s="16"/>
      <c r="S206" s="16"/>
      <c r="T206" s="16"/>
      <c r="U206" s="16"/>
      <c r="V206" s="324"/>
      <c r="W206" s="16"/>
      <c r="X206" s="340"/>
    </row>
    <row r="207" spans="1:24" x14ac:dyDescent="0.2">
      <c r="A207" s="317"/>
      <c r="B207" s="338"/>
      <c r="C207" s="339"/>
      <c r="D207" s="16"/>
      <c r="E207" s="16"/>
      <c r="F207" s="16"/>
      <c r="G207" s="16"/>
      <c r="H207" s="16"/>
      <c r="I207" s="16"/>
      <c r="J207" s="16"/>
      <c r="K207" s="16"/>
      <c r="L207" s="16"/>
      <c r="M207" s="16"/>
      <c r="N207" s="16"/>
      <c r="O207" s="16"/>
      <c r="P207" s="16"/>
      <c r="Q207" s="16"/>
      <c r="R207" s="16"/>
      <c r="S207" s="16"/>
      <c r="T207" s="16"/>
      <c r="U207" s="16"/>
      <c r="V207" s="324"/>
      <c r="W207" s="16"/>
      <c r="X207" s="340"/>
    </row>
    <row r="208" spans="1:24" x14ac:dyDescent="0.2">
      <c r="A208" s="317"/>
      <c r="B208" s="338"/>
      <c r="C208" s="339"/>
      <c r="D208" s="16"/>
      <c r="E208" s="16"/>
      <c r="F208" s="16"/>
      <c r="G208" s="16"/>
      <c r="H208" s="16"/>
      <c r="I208" s="16"/>
      <c r="J208" s="16"/>
      <c r="K208" s="16"/>
      <c r="L208" s="16"/>
      <c r="M208" s="16"/>
      <c r="N208" s="16"/>
      <c r="O208" s="16"/>
      <c r="P208" s="16"/>
      <c r="Q208" s="16"/>
      <c r="R208" s="16"/>
      <c r="S208" s="16"/>
      <c r="T208" s="16"/>
      <c r="U208" s="16"/>
      <c r="V208" s="324"/>
      <c r="W208" s="16"/>
      <c r="X208" s="340"/>
    </row>
    <row r="209" spans="1:24" x14ac:dyDescent="0.2">
      <c r="A209" s="317"/>
      <c r="B209" s="338"/>
      <c r="C209" s="339"/>
      <c r="D209" s="16"/>
      <c r="E209" s="16"/>
      <c r="F209" s="16"/>
      <c r="G209" s="16"/>
      <c r="H209" s="16"/>
      <c r="I209" s="16"/>
      <c r="J209" s="16"/>
      <c r="K209" s="16"/>
      <c r="L209" s="16"/>
      <c r="M209" s="16"/>
      <c r="N209" s="16"/>
      <c r="O209" s="16"/>
      <c r="P209" s="16"/>
      <c r="Q209" s="16"/>
      <c r="R209" s="16"/>
      <c r="S209" s="16"/>
      <c r="T209" s="16"/>
      <c r="U209" s="16"/>
      <c r="V209" s="324"/>
      <c r="W209" s="16"/>
      <c r="X209" s="340"/>
    </row>
    <row r="210" spans="1:24" x14ac:dyDescent="0.2">
      <c r="A210" s="317"/>
      <c r="B210" s="338"/>
      <c r="C210" s="339"/>
      <c r="D210" s="16"/>
      <c r="E210" s="16"/>
      <c r="F210" s="16"/>
      <c r="G210" s="16"/>
      <c r="H210" s="16"/>
      <c r="I210" s="16"/>
      <c r="J210" s="16"/>
      <c r="K210" s="16"/>
      <c r="L210" s="16"/>
      <c r="M210" s="16"/>
      <c r="N210" s="16"/>
      <c r="O210" s="16"/>
      <c r="P210" s="16"/>
      <c r="Q210" s="16"/>
      <c r="R210" s="16"/>
      <c r="S210" s="16"/>
      <c r="T210" s="16"/>
      <c r="U210" s="16"/>
      <c r="V210" s="324"/>
      <c r="W210" s="16"/>
      <c r="X210" s="340"/>
    </row>
    <row r="211" spans="1:24" x14ac:dyDescent="0.2">
      <c r="A211" s="317"/>
      <c r="B211" s="338"/>
      <c r="C211" s="339"/>
      <c r="D211" s="16"/>
      <c r="E211" s="16"/>
      <c r="F211" s="16"/>
      <c r="G211" s="16"/>
      <c r="H211" s="16"/>
      <c r="I211" s="16"/>
      <c r="J211" s="16"/>
      <c r="K211" s="16"/>
      <c r="L211" s="16"/>
      <c r="M211" s="16"/>
      <c r="N211" s="16"/>
      <c r="O211" s="16"/>
      <c r="P211" s="16"/>
      <c r="Q211" s="16"/>
      <c r="R211" s="16"/>
      <c r="S211" s="16"/>
      <c r="T211" s="16"/>
      <c r="U211" s="16"/>
      <c r="V211" s="324"/>
      <c r="W211" s="16"/>
      <c r="X211" s="340"/>
    </row>
    <row r="212" spans="1:24" x14ac:dyDescent="0.2">
      <c r="A212" s="317"/>
      <c r="B212" s="338"/>
      <c r="C212" s="339"/>
      <c r="D212" s="16"/>
      <c r="E212" s="16"/>
      <c r="F212" s="16"/>
      <c r="G212" s="16"/>
      <c r="H212" s="16"/>
      <c r="I212" s="16"/>
      <c r="J212" s="16"/>
      <c r="K212" s="16"/>
      <c r="L212" s="16"/>
      <c r="M212" s="16"/>
      <c r="N212" s="16"/>
      <c r="O212" s="16"/>
      <c r="P212" s="16"/>
      <c r="Q212" s="16"/>
      <c r="R212" s="16"/>
      <c r="S212" s="16"/>
      <c r="T212" s="16"/>
      <c r="U212" s="16"/>
      <c r="V212" s="324"/>
      <c r="W212" s="16"/>
      <c r="X212" s="340"/>
    </row>
    <row r="213" spans="1:24" x14ac:dyDescent="0.2">
      <c r="A213" s="317"/>
      <c r="B213" s="338"/>
      <c r="C213" s="339"/>
      <c r="D213" s="16"/>
      <c r="E213" s="16"/>
      <c r="F213" s="16"/>
      <c r="G213" s="16"/>
      <c r="H213" s="16"/>
      <c r="I213" s="16"/>
      <c r="J213" s="16"/>
      <c r="K213" s="16"/>
      <c r="L213" s="16"/>
      <c r="M213" s="16"/>
      <c r="N213" s="16"/>
      <c r="O213" s="16"/>
      <c r="P213" s="16"/>
      <c r="Q213" s="16"/>
      <c r="R213" s="16"/>
      <c r="S213" s="16"/>
      <c r="T213" s="16"/>
      <c r="U213" s="16"/>
      <c r="V213" s="324"/>
      <c r="W213" s="16"/>
      <c r="X213" s="340"/>
    </row>
    <row r="214" spans="1:24" x14ac:dyDescent="0.2">
      <c r="A214" s="317"/>
      <c r="B214" s="338"/>
      <c r="C214" s="339"/>
      <c r="D214" s="16"/>
      <c r="E214" s="16"/>
      <c r="F214" s="16"/>
      <c r="G214" s="16"/>
      <c r="H214" s="16"/>
      <c r="I214" s="16"/>
      <c r="J214" s="16"/>
      <c r="K214" s="16"/>
      <c r="L214" s="16"/>
      <c r="M214" s="16"/>
      <c r="N214" s="16"/>
      <c r="O214" s="16"/>
      <c r="P214" s="16"/>
      <c r="Q214" s="16"/>
      <c r="R214" s="16"/>
      <c r="S214" s="16"/>
      <c r="T214" s="16"/>
      <c r="U214" s="16"/>
      <c r="V214" s="324"/>
      <c r="W214" s="16"/>
      <c r="X214" s="340"/>
    </row>
    <row r="215" spans="1:24" x14ac:dyDescent="0.2">
      <c r="A215" s="317"/>
      <c r="B215" s="338"/>
      <c r="C215" s="339"/>
      <c r="D215" s="16"/>
      <c r="E215" s="16"/>
      <c r="F215" s="16"/>
      <c r="G215" s="16"/>
      <c r="H215" s="16"/>
      <c r="I215" s="16"/>
      <c r="J215" s="16"/>
      <c r="K215" s="16"/>
      <c r="L215" s="16"/>
      <c r="M215" s="16"/>
      <c r="N215" s="16"/>
      <c r="O215" s="16"/>
      <c r="P215" s="16"/>
      <c r="Q215" s="16"/>
      <c r="R215" s="16"/>
      <c r="S215" s="16"/>
      <c r="T215" s="16"/>
      <c r="U215" s="16"/>
      <c r="V215" s="324"/>
      <c r="W215" s="16"/>
      <c r="X215" s="340"/>
    </row>
    <row r="216" spans="1:24" x14ac:dyDescent="0.2">
      <c r="A216" s="317"/>
      <c r="B216" s="338"/>
      <c r="C216" s="339"/>
      <c r="D216" s="16"/>
      <c r="E216" s="16"/>
      <c r="F216" s="16"/>
      <c r="G216" s="16"/>
      <c r="H216" s="16"/>
      <c r="I216" s="16"/>
      <c r="J216" s="16"/>
      <c r="K216" s="16"/>
      <c r="L216" s="16"/>
      <c r="M216" s="16"/>
      <c r="N216" s="16"/>
      <c r="O216" s="16"/>
      <c r="P216" s="16"/>
      <c r="Q216" s="16"/>
      <c r="R216" s="16"/>
      <c r="S216" s="16"/>
      <c r="T216" s="16"/>
      <c r="U216" s="16"/>
      <c r="V216" s="324"/>
      <c r="W216" s="16"/>
      <c r="X216" s="340"/>
    </row>
    <row r="217" spans="1:24" x14ac:dyDescent="0.2">
      <c r="A217" s="317"/>
      <c r="B217" s="338"/>
      <c r="C217" s="339"/>
      <c r="D217" s="16"/>
      <c r="E217" s="16"/>
      <c r="F217" s="16"/>
      <c r="G217" s="16"/>
      <c r="H217" s="16"/>
      <c r="I217" s="16"/>
      <c r="J217" s="16"/>
      <c r="K217" s="16"/>
      <c r="L217" s="16"/>
      <c r="M217" s="16"/>
      <c r="N217" s="16"/>
      <c r="O217" s="16"/>
      <c r="P217" s="16"/>
      <c r="Q217" s="16"/>
      <c r="R217" s="16"/>
      <c r="S217" s="16"/>
      <c r="T217" s="16"/>
      <c r="U217" s="16"/>
      <c r="V217" s="324"/>
      <c r="W217" s="16"/>
      <c r="X217" s="340"/>
    </row>
    <row r="218" spans="1:24" x14ac:dyDescent="0.2">
      <c r="A218" s="317"/>
      <c r="B218" s="338"/>
      <c r="C218" s="339"/>
      <c r="D218" s="16"/>
      <c r="E218" s="16"/>
      <c r="F218" s="16"/>
      <c r="G218" s="16"/>
      <c r="H218" s="16"/>
      <c r="I218" s="16"/>
      <c r="J218" s="16"/>
      <c r="K218" s="16"/>
      <c r="L218" s="16"/>
      <c r="M218" s="16"/>
      <c r="N218" s="16"/>
      <c r="O218" s="16"/>
      <c r="P218" s="16"/>
      <c r="Q218" s="16"/>
      <c r="R218" s="16"/>
      <c r="S218" s="16"/>
      <c r="T218" s="16"/>
      <c r="U218" s="16"/>
      <c r="V218" s="324"/>
      <c r="W218" s="16"/>
      <c r="X218" s="340"/>
    </row>
    <row r="219" spans="1:24" x14ac:dyDescent="0.2">
      <c r="A219" s="317"/>
      <c r="B219" s="338"/>
      <c r="C219" s="339"/>
      <c r="D219" s="16"/>
      <c r="E219" s="16"/>
      <c r="F219" s="16"/>
      <c r="G219" s="16"/>
      <c r="H219" s="16"/>
      <c r="I219" s="16"/>
      <c r="J219" s="16"/>
      <c r="K219" s="16"/>
      <c r="L219" s="16"/>
      <c r="M219" s="16"/>
      <c r="N219" s="16"/>
      <c r="O219" s="16"/>
      <c r="P219" s="16"/>
      <c r="Q219" s="16"/>
      <c r="R219" s="16"/>
      <c r="S219" s="16"/>
      <c r="T219" s="16"/>
      <c r="U219" s="16"/>
      <c r="V219" s="324"/>
      <c r="W219" s="16"/>
      <c r="X219" s="340"/>
    </row>
    <row r="220" spans="1:24" x14ac:dyDescent="0.2">
      <c r="A220" s="317"/>
      <c r="B220" s="338"/>
      <c r="C220" s="339"/>
      <c r="D220" s="16"/>
      <c r="E220" s="16"/>
      <c r="F220" s="16"/>
      <c r="G220" s="16"/>
      <c r="H220" s="16"/>
      <c r="I220" s="16"/>
      <c r="J220" s="16"/>
      <c r="K220" s="16"/>
      <c r="L220" s="16"/>
      <c r="M220" s="16"/>
      <c r="N220" s="16"/>
      <c r="O220" s="16"/>
      <c r="P220" s="16"/>
      <c r="Q220" s="16"/>
      <c r="R220" s="16"/>
      <c r="S220" s="16"/>
      <c r="T220" s="16"/>
      <c r="U220" s="16"/>
      <c r="V220" s="324"/>
      <c r="W220" s="16"/>
      <c r="X220" s="340"/>
    </row>
    <row r="221" spans="1:24" x14ac:dyDescent="0.2">
      <c r="A221" s="317"/>
      <c r="B221" s="338"/>
      <c r="C221" s="339"/>
      <c r="D221" s="16"/>
      <c r="E221" s="16"/>
      <c r="F221" s="16"/>
      <c r="G221" s="16"/>
      <c r="H221" s="16"/>
      <c r="I221" s="16"/>
      <c r="J221" s="16"/>
      <c r="K221" s="16"/>
      <c r="L221" s="16"/>
      <c r="M221" s="16"/>
      <c r="N221" s="16"/>
      <c r="O221" s="16"/>
      <c r="P221" s="16"/>
      <c r="Q221" s="16"/>
      <c r="R221" s="16"/>
      <c r="S221" s="16"/>
      <c r="T221" s="16"/>
      <c r="U221" s="16"/>
      <c r="V221" s="324"/>
      <c r="W221" s="16"/>
      <c r="X221" s="340"/>
    </row>
    <row r="222" spans="1:24" x14ac:dyDescent="0.2">
      <c r="A222" s="317"/>
      <c r="B222" s="338"/>
      <c r="C222" s="339"/>
      <c r="D222" s="16"/>
      <c r="E222" s="16"/>
      <c r="F222" s="16"/>
      <c r="G222" s="16"/>
      <c r="H222" s="16"/>
      <c r="I222" s="16"/>
      <c r="J222" s="16"/>
      <c r="K222" s="16"/>
      <c r="L222" s="16"/>
      <c r="M222" s="16"/>
      <c r="N222" s="16"/>
      <c r="O222" s="16"/>
      <c r="P222" s="16"/>
      <c r="Q222" s="16"/>
      <c r="R222" s="16"/>
      <c r="S222" s="16"/>
      <c r="T222" s="16"/>
      <c r="U222" s="16"/>
      <c r="V222" s="324"/>
      <c r="W222" s="16"/>
      <c r="X222" s="340"/>
    </row>
    <row r="223" spans="1:24" x14ac:dyDescent="0.2">
      <c r="A223" s="317"/>
      <c r="B223" s="338"/>
      <c r="C223" s="339"/>
      <c r="D223" s="16"/>
      <c r="E223" s="16"/>
      <c r="F223" s="16"/>
      <c r="G223" s="16"/>
      <c r="H223" s="16"/>
      <c r="I223" s="16"/>
      <c r="J223" s="16"/>
      <c r="K223" s="16"/>
      <c r="L223" s="16"/>
      <c r="M223" s="16"/>
      <c r="N223" s="16"/>
      <c r="O223" s="16"/>
      <c r="P223" s="16"/>
      <c r="Q223" s="16"/>
      <c r="R223" s="16"/>
      <c r="S223" s="16"/>
      <c r="T223" s="16"/>
      <c r="U223" s="16"/>
      <c r="V223" s="324"/>
      <c r="W223" s="16"/>
      <c r="X223" s="340"/>
    </row>
    <row r="224" spans="1:24" x14ac:dyDescent="0.2">
      <c r="A224" s="317"/>
      <c r="B224" s="338"/>
      <c r="C224" s="339"/>
      <c r="D224" s="16"/>
      <c r="E224" s="16"/>
      <c r="F224" s="16"/>
      <c r="G224" s="16"/>
      <c r="H224" s="16"/>
      <c r="I224" s="16"/>
      <c r="J224" s="16"/>
      <c r="K224" s="16"/>
      <c r="L224" s="16"/>
      <c r="M224" s="16"/>
      <c r="N224" s="16"/>
      <c r="O224" s="16"/>
      <c r="P224" s="16"/>
      <c r="Q224" s="16"/>
      <c r="R224" s="16"/>
      <c r="S224" s="16"/>
      <c r="T224" s="16"/>
      <c r="U224" s="16"/>
      <c r="V224" s="324"/>
      <c r="W224" s="16"/>
      <c r="X224" s="340"/>
    </row>
    <row r="225" spans="1:24" x14ac:dyDescent="0.2">
      <c r="A225" s="317"/>
      <c r="B225" s="338"/>
      <c r="C225" s="339"/>
      <c r="D225" s="16"/>
      <c r="E225" s="16"/>
      <c r="F225" s="16"/>
      <c r="G225" s="16"/>
      <c r="H225" s="16"/>
      <c r="I225" s="16"/>
      <c r="J225" s="16"/>
      <c r="K225" s="16"/>
      <c r="L225" s="16"/>
      <c r="M225" s="16"/>
      <c r="N225" s="16"/>
      <c r="O225" s="16"/>
      <c r="P225" s="16"/>
      <c r="Q225" s="16"/>
      <c r="R225" s="16"/>
      <c r="S225" s="16"/>
      <c r="T225" s="16"/>
      <c r="U225" s="16"/>
      <c r="V225" s="324"/>
      <c r="W225" s="16"/>
      <c r="X225" s="340"/>
    </row>
    <row r="226" spans="1:24" x14ac:dyDescent="0.2">
      <c r="A226" s="317"/>
      <c r="B226" s="338"/>
      <c r="C226" s="339"/>
      <c r="D226" s="16"/>
      <c r="E226" s="16"/>
      <c r="F226" s="16"/>
      <c r="G226" s="16"/>
      <c r="H226" s="16"/>
      <c r="I226" s="16"/>
      <c r="J226" s="16"/>
      <c r="K226" s="16"/>
      <c r="L226" s="16"/>
      <c r="M226" s="16"/>
      <c r="N226" s="16"/>
      <c r="O226" s="16"/>
      <c r="P226" s="16"/>
      <c r="Q226" s="16"/>
      <c r="R226" s="16"/>
      <c r="S226" s="16"/>
      <c r="T226" s="16"/>
      <c r="U226" s="16"/>
      <c r="V226" s="324"/>
      <c r="W226" s="16"/>
      <c r="X226" s="340"/>
    </row>
    <row r="227" spans="1:24" x14ac:dyDescent="0.2">
      <c r="A227" s="317"/>
      <c r="B227" s="338"/>
      <c r="C227" s="339"/>
      <c r="D227" s="16"/>
      <c r="E227" s="16"/>
      <c r="F227" s="16"/>
      <c r="G227" s="16"/>
      <c r="H227" s="16"/>
      <c r="I227" s="16"/>
      <c r="J227" s="16"/>
      <c r="K227" s="16"/>
      <c r="L227" s="16"/>
      <c r="M227" s="16"/>
      <c r="N227" s="16"/>
      <c r="O227" s="16"/>
      <c r="P227" s="16"/>
      <c r="Q227" s="16"/>
      <c r="R227" s="16"/>
      <c r="S227" s="16"/>
      <c r="T227" s="16"/>
      <c r="U227" s="16"/>
      <c r="V227" s="324"/>
      <c r="W227" s="16"/>
      <c r="X227" s="340"/>
    </row>
    <row r="228" spans="1:24" x14ac:dyDescent="0.2">
      <c r="A228" s="317"/>
      <c r="B228" s="338"/>
      <c r="C228" s="339"/>
      <c r="D228" s="16"/>
      <c r="E228" s="16"/>
      <c r="F228" s="16"/>
      <c r="G228" s="16"/>
      <c r="H228" s="16"/>
      <c r="I228" s="16"/>
      <c r="J228" s="16"/>
      <c r="K228" s="16"/>
      <c r="L228" s="16"/>
      <c r="M228" s="16"/>
      <c r="N228" s="16"/>
      <c r="O228" s="16"/>
      <c r="P228" s="16"/>
      <c r="Q228" s="16"/>
      <c r="R228" s="16"/>
      <c r="S228" s="16"/>
      <c r="T228" s="16"/>
      <c r="U228" s="16"/>
      <c r="V228" s="324"/>
      <c r="W228" s="16"/>
      <c r="X228" s="340"/>
    </row>
    <row r="229" spans="1:24" x14ac:dyDescent="0.2">
      <c r="A229" s="317"/>
      <c r="B229" s="338"/>
      <c r="C229" s="339"/>
      <c r="D229" s="16"/>
      <c r="E229" s="16"/>
      <c r="F229" s="16"/>
      <c r="G229" s="16"/>
      <c r="H229" s="16"/>
      <c r="I229" s="16"/>
      <c r="J229" s="16"/>
      <c r="K229" s="16"/>
      <c r="L229" s="16"/>
      <c r="M229" s="16"/>
      <c r="N229" s="16"/>
      <c r="O229" s="16"/>
      <c r="P229" s="16"/>
      <c r="Q229" s="16"/>
      <c r="R229" s="16"/>
      <c r="S229" s="16"/>
      <c r="T229" s="16"/>
      <c r="U229" s="16"/>
      <c r="V229" s="324"/>
      <c r="W229" s="16"/>
      <c r="X229" s="340"/>
    </row>
    <row r="230" spans="1:24" x14ac:dyDescent="0.2">
      <c r="A230" s="317"/>
      <c r="B230" s="338"/>
      <c r="C230" s="339"/>
      <c r="D230" s="16"/>
      <c r="E230" s="16"/>
      <c r="F230" s="16"/>
      <c r="G230" s="16"/>
      <c r="H230" s="16"/>
      <c r="I230" s="16"/>
      <c r="J230" s="16"/>
      <c r="K230" s="16"/>
      <c r="L230" s="16"/>
      <c r="M230" s="16"/>
      <c r="N230" s="16"/>
      <c r="O230" s="16"/>
      <c r="P230" s="16"/>
      <c r="Q230" s="16"/>
      <c r="R230" s="16"/>
      <c r="S230" s="16"/>
      <c r="T230" s="16"/>
      <c r="U230" s="16"/>
      <c r="V230" s="324"/>
      <c r="W230" s="16"/>
      <c r="X230" s="340"/>
    </row>
    <row r="231" spans="1:24" x14ac:dyDescent="0.2">
      <c r="A231" s="317"/>
      <c r="B231" s="338"/>
      <c r="C231" s="339"/>
      <c r="D231" s="16"/>
      <c r="E231" s="16"/>
      <c r="F231" s="16"/>
      <c r="G231" s="16"/>
      <c r="H231" s="16"/>
      <c r="I231" s="16"/>
      <c r="J231" s="16"/>
      <c r="K231" s="16"/>
      <c r="L231" s="16"/>
      <c r="M231" s="16"/>
      <c r="N231" s="16"/>
      <c r="O231" s="16"/>
      <c r="P231" s="16"/>
      <c r="Q231" s="16"/>
      <c r="R231" s="16"/>
      <c r="S231" s="16"/>
      <c r="T231" s="16"/>
      <c r="U231" s="16"/>
      <c r="V231" s="324"/>
      <c r="W231" s="16"/>
      <c r="X231" s="340"/>
    </row>
    <row r="232" spans="1:24" x14ac:dyDescent="0.2">
      <c r="A232" s="317"/>
      <c r="B232" s="338"/>
      <c r="C232" s="339"/>
      <c r="D232" s="16"/>
      <c r="E232" s="16"/>
      <c r="F232" s="16"/>
      <c r="G232" s="16"/>
      <c r="H232" s="16"/>
      <c r="I232" s="16"/>
      <c r="J232" s="16"/>
      <c r="K232" s="16"/>
      <c r="L232" s="16"/>
      <c r="M232" s="16"/>
      <c r="N232" s="16"/>
      <c r="O232" s="16"/>
      <c r="P232" s="16"/>
      <c r="Q232" s="16"/>
      <c r="R232" s="16"/>
      <c r="S232" s="16"/>
      <c r="T232" s="16"/>
      <c r="U232" s="16"/>
      <c r="V232" s="324"/>
      <c r="W232" s="16"/>
      <c r="X232" s="340"/>
    </row>
    <row r="233" spans="1:24" x14ac:dyDescent="0.2">
      <c r="A233" s="317"/>
      <c r="B233" s="338"/>
      <c r="C233" s="339"/>
      <c r="D233" s="16"/>
      <c r="E233" s="16"/>
      <c r="F233" s="16"/>
      <c r="G233" s="16"/>
      <c r="H233" s="16"/>
      <c r="I233" s="16"/>
      <c r="J233" s="16"/>
      <c r="K233" s="16"/>
      <c r="L233" s="16"/>
      <c r="M233" s="16"/>
      <c r="N233" s="16"/>
      <c r="O233" s="16"/>
      <c r="P233" s="16"/>
      <c r="Q233" s="16"/>
      <c r="R233" s="16"/>
      <c r="S233" s="16"/>
      <c r="T233" s="16"/>
      <c r="U233" s="16"/>
      <c r="V233" s="324"/>
      <c r="W233" s="16"/>
      <c r="X233" s="340"/>
    </row>
    <row r="234" spans="1:24" x14ac:dyDescent="0.2">
      <c r="A234" s="317"/>
      <c r="B234" s="338"/>
      <c r="C234" s="339"/>
      <c r="D234" s="16"/>
      <c r="E234" s="16"/>
      <c r="F234" s="16"/>
      <c r="G234" s="16"/>
      <c r="H234" s="16"/>
      <c r="I234" s="16"/>
      <c r="J234" s="16"/>
      <c r="K234" s="16"/>
      <c r="L234" s="16"/>
      <c r="M234" s="16"/>
      <c r="N234" s="16"/>
      <c r="O234" s="16"/>
      <c r="P234" s="16"/>
      <c r="Q234" s="16"/>
      <c r="R234" s="16"/>
      <c r="S234" s="16"/>
      <c r="T234" s="16"/>
      <c r="U234" s="16"/>
      <c r="V234" s="324"/>
      <c r="W234" s="16"/>
      <c r="X234" s="340"/>
    </row>
    <row r="235" spans="1:24" x14ac:dyDescent="0.2">
      <c r="A235" s="317"/>
      <c r="B235" s="338"/>
      <c r="C235" s="339"/>
      <c r="D235" s="16"/>
      <c r="E235" s="16"/>
      <c r="F235" s="16"/>
      <c r="G235" s="16"/>
      <c r="H235" s="16"/>
      <c r="I235" s="16"/>
      <c r="J235" s="16"/>
      <c r="K235" s="16"/>
      <c r="L235" s="16"/>
      <c r="M235" s="16"/>
      <c r="N235" s="16"/>
      <c r="O235" s="16"/>
      <c r="P235" s="16"/>
      <c r="Q235" s="16"/>
      <c r="R235" s="16"/>
      <c r="S235" s="16"/>
      <c r="T235" s="16"/>
      <c r="U235" s="16"/>
      <c r="V235" s="324"/>
      <c r="W235" s="16"/>
      <c r="X235" s="340"/>
    </row>
    <row r="236" spans="1:24" x14ac:dyDescent="0.2">
      <c r="A236" s="317"/>
      <c r="B236" s="338"/>
      <c r="C236" s="339"/>
      <c r="D236" s="16"/>
      <c r="E236" s="16"/>
      <c r="F236" s="16"/>
      <c r="G236" s="16"/>
      <c r="H236" s="16"/>
      <c r="I236" s="16"/>
      <c r="J236" s="16"/>
      <c r="K236" s="16"/>
      <c r="L236" s="16"/>
      <c r="M236" s="16"/>
      <c r="N236" s="16"/>
      <c r="O236" s="16"/>
      <c r="P236" s="16"/>
      <c r="Q236" s="16"/>
      <c r="R236" s="16"/>
      <c r="S236" s="16"/>
      <c r="T236" s="16"/>
      <c r="U236" s="16"/>
      <c r="V236" s="324"/>
      <c r="W236" s="16"/>
      <c r="X236" s="340"/>
    </row>
    <row r="237" spans="1:24" x14ac:dyDescent="0.2">
      <c r="A237" s="317"/>
      <c r="B237" s="338"/>
      <c r="C237" s="339"/>
      <c r="D237" s="16"/>
      <c r="E237" s="16"/>
      <c r="F237" s="16"/>
      <c r="G237" s="16"/>
      <c r="H237" s="16"/>
      <c r="I237" s="16"/>
      <c r="J237" s="16"/>
      <c r="K237" s="16"/>
      <c r="L237" s="16"/>
      <c r="M237" s="16"/>
      <c r="N237" s="16"/>
      <c r="O237" s="16"/>
      <c r="P237" s="16"/>
      <c r="Q237" s="16"/>
      <c r="R237" s="16"/>
      <c r="S237" s="16"/>
      <c r="T237" s="16"/>
      <c r="U237" s="16"/>
      <c r="V237" s="324"/>
      <c r="W237" s="16"/>
      <c r="X237" s="340"/>
    </row>
    <row r="238" spans="1:24" x14ac:dyDescent="0.2">
      <c r="A238" s="317"/>
      <c r="B238" s="338"/>
      <c r="C238" s="339"/>
      <c r="D238" s="16"/>
      <c r="E238" s="16"/>
      <c r="F238" s="16"/>
      <c r="G238" s="16"/>
      <c r="H238" s="16"/>
      <c r="I238" s="16"/>
      <c r="J238" s="16"/>
      <c r="K238" s="16"/>
      <c r="L238" s="16"/>
      <c r="M238" s="16"/>
      <c r="N238" s="16"/>
      <c r="O238" s="16"/>
      <c r="P238" s="16"/>
      <c r="Q238" s="16"/>
      <c r="R238" s="16"/>
      <c r="S238" s="16"/>
      <c r="T238" s="16"/>
      <c r="U238" s="16"/>
      <c r="V238" s="324"/>
      <c r="W238" s="16"/>
      <c r="X238" s="340"/>
    </row>
    <row r="239" spans="1:24" x14ac:dyDescent="0.2">
      <c r="A239" s="317"/>
      <c r="B239" s="338"/>
      <c r="C239" s="339"/>
      <c r="D239" s="16"/>
      <c r="E239" s="16"/>
      <c r="F239" s="16"/>
      <c r="G239" s="16"/>
      <c r="H239" s="16"/>
      <c r="I239" s="16"/>
      <c r="J239" s="16"/>
      <c r="K239" s="16"/>
      <c r="L239" s="16"/>
      <c r="M239" s="16"/>
      <c r="N239" s="16"/>
      <c r="O239" s="16"/>
      <c r="P239" s="16"/>
      <c r="Q239" s="16"/>
      <c r="R239" s="16"/>
      <c r="S239" s="16"/>
      <c r="T239" s="16"/>
      <c r="U239" s="16"/>
      <c r="V239" s="324"/>
      <c r="W239" s="16"/>
      <c r="X239" s="340"/>
    </row>
    <row r="240" spans="1:24" x14ac:dyDescent="0.2">
      <c r="A240" s="317"/>
      <c r="B240" s="338"/>
      <c r="C240" s="339"/>
      <c r="D240" s="16"/>
      <c r="E240" s="16"/>
      <c r="F240" s="16"/>
      <c r="G240" s="16"/>
      <c r="H240" s="16"/>
      <c r="I240" s="16"/>
      <c r="J240" s="16"/>
      <c r="K240" s="16"/>
      <c r="L240" s="16"/>
      <c r="M240" s="16"/>
      <c r="N240" s="16"/>
      <c r="O240" s="16"/>
      <c r="P240" s="16"/>
      <c r="Q240" s="16"/>
      <c r="R240" s="16"/>
      <c r="S240" s="16"/>
      <c r="T240" s="16"/>
      <c r="U240" s="16"/>
      <c r="V240" s="324"/>
      <c r="W240" s="16"/>
      <c r="X240" s="340"/>
    </row>
    <row r="241" spans="1:24" x14ac:dyDescent="0.2">
      <c r="A241" s="317"/>
      <c r="B241" s="338"/>
      <c r="C241" s="339"/>
      <c r="D241" s="16"/>
      <c r="E241" s="16"/>
      <c r="F241" s="16"/>
      <c r="G241" s="16"/>
      <c r="H241" s="16"/>
      <c r="I241" s="16"/>
      <c r="J241" s="16"/>
      <c r="K241" s="16"/>
      <c r="L241" s="16"/>
      <c r="M241" s="16"/>
      <c r="N241" s="16"/>
      <c r="O241" s="16"/>
      <c r="P241" s="16"/>
      <c r="Q241" s="16"/>
      <c r="R241" s="16"/>
      <c r="S241" s="16"/>
      <c r="T241" s="16"/>
      <c r="U241" s="16"/>
      <c r="V241" s="324"/>
      <c r="W241" s="16"/>
      <c r="X241" s="340"/>
    </row>
    <row r="242" spans="1:24" x14ac:dyDescent="0.2">
      <c r="A242" s="317"/>
      <c r="B242" s="338"/>
      <c r="C242" s="339"/>
      <c r="D242" s="16"/>
      <c r="E242" s="16"/>
      <c r="F242" s="16"/>
      <c r="G242" s="16"/>
      <c r="H242" s="16"/>
      <c r="I242" s="16"/>
      <c r="J242" s="16"/>
      <c r="K242" s="16"/>
      <c r="L242" s="16"/>
      <c r="M242" s="16"/>
      <c r="N242" s="16"/>
      <c r="O242" s="16"/>
      <c r="P242" s="16"/>
      <c r="Q242" s="16"/>
      <c r="R242" s="16"/>
      <c r="S242" s="16"/>
      <c r="T242" s="16"/>
      <c r="U242" s="16"/>
      <c r="V242" s="324"/>
      <c r="W242" s="16"/>
      <c r="X242" s="340"/>
    </row>
    <row r="243" spans="1:24" x14ac:dyDescent="0.2">
      <c r="A243" s="317"/>
      <c r="B243" s="338"/>
      <c r="C243" s="339"/>
      <c r="D243" s="16"/>
      <c r="E243" s="16"/>
      <c r="F243" s="16"/>
      <c r="G243" s="16"/>
      <c r="H243" s="16"/>
      <c r="I243" s="16"/>
      <c r="J243" s="16"/>
      <c r="K243" s="16"/>
      <c r="L243" s="16"/>
      <c r="M243" s="16"/>
      <c r="N243" s="16"/>
      <c r="O243" s="16"/>
      <c r="P243" s="16"/>
      <c r="Q243" s="16"/>
      <c r="R243" s="16"/>
      <c r="S243" s="16"/>
      <c r="T243" s="16"/>
      <c r="U243" s="16"/>
      <c r="V243" s="324"/>
      <c r="W243" s="16"/>
      <c r="X243" s="340"/>
    </row>
    <row r="244" spans="1:24" x14ac:dyDescent="0.2">
      <c r="A244" s="317"/>
      <c r="B244" s="338"/>
      <c r="C244" s="339"/>
      <c r="D244" s="16"/>
      <c r="E244" s="16"/>
      <c r="F244" s="16"/>
      <c r="G244" s="16"/>
      <c r="H244" s="16"/>
      <c r="I244" s="16"/>
      <c r="J244" s="16"/>
      <c r="K244" s="16"/>
      <c r="L244" s="16"/>
      <c r="M244" s="16"/>
      <c r="N244" s="16"/>
      <c r="O244" s="16"/>
      <c r="P244" s="16"/>
      <c r="Q244" s="16"/>
      <c r="R244" s="16"/>
      <c r="S244" s="16"/>
      <c r="T244" s="16"/>
      <c r="U244" s="16"/>
      <c r="V244" s="324"/>
      <c r="W244" s="16"/>
      <c r="X244" s="340"/>
    </row>
    <row r="245" spans="1:24" x14ac:dyDescent="0.2">
      <c r="A245" s="317"/>
      <c r="B245" s="338"/>
      <c r="C245" s="339"/>
      <c r="D245" s="16"/>
      <c r="E245" s="16"/>
      <c r="F245" s="16"/>
      <c r="G245" s="16"/>
      <c r="H245" s="16"/>
      <c r="I245" s="16"/>
      <c r="J245" s="16"/>
      <c r="K245" s="16"/>
      <c r="L245" s="16"/>
      <c r="M245" s="16"/>
      <c r="N245" s="16"/>
      <c r="O245" s="16"/>
      <c r="P245" s="16"/>
      <c r="Q245" s="16"/>
      <c r="R245" s="16"/>
      <c r="S245" s="16"/>
      <c r="T245" s="16"/>
      <c r="U245" s="16"/>
      <c r="V245" s="324"/>
      <c r="W245" s="16"/>
      <c r="X245" s="340"/>
    </row>
    <row r="246" spans="1:24" x14ac:dyDescent="0.2">
      <c r="A246" s="317"/>
      <c r="B246" s="338"/>
      <c r="C246" s="339"/>
      <c r="D246" s="16"/>
      <c r="E246" s="16"/>
      <c r="F246" s="16"/>
      <c r="G246" s="16"/>
      <c r="H246" s="16"/>
      <c r="I246" s="16"/>
      <c r="J246" s="16"/>
      <c r="K246" s="16"/>
      <c r="L246" s="16"/>
      <c r="M246" s="16"/>
      <c r="N246" s="16"/>
      <c r="O246" s="16"/>
      <c r="P246" s="16"/>
      <c r="Q246" s="16"/>
      <c r="R246" s="16"/>
      <c r="S246" s="16"/>
      <c r="T246" s="16"/>
      <c r="U246" s="16"/>
      <c r="V246" s="324"/>
      <c r="W246" s="16"/>
      <c r="X246" s="340"/>
    </row>
    <row r="247" spans="1:24" x14ac:dyDescent="0.2">
      <c r="A247" s="317"/>
      <c r="B247" s="338"/>
      <c r="C247" s="339"/>
      <c r="D247" s="16"/>
      <c r="E247" s="16"/>
      <c r="F247" s="16"/>
      <c r="G247" s="16"/>
      <c r="H247" s="16"/>
      <c r="I247" s="16"/>
      <c r="J247" s="16"/>
      <c r="K247" s="16"/>
      <c r="L247" s="16"/>
      <c r="M247" s="16"/>
      <c r="N247" s="16"/>
      <c r="O247" s="16"/>
      <c r="P247" s="16"/>
      <c r="Q247" s="16"/>
      <c r="R247" s="16"/>
      <c r="S247" s="16"/>
      <c r="T247" s="16"/>
      <c r="U247" s="16"/>
      <c r="V247" s="324"/>
      <c r="W247" s="16"/>
      <c r="X247" s="340"/>
    </row>
    <row r="248" spans="1:24" x14ac:dyDescent="0.2">
      <c r="A248" s="317"/>
      <c r="B248" s="338"/>
      <c r="C248" s="339"/>
      <c r="D248" s="16"/>
      <c r="E248" s="16"/>
      <c r="F248" s="16"/>
      <c r="G248" s="16"/>
      <c r="H248" s="16"/>
      <c r="I248" s="16"/>
      <c r="J248" s="16"/>
      <c r="K248" s="16"/>
      <c r="L248" s="16"/>
      <c r="M248" s="16"/>
      <c r="N248" s="16"/>
      <c r="O248" s="16"/>
      <c r="P248" s="16"/>
      <c r="Q248" s="16"/>
      <c r="R248" s="16"/>
      <c r="S248" s="16"/>
      <c r="T248" s="16"/>
      <c r="U248" s="16"/>
      <c r="V248" s="324"/>
      <c r="W248" s="16"/>
      <c r="X248" s="340"/>
    </row>
    <row r="249" spans="1:24" x14ac:dyDescent="0.2">
      <c r="A249" s="317"/>
      <c r="B249" s="338"/>
      <c r="C249" s="339"/>
      <c r="D249" s="16"/>
      <c r="E249" s="16"/>
      <c r="F249" s="16"/>
      <c r="G249" s="16"/>
      <c r="H249" s="16"/>
      <c r="I249" s="16"/>
      <c r="J249" s="16"/>
      <c r="K249" s="16"/>
      <c r="L249" s="16"/>
      <c r="M249" s="16"/>
      <c r="N249" s="16"/>
      <c r="O249" s="16"/>
      <c r="P249" s="16"/>
      <c r="Q249" s="16"/>
      <c r="R249" s="16"/>
      <c r="S249" s="16"/>
      <c r="T249" s="16"/>
      <c r="U249" s="16"/>
      <c r="V249" s="324"/>
      <c r="W249" s="16"/>
      <c r="X249" s="340"/>
    </row>
    <row r="250" spans="1:24" x14ac:dyDescent="0.2">
      <c r="A250" s="317"/>
      <c r="B250" s="338"/>
      <c r="C250" s="339"/>
      <c r="D250" s="16"/>
      <c r="E250" s="16"/>
      <c r="F250" s="16"/>
      <c r="G250" s="16"/>
      <c r="H250" s="16"/>
      <c r="I250" s="16"/>
      <c r="J250" s="16"/>
      <c r="K250" s="16"/>
      <c r="L250" s="16"/>
      <c r="M250" s="16"/>
      <c r="N250" s="16"/>
      <c r="O250" s="16"/>
      <c r="P250" s="16"/>
      <c r="Q250" s="16"/>
      <c r="R250" s="16"/>
      <c r="S250" s="16"/>
      <c r="T250" s="16"/>
      <c r="U250" s="16"/>
      <c r="V250" s="324"/>
      <c r="W250" s="16"/>
      <c r="X250" s="340"/>
    </row>
    <row r="251" spans="1:24" x14ac:dyDescent="0.2">
      <c r="A251" s="317"/>
      <c r="B251" s="338"/>
      <c r="C251" s="339"/>
      <c r="D251" s="16"/>
      <c r="E251" s="16"/>
      <c r="F251" s="16"/>
      <c r="G251" s="16"/>
      <c r="H251" s="16"/>
      <c r="I251" s="16"/>
      <c r="J251" s="16"/>
      <c r="K251" s="16"/>
      <c r="L251" s="16"/>
      <c r="M251" s="16"/>
      <c r="N251" s="16"/>
      <c r="O251" s="16"/>
      <c r="P251" s="16"/>
      <c r="Q251" s="16"/>
      <c r="R251" s="16"/>
      <c r="S251" s="16"/>
      <c r="T251" s="16"/>
      <c r="U251" s="16"/>
      <c r="V251" s="324"/>
      <c r="W251" s="16"/>
      <c r="X251" s="340"/>
    </row>
    <row r="252" spans="1:24" x14ac:dyDescent="0.2">
      <c r="A252" s="317"/>
      <c r="B252" s="338"/>
      <c r="C252" s="339"/>
      <c r="D252" s="16"/>
      <c r="E252" s="16"/>
      <c r="F252" s="16"/>
      <c r="G252" s="16"/>
      <c r="H252" s="16"/>
      <c r="I252" s="16"/>
      <c r="J252" s="16"/>
      <c r="K252" s="16"/>
      <c r="L252" s="16"/>
      <c r="M252" s="16"/>
      <c r="N252" s="16"/>
      <c r="O252" s="16"/>
      <c r="P252" s="16"/>
      <c r="Q252" s="16"/>
      <c r="R252" s="16"/>
      <c r="S252" s="16"/>
      <c r="T252" s="16"/>
      <c r="U252" s="16"/>
      <c r="V252" s="324"/>
      <c r="W252" s="16"/>
      <c r="X252" s="340"/>
    </row>
    <row r="253" spans="1:24" x14ac:dyDescent="0.2">
      <c r="A253" s="317"/>
      <c r="B253" s="338"/>
      <c r="C253" s="339"/>
      <c r="D253" s="16"/>
      <c r="E253" s="16"/>
      <c r="F253" s="16"/>
      <c r="G253" s="16"/>
      <c r="H253" s="16"/>
      <c r="I253" s="16"/>
      <c r="J253" s="16"/>
      <c r="K253" s="16"/>
      <c r="L253" s="16"/>
      <c r="M253" s="16"/>
      <c r="N253" s="16"/>
      <c r="O253" s="16"/>
      <c r="P253" s="16"/>
      <c r="Q253" s="16"/>
      <c r="R253" s="16"/>
      <c r="S253" s="16"/>
      <c r="T253" s="16"/>
      <c r="U253" s="16"/>
      <c r="V253" s="324"/>
      <c r="W253" s="16"/>
      <c r="X253" s="340"/>
    </row>
    <row r="254" spans="1:24" x14ac:dyDescent="0.2">
      <c r="A254" s="317"/>
      <c r="B254" s="338"/>
      <c r="C254" s="339"/>
      <c r="D254" s="16"/>
      <c r="E254" s="16"/>
      <c r="F254" s="16"/>
      <c r="G254" s="16"/>
      <c r="H254" s="16"/>
      <c r="I254" s="16"/>
      <c r="J254" s="16"/>
      <c r="K254" s="16"/>
      <c r="L254" s="16"/>
      <c r="M254" s="16"/>
      <c r="N254" s="16"/>
      <c r="O254" s="16"/>
      <c r="P254" s="16"/>
      <c r="Q254" s="16"/>
      <c r="R254" s="16"/>
      <c r="S254" s="16"/>
      <c r="T254" s="16"/>
      <c r="U254" s="16"/>
      <c r="V254" s="324"/>
      <c r="W254" s="16"/>
      <c r="X254" s="340"/>
    </row>
    <row r="255" spans="1:24" x14ac:dyDescent="0.2">
      <c r="A255" s="317"/>
      <c r="B255" s="338"/>
      <c r="C255" s="339"/>
      <c r="D255" s="16"/>
      <c r="E255" s="16"/>
      <c r="F255" s="16"/>
      <c r="G255" s="16"/>
      <c r="H255" s="16"/>
      <c r="I255" s="16"/>
      <c r="J255" s="16"/>
      <c r="K255" s="16"/>
      <c r="L255" s="16"/>
      <c r="M255" s="16"/>
      <c r="N255" s="16"/>
      <c r="O255" s="16"/>
      <c r="P255" s="16"/>
      <c r="Q255" s="16"/>
      <c r="R255" s="16"/>
      <c r="S255" s="16"/>
      <c r="T255" s="16"/>
      <c r="U255" s="16"/>
      <c r="V255" s="324"/>
      <c r="W255" s="16"/>
      <c r="X255" s="340"/>
    </row>
    <row r="256" spans="1:24" x14ac:dyDescent="0.2">
      <c r="A256" s="317"/>
      <c r="B256" s="338"/>
      <c r="C256" s="339"/>
      <c r="D256" s="16"/>
      <c r="E256" s="16"/>
      <c r="F256" s="16"/>
      <c r="G256" s="16"/>
      <c r="H256" s="16"/>
      <c r="I256" s="16"/>
      <c r="J256" s="16"/>
      <c r="K256" s="16"/>
      <c r="L256" s="16"/>
      <c r="M256" s="16"/>
      <c r="N256" s="16"/>
      <c r="O256" s="16"/>
      <c r="P256" s="16"/>
      <c r="Q256" s="16"/>
      <c r="R256" s="16"/>
      <c r="S256" s="16"/>
      <c r="T256" s="16"/>
      <c r="U256" s="16"/>
      <c r="V256" s="324"/>
      <c r="W256" s="16"/>
      <c r="X256" s="340"/>
    </row>
    <row r="257" spans="1:24" x14ac:dyDescent="0.2">
      <c r="A257" s="317"/>
      <c r="B257" s="338"/>
      <c r="C257" s="339"/>
      <c r="D257" s="16"/>
      <c r="E257" s="16"/>
      <c r="F257" s="16"/>
      <c r="G257" s="16"/>
      <c r="H257" s="16"/>
      <c r="I257" s="16"/>
      <c r="J257" s="16"/>
      <c r="K257" s="16"/>
      <c r="L257" s="16"/>
      <c r="M257" s="16"/>
      <c r="N257" s="16"/>
      <c r="O257" s="16"/>
      <c r="P257" s="16"/>
      <c r="Q257" s="16"/>
      <c r="R257" s="16"/>
      <c r="S257" s="16"/>
      <c r="T257" s="16"/>
      <c r="U257" s="16"/>
      <c r="V257" s="324"/>
      <c r="W257" s="16"/>
      <c r="X257" s="340"/>
    </row>
    <row r="258" spans="1:24" x14ac:dyDescent="0.2">
      <c r="A258" s="317"/>
      <c r="B258" s="338"/>
      <c r="C258" s="339"/>
      <c r="D258" s="16"/>
      <c r="E258" s="16"/>
      <c r="F258" s="16"/>
      <c r="G258" s="16"/>
      <c r="H258" s="16"/>
      <c r="I258" s="16"/>
      <c r="J258" s="16"/>
      <c r="K258" s="16"/>
      <c r="L258" s="16"/>
      <c r="M258" s="16"/>
      <c r="N258" s="16"/>
      <c r="O258" s="16"/>
      <c r="P258" s="16"/>
      <c r="Q258" s="16"/>
      <c r="R258" s="16"/>
      <c r="S258" s="16"/>
      <c r="T258" s="16"/>
      <c r="U258" s="16"/>
      <c r="V258" s="324"/>
      <c r="W258" s="16"/>
      <c r="X258" s="340"/>
    </row>
    <row r="259" spans="1:24" x14ac:dyDescent="0.2">
      <c r="A259" s="317"/>
      <c r="B259" s="338"/>
      <c r="C259" s="339"/>
      <c r="D259" s="16"/>
      <c r="E259" s="16"/>
      <c r="F259" s="16"/>
      <c r="G259" s="16"/>
      <c r="H259" s="16"/>
      <c r="I259" s="16"/>
      <c r="J259" s="16"/>
      <c r="K259" s="16"/>
      <c r="L259" s="16"/>
      <c r="M259" s="16"/>
      <c r="N259" s="16"/>
      <c r="O259" s="16"/>
      <c r="P259" s="16"/>
      <c r="Q259" s="16"/>
      <c r="R259" s="16"/>
      <c r="S259" s="16"/>
      <c r="T259" s="16"/>
      <c r="U259" s="16"/>
      <c r="V259" s="324"/>
      <c r="W259" s="16"/>
      <c r="X259" s="340"/>
    </row>
    <row r="260" spans="1:24" x14ac:dyDescent="0.2">
      <c r="A260" s="317"/>
      <c r="B260" s="338"/>
      <c r="C260" s="339"/>
      <c r="D260" s="16"/>
      <c r="E260" s="16"/>
      <c r="F260" s="16"/>
      <c r="G260" s="16"/>
      <c r="H260" s="16"/>
      <c r="I260" s="16"/>
      <c r="J260" s="16"/>
      <c r="K260" s="16"/>
      <c r="L260" s="16"/>
      <c r="M260" s="16"/>
      <c r="N260" s="16"/>
      <c r="O260" s="16"/>
      <c r="P260" s="16"/>
      <c r="Q260" s="16"/>
      <c r="R260" s="16"/>
      <c r="S260" s="16"/>
      <c r="T260" s="16"/>
      <c r="U260" s="16"/>
      <c r="V260" s="324"/>
      <c r="W260" s="16"/>
      <c r="X260" s="340"/>
    </row>
    <row r="261" spans="1:24" x14ac:dyDescent="0.2">
      <c r="A261" s="317"/>
      <c r="B261" s="338"/>
      <c r="C261" s="339"/>
      <c r="D261" s="16"/>
      <c r="E261" s="16"/>
      <c r="F261" s="16"/>
      <c r="G261" s="16"/>
      <c r="H261" s="16"/>
      <c r="I261" s="16"/>
      <c r="J261" s="16"/>
      <c r="K261" s="16"/>
      <c r="L261" s="16"/>
      <c r="M261" s="16"/>
      <c r="N261" s="16"/>
      <c r="O261" s="16"/>
      <c r="P261" s="16"/>
      <c r="Q261" s="16"/>
      <c r="R261" s="16"/>
      <c r="S261" s="16"/>
      <c r="T261" s="16"/>
      <c r="U261" s="16"/>
      <c r="V261" s="324"/>
      <c r="W261" s="16"/>
      <c r="X261" s="340"/>
    </row>
    <row r="262" spans="1:24" x14ac:dyDescent="0.2">
      <c r="A262" s="317"/>
      <c r="B262" s="338"/>
      <c r="C262" s="339"/>
      <c r="D262" s="16"/>
      <c r="E262" s="16"/>
      <c r="F262" s="16"/>
      <c r="G262" s="16"/>
      <c r="H262" s="16"/>
      <c r="I262" s="16"/>
      <c r="J262" s="16"/>
      <c r="K262" s="16"/>
      <c r="L262" s="16"/>
      <c r="M262" s="16"/>
      <c r="N262" s="16"/>
      <c r="O262" s="16"/>
      <c r="P262" s="16"/>
      <c r="Q262" s="16"/>
      <c r="R262" s="16"/>
      <c r="S262" s="16"/>
      <c r="T262" s="16"/>
      <c r="U262" s="16"/>
      <c r="V262" s="324"/>
      <c r="W262" s="16"/>
      <c r="X262" s="340"/>
    </row>
    <row r="263" spans="1:24" x14ac:dyDescent="0.2">
      <c r="A263" s="317"/>
      <c r="B263" s="338"/>
      <c r="C263" s="339"/>
      <c r="D263" s="16"/>
      <c r="E263" s="16"/>
      <c r="F263" s="16"/>
      <c r="G263" s="16"/>
      <c r="H263" s="16"/>
      <c r="I263" s="16"/>
      <c r="J263" s="16"/>
      <c r="K263" s="16"/>
      <c r="L263" s="16"/>
      <c r="M263" s="16"/>
      <c r="N263" s="16"/>
      <c r="O263" s="16"/>
      <c r="P263" s="16"/>
      <c r="Q263" s="16"/>
      <c r="R263" s="16"/>
      <c r="S263" s="16"/>
      <c r="T263" s="16"/>
      <c r="U263" s="16"/>
      <c r="V263" s="324"/>
      <c r="W263" s="16"/>
      <c r="X263" s="340"/>
    </row>
    <row r="264" spans="1:24" x14ac:dyDescent="0.2">
      <c r="A264" s="317"/>
      <c r="B264" s="338"/>
      <c r="C264" s="339"/>
      <c r="D264" s="16"/>
      <c r="E264" s="16"/>
      <c r="F264" s="16"/>
      <c r="G264" s="16"/>
      <c r="H264" s="16"/>
      <c r="I264" s="16"/>
      <c r="J264" s="16"/>
      <c r="K264" s="16"/>
      <c r="L264" s="16"/>
      <c r="M264" s="16"/>
      <c r="N264" s="16"/>
      <c r="O264" s="16"/>
      <c r="P264" s="16"/>
      <c r="Q264" s="16"/>
      <c r="R264" s="16"/>
      <c r="S264" s="16"/>
      <c r="T264" s="16"/>
      <c r="U264" s="16"/>
      <c r="V264" s="324"/>
      <c r="W264" s="16"/>
      <c r="X264" s="340"/>
    </row>
    <row r="265" spans="1:24" x14ac:dyDescent="0.2">
      <c r="A265" s="317"/>
      <c r="B265" s="338"/>
      <c r="C265" s="339"/>
      <c r="D265" s="16"/>
      <c r="E265" s="16"/>
      <c r="F265" s="16"/>
      <c r="G265" s="16"/>
      <c r="H265" s="16"/>
      <c r="I265" s="16"/>
      <c r="J265" s="16"/>
      <c r="K265" s="16"/>
      <c r="L265" s="16"/>
      <c r="M265" s="16"/>
      <c r="N265" s="16"/>
      <c r="O265" s="16"/>
      <c r="P265" s="16"/>
      <c r="Q265" s="16"/>
      <c r="R265" s="16"/>
      <c r="S265" s="16"/>
      <c r="T265" s="16"/>
      <c r="U265" s="16"/>
      <c r="V265" s="324"/>
      <c r="W265" s="16"/>
      <c r="X265" s="340"/>
    </row>
    <row r="266" spans="1:24" x14ac:dyDescent="0.2">
      <c r="A266" s="317"/>
      <c r="B266" s="338"/>
      <c r="C266" s="339"/>
      <c r="D266" s="16"/>
      <c r="E266" s="16"/>
      <c r="F266" s="16"/>
      <c r="G266" s="16"/>
      <c r="H266" s="16"/>
      <c r="I266" s="16"/>
      <c r="J266" s="16"/>
      <c r="K266" s="16"/>
      <c r="L266" s="16"/>
      <c r="M266" s="16"/>
      <c r="N266" s="16"/>
      <c r="O266" s="16"/>
      <c r="P266" s="16"/>
      <c r="Q266" s="16"/>
      <c r="R266" s="16"/>
      <c r="S266" s="16"/>
      <c r="T266" s="16"/>
      <c r="U266" s="16"/>
      <c r="V266" s="324"/>
      <c r="W266" s="16"/>
      <c r="X266" s="340"/>
    </row>
    <row r="267" spans="1:24" x14ac:dyDescent="0.2">
      <c r="A267" s="317"/>
      <c r="B267" s="338"/>
      <c r="C267" s="339"/>
      <c r="D267" s="16"/>
      <c r="E267" s="16"/>
      <c r="F267" s="16"/>
      <c r="G267" s="16"/>
      <c r="H267" s="16"/>
      <c r="I267" s="16"/>
      <c r="J267" s="16"/>
      <c r="K267" s="16"/>
      <c r="L267" s="16"/>
      <c r="M267" s="16"/>
      <c r="N267" s="16"/>
      <c r="O267" s="16"/>
      <c r="P267" s="16"/>
      <c r="Q267" s="16"/>
      <c r="R267" s="16"/>
      <c r="S267" s="16"/>
      <c r="T267" s="16"/>
      <c r="U267" s="16"/>
      <c r="V267" s="324"/>
      <c r="W267" s="16"/>
      <c r="X267" s="340"/>
    </row>
    <row r="268" spans="1:24" x14ac:dyDescent="0.2">
      <c r="A268" s="317"/>
      <c r="B268" s="338"/>
      <c r="C268" s="339"/>
      <c r="D268" s="16"/>
      <c r="E268" s="16"/>
      <c r="F268" s="16"/>
      <c r="G268" s="16"/>
      <c r="H268" s="16"/>
      <c r="I268" s="16"/>
      <c r="J268" s="16"/>
      <c r="K268" s="16"/>
      <c r="L268" s="16"/>
      <c r="M268" s="16"/>
      <c r="N268" s="16"/>
      <c r="O268" s="16"/>
      <c r="P268" s="16"/>
      <c r="Q268" s="16"/>
      <c r="R268" s="16"/>
      <c r="S268" s="16"/>
      <c r="T268" s="16"/>
      <c r="U268" s="16"/>
      <c r="V268" s="324"/>
      <c r="W268" s="16"/>
      <c r="X268" s="340"/>
    </row>
    <row r="269" spans="1:24" x14ac:dyDescent="0.2">
      <c r="A269" s="317"/>
      <c r="B269" s="338"/>
      <c r="C269" s="339"/>
      <c r="D269" s="16"/>
      <c r="E269" s="16"/>
      <c r="F269" s="16"/>
      <c r="G269" s="16"/>
      <c r="H269" s="16"/>
      <c r="I269" s="16"/>
      <c r="J269" s="16"/>
      <c r="K269" s="16"/>
      <c r="L269" s="16"/>
      <c r="M269" s="16"/>
      <c r="N269" s="16"/>
      <c r="O269" s="16"/>
      <c r="P269" s="16"/>
      <c r="Q269" s="16"/>
      <c r="R269" s="16"/>
      <c r="S269" s="16"/>
      <c r="T269" s="16"/>
      <c r="U269" s="16"/>
      <c r="V269" s="324"/>
      <c r="W269" s="16"/>
      <c r="X269" s="340"/>
    </row>
    <row r="270" spans="1:24" x14ac:dyDescent="0.2">
      <c r="A270" s="317"/>
      <c r="B270" s="338"/>
      <c r="C270" s="339"/>
      <c r="D270" s="16"/>
      <c r="E270" s="16"/>
      <c r="F270" s="16"/>
      <c r="G270" s="16"/>
      <c r="H270" s="16"/>
      <c r="I270" s="16"/>
      <c r="J270" s="16"/>
      <c r="K270" s="16"/>
      <c r="L270" s="16"/>
      <c r="M270" s="16"/>
      <c r="N270" s="16"/>
      <c r="O270" s="16"/>
      <c r="P270" s="16"/>
      <c r="Q270" s="16"/>
      <c r="R270" s="16"/>
      <c r="S270" s="16"/>
      <c r="T270" s="16"/>
      <c r="U270" s="16"/>
      <c r="V270" s="324"/>
      <c r="W270" s="16"/>
      <c r="X270" s="340"/>
    </row>
    <row r="271" spans="1:24" x14ac:dyDescent="0.2">
      <c r="A271" s="317"/>
      <c r="B271" s="338"/>
      <c r="C271" s="339"/>
      <c r="D271" s="16"/>
      <c r="E271" s="16"/>
      <c r="F271" s="16"/>
      <c r="G271" s="16"/>
      <c r="H271" s="16"/>
      <c r="I271" s="16"/>
      <c r="J271" s="16"/>
      <c r="K271" s="16"/>
      <c r="L271" s="16"/>
      <c r="M271" s="16"/>
      <c r="N271" s="16"/>
      <c r="O271" s="16"/>
      <c r="P271" s="16"/>
      <c r="Q271" s="16"/>
      <c r="R271" s="16"/>
      <c r="S271" s="16"/>
      <c r="T271" s="16"/>
      <c r="U271" s="16"/>
      <c r="V271" s="324"/>
      <c r="W271" s="16"/>
      <c r="X271" s="340"/>
    </row>
    <row r="272" spans="1:24" x14ac:dyDescent="0.2">
      <c r="A272" s="317"/>
      <c r="B272" s="338"/>
      <c r="C272" s="339"/>
      <c r="D272" s="16"/>
      <c r="E272" s="16"/>
      <c r="F272" s="16"/>
      <c r="G272" s="16"/>
      <c r="H272" s="16"/>
      <c r="I272" s="16"/>
      <c r="J272" s="16"/>
      <c r="K272" s="16"/>
      <c r="L272" s="16"/>
      <c r="M272" s="16"/>
      <c r="N272" s="16"/>
      <c r="O272" s="16"/>
      <c r="P272" s="16"/>
      <c r="Q272" s="16"/>
      <c r="R272" s="16"/>
      <c r="S272" s="16"/>
      <c r="T272" s="16"/>
      <c r="U272" s="16"/>
      <c r="V272" s="324"/>
      <c r="W272" s="16"/>
      <c r="X272" s="340"/>
    </row>
    <row r="273" spans="1:24" x14ac:dyDescent="0.2">
      <c r="A273" s="317"/>
      <c r="B273" s="338"/>
      <c r="C273" s="339"/>
      <c r="D273" s="16"/>
      <c r="E273" s="16"/>
      <c r="F273" s="16"/>
      <c r="G273" s="16"/>
      <c r="H273" s="16"/>
      <c r="I273" s="16"/>
      <c r="J273" s="16"/>
      <c r="K273" s="16"/>
      <c r="L273" s="16"/>
      <c r="M273" s="16"/>
      <c r="N273" s="16"/>
      <c r="O273" s="16"/>
      <c r="P273" s="16"/>
      <c r="Q273" s="16"/>
      <c r="R273" s="16"/>
      <c r="S273" s="16"/>
      <c r="T273" s="16"/>
      <c r="U273" s="16"/>
      <c r="V273" s="324"/>
      <c r="W273" s="16"/>
      <c r="X273" s="340"/>
    </row>
    <row r="274" spans="1:24" x14ac:dyDescent="0.2">
      <c r="A274" s="317"/>
      <c r="B274" s="338"/>
      <c r="C274" s="339"/>
      <c r="D274" s="16"/>
      <c r="E274" s="16"/>
      <c r="F274" s="16"/>
      <c r="G274" s="16"/>
      <c r="H274" s="16"/>
      <c r="I274" s="16"/>
      <c r="J274" s="16"/>
      <c r="K274" s="16"/>
      <c r="L274" s="16"/>
      <c r="M274" s="16"/>
      <c r="N274" s="16"/>
      <c r="O274" s="16"/>
      <c r="P274" s="16"/>
      <c r="Q274" s="16"/>
      <c r="R274" s="16"/>
      <c r="S274" s="16"/>
      <c r="T274" s="16"/>
      <c r="U274" s="16"/>
      <c r="V274" s="324"/>
      <c r="W274" s="16"/>
      <c r="X274" s="340"/>
    </row>
    <row r="275" spans="1:24" x14ac:dyDescent="0.2">
      <c r="A275" s="317"/>
      <c r="B275" s="338"/>
      <c r="C275" s="339"/>
      <c r="D275" s="16"/>
      <c r="E275" s="16"/>
      <c r="F275" s="16"/>
      <c r="G275" s="16"/>
      <c r="H275" s="16"/>
      <c r="I275" s="16"/>
      <c r="J275" s="16"/>
      <c r="K275" s="16"/>
      <c r="L275" s="16"/>
      <c r="M275" s="16"/>
      <c r="N275" s="16"/>
      <c r="O275" s="16"/>
      <c r="P275" s="16"/>
      <c r="Q275" s="16"/>
      <c r="R275" s="16"/>
      <c r="S275" s="16"/>
      <c r="T275" s="16"/>
      <c r="U275" s="16"/>
      <c r="V275" s="324"/>
      <c r="W275" s="16"/>
      <c r="X275" s="340"/>
    </row>
    <row r="276" spans="1:24" x14ac:dyDescent="0.2">
      <c r="A276" s="317"/>
      <c r="B276" s="338"/>
      <c r="C276" s="339"/>
      <c r="D276" s="16"/>
      <c r="E276" s="16"/>
      <c r="F276" s="16"/>
      <c r="G276" s="16"/>
      <c r="H276" s="16"/>
      <c r="I276" s="16"/>
      <c r="J276" s="16"/>
      <c r="K276" s="16"/>
      <c r="L276" s="16"/>
      <c r="M276" s="16"/>
      <c r="N276" s="16"/>
      <c r="O276" s="16"/>
      <c r="P276" s="16"/>
      <c r="Q276" s="16"/>
      <c r="R276" s="16"/>
      <c r="S276" s="16"/>
      <c r="T276" s="16"/>
      <c r="U276" s="16"/>
      <c r="V276" s="324"/>
      <c r="W276" s="16"/>
      <c r="X276" s="340"/>
    </row>
    <row r="277" spans="1:24" x14ac:dyDescent="0.2">
      <c r="A277" s="317"/>
      <c r="B277" s="338"/>
      <c r="C277" s="339"/>
      <c r="D277" s="16"/>
      <c r="E277" s="16"/>
      <c r="F277" s="16"/>
      <c r="G277" s="16"/>
      <c r="H277" s="16"/>
      <c r="I277" s="16"/>
      <c r="J277" s="16"/>
      <c r="K277" s="16"/>
      <c r="L277" s="16"/>
      <c r="M277" s="16"/>
      <c r="N277" s="16"/>
      <c r="O277" s="16"/>
      <c r="P277" s="16"/>
      <c r="Q277" s="16"/>
      <c r="R277" s="16"/>
      <c r="S277" s="16"/>
      <c r="T277" s="16"/>
      <c r="U277" s="16"/>
      <c r="V277" s="324"/>
      <c r="W277" s="16"/>
      <c r="X277" s="340"/>
    </row>
    <row r="278" spans="1:24" x14ac:dyDescent="0.2">
      <c r="A278" s="317"/>
      <c r="B278" s="338"/>
      <c r="C278" s="339"/>
      <c r="D278" s="16"/>
      <c r="E278" s="16"/>
      <c r="F278" s="16"/>
      <c r="G278" s="16"/>
      <c r="H278" s="16"/>
      <c r="I278" s="16"/>
      <c r="J278" s="16"/>
      <c r="K278" s="16"/>
      <c r="L278" s="16"/>
      <c r="M278" s="16"/>
      <c r="N278" s="16"/>
      <c r="O278" s="16"/>
      <c r="P278" s="16"/>
      <c r="Q278" s="16"/>
      <c r="R278" s="16"/>
      <c r="S278" s="16"/>
      <c r="T278" s="16"/>
      <c r="U278" s="16"/>
      <c r="V278" s="324"/>
      <c r="W278" s="16"/>
      <c r="X278" s="340"/>
    </row>
    <row r="279" spans="1:24" x14ac:dyDescent="0.2">
      <c r="A279" s="317"/>
      <c r="B279" s="338"/>
      <c r="C279" s="339"/>
      <c r="D279" s="16"/>
      <c r="E279" s="16"/>
      <c r="F279" s="16"/>
      <c r="G279" s="16"/>
      <c r="H279" s="16"/>
      <c r="I279" s="16"/>
      <c r="J279" s="16"/>
      <c r="K279" s="16"/>
      <c r="L279" s="16"/>
      <c r="M279" s="16"/>
      <c r="N279" s="16"/>
      <c r="O279" s="16"/>
      <c r="P279" s="16"/>
      <c r="Q279" s="16"/>
      <c r="R279" s="16"/>
      <c r="S279" s="16"/>
      <c r="T279" s="16"/>
      <c r="U279" s="16"/>
      <c r="V279" s="324"/>
      <c r="W279" s="16"/>
      <c r="X279" s="340"/>
    </row>
    <row r="280" spans="1:24" x14ac:dyDescent="0.2">
      <c r="A280" s="317"/>
      <c r="B280" s="338"/>
      <c r="C280" s="339"/>
      <c r="D280" s="16"/>
      <c r="E280" s="16"/>
      <c r="F280" s="16"/>
      <c r="G280" s="16"/>
      <c r="H280" s="16"/>
      <c r="I280" s="16"/>
      <c r="J280" s="16"/>
      <c r="K280" s="16"/>
      <c r="L280" s="16"/>
      <c r="M280" s="16"/>
      <c r="N280" s="16"/>
      <c r="O280" s="16"/>
      <c r="P280" s="16"/>
      <c r="Q280" s="16"/>
      <c r="R280" s="16"/>
      <c r="S280" s="16"/>
      <c r="T280" s="16"/>
      <c r="U280" s="16"/>
      <c r="V280" s="324"/>
      <c r="W280" s="16"/>
      <c r="X280" s="340"/>
    </row>
    <row r="281" spans="1:24" x14ac:dyDescent="0.2">
      <c r="A281" s="317"/>
      <c r="B281" s="338"/>
      <c r="C281" s="339"/>
      <c r="D281" s="16"/>
      <c r="E281" s="16"/>
      <c r="F281" s="16"/>
      <c r="G281" s="16"/>
      <c r="H281" s="16"/>
      <c r="I281" s="16"/>
      <c r="J281" s="16"/>
      <c r="K281" s="16"/>
      <c r="L281" s="16"/>
      <c r="M281" s="16"/>
      <c r="N281" s="16"/>
      <c r="O281" s="16"/>
      <c r="P281" s="16"/>
      <c r="Q281" s="16"/>
      <c r="R281" s="16"/>
      <c r="S281" s="16"/>
      <c r="T281" s="16"/>
      <c r="U281" s="16"/>
      <c r="V281" s="324"/>
      <c r="W281" s="16"/>
      <c r="X281" s="340"/>
    </row>
    <row r="282" spans="1:24" x14ac:dyDescent="0.2">
      <c r="A282" s="317"/>
      <c r="B282" s="338"/>
      <c r="C282" s="339"/>
      <c r="D282" s="16"/>
      <c r="E282" s="16"/>
      <c r="F282" s="16"/>
      <c r="G282" s="16"/>
      <c r="H282" s="16"/>
      <c r="I282" s="16"/>
      <c r="J282" s="16"/>
      <c r="K282" s="16"/>
      <c r="L282" s="16"/>
      <c r="M282" s="16"/>
      <c r="N282" s="16"/>
      <c r="O282" s="16"/>
      <c r="P282" s="16"/>
      <c r="Q282" s="16"/>
      <c r="R282" s="16"/>
      <c r="S282" s="16"/>
      <c r="T282" s="16"/>
      <c r="U282" s="16"/>
      <c r="V282" s="324"/>
      <c r="W282" s="16"/>
      <c r="X282" s="340"/>
    </row>
    <row r="283" spans="1:24" x14ac:dyDescent="0.2">
      <c r="A283" s="317"/>
      <c r="B283" s="338"/>
      <c r="C283" s="339"/>
      <c r="D283" s="16"/>
      <c r="E283" s="16"/>
      <c r="F283" s="16"/>
      <c r="G283" s="16"/>
      <c r="H283" s="16"/>
      <c r="I283" s="16"/>
      <c r="J283" s="16"/>
      <c r="K283" s="16"/>
      <c r="L283" s="16"/>
      <c r="M283" s="16"/>
      <c r="N283" s="16"/>
      <c r="O283" s="16"/>
      <c r="P283" s="16"/>
      <c r="Q283" s="16"/>
      <c r="R283" s="16"/>
      <c r="S283" s="16"/>
      <c r="T283" s="16"/>
      <c r="U283" s="16"/>
      <c r="V283" s="324"/>
      <c r="W283" s="16"/>
      <c r="X283" s="340"/>
    </row>
    <row r="284" spans="1:24" x14ac:dyDescent="0.2">
      <c r="A284" s="317"/>
      <c r="B284" s="338"/>
      <c r="C284" s="339"/>
      <c r="D284" s="16"/>
      <c r="E284" s="16"/>
      <c r="F284" s="16"/>
      <c r="G284" s="16"/>
      <c r="H284" s="16"/>
      <c r="I284" s="16"/>
      <c r="J284" s="16"/>
      <c r="K284" s="16"/>
      <c r="L284" s="16"/>
      <c r="M284" s="16"/>
      <c r="N284" s="16"/>
      <c r="O284" s="16"/>
      <c r="P284" s="16"/>
      <c r="Q284" s="16"/>
      <c r="R284" s="16"/>
      <c r="S284" s="16"/>
      <c r="T284" s="16"/>
      <c r="U284" s="16"/>
      <c r="V284" s="324"/>
      <c r="W284" s="16"/>
      <c r="X284" s="340"/>
    </row>
  </sheetData>
  <sheetProtection algorithmName="SHA-512" hashValue="fi1/BDEq5TAU9E0aUcG1RKrg6kqUkE3O9h1nv75nvyBOmv7jaX4qaYqrdKkN3JkwDPSOi20lfOR7N+p7jDbvgA==" saltValue="4ujfEti/JnzawBQ2AQCBVQ==" spinCount="100000" sheet="1" objects="1" scenarios="1"/>
  <mergeCells count="300">
    <mergeCell ref="T9:U9"/>
    <mergeCell ref="C14:J14"/>
    <mergeCell ref="K14:M14"/>
    <mergeCell ref="N14:P14"/>
    <mergeCell ref="Q14:S14"/>
    <mergeCell ref="T14:U14"/>
    <mergeCell ref="T10:U10"/>
    <mergeCell ref="T12:U12"/>
    <mergeCell ref="T13:U13"/>
    <mergeCell ref="C12:J12"/>
    <mergeCell ref="K12:M12"/>
    <mergeCell ref="N12:P12"/>
    <mergeCell ref="K13:M13"/>
    <mergeCell ref="N13:P13"/>
    <mergeCell ref="C10:J10"/>
    <mergeCell ref="K10:M10"/>
    <mergeCell ref="N10:P10"/>
    <mergeCell ref="C66:J66"/>
    <mergeCell ref="K63:M63"/>
    <mergeCell ref="K62:M62"/>
    <mergeCell ref="N66:P66"/>
    <mergeCell ref="K66:M66"/>
    <mergeCell ref="Q66:S66"/>
    <mergeCell ref="C71:N71"/>
    <mergeCell ref="C70:N70"/>
    <mergeCell ref="C69:N69"/>
    <mergeCell ref="C67:N67"/>
    <mergeCell ref="K46:M46"/>
    <mergeCell ref="K47:M47"/>
    <mergeCell ref="N47:P47"/>
    <mergeCell ref="N45:P45"/>
    <mergeCell ref="C55:J55"/>
    <mergeCell ref="C56:J56"/>
    <mergeCell ref="K61:M61"/>
    <mergeCell ref="N62:P62"/>
    <mergeCell ref="N63:P63"/>
    <mergeCell ref="N61:P61"/>
    <mergeCell ref="C58:J58"/>
    <mergeCell ref="K39:M39"/>
    <mergeCell ref="N37:P37"/>
    <mergeCell ref="K44:M44"/>
    <mergeCell ref="K42:M42"/>
    <mergeCell ref="N26:P26"/>
    <mergeCell ref="K37:M37"/>
    <mergeCell ref="N42:P42"/>
    <mergeCell ref="Q39:S39"/>
    <mergeCell ref="N32:P32"/>
    <mergeCell ref="N33:P33"/>
    <mergeCell ref="K43:M43"/>
    <mergeCell ref="N43:P43"/>
    <mergeCell ref="N35:P35"/>
    <mergeCell ref="N39:P39"/>
    <mergeCell ref="K31:M31"/>
    <mergeCell ref="N31:P31"/>
    <mergeCell ref="Q31:S31"/>
    <mergeCell ref="T51:U51"/>
    <mergeCell ref="C44:J44"/>
    <mergeCell ref="C48:J48"/>
    <mergeCell ref="C47:J47"/>
    <mergeCell ref="N46:P46"/>
    <mergeCell ref="K48:M48"/>
    <mergeCell ref="T58:U58"/>
    <mergeCell ref="N44:P44"/>
    <mergeCell ref="C54:J54"/>
    <mergeCell ref="N49:P49"/>
    <mergeCell ref="K49:M49"/>
    <mergeCell ref="N50:P50"/>
    <mergeCell ref="N51:P51"/>
    <mergeCell ref="N53:P53"/>
    <mergeCell ref="K53:M53"/>
    <mergeCell ref="Q57:S57"/>
    <mergeCell ref="Q55:S55"/>
    <mergeCell ref="K54:M54"/>
    <mergeCell ref="N57:P57"/>
    <mergeCell ref="K57:M57"/>
    <mergeCell ref="N56:P56"/>
    <mergeCell ref="C52:U52"/>
    <mergeCell ref="C57:J57"/>
    <mergeCell ref="N48:P48"/>
    <mergeCell ref="T62:U62"/>
    <mergeCell ref="T60:U60"/>
    <mergeCell ref="T61:U61"/>
    <mergeCell ref="Q65:S65"/>
    <mergeCell ref="C64:U64"/>
    <mergeCell ref="N65:P65"/>
    <mergeCell ref="N60:P60"/>
    <mergeCell ref="C61:J61"/>
    <mergeCell ref="Q61:S61"/>
    <mergeCell ref="T63:U63"/>
    <mergeCell ref="T65:U65"/>
    <mergeCell ref="C65:J65"/>
    <mergeCell ref="C62:J62"/>
    <mergeCell ref="C63:J63"/>
    <mergeCell ref="K65:M65"/>
    <mergeCell ref="T48:U48"/>
    <mergeCell ref="T53:U53"/>
    <mergeCell ref="T54:U54"/>
    <mergeCell ref="T49:U49"/>
    <mergeCell ref="T55:U55"/>
    <mergeCell ref="Q5:S5"/>
    <mergeCell ref="Q26:S26"/>
    <mergeCell ref="Q63:S63"/>
    <mergeCell ref="Q53:S53"/>
    <mergeCell ref="Q54:S54"/>
    <mergeCell ref="Q56:S56"/>
    <mergeCell ref="Q50:S50"/>
    <mergeCell ref="Q58:S58"/>
    <mergeCell ref="Q62:S62"/>
    <mergeCell ref="Q33:S33"/>
    <mergeCell ref="Q34:S34"/>
    <mergeCell ref="Q60:S60"/>
    <mergeCell ref="Q20:S20"/>
    <mergeCell ref="Q22:S22"/>
    <mergeCell ref="Q9:S9"/>
    <mergeCell ref="Q10:S10"/>
    <mergeCell ref="Q12:S12"/>
    <mergeCell ref="Q13:S13"/>
    <mergeCell ref="Q8:S8"/>
    <mergeCell ref="Q6:S6"/>
    <mergeCell ref="Q7:S7"/>
    <mergeCell ref="N7:P7"/>
    <mergeCell ref="N8:P8"/>
    <mergeCell ref="C9:J9"/>
    <mergeCell ref="K9:M9"/>
    <mergeCell ref="N9:P9"/>
    <mergeCell ref="C7:J7"/>
    <mergeCell ref="N6:P6"/>
    <mergeCell ref="C8:J8"/>
    <mergeCell ref="K7:M7"/>
    <mergeCell ref="K6:M6"/>
    <mergeCell ref="K8:M8"/>
    <mergeCell ref="AA68:AB68"/>
    <mergeCell ref="Q36:S36"/>
    <mergeCell ref="Q49:S49"/>
    <mergeCell ref="Q48:S48"/>
    <mergeCell ref="T39:U39"/>
    <mergeCell ref="T36:U36"/>
    <mergeCell ref="T37:U37"/>
    <mergeCell ref="Q51:S51"/>
    <mergeCell ref="AA66:AB66"/>
    <mergeCell ref="Q37:S37"/>
    <mergeCell ref="Q46:S46"/>
    <mergeCell ref="T46:U46"/>
    <mergeCell ref="Q42:S42"/>
    <mergeCell ref="Q44:S44"/>
    <mergeCell ref="T42:U42"/>
    <mergeCell ref="T43:U43"/>
    <mergeCell ref="Q45:S45"/>
    <mergeCell ref="T44:U44"/>
    <mergeCell ref="T45:U45"/>
    <mergeCell ref="Q43:S43"/>
    <mergeCell ref="Q47:S47"/>
    <mergeCell ref="T47:U47"/>
    <mergeCell ref="C59:U59"/>
    <mergeCell ref="T56:U56"/>
    <mergeCell ref="C76:N76"/>
    <mergeCell ref="C72:N72"/>
    <mergeCell ref="C73:N73"/>
    <mergeCell ref="C74:N74"/>
    <mergeCell ref="C75:N75"/>
    <mergeCell ref="C27:J27"/>
    <mergeCell ref="C46:J46"/>
    <mergeCell ref="C42:J42"/>
    <mergeCell ref="K33:M33"/>
    <mergeCell ref="K36:M36"/>
    <mergeCell ref="K60:M60"/>
    <mergeCell ref="K45:M45"/>
    <mergeCell ref="N55:P55"/>
    <mergeCell ref="K51:M51"/>
    <mergeCell ref="K56:M56"/>
    <mergeCell ref="K55:M55"/>
    <mergeCell ref="K58:M58"/>
    <mergeCell ref="N58:P58"/>
    <mergeCell ref="C51:J51"/>
    <mergeCell ref="C53:J53"/>
    <mergeCell ref="K50:M50"/>
    <mergeCell ref="N54:P54"/>
    <mergeCell ref="N34:P34"/>
    <mergeCell ref="N36:P36"/>
    <mergeCell ref="AA2:AB2"/>
    <mergeCell ref="C60:J60"/>
    <mergeCell ref="C13:J13"/>
    <mergeCell ref="C5:J5"/>
    <mergeCell ref="C45:J45"/>
    <mergeCell ref="C39:J39"/>
    <mergeCell ref="C49:J49"/>
    <mergeCell ref="C50:J50"/>
    <mergeCell ref="T29:U29"/>
    <mergeCell ref="T32:U32"/>
    <mergeCell ref="T26:U26"/>
    <mergeCell ref="T33:U33"/>
    <mergeCell ref="T27:U27"/>
    <mergeCell ref="T34:U34"/>
    <mergeCell ref="T28:U28"/>
    <mergeCell ref="Q35:S35"/>
    <mergeCell ref="T35:U35"/>
    <mergeCell ref="K3:M3"/>
    <mergeCell ref="K5:M5"/>
    <mergeCell ref="C4:U4"/>
    <mergeCell ref="T57:U57"/>
    <mergeCell ref="T50:U50"/>
    <mergeCell ref="C43:J43"/>
    <mergeCell ref="Q3:S3"/>
    <mergeCell ref="C20:J20"/>
    <mergeCell ref="C37:J37"/>
    <mergeCell ref="C22:J22"/>
    <mergeCell ref="C29:J29"/>
    <mergeCell ref="C32:J32"/>
    <mergeCell ref="C26:J26"/>
    <mergeCell ref="C28:J28"/>
    <mergeCell ref="C36:J36"/>
    <mergeCell ref="C25:U25"/>
    <mergeCell ref="N24:P24"/>
    <mergeCell ref="C24:J24"/>
    <mergeCell ref="T24:U24"/>
    <mergeCell ref="K26:M26"/>
    <mergeCell ref="N29:P29"/>
    <mergeCell ref="K32:M32"/>
    <mergeCell ref="K28:M28"/>
    <mergeCell ref="N28:P28"/>
    <mergeCell ref="K35:M35"/>
    <mergeCell ref="K34:M34"/>
    <mergeCell ref="C34:J34"/>
    <mergeCell ref="C35:J35"/>
    <mergeCell ref="T22:U22"/>
    <mergeCell ref="Q24:S24"/>
    <mergeCell ref="C23:J23"/>
    <mergeCell ref="C41:J41"/>
    <mergeCell ref="C21:U21"/>
    <mergeCell ref="N20:P20"/>
    <mergeCell ref="K20:M20"/>
    <mergeCell ref="Q32:S32"/>
    <mergeCell ref="N22:P22"/>
    <mergeCell ref="K22:M22"/>
    <mergeCell ref="Q27:S27"/>
    <mergeCell ref="Q28:S28"/>
    <mergeCell ref="C30:U30"/>
    <mergeCell ref="K29:M29"/>
    <mergeCell ref="Q29:S29"/>
    <mergeCell ref="N27:P27"/>
    <mergeCell ref="K27:M27"/>
    <mergeCell ref="K41:M41"/>
    <mergeCell ref="N41:P41"/>
    <mergeCell ref="Q41:S41"/>
    <mergeCell ref="T41:U41"/>
    <mergeCell ref="T20:U20"/>
    <mergeCell ref="C40:J40"/>
    <mergeCell ref="K40:M40"/>
    <mergeCell ref="N40:P40"/>
    <mergeCell ref="Q40:S40"/>
    <mergeCell ref="T40:U40"/>
    <mergeCell ref="B2:U2"/>
    <mergeCell ref="C17:J17"/>
    <mergeCell ref="C18:J18"/>
    <mergeCell ref="C19:J19"/>
    <mergeCell ref="T7:U7"/>
    <mergeCell ref="T19:U19"/>
    <mergeCell ref="T3:U3"/>
    <mergeCell ref="C3:J3"/>
    <mergeCell ref="N3:P3"/>
    <mergeCell ref="T6:U6"/>
    <mergeCell ref="T5:U5"/>
    <mergeCell ref="T8:U8"/>
    <mergeCell ref="T16:U16"/>
    <mergeCell ref="T17:U17"/>
    <mergeCell ref="T18:U18"/>
    <mergeCell ref="C15:U15"/>
    <mergeCell ref="C11:J11"/>
    <mergeCell ref="K11:M11"/>
    <mergeCell ref="N11:P11"/>
    <mergeCell ref="Q11:S11"/>
    <mergeCell ref="T11:U11"/>
    <mergeCell ref="C16:J16"/>
    <mergeCell ref="N5:P5"/>
    <mergeCell ref="C6:J6"/>
    <mergeCell ref="K19:M19"/>
    <mergeCell ref="Q18:S18"/>
    <mergeCell ref="Q19:S19"/>
    <mergeCell ref="K16:M16"/>
    <mergeCell ref="Q17:S17"/>
    <mergeCell ref="Q16:S16"/>
    <mergeCell ref="N18:P18"/>
    <mergeCell ref="N16:P16"/>
    <mergeCell ref="N17:P17"/>
    <mergeCell ref="K17:M17"/>
    <mergeCell ref="N19:P19"/>
    <mergeCell ref="K18:M18"/>
    <mergeCell ref="K23:M23"/>
    <mergeCell ref="N23:P23"/>
    <mergeCell ref="Q23:S23"/>
    <mergeCell ref="T23:U23"/>
    <mergeCell ref="C38:J38"/>
    <mergeCell ref="K38:M38"/>
    <mergeCell ref="N38:P38"/>
    <mergeCell ref="Q38:S38"/>
    <mergeCell ref="T38:U38"/>
    <mergeCell ref="K24:M24"/>
    <mergeCell ref="C33:J33"/>
    <mergeCell ref="C31:J31"/>
    <mergeCell ref="T31:U31"/>
  </mergeCells>
  <phoneticPr fontId="0" type="noConversion"/>
  <conditionalFormatting sqref="K49 K16:M20 K22:M22 K50:M51 K53:M58 K60:M63 K13:M13 K26:M29 K42:M48 K32:M37 K5:M8 K24:M24 K39:M39 K65:M65">
    <cfRule type="cellIs" dxfId="352" priority="73" stopIfTrue="1" operator="lessThan">
      <formula>Q5</formula>
    </cfRule>
    <cfRule type="cellIs" dxfId="351" priority="74" stopIfTrue="1" operator="greaterThan">
      <formula>N5</formula>
    </cfRule>
  </conditionalFormatting>
  <conditionalFormatting sqref="Q42:Q43 R42:S42 Q44:S48 Q16:S20 Q22:S22 Q49:Q51 Q53:Q58 Q60:Q63 Q13:S13 Q26:S29 Q32:S37 Q5:S8 Q24:S24 Q39:S39 Q65:Q66">
    <cfRule type="cellIs" dxfId="350" priority="75" stopIfTrue="1" operator="greaterThan">
      <formula>N5</formula>
    </cfRule>
  </conditionalFormatting>
  <conditionalFormatting sqref="B72">
    <cfRule type="expression" dxfId="349" priority="76" stopIfTrue="1">
      <formula>D72&gt;0</formula>
    </cfRule>
  </conditionalFormatting>
  <conditionalFormatting sqref="C49 C16:J20 C22:J22 C50:J51 C53:J58 C60:J63 C13:J13 C26:J29 C42:J48 C32:J37 C5:J8 C24:J24 C39:J39 C65:J65">
    <cfRule type="expression" dxfId="348" priority="77" stopIfTrue="1">
      <formula>N5=Q5</formula>
    </cfRule>
  </conditionalFormatting>
  <conditionalFormatting sqref="B74">
    <cfRule type="cellIs" dxfId="347" priority="78" stopIfTrue="1" operator="greaterThan">
      <formula>C74</formula>
    </cfRule>
    <cfRule type="cellIs" dxfId="346" priority="79" stopIfTrue="1" operator="lessThan">
      <formula>#REF!</formula>
    </cfRule>
  </conditionalFormatting>
  <conditionalFormatting sqref="AA16:AA20 AA22 AA53:AA58 AA60:AA63 AA13 AA26:AA29 AA42:AA51 AA32:AA37 AA5:AA8 AA24 AA39 AA65">
    <cfRule type="expression" dxfId="345" priority="80" stopIfTrue="1">
      <formula>N5=Q5</formula>
    </cfRule>
  </conditionalFormatting>
  <conditionalFormatting sqref="T16:U20 T22:U22 T53:U58 T60:U63 T13:U13 T26:U29 T42:U51 T32:U37 T5:U8 T24:U24 T39:U39 T65:U65">
    <cfRule type="expression" dxfId="344" priority="81" stopIfTrue="1">
      <formula>Q5=0</formula>
    </cfRule>
  </conditionalFormatting>
  <conditionalFormatting sqref="AB60:AB63 AB53:AB58 AB22 AB16:AB20 AB65 AB13 AB26:AB29 AB42:AB51 AB32:AB37 AB5:AB8 AB24 AB39">
    <cfRule type="cellIs" dxfId="343" priority="82" stopIfTrue="1" operator="equal">
      <formula>"a"</formula>
    </cfRule>
    <cfRule type="cellIs" dxfId="342" priority="83" stopIfTrue="1" operator="equal">
      <formula>"s"</formula>
    </cfRule>
  </conditionalFormatting>
  <conditionalFormatting sqref="K66">
    <cfRule type="cellIs" dxfId="341" priority="84" stopIfTrue="1" operator="greaterThan">
      <formula>$N$66</formula>
    </cfRule>
    <cfRule type="cellIs" dxfId="340" priority="85" stopIfTrue="1" operator="lessThan">
      <formula>$Q$66</formula>
    </cfRule>
  </conditionalFormatting>
  <conditionalFormatting sqref="K10:M10">
    <cfRule type="cellIs" dxfId="339" priority="65" stopIfTrue="1" operator="lessThan">
      <formula>Q10</formula>
    </cfRule>
    <cfRule type="cellIs" dxfId="338" priority="66" stopIfTrue="1" operator="greaterThan">
      <formula>N10</formula>
    </cfRule>
  </conditionalFormatting>
  <conditionalFormatting sqref="Q10:S10">
    <cfRule type="cellIs" dxfId="337" priority="67" stopIfTrue="1" operator="greaterThan">
      <formula>N10</formula>
    </cfRule>
  </conditionalFormatting>
  <conditionalFormatting sqref="C10:J10">
    <cfRule type="expression" dxfId="336" priority="68" stopIfTrue="1">
      <formula>N10=Q10</formula>
    </cfRule>
  </conditionalFormatting>
  <conditionalFormatting sqref="AA10">
    <cfRule type="expression" dxfId="335" priority="69" stopIfTrue="1">
      <formula>N10=Q10</formula>
    </cfRule>
  </conditionalFormatting>
  <conditionalFormatting sqref="T10:U10">
    <cfRule type="expression" dxfId="334" priority="70" stopIfTrue="1">
      <formula>Q10=0</formula>
    </cfRule>
  </conditionalFormatting>
  <conditionalFormatting sqref="AB10">
    <cfRule type="cellIs" dxfId="333" priority="71" stopIfTrue="1" operator="equal">
      <formula>"a"</formula>
    </cfRule>
    <cfRule type="cellIs" dxfId="332" priority="72" stopIfTrue="1" operator="equal">
      <formula>"s"</formula>
    </cfRule>
  </conditionalFormatting>
  <conditionalFormatting sqref="K12:M12">
    <cfRule type="cellIs" dxfId="331" priority="57" stopIfTrue="1" operator="lessThan">
      <formula>Q12</formula>
    </cfRule>
    <cfRule type="cellIs" dxfId="330" priority="58" stopIfTrue="1" operator="greaterThan">
      <formula>N12</formula>
    </cfRule>
  </conditionalFormatting>
  <conditionalFormatting sqref="Q12:S12">
    <cfRule type="cellIs" dxfId="329" priority="59" stopIfTrue="1" operator="greaterThan">
      <formula>N12</formula>
    </cfRule>
  </conditionalFormatting>
  <conditionalFormatting sqref="C12:J12">
    <cfRule type="expression" dxfId="328" priority="60" stopIfTrue="1">
      <formula>N12=Q12</formula>
    </cfRule>
  </conditionalFormatting>
  <conditionalFormatting sqref="AA12">
    <cfRule type="expression" dxfId="327" priority="61" stopIfTrue="1">
      <formula>N12=Q12</formula>
    </cfRule>
  </conditionalFormatting>
  <conditionalFormatting sqref="T12:U12">
    <cfRule type="expression" dxfId="326" priority="62" stopIfTrue="1">
      <formula>Q12=0</formula>
    </cfRule>
  </conditionalFormatting>
  <conditionalFormatting sqref="AB12">
    <cfRule type="cellIs" dxfId="325" priority="63" stopIfTrue="1" operator="equal">
      <formula>"a"</formula>
    </cfRule>
    <cfRule type="cellIs" dxfId="324" priority="64" stopIfTrue="1" operator="equal">
      <formula>"s"</formula>
    </cfRule>
  </conditionalFormatting>
  <conditionalFormatting sqref="K40:M41">
    <cfRule type="cellIs" dxfId="323" priority="49" stopIfTrue="1" operator="lessThan">
      <formula>Q40</formula>
    </cfRule>
    <cfRule type="cellIs" dxfId="322" priority="50" stopIfTrue="1" operator="greaterThan">
      <formula>N40</formula>
    </cfRule>
  </conditionalFormatting>
  <conditionalFormatting sqref="Q40:S41">
    <cfRule type="cellIs" dxfId="321" priority="51" stopIfTrue="1" operator="greaterThan">
      <formula>N40</formula>
    </cfRule>
  </conditionalFormatting>
  <conditionalFormatting sqref="C40:J41">
    <cfRule type="expression" dxfId="320" priority="52" stopIfTrue="1">
      <formula>N40=Q40</formula>
    </cfRule>
  </conditionalFormatting>
  <conditionalFormatting sqref="AA40:AA41">
    <cfRule type="expression" dxfId="319" priority="53" stopIfTrue="1">
      <formula>N40=Q40</formula>
    </cfRule>
  </conditionalFormatting>
  <conditionalFormatting sqref="T40:U41">
    <cfRule type="expression" dxfId="318" priority="54" stopIfTrue="1">
      <formula>Q40=0</formula>
    </cfRule>
  </conditionalFormatting>
  <conditionalFormatting sqref="AB40:AB41">
    <cfRule type="cellIs" dxfId="317" priority="55" stopIfTrue="1" operator="equal">
      <formula>"a"</formula>
    </cfRule>
    <cfRule type="cellIs" dxfId="316" priority="56" stopIfTrue="1" operator="equal">
      <formula>"s"</formula>
    </cfRule>
  </conditionalFormatting>
  <conditionalFormatting sqref="K11:M11">
    <cfRule type="cellIs" dxfId="315" priority="41" stopIfTrue="1" operator="lessThan">
      <formula>Q11</formula>
    </cfRule>
    <cfRule type="cellIs" dxfId="314" priority="42" stopIfTrue="1" operator="greaterThan">
      <formula>N11</formula>
    </cfRule>
  </conditionalFormatting>
  <conditionalFormatting sqref="Q11:S11">
    <cfRule type="cellIs" dxfId="313" priority="43" stopIfTrue="1" operator="greaterThan">
      <formula>N11</formula>
    </cfRule>
  </conditionalFormatting>
  <conditionalFormatting sqref="C11:J11">
    <cfRule type="expression" dxfId="312" priority="44" stopIfTrue="1">
      <formula>N11=Q11</formula>
    </cfRule>
  </conditionalFormatting>
  <conditionalFormatting sqref="AA11">
    <cfRule type="expression" dxfId="311" priority="45" stopIfTrue="1">
      <formula>N11=Q11</formula>
    </cfRule>
  </conditionalFormatting>
  <conditionalFormatting sqref="T11:U11">
    <cfRule type="expression" dxfId="310" priority="46" stopIfTrue="1">
      <formula>Q11=0</formula>
    </cfRule>
  </conditionalFormatting>
  <conditionalFormatting sqref="AB11">
    <cfRule type="cellIs" dxfId="309" priority="47" stopIfTrue="1" operator="equal">
      <formula>"a"</formula>
    </cfRule>
    <cfRule type="cellIs" dxfId="308" priority="48" stopIfTrue="1" operator="equal">
      <formula>"s"</formula>
    </cfRule>
  </conditionalFormatting>
  <conditionalFormatting sqref="K9:M9">
    <cfRule type="cellIs" dxfId="307" priority="33" stopIfTrue="1" operator="lessThan">
      <formula>Q9</formula>
    </cfRule>
    <cfRule type="cellIs" dxfId="306" priority="34" stopIfTrue="1" operator="greaterThan">
      <formula>N9</formula>
    </cfRule>
  </conditionalFormatting>
  <conditionalFormatting sqref="Q9:S9">
    <cfRule type="cellIs" dxfId="305" priority="35" stopIfTrue="1" operator="greaterThan">
      <formula>N9</formula>
    </cfRule>
  </conditionalFormatting>
  <conditionalFormatting sqref="C9:J9">
    <cfRule type="expression" dxfId="304" priority="36" stopIfTrue="1">
      <formula>N9=Q9</formula>
    </cfRule>
  </conditionalFormatting>
  <conditionalFormatting sqref="AA9">
    <cfRule type="expression" dxfId="303" priority="37" stopIfTrue="1">
      <formula>N9=Q9</formula>
    </cfRule>
  </conditionalFormatting>
  <conditionalFormatting sqref="T9:U9">
    <cfRule type="expression" dxfId="302" priority="38" stopIfTrue="1">
      <formula>Q9=0</formula>
    </cfRule>
  </conditionalFormatting>
  <conditionalFormatting sqref="AB9">
    <cfRule type="cellIs" dxfId="301" priority="39" stopIfTrue="1" operator="equal">
      <formula>"a"</formula>
    </cfRule>
    <cfRule type="cellIs" dxfId="300" priority="40" stopIfTrue="1" operator="equal">
      <formula>"s"</formula>
    </cfRule>
  </conditionalFormatting>
  <conditionalFormatting sqref="K14:M14">
    <cfRule type="cellIs" dxfId="299" priority="25" stopIfTrue="1" operator="lessThan">
      <formula>Q14</formula>
    </cfRule>
    <cfRule type="cellIs" dxfId="298" priority="26" stopIfTrue="1" operator="greaterThan">
      <formula>N14</formula>
    </cfRule>
  </conditionalFormatting>
  <conditionalFormatting sqref="Q14:S14">
    <cfRule type="cellIs" dxfId="297" priority="27" stopIfTrue="1" operator="greaterThan">
      <formula>N14</formula>
    </cfRule>
  </conditionalFormatting>
  <conditionalFormatting sqref="C14:J14">
    <cfRule type="expression" dxfId="296" priority="28" stopIfTrue="1">
      <formula>N14=Q14</formula>
    </cfRule>
  </conditionalFormatting>
  <conditionalFormatting sqref="AA14">
    <cfRule type="expression" dxfId="295" priority="29" stopIfTrue="1">
      <formula>N14=Q14</formula>
    </cfRule>
  </conditionalFormatting>
  <conditionalFormatting sqref="T14:U14">
    <cfRule type="expression" dxfId="294" priority="30" stopIfTrue="1">
      <formula>Q14=0</formula>
    </cfRule>
  </conditionalFormatting>
  <conditionalFormatting sqref="AB14">
    <cfRule type="cellIs" dxfId="293" priority="31" stopIfTrue="1" operator="equal">
      <formula>"a"</formula>
    </cfRule>
    <cfRule type="cellIs" dxfId="292" priority="32" stopIfTrue="1" operator="equal">
      <formula>"s"</formula>
    </cfRule>
  </conditionalFormatting>
  <conditionalFormatting sqref="K23:M23">
    <cfRule type="cellIs" dxfId="291" priority="17" stopIfTrue="1" operator="lessThan">
      <formula>Q23</formula>
    </cfRule>
    <cfRule type="cellIs" dxfId="290" priority="18" stopIfTrue="1" operator="greaterThan">
      <formula>N23</formula>
    </cfRule>
  </conditionalFormatting>
  <conditionalFormatting sqref="Q23:S23">
    <cfRule type="cellIs" dxfId="289" priority="19" stopIfTrue="1" operator="greaterThan">
      <formula>N23</formula>
    </cfRule>
  </conditionalFormatting>
  <conditionalFormatting sqref="C23:J23">
    <cfRule type="expression" dxfId="288" priority="20" stopIfTrue="1">
      <formula>N23=Q23</formula>
    </cfRule>
  </conditionalFormatting>
  <conditionalFormatting sqref="AA23">
    <cfRule type="expression" dxfId="287" priority="21" stopIfTrue="1">
      <formula>N23=Q23</formula>
    </cfRule>
  </conditionalFormatting>
  <conditionalFormatting sqref="T23:U23">
    <cfRule type="expression" dxfId="286" priority="22" stopIfTrue="1">
      <formula>Q23=0</formula>
    </cfRule>
  </conditionalFormatting>
  <conditionalFormatting sqref="AB23">
    <cfRule type="cellIs" dxfId="285" priority="23" stopIfTrue="1" operator="equal">
      <formula>"a"</formula>
    </cfRule>
    <cfRule type="cellIs" dxfId="284" priority="24" stopIfTrue="1" operator="equal">
      <formula>"s"</formula>
    </cfRule>
  </conditionalFormatting>
  <conditionalFormatting sqref="K38:M38">
    <cfRule type="cellIs" dxfId="283" priority="9" stopIfTrue="1" operator="lessThan">
      <formula>Q38</formula>
    </cfRule>
    <cfRule type="cellIs" dxfId="282" priority="10" stopIfTrue="1" operator="greaterThan">
      <formula>N38</formula>
    </cfRule>
  </conditionalFormatting>
  <conditionalFormatting sqref="Q38:S38">
    <cfRule type="cellIs" dxfId="281" priority="11" stopIfTrue="1" operator="greaterThan">
      <formula>N38</formula>
    </cfRule>
  </conditionalFormatting>
  <conditionalFormatting sqref="C38:J38">
    <cfRule type="expression" dxfId="280" priority="12" stopIfTrue="1">
      <formula>N38=Q38</formula>
    </cfRule>
  </conditionalFormatting>
  <conditionalFormatting sqref="AA38">
    <cfRule type="expression" dxfId="279" priority="13" stopIfTrue="1">
      <formula>N38=Q38</formula>
    </cfRule>
  </conditionalFormatting>
  <conditionalFormatting sqref="T38:U38">
    <cfRule type="expression" dxfId="278" priority="14" stopIfTrue="1">
      <formula>Q38=0</formula>
    </cfRule>
  </conditionalFormatting>
  <conditionalFormatting sqref="AB38">
    <cfRule type="cellIs" dxfId="277" priority="15" stopIfTrue="1" operator="equal">
      <formula>"a"</formula>
    </cfRule>
    <cfRule type="cellIs" dxfId="276" priority="16" stopIfTrue="1" operator="equal">
      <formula>"s"</formula>
    </cfRule>
  </conditionalFormatting>
  <conditionalFormatting sqref="K31:M31">
    <cfRule type="cellIs" dxfId="275" priority="1" stopIfTrue="1" operator="lessThan">
      <formula>Q31</formula>
    </cfRule>
    <cfRule type="cellIs" dxfId="274" priority="2" stopIfTrue="1" operator="greaterThan">
      <formula>N31</formula>
    </cfRule>
  </conditionalFormatting>
  <conditionalFormatting sqref="Q31:S31">
    <cfRule type="cellIs" dxfId="273" priority="3" stopIfTrue="1" operator="greaterThan">
      <formula>N31</formula>
    </cfRule>
  </conditionalFormatting>
  <conditionalFormatting sqref="C31:J31">
    <cfRule type="expression" dxfId="272" priority="4" stopIfTrue="1">
      <formula>N31=Q31</formula>
    </cfRule>
  </conditionalFormatting>
  <conditionalFormatting sqref="AA31">
    <cfRule type="expression" dxfId="271" priority="5" stopIfTrue="1">
      <formula>N31=Q31</formula>
    </cfRule>
  </conditionalFormatting>
  <conditionalFormatting sqref="T31:U31">
    <cfRule type="expression" dxfId="270" priority="6" stopIfTrue="1">
      <formula>Q31=0</formula>
    </cfRule>
  </conditionalFormatting>
  <conditionalFormatting sqref="AB31">
    <cfRule type="cellIs" dxfId="269" priority="7" stopIfTrue="1" operator="equal">
      <formula>"a"</formula>
    </cfRule>
    <cfRule type="cellIs" dxfId="268" priority="8" stopIfTrue="1" operator="equal">
      <formula>"s"</formula>
    </cfRule>
  </conditionalFormatting>
  <printOptions horizontalCentered="1"/>
  <pageMargins left="0.35433070866141736" right="0.35433070866141736" top="0.23622047244094491" bottom="0.31496062992125984" header="0.15748031496062992" footer="0.15748031496062992"/>
  <pageSetup paperSize="9" scale="43" orientation="landscape" r:id="rId1"/>
  <headerFooter alignWithMargins="0">
    <oddFooter>&amp;L&amp;11CKL LPG / VERSION 2022 / 1.1&amp;C&amp;11PMC-09&amp;R&amp;11&amp;P of &amp;N</oddFooter>
  </headerFooter>
  <rowBreaks count="1" manualBreakCount="1">
    <brk id="40"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CA31-CCD4-4E39-B27D-6EFEF07452A1}">
  <dimension ref="A1:BB195"/>
  <sheetViews>
    <sheetView zoomScale="75" zoomScaleNormal="75" zoomScaleSheetLayoutView="70" workbookViewId="0">
      <pane xSplit="14" ySplit="8" topLeftCell="O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677" customWidth="1"/>
    <col min="2" max="3" width="5" style="677" bestFit="1" customWidth="1"/>
    <col min="4" max="4" width="84.85546875" style="677" customWidth="1"/>
    <col min="5" max="5" width="6.7109375" style="677" customWidth="1"/>
    <col min="6" max="12" width="5.7109375" style="677" customWidth="1"/>
    <col min="13" max="13" width="7.28515625" style="674" customWidth="1"/>
    <col min="14" max="14" width="8.7109375" style="675" hidden="1" customWidth="1"/>
    <col min="15" max="15" width="9.85546875" style="677" customWidth="1"/>
    <col min="16" max="16" width="17.7109375" style="677" bestFit="1" customWidth="1"/>
    <col min="17" max="27" width="9.140625" style="677"/>
    <col min="28" max="28" width="9.140625" style="677" customWidth="1"/>
    <col min="29" max="29" width="28" style="677" hidden="1" customWidth="1"/>
    <col min="30" max="30" width="0" style="677" hidden="1" customWidth="1"/>
    <col min="31" max="16384" width="9.140625" style="677"/>
  </cols>
  <sheetData>
    <row r="1" spans="1:54" ht="15.75" customHeight="1" x14ac:dyDescent="0.25">
      <c r="A1" s="1065" t="str">
        <f>'Checklist - Basic Ship LPG'!A1</f>
        <v xml:space="preserve">GA Code: </v>
      </c>
      <c r="B1" s="1065"/>
      <c r="C1" s="1065"/>
      <c r="D1" s="1067" t="str">
        <f>'Checklist - Basic Ship LPG'!C1</f>
        <v xml:space="preserve">Ship name:   </v>
      </c>
      <c r="E1" s="673"/>
      <c r="F1" s="673"/>
      <c r="G1" s="1069" t="str">
        <f>'Checklist - Basic Ship LPG'!T1</f>
        <v xml:space="preserve">Date of Ship Survey:  </v>
      </c>
      <c r="H1" s="1069"/>
      <c r="I1" s="1069"/>
      <c r="J1" s="1069"/>
      <c r="K1" s="1069"/>
      <c r="L1" s="1069"/>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row>
    <row r="2" spans="1:54" x14ac:dyDescent="0.25">
      <c r="A2" s="1066"/>
      <c r="B2" s="1066"/>
      <c r="C2" s="1066"/>
      <c r="D2" s="1068"/>
      <c r="E2" s="678"/>
      <c r="F2" s="678"/>
      <c r="G2" s="1070"/>
      <c r="H2" s="1070"/>
      <c r="I2" s="1070"/>
      <c r="J2" s="1070"/>
      <c r="K2" s="1070"/>
      <c r="L2" s="1070"/>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676"/>
      <c r="AQ2" s="676"/>
      <c r="AR2" s="676"/>
      <c r="AS2" s="676"/>
      <c r="AT2" s="676"/>
      <c r="AU2" s="676"/>
      <c r="AV2" s="676"/>
      <c r="AW2" s="676"/>
      <c r="AX2" s="676"/>
      <c r="AY2" s="676"/>
      <c r="AZ2" s="676"/>
      <c r="BA2" s="676"/>
      <c r="BB2" s="676"/>
    </row>
    <row r="3" spans="1:54" ht="30.75" customHeight="1" x14ac:dyDescent="0.25">
      <c r="A3" s="1071" t="s">
        <v>770</v>
      </c>
      <c r="B3" s="1071"/>
      <c r="C3" s="1071"/>
      <c r="D3" s="1071"/>
      <c r="E3" s="1071"/>
      <c r="F3" s="1071"/>
      <c r="G3" s="1071"/>
      <c r="H3" s="1071"/>
      <c r="I3" s="1071"/>
      <c r="J3" s="1071"/>
      <c r="K3" s="1071"/>
      <c r="L3" s="1071"/>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row>
    <row r="4" spans="1:54" x14ac:dyDescent="0.25">
      <c r="A4" s="1072"/>
      <c r="B4" s="1073"/>
      <c r="C4" s="1073"/>
      <c r="D4" s="1073"/>
      <c r="E4" s="1073"/>
      <c r="F4" s="1073"/>
      <c r="G4" s="1073"/>
      <c r="H4" s="1073"/>
      <c r="I4" s="1073"/>
      <c r="J4" s="1073"/>
      <c r="K4" s="1073"/>
      <c r="L4" s="1074"/>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row>
    <row r="5" spans="1:54" ht="37.5" customHeight="1" thickBot="1" x14ac:dyDescent="0.3">
      <c r="A5" s="1075" t="s">
        <v>771</v>
      </c>
      <c r="B5" s="1076"/>
      <c r="C5" s="1076"/>
      <c r="D5" s="1076"/>
      <c r="E5" s="1076"/>
      <c r="F5" s="1076"/>
      <c r="G5" s="1076"/>
      <c r="H5" s="1076"/>
      <c r="I5" s="1076"/>
      <c r="J5" s="1076"/>
      <c r="K5" s="1076"/>
      <c r="L5" s="1077"/>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row>
    <row r="6" spans="1:54" ht="16.5" customHeight="1" thickTop="1" x14ac:dyDescent="0.25">
      <c r="A6" s="1089" t="s">
        <v>772</v>
      </c>
      <c r="B6" s="1090"/>
      <c r="C6" s="1090"/>
      <c r="D6" s="1090"/>
      <c r="E6" s="1090"/>
      <c r="F6" s="1091"/>
      <c r="G6" s="1092"/>
      <c r="H6" s="1093"/>
      <c r="I6" s="1093"/>
      <c r="J6" s="1093"/>
      <c r="K6" s="1093"/>
      <c r="L6" s="1094"/>
      <c r="M6" s="679"/>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6"/>
      <c r="BA6" s="676"/>
      <c r="BB6" s="676"/>
    </row>
    <row r="7" spans="1:54" ht="15.75" customHeight="1" x14ac:dyDescent="0.25">
      <c r="A7" s="1078" t="s">
        <v>1225</v>
      </c>
      <c r="B7" s="1079"/>
      <c r="C7" s="1079"/>
      <c r="D7" s="1079"/>
      <c r="E7" s="1079"/>
      <c r="F7" s="1080"/>
      <c r="G7" s="1095"/>
      <c r="H7" s="1096"/>
      <c r="I7" s="1096"/>
      <c r="J7" s="1096"/>
      <c r="K7" s="1096"/>
      <c r="L7" s="1097"/>
      <c r="M7" s="679"/>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6"/>
      <c r="BA7" s="676"/>
      <c r="BB7" s="676"/>
    </row>
    <row r="8" spans="1:54" ht="15.75" hidden="1" customHeight="1" x14ac:dyDescent="0.25">
      <c r="A8" s="680"/>
      <c r="B8" s="681"/>
      <c r="C8" s="681"/>
      <c r="D8" s="681"/>
      <c r="E8" s="681"/>
      <c r="F8" s="682"/>
      <c r="G8" s="683"/>
      <c r="H8" s="684"/>
      <c r="I8" s="684"/>
      <c r="J8" s="684"/>
      <c r="K8" s="684"/>
      <c r="L8" s="685"/>
      <c r="M8" s="679"/>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676"/>
      <c r="AZ8" s="676"/>
      <c r="BA8" s="676"/>
      <c r="BB8" s="676"/>
    </row>
    <row r="9" spans="1:54" ht="16.5" customHeight="1" x14ac:dyDescent="0.25">
      <c r="A9" s="1078" t="s">
        <v>1226</v>
      </c>
      <c r="B9" s="1079"/>
      <c r="C9" s="1079"/>
      <c r="D9" s="1079"/>
      <c r="E9" s="1079"/>
      <c r="F9" s="1080"/>
      <c r="G9" s="1081" t="s">
        <v>1227</v>
      </c>
      <c r="H9" s="1082"/>
      <c r="I9" s="1082"/>
      <c r="J9" s="1082"/>
      <c r="K9" s="1082"/>
      <c r="L9" s="1083"/>
      <c r="M9" s="686"/>
      <c r="O9" s="676"/>
      <c r="P9" s="676"/>
      <c r="Q9" s="676"/>
      <c r="R9" s="676"/>
      <c r="S9" s="676"/>
      <c r="T9" s="676"/>
      <c r="U9" s="676"/>
      <c r="V9" s="676"/>
      <c r="W9" s="676"/>
      <c r="X9" s="676"/>
      <c r="Y9" s="676"/>
      <c r="Z9" s="676"/>
      <c r="AA9" s="676"/>
      <c r="AB9" s="676"/>
      <c r="AC9" s="676" t="s">
        <v>773</v>
      </c>
      <c r="AD9" s="676"/>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row>
    <row r="10" spans="1:54" ht="27.95" customHeight="1" x14ac:dyDescent="0.25">
      <c r="A10" s="1078" t="s">
        <v>1228</v>
      </c>
      <c r="B10" s="1079"/>
      <c r="C10" s="1079"/>
      <c r="D10" s="1079"/>
      <c r="E10" s="1079"/>
      <c r="F10" s="1080"/>
      <c r="G10" s="1081" t="s">
        <v>1227</v>
      </c>
      <c r="H10" s="1082"/>
      <c r="I10" s="1082"/>
      <c r="J10" s="1082"/>
      <c r="K10" s="1082"/>
      <c r="L10" s="1083"/>
      <c r="M10" s="686"/>
      <c r="O10" s="676"/>
      <c r="P10" s="676"/>
      <c r="Q10" s="676"/>
      <c r="R10" s="676"/>
      <c r="S10" s="676"/>
      <c r="T10" s="676"/>
      <c r="U10" s="676"/>
      <c r="V10" s="676"/>
      <c r="W10" s="676"/>
      <c r="X10" s="676"/>
      <c r="Y10" s="676"/>
      <c r="Z10" s="676"/>
      <c r="AA10" s="676"/>
      <c r="AB10" s="676"/>
      <c r="AC10" s="676" t="s">
        <v>775</v>
      </c>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row>
    <row r="11" spans="1:54" ht="15.75" customHeight="1" x14ac:dyDescent="0.25">
      <c r="A11" s="1084" t="s">
        <v>774</v>
      </c>
      <c r="B11" s="1085"/>
      <c r="C11" s="1085"/>
      <c r="D11" s="1085"/>
      <c r="E11" s="1085"/>
      <c r="F11" s="1086"/>
      <c r="G11" s="1087" t="str">
        <f>IF(AND(G6&gt;=DATE(2000,1,1),G6&lt;DATE(2011,1,1)),"T1",IF(AND(G6&gt;=DATE(2011,1,1),G6&lt;DATE(2016,1,1)),"T2",IF(G6&gt;=DATE(2016,1,1),"T3 IF IN ECA ELSE T2", IF(G6&lt;DATE(2000, 1, 1), "NA"))))</f>
        <v>NA</v>
      </c>
      <c r="H11" s="1087"/>
      <c r="I11" s="1087"/>
      <c r="J11" s="1087"/>
      <c r="K11" s="1087"/>
      <c r="L11" s="1088"/>
      <c r="O11" s="676"/>
      <c r="P11" s="676"/>
      <c r="Q11" s="676"/>
      <c r="R11" s="676"/>
      <c r="S11" s="676"/>
      <c r="T11" s="676"/>
      <c r="U11" s="676"/>
      <c r="V11" s="676"/>
      <c r="W11" s="676"/>
      <c r="X11" s="676"/>
      <c r="Y11" s="676"/>
      <c r="Z11" s="676"/>
      <c r="AA11" s="676"/>
      <c r="AB11" s="676"/>
      <c r="AC11" s="676" t="s">
        <v>777</v>
      </c>
      <c r="AD11" s="676"/>
      <c r="AE11" s="676"/>
      <c r="AF11" s="676"/>
      <c r="AG11" s="676"/>
      <c r="AH11" s="676"/>
      <c r="AI11" s="676"/>
      <c r="AJ11" s="676"/>
      <c r="AK11" s="676"/>
      <c r="AL11" s="676"/>
      <c r="AM11" s="676"/>
      <c r="AN11" s="676"/>
      <c r="AO11" s="676"/>
      <c r="AP11" s="676"/>
      <c r="AQ11" s="676"/>
      <c r="AR11" s="676"/>
      <c r="AS11" s="676"/>
      <c r="AT11" s="676"/>
      <c r="AU11" s="676"/>
      <c r="AV11" s="676"/>
      <c r="AW11" s="676"/>
      <c r="AX11" s="676"/>
      <c r="AY11" s="676"/>
      <c r="AZ11" s="676"/>
      <c r="BA11" s="676"/>
      <c r="BB11" s="676"/>
    </row>
    <row r="12" spans="1:54" ht="16.5" customHeight="1" thickBot="1" x14ac:dyDescent="0.3">
      <c r="A12" s="1084" t="s">
        <v>776</v>
      </c>
      <c r="B12" s="1085"/>
      <c r="C12" s="1085"/>
      <c r="D12" s="1085"/>
      <c r="E12" s="1085"/>
      <c r="F12" s="1086"/>
      <c r="G12" s="1087" t="str">
        <f>IF(G11="T1","5410.11 - 5410.12", IF(G11="T2","5410.13 - 5410.18", IF(G11="T3 IF IN ECA ELSE T2", "5410.13 - 5410.18","NA")))</f>
        <v>NA</v>
      </c>
      <c r="H12" s="1087" t="b">
        <f>IF(H7="T1","5410.12 - 5410.13", IF(H7="T2", "5410.14 - 5410.19", IF(H7="T3 IF IN ECA", "5410.14 - 5410.20")))</f>
        <v>0</v>
      </c>
      <c r="I12" s="1087" t="b">
        <f>IF(I7="T1","5410.12 - 5410.13", IF(I7="T2", "5410.14 - 5410.19", IF(I7="T3 IF IN ECA", "5410.14 - 5410.20")))</f>
        <v>0</v>
      </c>
      <c r="J12" s="1087" t="b">
        <f>IF(J7="T1","5410.12 - 5410.13", IF(J7="T2", "5410.14 - 5410.19", IF(J7="T3 IF IN ECA", "5410.14 - 5410.20")))</f>
        <v>0</v>
      </c>
      <c r="K12" s="1087" t="b">
        <f>IF(K7="T1","5410.12 - 5410.13", IF(K7="T2", "5410.14 - 5410.19", IF(K7="T3 IF IN ECA", "5410.14 - 5410.20")))</f>
        <v>0</v>
      </c>
      <c r="L12" s="1088" t="b">
        <f>IF(L7="T1","5410.12 - 5410.13", IF(L7="T2", "5410.14 - 5410.19", IF(L7="T3 IF IN ECA", "5410.14 - 5410.20")))</f>
        <v>0</v>
      </c>
      <c r="O12" s="676"/>
      <c r="P12" s="676"/>
      <c r="Q12" s="676"/>
      <c r="R12" s="676"/>
      <c r="S12" s="676"/>
      <c r="T12" s="676"/>
      <c r="U12" s="676"/>
      <c r="V12" s="676"/>
      <c r="W12" s="676"/>
      <c r="X12" s="676"/>
      <c r="Y12" s="676"/>
      <c r="Z12" s="676"/>
      <c r="AA12" s="676"/>
      <c r="AB12" s="676"/>
      <c r="AC12" s="676" t="s">
        <v>1229</v>
      </c>
      <c r="AD12" s="676" t="s">
        <v>1229</v>
      </c>
      <c r="AE12" s="676"/>
      <c r="AF12" s="676"/>
      <c r="AG12" s="676"/>
      <c r="AH12" s="676"/>
      <c r="AI12" s="676"/>
      <c r="AJ12" s="676"/>
      <c r="AK12" s="676"/>
      <c r="AL12" s="676"/>
      <c r="AM12" s="676"/>
      <c r="AN12" s="676"/>
      <c r="AO12" s="676"/>
      <c r="AP12" s="676"/>
      <c r="AQ12" s="676"/>
      <c r="AR12" s="676"/>
      <c r="AS12" s="676"/>
      <c r="AT12" s="676"/>
      <c r="AU12" s="676"/>
      <c r="AV12" s="676"/>
      <c r="AW12" s="676"/>
      <c r="AX12" s="676"/>
      <c r="AY12" s="676"/>
      <c r="AZ12" s="676"/>
      <c r="BA12" s="676"/>
      <c r="BB12" s="676"/>
    </row>
    <row r="13" spans="1:54" ht="16.5" customHeight="1" thickTop="1" x14ac:dyDescent="0.25">
      <c r="A13" s="1098" t="s">
        <v>1230</v>
      </c>
      <c r="B13" s="1098"/>
      <c r="C13" s="1098"/>
      <c r="D13" s="1098"/>
      <c r="E13" s="1098"/>
      <c r="F13" s="1098"/>
      <c r="G13" s="1098"/>
      <c r="H13" s="1098"/>
      <c r="I13" s="1098"/>
      <c r="J13" s="1098"/>
      <c r="K13" s="1098"/>
      <c r="L13" s="1098"/>
      <c r="O13" s="676"/>
      <c r="P13" s="676"/>
      <c r="Q13" s="676"/>
      <c r="R13" s="676"/>
      <c r="S13" s="676"/>
      <c r="T13" s="676"/>
      <c r="U13" s="676"/>
      <c r="V13" s="676"/>
      <c r="W13" s="676"/>
      <c r="X13" s="676"/>
      <c r="Y13" s="676"/>
      <c r="Z13" s="676"/>
      <c r="AA13" s="676"/>
      <c r="AB13" s="676"/>
      <c r="AC13" s="676" t="s">
        <v>1227</v>
      </c>
      <c r="AD13" s="676" t="s">
        <v>1227</v>
      </c>
      <c r="AE13" s="676"/>
      <c r="AF13" s="676"/>
      <c r="AG13" s="676"/>
      <c r="AH13" s="676"/>
      <c r="AI13" s="676"/>
      <c r="AJ13" s="676"/>
      <c r="AK13" s="676"/>
      <c r="AL13" s="676"/>
      <c r="AM13" s="676"/>
      <c r="AN13" s="676"/>
      <c r="AO13" s="676"/>
      <c r="AP13" s="676"/>
      <c r="AQ13" s="676"/>
      <c r="AR13" s="676"/>
      <c r="AS13" s="676"/>
      <c r="AT13" s="676"/>
      <c r="AU13" s="676"/>
      <c r="AV13" s="676"/>
      <c r="AW13" s="676"/>
      <c r="AX13" s="676"/>
      <c r="AY13" s="676"/>
      <c r="AZ13" s="676"/>
      <c r="BA13" s="676"/>
      <c r="BB13" s="676"/>
    </row>
    <row r="14" spans="1:54" ht="16.5" thickBot="1" x14ac:dyDescent="0.3">
      <c r="A14" s="1099"/>
      <c r="B14" s="1099"/>
      <c r="C14" s="1099"/>
      <c r="D14" s="1099"/>
      <c r="E14" s="1099"/>
      <c r="F14" s="1099"/>
      <c r="G14" s="1099"/>
      <c r="H14" s="1099"/>
      <c r="I14" s="1099"/>
      <c r="J14" s="1099"/>
      <c r="K14" s="1099"/>
      <c r="L14" s="1099"/>
      <c r="O14" s="676"/>
      <c r="P14" s="676"/>
      <c r="Q14" s="676"/>
      <c r="R14" s="676"/>
      <c r="S14" s="676"/>
      <c r="T14" s="676"/>
      <c r="U14" s="676"/>
      <c r="V14" s="676"/>
      <c r="W14" s="676"/>
      <c r="X14" s="676"/>
      <c r="Y14" s="676"/>
      <c r="Z14" s="676"/>
      <c r="AA14" s="676"/>
      <c r="AB14" s="676"/>
      <c r="AC14" s="676" t="s">
        <v>1231</v>
      </c>
      <c r="AD14" s="676" t="s">
        <v>1231</v>
      </c>
      <c r="AE14" s="676"/>
      <c r="AF14" s="676"/>
      <c r="AG14" s="676"/>
      <c r="AH14" s="676"/>
      <c r="AI14" s="676"/>
      <c r="AJ14" s="676"/>
      <c r="AK14" s="676"/>
      <c r="AL14" s="676"/>
      <c r="AM14" s="676"/>
      <c r="AN14" s="676"/>
      <c r="AO14" s="676"/>
      <c r="AP14" s="676"/>
      <c r="AQ14" s="676"/>
      <c r="AR14" s="676"/>
      <c r="AS14" s="676"/>
      <c r="AT14" s="676"/>
      <c r="AU14" s="676"/>
      <c r="AV14" s="676"/>
      <c r="AW14" s="676"/>
      <c r="AX14" s="676"/>
      <c r="AY14" s="676"/>
      <c r="AZ14" s="676"/>
      <c r="BA14" s="676"/>
      <c r="BB14" s="676"/>
    </row>
    <row r="15" spans="1:54" ht="22.15" customHeight="1" thickTop="1" x14ac:dyDescent="0.25">
      <c r="A15" s="1100" t="s">
        <v>778</v>
      </c>
      <c r="B15" s="1101"/>
      <c r="C15" s="1101"/>
      <c r="D15" s="1101"/>
      <c r="E15" s="687" t="s">
        <v>1232</v>
      </c>
      <c r="F15" s="688"/>
      <c r="G15" s="1102"/>
      <c r="H15" s="1103"/>
      <c r="I15" s="1104" t="s">
        <v>779</v>
      </c>
      <c r="J15" s="1104"/>
      <c r="K15" s="1105"/>
      <c r="L15" s="1106"/>
      <c r="M15" s="686"/>
      <c r="O15" s="689"/>
      <c r="P15" s="690"/>
      <c r="Q15" s="676"/>
      <c r="R15" s="691"/>
      <c r="S15" s="676"/>
      <c r="T15" s="676"/>
      <c r="U15" s="676"/>
      <c r="V15" s="676"/>
      <c r="W15" s="676"/>
      <c r="X15" s="676"/>
      <c r="Y15" s="676"/>
      <c r="Z15" s="676"/>
      <c r="AA15" s="676"/>
      <c r="AB15" s="676"/>
      <c r="AC15" s="676" t="s">
        <v>1233</v>
      </c>
      <c r="AD15" s="676" t="s">
        <v>1233</v>
      </c>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row>
    <row r="16" spans="1:54" ht="22.15" customHeight="1" x14ac:dyDescent="0.25">
      <c r="A16" s="1107"/>
      <c r="B16" s="1108"/>
      <c r="C16" s="1108"/>
      <c r="D16" s="1108"/>
      <c r="E16" s="1108"/>
      <c r="F16" s="1109"/>
      <c r="G16" s="1110" t="s">
        <v>780</v>
      </c>
      <c r="H16" s="1110"/>
      <c r="I16" s="1110" t="s">
        <v>781</v>
      </c>
      <c r="J16" s="1110"/>
      <c r="K16" s="1110" t="s">
        <v>782</v>
      </c>
      <c r="L16" s="1111"/>
      <c r="O16" s="692"/>
      <c r="P16" s="693"/>
      <c r="Q16" s="676"/>
      <c r="R16" s="691"/>
      <c r="S16" s="676"/>
      <c r="T16" s="676"/>
      <c r="U16" s="676"/>
      <c r="V16" s="676"/>
      <c r="W16" s="676"/>
      <c r="X16" s="676"/>
      <c r="Y16" s="676"/>
      <c r="Z16" s="676"/>
      <c r="AA16" s="676"/>
      <c r="AB16" s="676"/>
      <c r="AC16" s="676" t="s">
        <v>1234</v>
      </c>
      <c r="AD16" s="676" t="s">
        <v>1235</v>
      </c>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676"/>
      <c r="BA16" s="676"/>
      <c r="BB16" s="676"/>
    </row>
    <row r="17" spans="1:54" ht="22.15" customHeight="1" x14ac:dyDescent="0.25">
      <c r="A17" s="1124" t="s">
        <v>783</v>
      </c>
      <c r="B17" s="1125"/>
      <c r="C17" s="1125"/>
      <c r="D17" s="1125"/>
      <c r="E17" s="1125"/>
      <c r="F17" s="1126"/>
      <c r="G17" s="1127" t="str">
        <f>IF(K15&lt;=0,"",IF(G11="T2","",IF(G11="T3 IF IN ECA ELSE T2","",IF(K15&lt;130,17,IF(AND(K15&gt;=130,K15&lt;=1999),45*(K15^(-0.2)),IF(K15&gt;=2000,9.8))))))</f>
        <v/>
      </c>
      <c r="H17" s="1127"/>
      <c r="I17" s="1127" t="str">
        <f>IF(K15&lt;=0, "",IF(G11="T1", "",IF(K15&lt;130,14.4, IF(AND(K15&gt;=130, K15&lt;=1999), 44*(K15^(-0.23)), IF(K15&gt;=2000,  7.7)))))</f>
        <v/>
      </c>
      <c r="J17" s="1127"/>
      <c r="K17" s="1127" t="str">
        <f>IF(K15&lt;=0, "",IF(G11="T1", "",IF(G11="T2", "",IF(K15&lt;130,3.4, IF(AND(K15&gt;=130, K15&lt;=1999), 9*(K15^(-0.2)), IF(K15&gt;=2000,  2))))))</f>
        <v/>
      </c>
      <c r="L17" s="1128"/>
      <c r="M17" s="694"/>
      <c r="N17" s="675" t="b">
        <f>IF(AND(K15&lt;130,K15&gt;0),14.4,IF(AND(K15&gt;=130,K15&lt;=1999),44*(K15^(-0.23)),IF(K15&gt;=2000,7.7)))</f>
        <v>0</v>
      </c>
      <c r="O17" s="692"/>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676"/>
      <c r="AZ17" s="676"/>
      <c r="BA17" s="676"/>
      <c r="BB17" s="676"/>
    </row>
    <row r="18" spans="1:54" ht="22.15" customHeight="1" x14ac:dyDescent="0.25">
      <c r="A18" s="1129" t="s">
        <v>784</v>
      </c>
      <c r="B18" s="1130"/>
      <c r="C18" s="1130"/>
      <c r="D18" s="1130"/>
      <c r="E18" s="1130"/>
      <c r="F18" s="1131"/>
      <c r="G18" s="1132"/>
      <c r="H18" s="1132"/>
      <c r="I18" s="1132"/>
      <c r="J18" s="1132"/>
      <c r="K18" s="1132"/>
      <c r="L18" s="1133"/>
      <c r="M18" s="686"/>
      <c r="O18" s="692"/>
      <c r="P18" s="676"/>
      <c r="Q18" s="695"/>
      <c r="R18" s="69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row>
    <row r="19" spans="1:54" ht="22.15" customHeight="1" x14ac:dyDescent="0.25">
      <c r="A19" s="1112" t="s">
        <v>785</v>
      </c>
      <c r="B19" s="1113"/>
      <c r="C19" s="1113"/>
      <c r="D19" s="1113"/>
      <c r="E19" s="1113"/>
      <c r="F19" s="1114"/>
      <c r="G19" s="1115" t="str">
        <f>IF(G18&gt;0,(ROUND(G17,1)-G18)/ROUND(G17,1),IF(AND(G17=0,G18=0),"NA","NA"))</f>
        <v>NA</v>
      </c>
      <c r="H19" s="1115"/>
      <c r="I19" s="1115" t="str">
        <f>IF(I18&gt;0,(ROUND(I17,1)-I18)/ROUND(I17,1),IF(AND(I17=0,I18=0),"NA", "NA"))</f>
        <v>NA</v>
      </c>
      <c r="J19" s="1115"/>
      <c r="K19" s="1115" t="str">
        <f>IF(K18&gt;0,(ROUND(K17,1)-K18)/ROUND(K17,1),IF(AND(K17=0,K18=0),"NA", "NA"))</f>
        <v>NA</v>
      </c>
      <c r="L19" s="1116"/>
      <c r="M19" s="697"/>
      <c r="O19" s="698"/>
      <c r="P19" s="698"/>
      <c r="Q19" s="695"/>
      <c r="R19" s="69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676"/>
      <c r="AZ19" s="676"/>
      <c r="BA19" s="676"/>
      <c r="BB19" s="676"/>
    </row>
    <row r="20" spans="1:54" ht="16.5" thickBot="1" x14ac:dyDescent="0.3">
      <c r="A20" s="1117" t="s">
        <v>786</v>
      </c>
      <c r="B20" s="1118"/>
      <c r="C20" s="1118"/>
      <c r="D20" s="1118"/>
      <c r="E20" s="1118"/>
      <c r="F20" s="1119"/>
      <c r="G20" s="1120" t="str">
        <f>IF(G19="NA","",IF(G18&lt;=N17,"5410.11","5410.11"))</f>
        <v/>
      </c>
      <c r="H20" s="1121" t="str">
        <f t="shared" ref="H20" si="0">IF(B20="IN_NOX","NA",IF(B20="NA","NA",IF(AND(B20&gt;=14.5%,B20&lt;29.5%),"5410.13",IF(AND(B20&gt;=29.5%,B20&lt;49.5%),"5410.15",IF(B20&gt;=49.5%,"5410.17","NA")))))</f>
        <v>NA</v>
      </c>
      <c r="I20" s="1120" t="str">
        <f>IF(I19="NA","",IF(AND(I19&gt;=14.5%,I19&lt;29.5%),"5410.13",IF(AND(I19&gt;=29.5%,I19&lt;49.5%),"5410.15",IF(I19&gt;=49.5%,"5410.17","5410.13"))))</f>
        <v/>
      </c>
      <c r="J20" s="1122" t="str">
        <f t="shared" ref="J20" si="1">IF(D20="IN_NOX","NA",IF(D20="NA","NA",IF(AND(D20&gt;=14.5%,D20&lt;29.5%),"5410.13",IF(AND(D20&gt;=29.5%,D20&lt;49.5%),"5410.15",IF(D20&gt;=49.5%,"5410.17","NA")))))</f>
        <v>NA</v>
      </c>
      <c r="K20" s="1121"/>
      <c r="L20" s="1123"/>
      <c r="N20" s="699"/>
      <c r="O20" s="698"/>
      <c r="P20" s="698"/>
      <c r="Q20" s="695"/>
      <c r="R20" s="69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6"/>
      <c r="BA20" s="676"/>
      <c r="BB20" s="676"/>
    </row>
    <row r="21" spans="1:54" ht="17.25" thickTop="1" thickBot="1" x14ac:dyDescent="0.3">
      <c r="A21" s="1134"/>
      <c r="B21" s="1134"/>
      <c r="C21" s="1134"/>
      <c r="D21" s="1134"/>
      <c r="E21" s="1134"/>
      <c r="F21" s="1134"/>
      <c r="G21" s="1134"/>
      <c r="H21" s="1134"/>
      <c r="I21" s="1134"/>
      <c r="J21" s="1134"/>
      <c r="K21" s="1134"/>
      <c r="L21" s="1134"/>
      <c r="O21" s="698"/>
      <c r="P21" s="676"/>
      <c r="Q21" s="695"/>
      <c r="R21" s="69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6"/>
      <c r="AT21" s="676"/>
      <c r="AU21" s="676"/>
      <c r="AV21" s="676"/>
      <c r="AW21" s="676"/>
      <c r="AX21" s="676"/>
      <c r="AY21" s="676"/>
      <c r="AZ21" s="676"/>
      <c r="BA21" s="676"/>
      <c r="BB21" s="676"/>
    </row>
    <row r="22" spans="1:54" ht="22.15" customHeight="1" thickTop="1" x14ac:dyDescent="0.25">
      <c r="A22" s="1100" t="s">
        <v>787</v>
      </c>
      <c r="B22" s="1101"/>
      <c r="C22" s="1101"/>
      <c r="D22" s="1101"/>
      <c r="E22" s="687" t="s">
        <v>1232</v>
      </c>
      <c r="F22" s="688"/>
      <c r="G22" s="1102"/>
      <c r="H22" s="1103"/>
      <c r="I22" s="1104" t="s">
        <v>779</v>
      </c>
      <c r="J22" s="1104"/>
      <c r="K22" s="1105"/>
      <c r="L22" s="1106"/>
      <c r="M22" s="686"/>
      <c r="O22" s="698"/>
      <c r="P22" s="676"/>
      <c r="Q22" s="695"/>
      <c r="R22" s="696"/>
      <c r="S22" s="69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676"/>
      <c r="BB22" s="676"/>
    </row>
    <row r="23" spans="1:54" ht="22.15" customHeight="1" x14ac:dyDescent="0.25">
      <c r="A23" s="1107"/>
      <c r="B23" s="1108"/>
      <c r="C23" s="1108"/>
      <c r="D23" s="1108"/>
      <c r="E23" s="1108"/>
      <c r="F23" s="1109"/>
      <c r="G23" s="1110" t="s">
        <v>780</v>
      </c>
      <c r="H23" s="1110"/>
      <c r="I23" s="1110" t="s">
        <v>781</v>
      </c>
      <c r="J23" s="1110"/>
      <c r="K23" s="1110" t="s">
        <v>782</v>
      </c>
      <c r="L23" s="1111"/>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6"/>
      <c r="AM23" s="676"/>
      <c r="AN23" s="676"/>
      <c r="AO23" s="676"/>
      <c r="AP23" s="676"/>
      <c r="AQ23" s="676"/>
      <c r="AR23" s="676"/>
      <c r="AS23" s="676"/>
      <c r="AT23" s="676"/>
      <c r="AU23" s="676"/>
      <c r="AV23" s="676"/>
      <c r="AW23" s="676"/>
      <c r="AX23" s="676"/>
      <c r="AY23" s="676"/>
      <c r="AZ23" s="676"/>
      <c r="BA23" s="676"/>
      <c r="BB23" s="676"/>
    </row>
    <row r="24" spans="1:54" ht="22.15" customHeight="1" x14ac:dyDescent="0.25">
      <c r="A24" s="1124" t="s">
        <v>783</v>
      </c>
      <c r="B24" s="1125"/>
      <c r="C24" s="1125"/>
      <c r="D24" s="1125"/>
      <c r="E24" s="1125"/>
      <c r="F24" s="1126"/>
      <c r="G24" s="1127" t="str">
        <f>IF(K22&lt;=0,"",IF(G11="T2","",IF(G11="T3 IF IN ECA ELSE T2","",IF(K22&lt;130,17,IF(AND(K22&gt;=130,K22&lt;=1999),45*(K22^(-0.2)),IF(K22&gt;=2000,9.8))))))</f>
        <v/>
      </c>
      <c r="H24" s="1127"/>
      <c r="I24" s="1127" t="str">
        <f>IF(K22&lt;=0,"",IF(G11="T1","",IF(K22&lt;130,14.4,IF(AND(K22&gt;=130,K22&lt;=1999),44*(K22^(-0.23)),IF(K22&gt;=2000,7.7)))))</f>
        <v/>
      </c>
      <c r="J24" s="1127"/>
      <c r="K24" s="1127" t="str">
        <f>IF(K22&lt;=0,"",IF(G11="T1","",IF(G11="T2","",IF(K22&lt;130,3.4,IF(AND(K22&gt;=130,K22&lt;=1999),9*(K22^(-0.2)),IF(K22&gt;=2000,2))))))</f>
        <v/>
      </c>
      <c r="L24" s="1128"/>
      <c r="M24" s="700"/>
      <c r="N24" s="675" t="b">
        <f>IF(AND(K22&lt;130,K22&gt;0),14.4, IF(AND(K22&gt;=130, K22&lt;=1999), 44*(K22^(-0.23)), IF(K22&gt;=2000,  7.7)))</f>
        <v>0</v>
      </c>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6"/>
      <c r="AS24" s="676"/>
      <c r="AT24" s="676"/>
      <c r="AU24" s="676"/>
      <c r="AV24" s="676"/>
      <c r="AW24" s="676"/>
      <c r="AX24" s="676"/>
      <c r="AY24" s="676"/>
      <c r="AZ24" s="676"/>
      <c r="BA24" s="676"/>
      <c r="BB24" s="676"/>
    </row>
    <row r="25" spans="1:54" ht="22.15" customHeight="1" x14ac:dyDescent="0.25">
      <c r="A25" s="1129" t="s">
        <v>784</v>
      </c>
      <c r="B25" s="1130"/>
      <c r="C25" s="1130"/>
      <c r="D25" s="1130"/>
      <c r="E25" s="1130"/>
      <c r="F25" s="1131"/>
      <c r="G25" s="1132"/>
      <c r="H25" s="1132"/>
      <c r="I25" s="1132"/>
      <c r="J25" s="1132"/>
      <c r="K25" s="1132"/>
      <c r="L25" s="1133"/>
      <c r="M25" s="68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c r="BA25" s="676"/>
      <c r="BB25" s="676"/>
    </row>
    <row r="26" spans="1:54" ht="22.15" customHeight="1" x14ac:dyDescent="0.25">
      <c r="A26" s="1135" t="s">
        <v>785</v>
      </c>
      <c r="B26" s="1136"/>
      <c r="C26" s="1136"/>
      <c r="D26" s="1136"/>
      <c r="E26" s="1136"/>
      <c r="F26" s="1137"/>
      <c r="G26" s="1115" t="str">
        <f>IF(G25&gt;0,(ROUND(G24,1)-G25)/ROUND(G24,1),IF(AND(G24=0,G25=0),"NA", "NA"))</f>
        <v>NA</v>
      </c>
      <c r="H26" s="1115"/>
      <c r="I26" s="1115" t="str">
        <f>IF(I25&gt;0,(ROUND(I24,1)-I25)/ROUND(I24,1),IF(AND(I24=0,I25=0),"NA", "NA"))</f>
        <v>NA</v>
      </c>
      <c r="J26" s="1115"/>
      <c r="K26" s="1115" t="str">
        <f>IF(K25&gt;0,(ROUND(K24,1)-K25)/ROUND(K24,1),IF(AND(K24=0,K25=0),"NA", "NA"))</f>
        <v>NA</v>
      </c>
      <c r="L26" s="1116"/>
      <c r="M26" s="697"/>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6"/>
      <c r="AZ26" s="676"/>
      <c r="BA26" s="676"/>
      <c r="BB26" s="676"/>
    </row>
    <row r="27" spans="1:54" ht="16.5" thickBot="1" x14ac:dyDescent="0.3">
      <c r="A27" s="1117" t="s">
        <v>786</v>
      </c>
      <c r="B27" s="1118"/>
      <c r="C27" s="1118"/>
      <c r="D27" s="1118"/>
      <c r="E27" s="1118"/>
      <c r="F27" s="1119"/>
      <c r="G27" s="1120" t="str">
        <f>IF(G26="NA","",IF(G25&lt;=N24,"5410.11","5410.11"))</f>
        <v/>
      </c>
      <c r="H27" s="1121" t="str">
        <f t="shared" ref="H27" si="2">IF(B27="IN_NOX","NA",IF(B27="NA","NA",IF(AND(B27&gt;=14.5%,B27&lt;29.5%),"5410.13",IF(AND(B27&gt;=29.5%,B27&lt;49.5%),"5410.15",IF(B27&gt;=49.5%,"5410.17","NA")))))</f>
        <v>NA</v>
      </c>
      <c r="I27" s="1120" t="str">
        <f>IF(I26="NA","",IF(AND(I26&gt;=14.5%,I26&lt;29.5%),"5410.13",IF(AND(I26&gt;=29.5%,I26&lt;49.5%),"5410.15",IF(I26&gt;=49.5%,"5410.17","5410.13"))))</f>
        <v/>
      </c>
      <c r="J27" s="1122" t="str">
        <f t="shared" ref="J27" si="3">IF(D27="IN_NOX","NA",IF(D27="NA","NA",IF(AND(D27&gt;=14.5%,D27&lt;29.5%),"5410.13",IF(AND(D27&gt;=29.5%,D27&lt;49.5%),"5410.15",IF(D27&gt;=49.5%,"5410.17","NA")))))</f>
        <v>NA</v>
      </c>
      <c r="K27" s="1121"/>
      <c r="L27" s="1123"/>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6"/>
      <c r="AY27" s="676"/>
      <c r="AZ27" s="676"/>
      <c r="BA27" s="676"/>
      <c r="BB27" s="676"/>
    </row>
    <row r="28" spans="1:54" ht="17.25" thickTop="1" thickBot="1" x14ac:dyDescent="0.3">
      <c r="A28" s="1134"/>
      <c r="B28" s="1134"/>
      <c r="C28" s="1134"/>
      <c r="D28" s="1134"/>
      <c r="E28" s="1134"/>
      <c r="F28" s="1134"/>
      <c r="G28" s="1134"/>
      <c r="H28" s="1134"/>
      <c r="I28" s="1134"/>
      <c r="J28" s="1134"/>
      <c r="K28" s="1134"/>
      <c r="L28" s="1134"/>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76"/>
      <c r="AW28" s="676"/>
      <c r="AX28" s="676"/>
      <c r="AY28" s="676"/>
      <c r="AZ28" s="676"/>
      <c r="BA28" s="676"/>
      <c r="BB28" s="676"/>
    </row>
    <row r="29" spans="1:54" ht="22.15" customHeight="1" thickTop="1" x14ac:dyDescent="0.25">
      <c r="A29" s="1100" t="s">
        <v>788</v>
      </c>
      <c r="B29" s="1101"/>
      <c r="C29" s="1101"/>
      <c r="D29" s="1101"/>
      <c r="E29" s="687" t="s">
        <v>1232</v>
      </c>
      <c r="F29" s="688"/>
      <c r="G29" s="1102"/>
      <c r="H29" s="1103"/>
      <c r="I29" s="1104" t="s">
        <v>779</v>
      </c>
      <c r="J29" s="1104"/>
      <c r="K29" s="1138"/>
      <c r="L29" s="1139"/>
      <c r="M29" s="68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76"/>
      <c r="AW29" s="676"/>
      <c r="AX29" s="676"/>
      <c r="AY29" s="676"/>
      <c r="AZ29" s="676"/>
      <c r="BA29" s="676"/>
      <c r="BB29" s="676"/>
    </row>
    <row r="30" spans="1:54" ht="22.15" customHeight="1" x14ac:dyDescent="0.25">
      <c r="A30" s="1107"/>
      <c r="B30" s="1108"/>
      <c r="C30" s="1108"/>
      <c r="D30" s="1108"/>
      <c r="E30" s="1108"/>
      <c r="F30" s="1109"/>
      <c r="G30" s="1110" t="s">
        <v>780</v>
      </c>
      <c r="H30" s="1110"/>
      <c r="I30" s="1110" t="s">
        <v>781</v>
      </c>
      <c r="J30" s="1110"/>
      <c r="K30" s="1110" t="s">
        <v>782</v>
      </c>
      <c r="L30" s="1111"/>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6"/>
      <c r="AY30" s="676"/>
      <c r="AZ30" s="676"/>
      <c r="BA30" s="676"/>
      <c r="BB30" s="676"/>
    </row>
    <row r="31" spans="1:54" ht="22.15" customHeight="1" x14ac:dyDescent="0.25">
      <c r="A31" s="1124" t="s">
        <v>783</v>
      </c>
      <c r="B31" s="1125"/>
      <c r="C31" s="1125"/>
      <c r="D31" s="1125"/>
      <c r="E31" s="1125"/>
      <c r="F31" s="1126"/>
      <c r="G31" s="1127" t="str">
        <f>IF(K29&lt;=0,"",IF(G11="T2","",IF(G11="T3 IF IN ECA ELSE T2","",IF(K29&lt;130,17,IF(AND(K29&gt;=130,K29&lt;=1999),45*(K29^(-0.2)),IF(K29&gt;=2000,9.8))))))</f>
        <v/>
      </c>
      <c r="H31" s="1127"/>
      <c r="I31" s="1127" t="str">
        <f>IF(K29&lt;=0,"",IF(G11="T1","",IF(K29&lt;130,14.4,IF(AND(K29&gt;=130,K29&lt;=1999),44*(K29^(-0.23)),IF(K29&gt;=2000,7.7)))))</f>
        <v/>
      </c>
      <c r="J31" s="1127"/>
      <c r="K31" s="1127" t="str">
        <f>IF(K29&lt;=0,"",IF(G11="T1","",IF(G11="T2","",IF(K29&lt;130,3.4,IF(AND(K29&gt;=130,K29&lt;=1999),9*(K29^(-0.2)),IF(K29&gt;=2000,2))))))</f>
        <v/>
      </c>
      <c r="L31" s="1128"/>
      <c r="M31" s="700"/>
      <c r="N31" s="675" t="b">
        <f>IF(AND(K29&lt;130,K29&gt;0),14.4, IF(AND(K29&gt;=130, K29&lt;=1999), 44*(K29^(-0.23)), IF(K29&gt;=2000,  7.7)))</f>
        <v>0</v>
      </c>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row>
    <row r="32" spans="1:54" ht="22.15" customHeight="1" x14ac:dyDescent="0.25">
      <c r="A32" s="1129" t="s">
        <v>784</v>
      </c>
      <c r="B32" s="1130"/>
      <c r="C32" s="1130"/>
      <c r="D32" s="1130"/>
      <c r="E32" s="1130"/>
      <c r="F32" s="1131"/>
      <c r="G32" s="1132"/>
      <c r="H32" s="1132"/>
      <c r="I32" s="1132"/>
      <c r="J32" s="1132"/>
      <c r="K32" s="1132"/>
      <c r="L32" s="1133"/>
      <c r="M32" s="68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6"/>
      <c r="AW32" s="676"/>
      <c r="AX32" s="676"/>
      <c r="AY32" s="676"/>
      <c r="AZ32" s="676"/>
      <c r="BA32" s="676"/>
      <c r="BB32" s="676"/>
    </row>
    <row r="33" spans="1:54" ht="22.15" customHeight="1" x14ac:dyDescent="0.25">
      <c r="A33" s="1135" t="s">
        <v>785</v>
      </c>
      <c r="B33" s="1136"/>
      <c r="C33" s="1136"/>
      <c r="D33" s="1136"/>
      <c r="E33" s="1136"/>
      <c r="F33" s="1137"/>
      <c r="G33" s="1115" t="str">
        <f>IF(G32&gt;0,(ROUND(G31,1)-G32)/ROUND(G31,1),IF(AND(G31=0,G32=0),"NA", "NA"))</f>
        <v>NA</v>
      </c>
      <c r="H33" s="1115"/>
      <c r="I33" s="1115" t="str">
        <f>IF(I32&gt;0,(ROUND(I31,1)-I32)/ROUND(I31,1),IF(AND(I31=0,I32=0),"NA", "NA"))</f>
        <v>NA</v>
      </c>
      <c r="J33" s="1115"/>
      <c r="K33" s="1115" t="str">
        <f>IF(K32&gt;0,(ROUND(K31,1)-K32)/ROUND(K31,1),IF(AND(K31=0,K32=0),"NA", "NA"))</f>
        <v>NA</v>
      </c>
      <c r="L33" s="111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76"/>
      <c r="BB33" s="676"/>
    </row>
    <row r="34" spans="1:54" ht="16.5" thickBot="1" x14ac:dyDescent="0.3">
      <c r="A34" s="1117" t="s">
        <v>786</v>
      </c>
      <c r="B34" s="1118"/>
      <c r="C34" s="1118"/>
      <c r="D34" s="1118"/>
      <c r="E34" s="1118"/>
      <c r="F34" s="1119"/>
      <c r="G34" s="1140" t="str">
        <f>IF(G33="NA","",IF(G32&lt;=N31,"5410.12","5410.12"))</f>
        <v/>
      </c>
      <c r="H34" s="1140" t="str">
        <f t="shared" ref="H34" si="4">IF(B34="IN_NOX","NA",IF(B34="NA","NA",IF(AND(B34&gt;=14.5%,B34&lt;29.5%),"5410.13",IF(AND(B34&gt;=29.5%,B34&lt;49.5%),"5410.15",IF(B34&gt;=49.5%,"5410.17","NA")))))</f>
        <v>NA</v>
      </c>
      <c r="I34" s="1140" t="str">
        <f>IF(I33="NA","",IF(AND(I33&gt;=14.5%,I33&lt;29.5%),"5410.14",IF(AND(I33&gt;=29.5%,I33&lt;49.5%),"5410.16",IF(I33&gt;=49.5%,"5410.18","5410.14"))))</f>
        <v/>
      </c>
      <c r="J34" s="1140" t="str">
        <f t="shared" ref="J34" si="5">IF(D34="IN_NOX","NA",IF(D34="NA","NA",IF(AND(D34&gt;=14.5%,D34&lt;29.5%),"5410.14",IF(AND(D34&gt;=29.5%,D34&lt;49.5%),"5410.16",IF(D34&gt;=49.5%,"5410.18","NA")))))</f>
        <v>NA</v>
      </c>
      <c r="K34" s="1140"/>
      <c r="L34" s="1141"/>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6"/>
      <c r="AZ34" s="676"/>
      <c r="BA34" s="676"/>
      <c r="BB34" s="676"/>
    </row>
    <row r="35" spans="1:54" ht="17.25" thickTop="1" thickBot="1" x14ac:dyDescent="0.3">
      <c r="A35" s="1134"/>
      <c r="B35" s="1134"/>
      <c r="C35" s="1134"/>
      <c r="D35" s="1134"/>
      <c r="E35" s="1134"/>
      <c r="F35" s="1134"/>
      <c r="G35" s="1134"/>
      <c r="H35" s="1134"/>
      <c r="I35" s="1134"/>
      <c r="J35" s="1134"/>
      <c r="K35" s="1134"/>
      <c r="L35" s="1134"/>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row>
    <row r="36" spans="1:54" ht="22.15" customHeight="1" thickTop="1" x14ac:dyDescent="0.25">
      <c r="A36" s="1100" t="s">
        <v>789</v>
      </c>
      <c r="B36" s="1101"/>
      <c r="C36" s="1101"/>
      <c r="D36" s="1101"/>
      <c r="E36" s="687" t="s">
        <v>1232</v>
      </c>
      <c r="F36" s="688"/>
      <c r="G36" s="1102"/>
      <c r="H36" s="1103"/>
      <c r="I36" s="1104" t="s">
        <v>779</v>
      </c>
      <c r="J36" s="1104"/>
      <c r="K36" s="1138"/>
      <c r="L36" s="1139"/>
      <c r="M36" s="68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676"/>
      <c r="AP36" s="676"/>
      <c r="AQ36" s="676"/>
      <c r="AR36" s="676"/>
      <c r="AS36" s="676"/>
      <c r="AT36" s="676"/>
      <c r="AU36" s="676"/>
      <c r="AV36" s="676"/>
      <c r="AW36" s="676"/>
      <c r="AX36" s="676"/>
      <c r="AY36" s="676"/>
      <c r="AZ36" s="676"/>
      <c r="BA36" s="676"/>
      <c r="BB36" s="676"/>
    </row>
    <row r="37" spans="1:54" ht="22.15" customHeight="1" x14ac:dyDescent="0.25">
      <c r="A37" s="1107"/>
      <c r="B37" s="1108"/>
      <c r="C37" s="1108"/>
      <c r="D37" s="1108"/>
      <c r="E37" s="1108"/>
      <c r="F37" s="1109"/>
      <c r="G37" s="1110" t="s">
        <v>780</v>
      </c>
      <c r="H37" s="1110"/>
      <c r="I37" s="1110" t="s">
        <v>781</v>
      </c>
      <c r="J37" s="1110"/>
      <c r="K37" s="1110" t="s">
        <v>782</v>
      </c>
      <c r="L37" s="1111"/>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6"/>
      <c r="AY37" s="676"/>
      <c r="AZ37" s="676"/>
      <c r="BA37" s="676"/>
      <c r="BB37" s="676"/>
    </row>
    <row r="38" spans="1:54" ht="22.15" customHeight="1" x14ac:dyDescent="0.25">
      <c r="A38" s="1124" t="s">
        <v>783</v>
      </c>
      <c r="B38" s="1125"/>
      <c r="C38" s="1125"/>
      <c r="D38" s="1125"/>
      <c r="E38" s="1125"/>
      <c r="F38" s="1126"/>
      <c r="G38" s="1127" t="str">
        <f>IF(K36&lt;=0,"",IF(G11="T2","",IF(G11="T3 IF IN ECA ELSE T2","",IF(K36&lt;130,17,IF(AND(K36&gt;=130,K36&lt;=1999),45*(K36^(-0.2)),IF(K36&gt;=2000,9.8))))))</f>
        <v/>
      </c>
      <c r="H38" s="1127"/>
      <c r="I38" s="1127" t="str">
        <f>IF(K36&lt;=0, "",IF(G11="T1", "",IF(K36&lt;130,14.4, IF(AND(K36&gt;=130, K36&lt;=1999), 44*(K36^(-0.23)), IF(K36&gt;=2000,  7.7)))))</f>
        <v/>
      </c>
      <c r="J38" s="1127"/>
      <c r="K38" s="1127" t="str">
        <f>IF(K36&lt;=0,"",IF(G11="T1","",IF(G11="T2","",IF(K36&lt;130,3.4,IF(AND(K36&gt;=130,K36&lt;=1999),9*(K36^(-0.2)),IF(K36&gt;=2000,2))))))</f>
        <v/>
      </c>
      <c r="L38" s="1128"/>
      <c r="M38" s="700"/>
      <c r="N38" s="675" t="b">
        <f>IF(AND(K36&lt;130,K36&gt;0),14.4, IF(AND(K36&gt;=130, K36&lt;=1999), 44*(K36^(-0.23)), IF(K36&gt;=2000,  7.7)))</f>
        <v>0</v>
      </c>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6"/>
      <c r="AY38" s="676"/>
      <c r="AZ38" s="676"/>
      <c r="BA38" s="676"/>
      <c r="BB38" s="676"/>
    </row>
    <row r="39" spans="1:54" ht="22.15" customHeight="1" x14ac:dyDescent="0.25">
      <c r="A39" s="1129" t="s">
        <v>784</v>
      </c>
      <c r="B39" s="1130"/>
      <c r="C39" s="1130"/>
      <c r="D39" s="1130"/>
      <c r="E39" s="1130"/>
      <c r="F39" s="1131"/>
      <c r="G39" s="1132"/>
      <c r="H39" s="1132"/>
      <c r="I39" s="1132"/>
      <c r="J39" s="1132"/>
      <c r="K39" s="1132"/>
      <c r="L39" s="1133"/>
      <c r="M39" s="68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row>
    <row r="40" spans="1:54" ht="22.15" customHeight="1" x14ac:dyDescent="0.25">
      <c r="A40" s="1135" t="s">
        <v>785</v>
      </c>
      <c r="B40" s="1136"/>
      <c r="C40" s="1136"/>
      <c r="D40" s="1136"/>
      <c r="E40" s="1136"/>
      <c r="F40" s="1137"/>
      <c r="G40" s="1142" t="str">
        <f>IF(G39&gt;0,(ROUND(G38,1)-G39)/ROUND(G38,1),IF(AND(G38=0,G39=0),"NA", "NA"))</f>
        <v>NA</v>
      </c>
      <c r="H40" s="1142"/>
      <c r="I40" s="1142" t="str">
        <f>IF(I39&gt;0,(ROUND(I38,1)-I39)/ROUND(I38,1),IF(AND(I38=0,I39=0),"NA", "NA"))</f>
        <v>NA</v>
      </c>
      <c r="J40" s="1142"/>
      <c r="K40" s="1142" t="str">
        <f>IF(K39&gt;0,(ROUND(K38,1)-K39)/ROUND(K38,1),IF(AND(K38=0,K39=0),"NA", "NA"))</f>
        <v>NA</v>
      </c>
      <c r="L40" s="1143"/>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row>
    <row r="41" spans="1:54" ht="16.5" thickBot="1" x14ac:dyDescent="0.3">
      <c r="A41" s="1117" t="s">
        <v>786</v>
      </c>
      <c r="B41" s="1118"/>
      <c r="C41" s="1118"/>
      <c r="D41" s="1118"/>
      <c r="E41" s="1118"/>
      <c r="F41" s="1119"/>
      <c r="G41" s="1144" t="str">
        <f>IF(G40="NA","",IF(G39&lt;=N38,"5410.12","5410.12"))</f>
        <v/>
      </c>
      <c r="H41" s="1144" t="str">
        <f t="shared" ref="H41" si="6">IF(B41="IN_NOX","NA",IF(B41="NA","NA",IF(AND(B41&gt;=14.5%,B41&lt;29.5%),"5410.13",IF(AND(B41&gt;=29.5%,B41&lt;49.5%),"5410.15",IF(B41&gt;=49.5%,"5410.17","NA")))))</f>
        <v>NA</v>
      </c>
      <c r="I41" s="1144" t="str">
        <f>IF(I40="NA","",IF(AND(I40&gt;=14.5%,I40&lt;29.5%),"5410.14",IF(AND(I40&gt;=29.5%,I40&lt;49.5%),"5410.16",IF(I40&gt;=49.5%,"5410.18","5410.14"))))</f>
        <v/>
      </c>
      <c r="J41" s="1144" t="str">
        <f t="shared" ref="J41" si="7">IF(D41="IN_NOX","NA",IF(D41="NA","NA",IF(AND(D41&gt;=14.5%,D41&lt;29.5%),"5410.14",IF(AND(D41&gt;=29.5%,D41&lt;49.5%),"5410.16",IF(D41&gt;=49.5%,"5410.18","NA")))))</f>
        <v>NA</v>
      </c>
      <c r="K41" s="1144"/>
      <c r="L41" s="1145"/>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6"/>
      <c r="AZ41" s="676"/>
      <c r="BA41" s="676"/>
      <c r="BB41" s="676"/>
    </row>
    <row r="42" spans="1:54" ht="17.25" thickTop="1" thickBot="1" x14ac:dyDescent="0.3">
      <c r="A42" s="1134"/>
      <c r="B42" s="1134"/>
      <c r="C42" s="1134"/>
      <c r="D42" s="1134"/>
      <c r="E42" s="1134"/>
      <c r="F42" s="1134"/>
      <c r="G42" s="1134"/>
      <c r="H42" s="1134"/>
      <c r="I42" s="1134"/>
      <c r="J42" s="1134"/>
      <c r="K42" s="1134"/>
      <c r="L42" s="1134"/>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76"/>
      <c r="AY42" s="676"/>
      <c r="AZ42" s="676"/>
      <c r="BA42" s="676"/>
      <c r="BB42" s="676"/>
    </row>
    <row r="43" spans="1:54" ht="22.15" customHeight="1" thickTop="1" x14ac:dyDescent="0.25">
      <c r="A43" s="701" t="s">
        <v>790</v>
      </c>
      <c r="B43" s="702"/>
      <c r="C43" s="702"/>
      <c r="D43" s="702"/>
      <c r="E43" s="687" t="s">
        <v>1232</v>
      </c>
      <c r="F43" s="688"/>
      <c r="G43" s="1102"/>
      <c r="H43" s="1103"/>
      <c r="I43" s="1104" t="s">
        <v>779</v>
      </c>
      <c r="J43" s="1104"/>
      <c r="K43" s="1138"/>
      <c r="L43" s="1139"/>
      <c r="M43" s="68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row>
    <row r="44" spans="1:54" ht="22.15" customHeight="1" x14ac:dyDescent="0.25">
      <c r="A44" s="1107"/>
      <c r="B44" s="1108"/>
      <c r="C44" s="1108"/>
      <c r="D44" s="1108"/>
      <c r="E44" s="1108"/>
      <c r="F44" s="1109"/>
      <c r="G44" s="1110" t="s">
        <v>780</v>
      </c>
      <c r="H44" s="1110"/>
      <c r="I44" s="1110" t="s">
        <v>781</v>
      </c>
      <c r="J44" s="1110"/>
      <c r="K44" s="1110" t="s">
        <v>782</v>
      </c>
      <c r="L44" s="1111"/>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row>
    <row r="45" spans="1:54" ht="22.15" customHeight="1" x14ac:dyDescent="0.25">
      <c r="A45" s="1124" t="s">
        <v>783</v>
      </c>
      <c r="B45" s="1125"/>
      <c r="C45" s="1125"/>
      <c r="D45" s="1125"/>
      <c r="E45" s="1125"/>
      <c r="F45" s="1126"/>
      <c r="G45" s="1127" t="str">
        <f>IF(K43&lt;=0,"",IF(G11="T2","",IF(G11="T3 IF IN ECA ELSE T2","",IF(K43&lt;130,17,IF(AND(K43&gt;=130,K43&lt;=1999),45*(K43^(-0.2)),IF(K43&gt;=2000,9.8))))))</f>
        <v/>
      </c>
      <c r="H45" s="1127"/>
      <c r="I45" s="1127" t="str">
        <f>IF(K43&lt;=0, "",IF(G11="T1", "",IF(K43&lt;130,14.4, IF(AND(K43&gt;=130, K43&lt;=1999), 44*(K43^(-0.23)), IF(K43&gt;=2000,  7.7)))))</f>
        <v/>
      </c>
      <c r="J45" s="1127"/>
      <c r="K45" s="1127" t="str">
        <f>IF(K43&lt;=0,"",IF(G11="T1","",IF(G11="T2","",IF(K43&lt;130,3.4,IF(AND(K43&gt;=130,K43&lt;=1999),9*(K43^(-0.2)),IF(K43&gt;=2000,2))))))</f>
        <v/>
      </c>
      <c r="L45" s="1128"/>
      <c r="M45" s="700"/>
      <c r="N45" s="675" t="b">
        <f>IF(AND(K43&lt;130,K43&gt;0),14.4, IF(AND(K43&gt;=130, K43&lt;=1999), 44*(K43^(-0.23)), IF(K43&gt;=2000,  7.7)))</f>
        <v>0</v>
      </c>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row>
    <row r="46" spans="1:54" ht="22.15" customHeight="1" x14ac:dyDescent="0.25">
      <c r="A46" s="1129" t="s">
        <v>784</v>
      </c>
      <c r="B46" s="1130"/>
      <c r="C46" s="1130"/>
      <c r="D46" s="1130"/>
      <c r="E46" s="1130"/>
      <c r="F46" s="1131"/>
      <c r="G46" s="1132"/>
      <c r="H46" s="1132"/>
      <c r="I46" s="1132"/>
      <c r="J46" s="1132"/>
      <c r="K46" s="1132"/>
      <c r="L46" s="1133"/>
      <c r="M46" s="68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row>
    <row r="47" spans="1:54" ht="22.15" customHeight="1" x14ac:dyDescent="0.25">
      <c r="A47" s="1135" t="s">
        <v>785</v>
      </c>
      <c r="B47" s="1136"/>
      <c r="C47" s="1136"/>
      <c r="D47" s="1136"/>
      <c r="E47" s="1136"/>
      <c r="F47" s="1137"/>
      <c r="G47" s="1115" t="str">
        <f>IF(G46&gt;0,(ROUND(G45,1)-G46)/ROUND(G45,1),IF(AND(G45=0,G46=0),"NA", "NA"))</f>
        <v>NA</v>
      </c>
      <c r="H47" s="1115"/>
      <c r="I47" s="1115" t="str">
        <f>IF(I46&gt;0,(ROUND(I45,1)-I46)/ROUND(I45,1),IF(AND(I45=0,I46=0),"NA", "NA"))</f>
        <v>NA</v>
      </c>
      <c r="J47" s="1115"/>
      <c r="K47" s="1115" t="str">
        <f>IF(K46&gt;0,(ROUND(K45,1)-K46)/ROUND(K45,1),IF(AND(K45=0,K46=0),"NA", "NA"))</f>
        <v>NA</v>
      </c>
      <c r="L47" s="111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row>
    <row r="48" spans="1:54" ht="16.5" thickBot="1" x14ac:dyDescent="0.3">
      <c r="A48" s="1117" t="s">
        <v>786</v>
      </c>
      <c r="B48" s="1118"/>
      <c r="C48" s="1118"/>
      <c r="D48" s="1118"/>
      <c r="E48" s="1118"/>
      <c r="F48" s="1119"/>
      <c r="G48" s="1140" t="str">
        <f>IF(G47="NA","",IF(G46&lt;=N45,"5410.12","5410.12"))</f>
        <v/>
      </c>
      <c r="H48" s="1140" t="str">
        <f t="shared" ref="H48" si="8">IF(B48="IN_NOX","NA",IF(B48="NA","NA",IF(AND(B48&gt;=14.5%,B48&lt;29.5%),"5410.13",IF(AND(B48&gt;=29.5%,B48&lt;49.5%),"5410.15",IF(B48&gt;=49.5%,"5410.17","NA")))))</f>
        <v>NA</v>
      </c>
      <c r="I48" s="1140" t="str">
        <f>IF(I47="NA","",IF(AND(I47&gt;=14.5%,I47&lt;29.5%),"5410.14",IF(AND(I47&gt;=29.5%,I47&lt;49.5%),"5410.16",IF(I47&gt;=49.5%,"5410.18","5410.14"))))</f>
        <v/>
      </c>
      <c r="J48" s="1140" t="str">
        <f t="shared" ref="J48" si="9">IF(D48="IN_NOX","NA",IF(D48="NA","NA",IF(AND(D48&gt;=14.5%,D48&lt;29.5%),"5410.14",IF(AND(D48&gt;=29.5%,D48&lt;49.5%),"5410.16",IF(D48&gt;=49.5%,"5410.18","NA")))))</f>
        <v>NA</v>
      </c>
      <c r="K48" s="1140"/>
      <c r="L48" s="1141"/>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row>
    <row r="49" spans="1:54" ht="17.25" thickTop="1" thickBot="1" x14ac:dyDescent="0.3">
      <c r="A49" s="1134"/>
      <c r="B49" s="1134"/>
      <c r="C49" s="1134"/>
      <c r="D49" s="1134"/>
      <c r="E49" s="1134"/>
      <c r="F49" s="1134"/>
      <c r="G49" s="1134"/>
      <c r="H49" s="1134"/>
      <c r="I49" s="1134"/>
      <c r="J49" s="1134"/>
      <c r="K49" s="1134"/>
      <c r="L49" s="1134"/>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6"/>
      <c r="AZ49" s="676"/>
      <c r="BA49" s="676"/>
      <c r="BB49" s="676"/>
    </row>
    <row r="50" spans="1:54" ht="22.15" customHeight="1" thickTop="1" x14ac:dyDescent="0.25">
      <c r="A50" s="1100" t="s">
        <v>791</v>
      </c>
      <c r="B50" s="1101"/>
      <c r="C50" s="1101"/>
      <c r="D50" s="1101"/>
      <c r="E50" s="687" t="s">
        <v>1232</v>
      </c>
      <c r="F50" s="688"/>
      <c r="G50" s="1146"/>
      <c r="H50" s="1147"/>
      <c r="I50" s="1104" t="s">
        <v>779</v>
      </c>
      <c r="J50" s="1104"/>
      <c r="K50" s="1138"/>
      <c r="L50" s="1139"/>
      <c r="M50" s="68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row>
    <row r="51" spans="1:54" ht="22.15" customHeight="1" x14ac:dyDescent="0.25">
      <c r="A51" s="1107"/>
      <c r="B51" s="1108"/>
      <c r="C51" s="1108"/>
      <c r="D51" s="1108"/>
      <c r="E51" s="1108"/>
      <c r="F51" s="1109"/>
      <c r="G51" s="1110" t="s">
        <v>780</v>
      </c>
      <c r="H51" s="1110"/>
      <c r="I51" s="1110" t="s">
        <v>781</v>
      </c>
      <c r="J51" s="1110"/>
      <c r="K51" s="1110" t="s">
        <v>782</v>
      </c>
      <c r="L51" s="1111"/>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676"/>
      <c r="AX51" s="676"/>
      <c r="AY51" s="676"/>
      <c r="AZ51" s="676"/>
      <c r="BA51" s="676"/>
      <c r="BB51" s="676"/>
    </row>
    <row r="52" spans="1:54" ht="22.15" customHeight="1" x14ac:dyDescent="0.25">
      <c r="A52" s="1124" t="s">
        <v>783</v>
      </c>
      <c r="B52" s="1125"/>
      <c r="C52" s="1125"/>
      <c r="D52" s="1125"/>
      <c r="E52" s="1125"/>
      <c r="F52" s="1126"/>
      <c r="G52" s="1127" t="str">
        <f>IF(K50&lt;=0,"",IF(G11="T2","",IF(G11="T3 IF IN ECA ELSE T2","",IF(K50&lt;130,17,IF(AND(K50&gt;=130,K50&lt;=1999),45*(K50^(-0.2)),IF(K50&gt;=2000,9.8))))))</f>
        <v/>
      </c>
      <c r="H52" s="1127"/>
      <c r="I52" s="1127" t="str">
        <f>IF(K50&lt;=0, "",IF(G11="T1", "",IF(K50&lt;130,14.4, IF(AND(K50&gt;=130, K50&lt;=1999), 44*(K50^(-0.23)), IF(K50&gt;=2000,  7.7)))))</f>
        <v/>
      </c>
      <c r="J52" s="1127"/>
      <c r="K52" s="1127" t="str">
        <f>IF(K50&lt;=0,"",IF(G11="T1","",IF(G11="T2","",IF(K50&lt;130,3.4,IF(AND(K50&gt;=130,K50&lt;=1999),9*(K50^(-0.2)),IF(K50&gt;=2000,2))))))</f>
        <v/>
      </c>
      <c r="L52" s="1128"/>
      <c r="M52" s="700"/>
      <c r="N52" s="675" t="b">
        <f>IF(AND(K50&lt;130,K50&gt;0),14.4, IF(AND(K50&gt;=130, K50&lt;=1999), 44*(K50^(-0.23)), IF(K50&gt;=2000,  7.7)))</f>
        <v>0</v>
      </c>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row>
    <row r="53" spans="1:54" ht="22.15" customHeight="1" x14ac:dyDescent="0.25">
      <c r="A53" s="1129" t="s">
        <v>784</v>
      </c>
      <c r="B53" s="1130"/>
      <c r="C53" s="1130"/>
      <c r="D53" s="1130"/>
      <c r="E53" s="1130"/>
      <c r="F53" s="1131"/>
      <c r="G53" s="1132"/>
      <c r="H53" s="1132"/>
      <c r="I53" s="1132"/>
      <c r="J53" s="1132"/>
      <c r="K53" s="1132"/>
      <c r="L53" s="1133"/>
      <c r="M53" s="686"/>
      <c r="O53" s="676"/>
      <c r="P53" s="676"/>
      <c r="Q53" s="676"/>
      <c r="R53" s="676"/>
      <c r="S53" s="676"/>
      <c r="T53" s="676"/>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76"/>
      <c r="BB53" s="676"/>
    </row>
    <row r="54" spans="1:54" ht="22.15" customHeight="1" x14ac:dyDescent="0.25">
      <c r="A54" s="1135" t="s">
        <v>785</v>
      </c>
      <c r="B54" s="1136"/>
      <c r="C54" s="1136"/>
      <c r="D54" s="1136"/>
      <c r="E54" s="1136"/>
      <c r="F54" s="1137"/>
      <c r="G54" s="1115" t="str">
        <f>IF(G53&gt;0,(ROUND(G52,1)-G53)/ROUND(G52,1),IF(AND(G52=0,G53=0),"NA", "NA"))</f>
        <v>NA</v>
      </c>
      <c r="H54" s="1115"/>
      <c r="I54" s="1115" t="str">
        <f>IF(I53&gt;0,(ROUND(I52,1)-I53)/ROUND(I52,1),IF(AND(I52=0,I53=0),"NA", "NA"))</f>
        <v>NA</v>
      </c>
      <c r="J54" s="1115"/>
      <c r="K54" s="1115" t="str">
        <f>IF(K53&gt;0,(ROUND(K52,1)-K53)/ROUND(K52,1),IF(AND(K52=0,K53=0),"NA", "NA"))</f>
        <v>NA</v>
      </c>
      <c r="L54" s="1116"/>
      <c r="O54" s="676"/>
      <c r="P54" s="676"/>
      <c r="Q54" s="676"/>
      <c r="R54" s="676"/>
      <c r="S54" s="676"/>
      <c r="T54" s="676"/>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6"/>
      <c r="AZ54" s="676"/>
      <c r="BA54" s="676"/>
      <c r="BB54" s="676"/>
    </row>
    <row r="55" spans="1:54" ht="16.5" thickBot="1" x14ac:dyDescent="0.3">
      <c r="A55" s="1117" t="s">
        <v>786</v>
      </c>
      <c r="B55" s="1118"/>
      <c r="C55" s="1118"/>
      <c r="D55" s="1118"/>
      <c r="E55" s="1118"/>
      <c r="F55" s="1119"/>
      <c r="G55" s="1140" t="str">
        <f>IF(G54="NA","",IF(G53&lt;=N52,"5410.12","5410.12"))</f>
        <v/>
      </c>
      <c r="H55" s="1140" t="str">
        <f t="shared" ref="H55" si="10">IF(B55="IN_NOX","NA",IF(B55="NA","NA",IF(AND(B55&gt;=14.5%,B55&lt;29.5%),"5410.13",IF(AND(B55&gt;=29.5%,B55&lt;49.5%),"5410.15",IF(B55&gt;=49.5%,"5410.17","NA")))))</f>
        <v>NA</v>
      </c>
      <c r="I55" s="1140" t="str">
        <f>IF(I54="NA","",IF(AND(I54&gt;=14.5%,I54&lt;29.5%),"5410.14",IF(AND(I54&gt;=29.5%,I54&lt;49.5%),"5410.16",IF(I54&gt;=49.5%,"5410.18","5410.14"))))</f>
        <v/>
      </c>
      <c r="J55" s="1140" t="str">
        <f t="shared" ref="J55" si="11">IF(D55="IN_NOX","NA",IF(D55="NA","NA",IF(AND(D55&gt;=14.5%,D55&lt;29.5%),"5410.14",IF(AND(D55&gt;=29.5%,D55&lt;49.5%),"5410.16",IF(D55&gt;=49.5%,"5410.18","NA")))))</f>
        <v>NA</v>
      </c>
      <c r="K55" s="1140"/>
      <c r="L55" s="1141"/>
      <c r="O55" s="676"/>
      <c r="P55" s="676"/>
      <c r="Q55" s="676"/>
      <c r="R55" s="676"/>
      <c r="S55" s="676"/>
      <c r="T55" s="676"/>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6"/>
      <c r="AY55" s="676"/>
      <c r="AZ55" s="676"/>
      <c r="BA55" s="676"/>
      <c r="BB55" s="676"/>
    </row>
    <row r="56" spans="1:54" ht="17.25" thickTop="1" thickBot="1" x14ac:dyDescent="0.3">
      <c r="A56" s="1134"/>
      <c r="B56" s="1134"/>
      <c r="C56" s="1134"/>
      <c r="D56" s="1134"/>
      <c r="E56" s="1134"/>
      <c r="F56" s="1134"/>
      <c r="G56" s="1134"/>
      <c r="H56" s="1134"/>
      <c r="I56" s="1134"/>
      <c r="J56" s="1134"/>
      <c r="K56" s="1134"/>
      <c r="L56" s="1134"/>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row>
    <row r="57" spans="1:54" ht="22.15" customHeight="1" thickTop="1" x14ac:dyDescent="0.25">
      <c r="A57" s="1100" t="s">
        <v>792</v>
      </c>
      <c r="B57" s="1101"/>
      <c r="C57" s="1101"/>
      <c r="D57" s="1101"/>
      <c r="E57" s="687" t="s">
        <v>1232</v>
      </c>
      <c r="F57" s="688"/>
      <c r="G57" s="1138"/>
      <c r="H57" s="1139"/>
      <c r="I57" s="1104" t="s">
        <v>779</v>
      </c>
      <c r="J57" s="1104"/>
      <c r="K57" s="1138"/>
      <c r="L57" s="1139"/>
      <c r="M57" s="68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6"/>
      <c r="AR57" s="676"/>
      <c r="AS57" s="676"/>
      <c r="AT57" s="676"/>
      <c r="AU57" s="676"/>
      <c r="AV57" s="676"/>
      <c r="AW57" s="676"/>
      <c r="AX57" s="676"/>
      <c r="AY57" s="676"/>
      <c r="AZ57" s="676"/>
      <c r="BA57" s="676"/>
      <c r="BB57" s="676"/>
    </row>
    <row r="58" spans="1:54" ht="21.75" customHeight="1" x14ac:dyDescent="0.25">
      <c r="A58" s="1148"/>
      <c r="B58" s="1149"/>
      <c r="C58" s="1149"/>
      <c r="D58" s="1149"/>
      <c r="E58" s="1149"/>
      <c r="F58" s="1150"/>
      <c r="G58" s="1110" t="s">
        <v>780</v>
      </c>
      <c r="H58" s="1110"/>
      <c r="I58" s="1110" t="s">
        <v>781</v>
      </c>
      <c r="J58" s="1110"/>
      <c r="K58" s="1110" t="s">
        <v>782</v>
      </c>
      <c r="L58" s="1111"/>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row>
    <row r="59" spans="1:54" ht="22.15" customHeight="1" x14ac:dyDescent="0.25">
      <c r="A59" s="1124" t="s">
        <v>783</v>
      </c>
      <c r="B59" s="1125"/>
      <c r="C59" s="1125"/>
      <c r="D59" s="1125"/>
      <c r="E59" s="1125"/>
      <c r="F59" s="1126"/>
      <c r="G59" s="1127" t="str">
        <f>IF(K57&lt;=0,"",IF(G11="T2","",IF(G11="T3 IF IN ECA ELSE T2","",IF(K57&lt;130,17,IF(AND(K57&gt;=130,K57&lt;=1999),45*(K57^(-0.2)),IF(K57&gt;=2000,9.8))))))</f>
        <v/>
      </c>
      <c r="H59" s="1127"/>
      <c r="I59" s="1127" t="str">
        <f>IF(K57&lt;=0, "",IF(G11="T1", "",IF(K57&lt;130,14.4, IF(AND(K57&gt;=130, K57&lt;=1999), 44*(K57^(-0.23)), IF(K57&gt;=2000,  7.7)))))</f>
        <v/>
      </c>
      <c r="J59" s="1127"/>
      <c r="K59" s="1127" t="str">
        <f>IF(K57&lt;=0,"",IF(G11="T1","",IF(G11="T2","",IF(K57&lt;130,3.4,IF(AND(K57&gt;=130,K57&lt;=1999),9*(K57^(-0.2)),IF(K57&gt;=2000,2))))))</f>
        <v/>
      </c>
      <c r="L59" s="1128"/>
      <c r="M59" s="700"/>
      <c r="N59" s="675" t="b">
        <f>IF(AND(K57&lt;130,K57&gt;0),14.4, IF(AND(K57&gt;=130, K57&lt;=1999), 44*(K57^(-0.23)), IF(K57&gt;=2000,  7.7)))</f>
        <v>0</v>
      </c>
      <c r="O59" s="676"/>
      <c r="P59" s="676" t="s">
        <v>319</v>
      </c>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c r="AQ59" s="676"/>
      <c r="AR59" s="676"/>
      <c r="AS59" s="676"/>
      <c r="AT59" s="676"/>
      <c r="AU59" s="676"/>
      <c r="AV59" s="676"/>
      <c r="AW59" s="676"/>
      <c r="AX59" s="676"/>
      <c r="AY59" s="676"/>
      <c r="AZ59" s="676"/>
      <c r="BA59" s="676"/>
      <c r="BB59" s="676"/>
    </row>
    <row r="60" spans="1:54" ht="22.15" customHeight="1" x14ac:dyDescent="0.25">
      <c r="A60" s="1129" t="s">
        <v>784</v>
      </c>
      <c r="B60" s="1130"/>
      <c r="C60" s="1130"/>
      <c r="D60" s="1130"/>
      <c r="E60" s="1130"/>
      <c r="F60" s="1131"/>
      <c r="G60" s="1132"/>
      <c r="H60" s="1132"/>
      <c r="I60" s="1132"/>
      <c r="J60" s="1132"/>
      <c r="K60" s="1132"/>
      <c r="L60" s="1133"/>
      <c r="M60" s="68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676"/>
      <c r="AQ60" s="676"/>
      <c r="AR60" s="676"/>
      <c r="AS60" s="676"/>
      <c r="AT60" s="676"/>
      <c r="AU60" s="676"/>
      <c r="AV60" s="676"/>
      <c r="AW60" s="676"/>
      <c r="AX60" s="676"/>
      <c r="AY60" s="676"/>
      <c r="AZ60" s="676"/>
      <c r="BA60" s="676"/>
      <c r="BB60" s="676"/>
    </row>
    <row r="61" spans="1:54" ht="22.15" customHeight="1" x14ac:dyDescent="0.25">
      <c r="A61" s="1135" t="s">
        <v>785</v>
      </c>
      <c r="B61" s="1136"/>
      <c r="C61" s="1136"/>
      <c r="D61" s="1136"/>
      <c r="E61" s="1136"/>
      <c r="F61" s="1137"/>
      <c r="G61" s="1142" t="str">
        <f>IF(AND(G59&gt;0,G60&gt;0),(ROUND(G59,1)-G60)/ROUND(G59,1),IF(AND(G59=0,G60=0),"NA", "NA"))</f>
        <v>NA</v>
      </c>
      <c r="H61" s="1142"/>
      <c r="I61" s="1142" t="str">
        <f>IF(AND(I59&gt;0,I60&gt;0),(ROUND(I59,1)-I60)/ROUND(I59,1),IF(AND(I59=0,I60=0),"NA", "NA"))</f>
        <v>NA</v>
      </c>
      <c r="J61" s="1142"/>
      <c r="K61" s="1142" t="str">
        <f>IF(AND(K59&gt;0,K60&gt;0),(ROUND(K59,1)-K60)/ROUND(K59,1),IF(AND(K59=0,K60=0),"NA", "NA"))</f>
        <v>NA</v>
      </c>
      <c r="L61" s="1143"/>
      <c r="O61" s="676"/>
      <c r="P61" s="676"/>
      <c r="Q61" s="676"/>
      <c r="R61" s="676"/>
      <c r="S61" s="676"/>
      <c r="T61" s="676"/>
      <c r="U61" s="676"/>
      <c r="V61" s="676"/>
      <c r="W61" s="676"/>
      <c r="X61" s="676"/>
      <c r="Y61" s="676"/>
      <c r="Z61" s="676"/>
      <c r="AA61" s="676"/>
      <c r="AB61" s="676"/>
      <c r="AC61" s="676"/>
      <c r="AD61" s="676"/>
      <c r="AE61" s="676"/>
      <c r="AF61" s="676"/>
      <c r="AG61" s="676"/>
      <c r="AH61" s="676"/>
      <c r="AI61" s="676"/>
      <c r="AJ61" s="676"/>
      <c r="AK61" s="676"/>
      <c r="AL61" s="676"/>
      <c r="AM61" s="676"/>
      <c r="AN61" s="676"/>
      <c r="AO61" s="676"/>
      <c r="AP61" s="676"/>
      <c r="AQ61" s="676"/>
      <c r="AR61" s="676"/>
      <c r="AS61" s="676"/>
      <c r="AT61" s="676"/>
      <c r="AU61" s="676"/>
      <c r="AV61" s="676"/>
      <c r="AW61" s="676"/>
      <c r="AX61" s="676"/>
      <c r="AY61" s="676"/>
      <c r="AZ61" s="676"/>
      <c r="BA61" s="676"/>
      <c r="BB61" s="676"/>
    </row>
    <row r="62" spans="1:54" ht="16.5" thickBot="1" x14ac:dyDescent="0.3">
      <c r="A62" s="1117" t="s">
        <v>786</v>
      </c>
      <c r="B62" s="1118"/>
      <c r="C62" s="1118"/>
      <c r="D62" s="1118"/>
      <c r="E62" s="1118"/>
      <c r="F62" s="1119"/>
      <c r="G62" s="1151" t="str">
        <f>IF(G61="NA","",IF(G57="MAIN","5410.11", IF(G57="AUXILIARY","5410.12")))</f>
        <v/>
      </c>
      <c r="H62" s="1152"/>
      <c r="I62" s="1151"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152" t="str">
        <f>IF(D62="IN_NOX","NA",IF(D62="NA","NA",IF(AND(D62&gt;=14.5%,D62&lt;29.5%,B58="AUXILIARY"),"5410.14",IF(AND(D62&gt;=29.5%,D62&lt;49.5%,B58="AUXILIARY"),"5410.16",IF(AND(D62&gt;=49.5%,B58="AUXILIARY"),"5410.18",IF(AND(D62&gt;=14.5%,D62&lt;29.5%,B58="MAIN"),"5410.13",IF(AND(D62&gt;=29.5%,D62&lt;49.5%,B58="MAIN"),"5410.15",IF(AND(D62&gt;=49.5%,B58="MAIN"),"5410.17","NA"))))))))</f>
        <v>NA</v>
      </c>
      <c r="K62" s="1153"/>
      <c r="L62" s="1154"/>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676"/>
      <c r="BB62" s="676"/>
    </row>
    <row r="63" spans="1:54" ht="17.25" thickTop="1" thickBot="1" x14ac:dyDescent="0.3">
      <c r="A63" s="1134"/>
      <c r="B63" s="1134"/>
      <c r="C63" s="1134"/>
      <c r="D63" s="1134"/>
      <c r="E63" s="1134"/>
      <c r="F63" s="1134"/>
      <c r="G63" s="1134"/>
      <c r="H63" s="1134"/>
      <c r="I63" s="1134"/>
      <c r="J63" s="1134"/>
      <c r="K63" s="1134"/>
      <c r="L63" s="1134"/>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c r="BA63" s="676"/>
      <c r="BB63" s="676"/>
    </row>
    <row r="64" spans="1:54" ht="22.15" customHeight="1" thickTop="1" x14ac:dyDescent="0.25">
      <c r="A64" s="1100" t="s">
        <v>792</v>
      </c>
      <c r="B64" s="1101"/>
      <c r="C64" s="1101"/>
      <c r="D64" s="1101"/>
      <c r="E64" s="687" t="s">
        <v>1232</v>
      </c>
      <c r="F64" s="688"/>
      <c r="G64" s="1138"/>
      <c r="H64" s="1139"/>
      <c r="I64" s="1104" t="s">
        <v>779</v>
      </c>
      <c r="J64" s="1104"/>
      <c r="K64" s="1138"/>
      <c r="L64" s="1139"/>
      <c r="M64" s="68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6"/>
      <c r="AY64" s="676"/>
      <c r="AZ64" s="676"/>
      <c r="BA64" s="676"/>
      <c r="BB64" s="676"/>
    </row>
    <row r="65" spans="1:54" ht="22.15" customHeight="1" x14ac:dyDescent="0.25">
      <c r="A65" s="1148"/>
      <c r="B65" s="1149"/>
      <c r="C65" s="1149"/>
      <c r="D65" s="1149"/>
      <c r="E65" s="1149"/>
      <c r="F65" s="1150"/>
      <c r="G65" s="1110" t="s">
        <v>780</v>
      </c>
      <c r="H65" s="1110"/>
      <c r="I65" s="1110" t="s">
        <v>781</v>
      </c>
      <c r="J65" s="1110"/>
      <c r="K65" s="1110" t="s">
        <v>782</v>
      </c>
      <c r="L65" s="1111"/>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c r="AW65" s="676"/>
      <c r="AX65" s="676"/>
      <c r="AY65" s="676"/>
      <c r="AZ65" s="676"/>
      <c r="BA65" s="676"/>
      <c r="BB65" s="676"/>
    </row>
    <row r="66" spans="1:54" ht="22.15" customHeight="1" x14ac:dyDescent="0.25">
      <c r="A66" s="1124" t="s">
        <v>783</v>
      </c>
      <c r="B66" s="1125"/>
      <c r="C66" s="1125"/>
      <c r="D66" s="1125"/>
      <c r="E66" s="1125"/>
      <c r="F66" s="1126"/>
      <c r="G66" s="1127" t="str">
        <f>IF(K64&lt;=0,"",IF(G11="T2","",IF(G11="T3 IF IN ECA ELSE T2","",IF(K64&lt;130,17,IF(AND(K64&gt;=130,K64&lt;=1999),45*(K64^(-0.2)),IF(K64&gt;=2000,9.8))))))</f>
        <v/>
      </c>
      <c r="H66" s="1127"/>
      <c r="I66" s="1127" t="str">
        <f>IF(K64&lt;=0,"",IF(G11="T1","",IF(K64&lt;130,14.4,IF(AND(K64&gt;=130,K64&lt;=1999),44*(K64^(-0.23)),IF(K64&gt;=2000,7.7)))))</f>
        <v/>
      </c>
      <c r="J66" s="1127"/>
      <c r="K66" s="1127" t="str">
        <f>IF(K64&lt;=0,"",IF(G11="T1","",IF(G11="T2","",IF(K64&lt;130,3.4,IF(AND(K64&gt;=130,K64&lt;=1999),9*(K64^(-0.2)),IF(K64&gt;=2000,2))))))</f>
        <v/>
      </c>
      <c r="L66" s="1128"/>
      <c r="M66" s="700"/>
      <c r="N66" s="675" t="b">
        <f>IF(AND(K64&lt;130,K64&gt;0),14.4, IF(AND(K64&gt;=130, K64&lt;=1999), 44*(K64^(-0.23)), IF(K64&gt;=2000,  7.7)))</f>
        <v>0</v>
      </c>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6"/>
      <c r="AY66" s="676"/>
      <c r="AZ66" s="676"/>
      <c r="BA66" s="676"/>
      <c r="BB66" s="676"/>
    </row>
    <row r="67" spans="1:54" ht="22.15" customHeight="1" x14ac:dyDescent="0.25">
      <c r="A67" s="1129" t="s">
        <v>784</v>
      </c>
      <c r="B67" s="1130"/>
      <c r="C67" s="1130"/>
      <c r="D67" s="1130"/>
      <c r="E67" s="1130"/>
      <c r="F67" s="1131"/>
      <c r="G67" s="1132"/>
      <c r="H67" s="1132"/>
      <c r="I67" s="1132"/>
      <c r="J67" s="1132"/>
      <c r="K67" s="1132"/>
      <c r="L67" s="1133"/>
      <c r="M67" s="686"/>
      <c r="O67" s="676"/>
      <c r="P67" s="676"/>
      <c r="Q67" s="676"/>
      <c r="R67" s="676"/>
      <c r="S67" s="676"/>
      <c r="T67" s="676"/>
      <c r="U67" s="676"/>
      <c r="V67" s="676"/>
      <c r="W67" s="676"/>
      <c r="X67" s="676"/>
      <c r="Y67" s="676"/>
      <c r="Z67" s="676"/>
      <c r="AA67" s="676"/>
      <c r="AB67" s="676"/>
      <c r="AC67" s="676"/>
      <c r="AD67" s="676"/>
      <c r="AE67" s="676"/>
      <c r="AF67" s="676"/>
      <c r="AG67" s="676"/>
      <c r="AH67" s="676"/>
      <c r="AI67" s="676"/>
      <c r="AJ67" s="676"/>
      <c r="AK67" s="676"/>
      <c r="AL67" s="676"/>
      <c r="AM67" s="676"/>
      <c r="AN67" s="676"/>
      <c r="AO67" s="676"/>
      <c r="AP67" s="676"/>
      <c r="AQ67" s="676"/>
      <c r="AR67" s="676"/>
      <c r="AS67" s="676"/>
      <c r="AT67" s="676"/>
      <c r="AU67" s="676"/>
      <c r="AV67" s="676"/>
      <c r="AW67" s="676"/>
      <c r="AX67" s="676"/>
      <c r="AY67" s="676"/>
      <c r="AZ67" s="676"/>
      <c r="BA67" s="676"/>
      <c r="BB67" s="676"/>
    </row>
    <row r="68" spans="1:54" ht="22.15" customHeight="1" thickBot="1" x14ac:dyDescent="0.3">
      <c r="A68" s="1155" t="s">
        <v>785</v>
      </c>
      <c r="B68" s="1156"/>
      <c r="C68" s="1156"/>
      <c r="D68" s="1156"/>
      <c r="E68" s="1156"/>
      <c r="F68" s="1157"/>
      <c r="G68" s="1158" t="str">
        <f>IF(AND(G66&gt;0,G67&gt;0),(ROUND(G66,1)-G67)/ROUND(G66,1),IF(AND(G66=0,G67=0),"NA", "NA"))</f>
        <v>NA</v>
      </c>
      <c r="H68" s="1158"/>
      <c r="I68" s="1158" t="str">
        <f>IF(AND(I66&gt;0,I67&gt;0),(ROUND(I66,1)-I67)/ROUND(I66,1),IF(AND(I66=0,I67=0),"NA", "NA"))</f>
        <v>NA</v>
      </c>
      <c r="J68" s="1158"/>
      <c r="K68" s="1158" t="str">
        <f>IF(AND(K66&gt;0,K67&gt;0),(ROUND(K66,1)-K67)/ROUND(K66,1),IF(AND(K66=0,K67=0),"NA", "NA"))</f>
        <v>NA</v>
      </c>
      <c r="L68" s="1159"/>
      <c r="O68" s="676"/>
      <c r="P68" s="676"/>
      <c r="Q68" s="676"/>
      <c r="R68" s="676"/>
      <c r="S68" s="676"/>
      <c r="T68" s="676"/>
      <c r="U68" s="676"/>
      <c r="V68" s="676"/>
      <c r="W68" s="676"/>
      <c r="X68" s="676"/>
      <c r="Y68" s="676"/>
      <c r="Z68" s="676"/>
      <c r="AA68" s="676"/>
      <c r="AB68" s="676"/>
      <c r="AC68" s="676"/>
      <c r="AD68" s="676"/>
      <c r="AE68" s="676"/>
      <c r="AF68" s="676"/>
      <c r="AG68" s="676"/>
      <c r="AH68" s="676"/>
      <c r="AI68" s="676"/>
      <c r="AJ68" s="676"/>
      <c r="AK68" s="676"/>
      <c r="AL68" s="676"/>
      <c r="AM68" s="676"/>
      <c r="AN68" s="676"/>
      <c r="AO68" s="676"/>
      <c r="AP68" s="676"/>
      <c r="AQ68" s="676"/>
      <c r="AR68" s="676"/>
      <c r="AS68" s="676"/>
      <c r="AT68" s="676"/>
      <c r="AU68" s="676"/>
      <c r="AV68" s="676"/>
      <c r="AW68" s="676"/>
      <c r="AX68" s="676"/>
      <c r="AY68" s="676"/>
      <c r="AZ68" s="676"/>
      <c r="BA68" s="676"/>
      <c r="BB68" s="676"/>
    </row>
    <row r="69" spans="1:54" ht="17.25" thickTop="1" thickBot="1" x14ac:dyDescent="0.3">
      <c r="A69" s="1160" t="s">
        <v>786</v>
      </c>
      <c r="B69" s="1161"/>
      <c r="C69" s="1161"/>
      <c r="D69" s="1161"/>
      <c r="E69" s="1161"/>
      <c r="F69" s="1162"/>
      <c r="G69" s="1163" t="str">
        <f>IF(G68="NA","",IF(G64="MAIN","5410.11",IF(G64="AUXILIARY","5410.12","")))</f>
        <v/>
      </c>
      <c r="H69" s="1164"/>
      <c r="I69" s="1163"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164" t="str">
        <f>IF(D69="IN_NOX","NA",IF(D69="NA","NA",IF(AND(D69&gt;=14.5%,D69&lt;29.5%,B65="AUXILIARY"),"5410.14",IF(AND(D69&gt;=29.5%,D69&lt;49.5%,B65="AUXILIARY"),"5410.16",IF(AND(D69&gt;=49.5%,B65="AUXILIARY"),"5410.18",IF(AND(D69&gt;=14.5%,D69&lt;29.5%,B65="MAIN"),"5410.13",IF(AND(D69&gt;=29.5%,D69&lt;49.5%,B65="MAIN"),"5410.15",IF(AND(D69&gt;=49.5%,B65="MAIN"),"5410.17","NA"))))))))</f>
        <v>NA</v>
      </c>
      <c r="K69" s="1165"/>
      <c r="L69" s="1166"/>
      <c r="O69" s="676"/>
      <c r="P69" s="676"/>
      <c r="Q69" s="676"/>
      <c r="R69" s="676"/>
      <c r="S69" s="676"/>
      <c r="T69" s="676"/>
      <c r="U69" s="676"/>
      <c r="V69" s="676"/>
      <c r="W69" s="676"/>
      <c r="X69" s="676"/>
      <c r="Y69" s="676"/>
      <c r="Z69" s="676"/>
      <c r="AA69" s="676"/>
      <c r="AB69" s="676"/>
      <c r="AC69" s="676"/>
      <c r="AD69" s="676"/>
      <c r="AE69" s="676"/>
      <c r="AF69" s="676"/>
      <c r="AG69" s="676"/>
      <c r="AH69" s="676"/>
      <c r="AI69" s="676"/>
      <c r="AJ69" s="676"/>
      <c r="AK69" s="676"/>
      <c r="AL69" s="676"/>
      <c r="AM69" s="676"/>
      <c r="AN69" s="676"/>
      <c r="AO69" s="676"/>
      <c r="AP69" s="676"/>
      <c r="AQ69" s="676"/>
      <c r="AR69" s="676"/>
      <c r="AS69" s="676"/>
      <c r="AT69" s="676"/>
      <c r="AU69" s="676"/>
      <c r="AV69" s="676"/>
      <c r="AW69" s="676"/>
      <c r="AX69" s="676"/>
      <c r="AY69" s="676"/>
      <c r="AZ69" s="676"/>
      <c r="BA69" s="676"/>
      <c r="BB69" s="676"/>
    </row>
    <row r="70" spans="1:54" ht="17.25" thickTop="1" thickBot="1" x14ac:dyDescent="0.3">
      <c r="A70" s="1167"/>
      <c r="B70" s="1167"/>
      <c r="C70" s="1167"/>
      <c r="D70" s="1167"/>
      <c r="E70" s="1167"/>
      <c r="F70" s="1167"/>
      <c r="G70" s="1167"/>
      <c r="H70" s="1167"/>
      <c r="I70" s="1167"/>
      <c r="J70" s="1167"/>
      <c r="K70" s="1167"/>
      <c r="L70" s="1167"/>
      <c r="O70" s="676"/>
      <c r="P70" s="676"/>
      <c r="Q70" s="676"/>
      <c r="R70" s="676"/>
      <c r="S70" s="676"/>
      <c r="T70" s="676"/>
      <c r="U70" s="676"/>
      <c r="V70" s="676"/>
      <c r="W70" s="676"/>
      <c r="X70" s="676"/>
      <c r="Y70" s="676"/>
      <c r="Z70" s="676"/>
      <c r="AA70" s="676"/>
      <c r="AB70" s="676"/>
      <c r="AC70" s="676"/>
      <c r="AD70" s="676"/>
      <c r="AE70" s="676"/>
      <c r="AF70" s="676"/>
      <c r="AG70" s="676"/>
      <c r="AH70" s="676"/>
      <c r="AI70" s="676"/>
      <c r="AJ70" s="676"/>
      <c r="AK70" s="676"/>
      <c r="AL70" s="676"/>
      <c r="AM70" s="676"/>
      <c r="AN70" s="676"/>
      <c r="AO70" s="676"/>
      <c r="AP70" s="676"/>
      <c r="AQ70" s="676"/>
      <c r="AR70" s="676"/>
      <c r="AS70" s="676"/>
      <c r="AT70" s="676"/>
      <c r="AU70" s="676"/>
      <c r="AV70" s="676"/>
      <c r="AW70" s="676"/>
      <c r="AX70" s="676"/>
      <c r="AY70" s="676"/>
      <c r="AZ70" s="676"/>
      <c r="BA70" s="676"/>
      <c r="BB70" s="676"/>
    </row>
    <row r="71" spans="1:54" ht="21.75" customHeight="1" thickTop="1" x14ac:dyDescent="0.25">
      <c r="A71" s="1100" t="s">
        <v>792</v>
      </c>
      <c r="B71" s="1101"/>
      <c r="C71" s="1101"/>
      <c r="D71" s="1101"/>
      <c r="E71" s="687" t="s">
        <v>1232</v>
      </c>
      <c r="F71" s="688"/>
      <c r="G71" s="1138"/>
      <c r="H71" s="1139"/>
      <c r="I71" s="1104" t="s">
        <v>779</v>
      </c>
      <c r="J71" s="1104"/>
      <c r="K71" s="1138"/>
      <c r="L71" s="1139"/>
      <c r="M71" s="686"/>
      <c r="O71" s="676"/>
      <c r="P71" s="676"/>
      <c r="Q71" s="676"/>
      <c r="R71" s="676"/>
      <c r="S71" s="676"/>
      <c r="T71" s="676"/>
      <c r="U71" s="676"/>
      <c r="V71" s="676"/>
      <c r="W71" s="676"/>
      <c r="X71" s="676"/>
      <c r="Y71" s="676"/>
      <c r="Z71" s="676"/>
      <c r="AA71" s="676"/>
      <c r="AB71" s="676"/>
      <c r="AC71" s="676"/>
      <c r="AD71" s="676"/>
      <c r="AE71" s="676"/>
      <c r="AF71" s="676"/>
      <c r="AG71" s="676"/>
      <c r="AH71" s="676"/>
      <c r="AI71" s="676"/>
      <c r="AJ71" s="676"/>
      <c r="AK71" s="676"/>
      <c r="AL71" s="676"/>
      <c r="AM71" s="676"/>
      <c r="AN71" s="676"/>
      <c r="AO71" s="676"/>
      <c r="AP71" s="676"/>
      <c r="AQ71" s="676"/>
      <c r="AR71" s="676"/>
      <c r="AS71" s="676"/>
      <c r="AT71" s="676"/>
      <c r="AU71" s="676"/>
      <c r="AV71" s="676"/>
      <c r="AW71" s="676"/>
      <c r="AX71" s="676"/>
      <c r="AY71" s="676"/>
      <c r="AZ71" s="676"/>
      <c r="BA71" s="676"/>
      <c r="BB71" s="676"/>
    </row>
    <row r="72" spans="1:54" ht="21.75" customHeight="1" x14ac:dyDescent="0.25">
      <c r="A72" s="1148"/>
      <c r="B72" s="1149"/>
      <c r="C72" s="1149"/>
      <c r="D72" s="1149"/>
      <c r="E72" s="1149"/>
      <c r="F72" s="1150"/>
      <c r="G72" s="1110" t="s">
        <v>780</v>
      </c>
      <c r="H72" s="1110"/>
      <c r="I72" s="1110" t="s">
        <v>781</v>
      </c>
      <c r="J72" s="1110"/>
      <c r="K72" s="1110" t="s">
        <v>782</v>
      </c>
      <c r="L72" s="1111"/>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6"/>
      <c r="AY72" s="676"/>
      <c r="AZ72" s="676"/>
      <c r="BA72" s="676"/>
      <c r="BB72" s="676"/>
    </row>
    <row r="73" spans="1:54" ht="21.75" customHeight="1" x14ac:dyDescent="0.25">
      <c r="A73" s="1124" t="s">
        <v>783</v>
      </c>
      <c r="B73" s="1125"/>
      <c r="C73" s="1125"/>
      <c r="D73" s="1125"/>
      <c r="E73" s="1125"/>
      <c r="F73" s="1126"/>
      <c r="G73" s="1127" t="str">
        <f>IF(K71&lt;=0,"",IF(G11="T2","",IF(G11="T3 IF IN ECA ELSE T2","",IF(K71&lt;130,17,IF(AND(K71&gt;=130,K71&lt;=1999),45*(K71^(-0.2)),IF(K71&gt;=2000,9.8))))))</f>
        <v/>
      </c>
      <c r="H73" s="1127"/>
      <c r="I73" s="1127" t="str">
        <f>IF(K71&lt;=0,"",IF(G11="T1","",IF(K71&lt;130,14.4,IF(AND(K71&gt;=130,K71&lt;=1999),44*(K71^(-0.23)),IF(K71&gt;=2000,7.7)))))</f>
        <v/>
      </c>
      <c r="J73" s="1127"/>
      <c r="K73" s="1127" t="str">
        <f>IF(K71&lt;=0,"",IF(G11="T1","",IF(G11="T2","",IF(K71&lt;130,3.4,IF(AND(K71&gt;=130,K71&lt;=1999),9*(K71^(-0.2)),IF(K71&gt;=2000,2))))))</f>
        <v/>
      </c>
      <c r="L73" s="1128"/>
      <c r="M73" s="700"/>
      <c r="N73" s="675" t="b">
        <f>IF(AND(K71&lt;130,K71&gt;0),14.4, IF(AND(K71&gt;=130, K71&lt;=1999), 44*(K71^(-0.23)), IF(K71&gt;=2000,  7.7)))</f>
        <v>0</v>
      </c>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76"/>
      <c r="BA73" s="676"/>
      <c r="BB73" s="676"/>
    </row>
    <row r="74" spans="1:54" ht="21.75" customHeight="1" x14ac:dyDescent="0.25">
      <c r="A74" s="1129" t="s">
        <v>784</v>
      </c>
      <c r="B74" s="1130"/>
      <c r="C74" s="1130"/>
      <c r="D74" s="1130"/>
      <c r="E74" s="1130"/>
      <c r="F74" s="1131"/>
      <c r="G74" s="1132"/>
      <c r="H74" s="1132"/>
      <c r="I74" s="1132"/>
      <c r="J74" s="1132"/>
      <c r="K74" s="1132"/>
      <c r="L74" s="1133"/>
      <c r="M74" s="68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76"/>
      <c r="BA74" s="676"/>
      <c r="BB74" s="676"/>
    </row>
    <row r="75" spans="1:54" ht="21.75" customHeight="1" thickBot="1" x14ac:dyDescent="0.3">
      <c r="A75" s="1155" t="s">
        <v>785</v>
      </c>
      <c r="B75" s="1156"/>
      <c r="C75" s="1156"/>
      <c r="D75" s="1156"/>
      <c r="E75" s="1156"/>
      <c r="F75" s="1157"/>
      <c r="G75" s="1158" t="str">
        <f>IF(AND(G73&gt;0,G74&gt;0),(ROUND(G73,1)-G74)/ROUND(G73,1),IF(AND(G73=0,G74=0),"NA", "NA"))</f>
        <v>NA</v>
      </c>
      <c r="H75" s="1158"/>
      <c r="I75" s="1158" t="str">
        <f>IF(AND(I73&gt;0,I74&gt;0),(ROUND(I73,1)-I74)/ROUND(I73,1),IF(AND(I73=0,I74=0),"NA", "NA"))</f>
        <v>NA</v>
      </c>
      <c r="J75" s="1158"/>
      <c r="K75" s="1158" t="str">
        <f>IF(AND(K73&gt;0,K74&gt;0),(ROUND(K73,1)-K74)/ROUND(K73,1),IF(AND(K73=0,K74=0),"NA", "NA"))</f>
        <v>NA</v>
      </c>
      <c r="L75" s="1159"/>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676"/>
      <c r="AO75" s="676"/>
      <c r="AP75" s="676"/>
      <c r="AQ75" s="676"/>
      <c r="AR75" s="676"/>
      <c r="AS75" s="676"/>
      <c r="AT75" s="676"/>
      <c r="AU75" s="676"/>
      <c r="AV75" s="676"/>
      <c r="AW75" s="676"/>
      <c r="AX75" s="676"/>
      <c r="AY75" s="676"/>
      <c r="AZ75" s="676"/>
      <c r="BA75" s="676"/>
      <c r="BB75" s="676"/>
    </row>
    <row r="76" spans="1:54" ht="17.25" thickTop="1" thickBot="1" x14ac:dyDescent="0.3">
      <c r="A76" s="1160" t="s">
        <v>786</v>
      </c>
      <c r="B76" s="1161"/>
      <c r="C76" s="1161"/>
      <c r="D76" s="1161"/>
      <c r="E76" s="1161"/>
      <c r="F76" s="1162"/>
      <c r="G76" s="1163" t="str">
        <f>IF(G75="NA","",IF(G71="MAIN","5410.11",IF(G71="AUXILIARY","5410.12","")))</f>
        <v/>
      </c>
      <c r="H76" s="1164"/>
      <c r="I76" s="1163"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164" t="str">
        <f>IF(D76="IN_NOX","NA",IF(D76="NA","NA",IF(AND(D76&gt;=14.5%,D76&lt;29.5%,B72="AUXILIARY"),"5410.14",IF(AND(D76&gt;=29.5%,D76&lt;49.5%,B72="AUXILIARY"),"5410.16",IF(AND(D76&gt;=49.5%,B72="AUXILIARY"),"5410.18",IF(AND(D76&gt;=14.5%,D76&lt;29.5%,B72="MAIN"),"5410.13",IF(AND(D76&gt;=29.5%,D76&lt;49.5%,B72="MAIN"),"5410.15",IF(AND(D76&gt;=49.5%,B72="MAIN"),"5410.17","NA"))))))))</f>
        <v>NA</v>
      </c>
      <c r="K76" s="1169"/>
      <c r="L76" s="1170"/>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676"/>
      <c r="AZ76" s="676"/>
      <c r="BA76" s="676"/>
      <c r="BB76" s="676"/>
    </row>
    <row r="77" spans="1:54" ht="16.5" thickTop="1" x14ac:dyDescent="0.25">
      <c r="A77" s="1168"/>
      <c r="B77" s="1168"/>
      <c r="C77" s="1168"/>
      <c r="D77" s="1168"/>
      <c r="E77" s="1168"/>
      <c r="F77" s="1168"/>
      <c r="G77" s="1168"/>
      <c r="H77" s="1168"/>
      <c r="I77" s="1168"/>
      <c r="J77" s="1168"/>
      <c r="K77" s="1168"/>
      <c r="L77" s="1168"/>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c r="BA77" s="676"/>
      <c r="BB77" s="676"/>
    </row>
    <row r="78" spans="1:54" x14ac:dyDescent="0.25">
      <c r="A78" s="676"/>
      <c r="B78" s="676"/>
      <c r="C78" s="676"/>
      <c r="D78" s="676"/>
      <c r="E78" s="676"/>
      <c r="F78" s="676"/>
      <c r="G78" s="676"/>
      <c r="H78" s="676"/>
      <c r="I78" s="676"/>
      <c r="J78" s="676"/>
      <c r="K78" s="676"/>
      <c r="L78" s="676"/>
      <c r="M78" s="703"/>
      <c r="N78" s="704"/>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c r="BA78" s="676"/>
      <c r="BB78" s="676"/>
    </row>
    <row r="79" spans="1:54" x14ac:dyDescent="0.25">
      <c r="A79" s="676"/>
      <c r="B79" s="676"/>
      <c r="C79" s="676"/>
      <c r="D79" s="676"/>
      <c r="E79" s="676"/>
      <c r="F79" s="676"/>
      <c r="G79" s="676"/>
      <c r="H79" s="676"/>
      <c r="I79" s="676"/>
      <c r="J79" s="676"/>
      <c r="K79" s="676"/>
      <c r="L79" s="676"/>
      <c r="M79" s="703"/>
      <c r="N79" s="704"/>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c r="BA79" s="676"/>
      <c r="BB79" s="676"/>
    </row>
    <row r="80" spans="1:54" x14ac:dyDescent="0.25">
      <c r="A80" s="676"/>
      <c r="B80" s="676"/>
      <c r="C80" s="676"/>
      <c r="D80" s="676"/>
      <c r="E80" s="676"/>
      <c r="F80" s="676"/>
      <c r="G80" s="676"/>
      <c r="H80" s="676"/>
      <c r="I80" s="676"/>
      <c r="J80" s="676"/>
      <c r="K80" s="676"/>
      <c r="L80" s="676"/>
      <c r="M80" s="703"/>
      <c r="N80" s="704"/>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c r="BA80" s="676"/>
      <c r="BB80" s="676"/>
    </row>
    <row r="81" spans="1:54" x14ac:dyDescent="0.25">
      <c r="A81" s="676"/>
      <c r="B81" s="676"/>
      <c r="C81" s="676"/>
      <c r="D81" s="676"/>
      <c r="E81" s="676"/>
      <c r="F81" s="676"/>
      <c r="G81" s="676"/>
      <c r="H81" s="676"/>
      <c r="I81" s="676"/>
      <c r="J81" s="676"/>
      <c r="K81" s="676"/>
      <c r="L81" s="676"/>
      <c r="M81" s="703"/>
      <c r="N81" s="704"/>
      <c r="O81" s="676"/>
      <c r="P81" s="676"/>
      <c r="Q81" s="676"/>
      <c r="R81" s="676"/>
      <c r="S81" s="676"/>
      <c r="T81" s="676"/>
      <c r="U81" s="676"/>
      <c r="V81" s="676"/>
      <c r="W81" s="676"/>
      <c r="X81" s="676"/>
      <c r="Y81" s="676"/>
      <c r="Z81" s="676"/>
      <c r="AA81" s="676"/>
      <c r="AB81" s="676"/>
      <c r="AC81" s="676"/>
      <c r="AD81" s="676"/>
      <c r="AE81" s="676"/>
      <c r="AF81" s="676"/>
      <c r="AG81" s="676"/>
      <c r="AH81" s="676"/>
      <c r="AI81" s="676"/>
      <c r="AJ81" s="676"/>
      <c r="AK81" s="676"/>
      <c r="AL81" s="676"/>
      <c r="AM81" s="676"/>
      <c r="AN81" s="676"/>
      <c r="AO81" s="676"/>
      <c r="AP81" s="676"/>
      <c r="AQ81" s="676"/>
      <c r="AR81" s="676"/>
      <c r="AS81" s="676"/>
      <c r="AT81" s="676"/>
      <c r="AU81" s="676"/>
      <c r="AV81" s="676"/>
      <c r="AW81" s="676"/>
      <c r="AX81" s="676"/>
      <c r="AY81" s="676"/>
      <c r="AZ81" s="676"/>
      <c r="BA81" s="676"/>
      <c r="BB81" s="676"/>
    </row>
    <row r="82" spans="1:54" x14ac:dyDescent="0.25">
      <c r="A82" s="676"/>
      <c r="B82" s="676"/>
      <c r="C82" s="676"/>
      <c r="D82" s="676"/>
      <c r="E82" s="676"/>
      <c r="F82" s="676"/>
      <c r="G82" s="676"/>
      <c r="H82" s="676"/>
      <c r="I82" s="676"/>
      <c r="J82" s="676"/>
      <c r="K82" s="676"/>
      <c r="L82" s="676"/>
      <c r="M82" s="703"/>
      <c r="N82" s="704"/>
      <c r="O82" s="676"/>
      <c r="P82" s="676"/>
      <c r="Q82" s="676"/>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76"/>
      <c r="AY82" s="676"/>
      <c r="AZ82" s="676"/>
      <c r="BA82" s="676"/>
      <c r="BB82" s="676"/>
    </row>
    <row r="83" spans="1:54" x14ac:dyDescent="0.25">
      <c r="A83" s="676"/>
      <c r="B83" s="676"/>
      <c r="C83" s="676"/>
      <c r="D83" s="676"/>
      <c r="E83" s="676"/>
      <c r="F83" s="676"/>
      <c r="G83" s="676"/>
      <c r="H83" s="676"/>
      <c r="I83" s="676"/>
      <c r="J83" s="676"/>
      <c r="K83" s="676"/>
      <c r="L83" s="676"/>
      <c r="M83" s="703"/>
      <c r="N83" s="704"/>
      <c r="O83" s="676"/>
      <c r="P83" s="676"/>
      <c r="Q83" s="676"/>
      <c r="R83" s="676"/>
      <c r="S83" s="676"/>
      <c r="T83" s="676"/>
      <c r="U83" s="676"/>
      <c r="V83" s="676"/>
      <c r="W83" s="676"/>
      <c r="X83" s="676"/>
      <c r="Y83" s="676"/>
      <c r="Z83" s="676"/>
      <c r="AA83" s="676"/>
      <c r="AB83" s="6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76"/>
      <c r="AY83" s="676"/>
      <c r="AZ83" s="676"/>
      <c r="BA83" s="676"/>
      <c r="BB83" s="676"/>
    </row>
    <row r="84" spans="1:54" x14ac:dyDescent="0.25">
      <c r="A84" s="676"/>
      <c r="B84" s="676"/>
      <c r="C84" s="676"/>
      <c r="D84" s="676"/>
      <c r="E84" s="676"/>
      <c r="F84" s="676"/>
      <c r="G84" s="676"/>
      <c r="H84" s="676"/>
      <c r="I84" s="676"/>
      <c r="J84" s="676"/>
      <c r="K84" s="676"/>
      <c r="L84" s="676"/>
      <c r="M84" s="703"/>
      <c r="N84" s="704"/>
      <c r="O84" s="676"/>
      <c r="P84" s="676"/>
      <c r="Q84" s="676"/>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76"/>
      <c r="BA84" s="676"/>
      <c r="BB84" s="676"/>
    </row>
    <row r="85" spans="1:54" x14ac:dyDescent="0.25">
      <c r="A85" s="676"/>
      <c r="B85" s="676"/>
      <c r="C85" s="676"/>
      <c r="D85" s="676"/>
      <c r="E85" s="676"/>
      <c r="F85" s="676"/>
      <c r="G85" s="676"/>
      <c r="H85" s="676"/>
      <c r="I85" s="676"/>
      <c r="J85" s="676"/>
      <c r="K85" s="676"/>
      <c r="L85" s="676"/>
      <c r="M85" s="703"/>
      <c r="N85" s="704"/>
      <c r="O85" s="676"/>
      <c r="P85" s="676"/>
      <c r="Q85" s="676"/>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76"/>
      <c r="BA85" s="676"/>
      <c r="BB85" s="676"/>
    </row>
    <row r="86" spans="1:54" x14ac:dyDescent="0.25">
      <c r="A86" s="676"/>
      <c r="B86" s="676"/>
      <c r="C86" s="676"/>
      <c r="D86" s="676"/>
      <c r="E86" s="676"/>
      <c r="F86" s="676"/>
      <c r="G86" s="676"/>
      <c r="H86" s="676"/>
      <c r="I86" s="676"/>
      <c r="J86" s="676"/>
      <c r="K86" s="676"/>
      <c r="L86" s="676"/>
      <c r="M86" s="703"/>
      <c r="N86" s="704"/>
      <c r="O86" s="676"/>
      <c r="P86" s="676"/>
      <c r="Q86" s="676"/>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76"/>
      <c r="BA86" s="676"/>
      <c r="BB86" s="676"/>
    </row>
    <row r="87" spans="1:54" x14ac:dyDescent="0.25">
      <c r="A87" s="676"/>
      <c r="B87" s="676"/>
      <c r="C87" s="676"/>
      <c r="D87" s="676"/>
      <c r="E87" s="676"/>
      <c r="F87" s="676"/>
      <c r="G87" s="676"/>
      <c r="H87" s="676"/>
      <c r="I87" s="676"/>
      <c r="J87" s="676"/>
      <c r="K87" s="676"/>
      <c r="L87" s="676"/>
      <c r="M87" s="703"/>
      <c r="N87" s="704"/>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c r="BA87" s="676"/>
      <c r="BB87" s="676"/>
    </row>
    <row r="88" spans="1:54" x14ac:dyDescent="0.25">
      <c r="A88" s="676"/>
      <c r="B88" s="676"/>
      <c r="C88" s="676"/>
      <c r="D88" s="676"/>
      <c r="E88" s="676"/>
      <c r="F88" s="676"/>
      <c r="G88" s="676"/>
      <c r="H88" s="676"/>
      <c r="I88" s="676"/>
      <c r="J88" s="676"/>
      <c r="K88" s="676"/>
      <c r="L88" s="676"/>
      <c r="M88" s="703"/>
      <c r="N88" s="704"/>
      <c r="O88" s="676"/>
      <c r="P88" s="676"/>
      <c r="Q88" s="676"/>
      <c r="R88" s="676"/>
      <c r="S88" s="676"/>
      <c r="T88" s="676"/>
      <c r="U88" s="676"/>
      <c r="V88" s="676"/>
      <c r="W88" s="676"/>
      <c r="X88" s="676"/>
      <c r="Y88" s="676"/>
      <c r="Z88" s="676"/>
      <c r="AA88" s="676"/>
      <c r="AB88" s="676"/>
      <c r="AC88" s="676"/>
      <c r="AD88" s="676"/>
      <c r="AE88" s="676"/>
      <c r="AF88" s="676"/>
      <c r="AG88" s="676"/>
      <c r="AH88" s="676"/>
      <c r="AI88" s="676"/>
      <c r="AJ88" s="676"/>
      <c r="AK88" s="676"/>
      <c r="AL88" s="676"/>
      <c r="AM88" s="676"/>
      <c r="AN88" s="676"/>
      <c r="AO88" s="676"/>
      <c r="AP88" s="676"/>
      <c r="AQ88" s="676"/>
      <c r="AR88" s="676"/>
      <c r="AS88" s="676"/>
      <c r="AT88" s="676"/>
      <c r="AU88" s="676"/>
      <c r="AV88" s="676"/>
      <c r="AW88" s="676"/>
      <c r="AX88" s="676"/>
      <c r="AY88" s="676"/>
      <c r="AZ88" s="676"/>
      <c r="BA88" s="676"/>
      <c r="BB88" s="676"/>
    </row>
    <row r="89" spans="1:54" x14ac:dyDescent="0.25">
      <c r="A89" s="676"/>
      <c r="B89" s="676"/>
      <c r="C89" s="676"/>
      <c r="D89" s="676"/>
      <c r="E89" s="676"/>
      <c r="F89" s="676"/>
      <c r="G89" s="676"/>
      <c r="H89" s="676"/>
      <c r="I89" s="676"/>
      <c r="J89" s="676"/>
      <c r="K89" s="676"/>
      <c r="L89" s="676"/>
      <c r="M89" s="703"/>
      <c r="N89" s="704"/>
      <c r="O89" s="676"/>
      <c r="P89" s="676"/>
      <c r="Q89" s="676"/>
      <c r="R89" s="676"/>
      <c r="S89" s="676"/>
      <c r="T89" s="676"/>
      <c r="U89" s="676"/>
      <c r="V89" s="676"/>
      <c r="W89" s="676"/>
      <c r="X89" s="676"/>
      <c r="Y89" s="676"/>
      <c r="Z89" s="676"/>
      <c r="AA89" s="676"/>
      <c r="AB89" s="676"/>
      <c r="AC89" s="676"/>
      <c r="AD89" s="676"/>
      <c r="AE89" s="676"/>
      <c r="AF89" s="676"/>
      <c r="AG89" s="676"/>
      <c r="AH89" s="676"/>
      <c r="AI89" s="676"/>
      <c r="AJ89" s="676"/>
      <c r="AK89" s="676"/>
      <c r="AL89" s="676"/>
      <c r="AM89" s="676"/>
      <c r="AN89" s="676"/>
      <c r="AO89" s="676"/>
      <c r="AP89" s="676"/>
      <c r="AQ89" s="676"/>
      <c r="AR89" s="676"/>
      <c r="AS89" s="676"/>
      <c r="AT89" s="676"/>
      <c r="AU89" s="676"/>
      <c r="AV89" s="676"/>
      <c r="AW89" s="676"/>
      <c r="AX89" s="676"/>
      <c r="AY89" s="676"/>
      <c r="AZ89" s="676"/>
      <c r="BA89" s="676"/>
      <c r="BB89" s="676"/>
    </row>
    <row r="90" spans="1:54" x14ac:dyDescent="0.25">
      <c r="A90" s="676"/>
      <c r="B90" s="676"/>
      <c r="C90" s="676"/>
      <c r="D90" s="676"/>
      <c r="E90" s="676"/>
      <c r="F90" s="676"/>
      <c r="G90" s="676"/>
      <c r="H90" s="676"/>
      <c r="I90" s="676"/>
      <c r="J90" s="676"/>
      <c r="K90" s="676"/>
      <c r="L90" s="676"/>
      <c r="M90" s="703"/>
      <c r="N90" s="704"/>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676"/>
      <c r="AL90" s="676"/>
      <c r="AM90" s="676"/>
      <c r="AN90" s="676"/>
      <c r="AO90" s="676"/>
      <c r="AP90" s="676"/>
      <c r="AQ90" s="676"/>
      <c r="AR90" s="676"/>
      <c r="AS90" s="676"/>
      <c r="AT90" s="676"/>
      <c r="AU90" s="676"/>
      <c r="AV90" s="676"/>
      <c r="AW90" s="676"/>
      <c r="AX90" s="676"/>
      <c r="AY90" s="676"/>
      <c r="AZ90" s="676"/>
      <c r="BA90" s="676"/>
      <c r="BB90" s="676"/>
    </row>
    <row r="91" spans="1:54" x14ac:dyDescent="0.25">
      <c r="A91" s="676"/>
      <c r="B91" s="676"/>
      <c r="C91" s="676"/>
      <c r="D91" s="676"/>
      <c r="E91" s="676"/>
      <c r="F91" s="676"/>
      <c r="G91" s="676"/>
      <c r="H91" s="676"/>
      <c r="I91" s="676"/>
      <c r="J91" s="676"/>
      <c r="K91" s="676"/>
      <c r="L91" s="676"/>
      <c r="M91" s="703"/>
      <c r="N91" s="704"/>
      <c r="O91" s="676"/>
      <c r="P91" s="676"/>
      <c r="Q91" s="676"/>
      <c r="R91" s="676"/>
      <c r="S91" s="676"/>
      <c r="T91" s="676"/>
      <c r="U91" s="676"/>
      <c r="V91" s="676"/>
      <c r="W91" s="676"/>
      <c r="X91" s="676"/>
      <c r="Y91" s="676"/>
      <c r="Z91" s="676"/>
      <c r="AA91" s="676"/>
      <c r="AB91" s="676"/>
      <c r="AC91" s="676"/>
      <c r="AD91" s="676"/>
      <c r="AE91" s="676"/>
      <c r="AF91" s="676"/>
      <c r="AG91" s="676"/>
      <c r="AH91" s="676"/>
      <c r="AI91" s="676"/>
      <c r="AJ91" s="676"/>
      <c r="AK91" s="676"/>
      <c r="AL91" s="676"/>
      <c r="AM91" s="676"/>
      <c r="AN91" s="676"/>
      <c r="AO91" s="676"/>
      <c r="AP91" s="676"/>
      <c r="AQ91" s="676"/>
      <c r="AR91" s="676"/>
      <c r="AS91" s="676"/>
      <c r="AT91" s="676"/>
      <c r="AU91" s="676"/>
      <c r="AV91" s="676"/>
      <c r="AW91" s="676"/>
      <c r="AX91" s="676"/>
      <c r="AY91" s="676"/>
      <c r="AZ91" s="676"/>
      <c r="BA91" s="676"/>
      <c r="BB91" s="676"/>
    </row>
    <row r="92" spans="1:54" x14ac:dyDescent="0.25">
      <c r="A92" s="676"/>
      <c r="B92" s="676"/>
      <c r="C92" s="676"/>
      <c r="D92" s="676"/>
      <c r="E92" s="676"/>
      <c r="F92" s="676"/>
      <c r="G92" s="676"/>
      <c r="H92" s="676"/>
      <c r="I92" s="676"/>
      <c r="J92" s="676"/>
      <c r="K92" s="676"/>
      <c r="L92" s="676"/>
      <c r="M92" s="703"/>
      <c r="N92" s="704"/>
      <c r="O92" s="676"/>
      <c r="P92" s="676"/>
      <c r="Q92" s="676"/>
      <c r="R92" s="676"/>
      <c r="S92" s="676"/>
      <c r="T92" s="676"/>
      <c r="U92" s="676"/>
      <c r="V92" s="676"/>
      <c r="W92" s="676"/>
      <c r="X92" s="676"/>
      <c r="Y92" s="676"/>
      <c r="Z92" s="676"/>
      <c r="AA92" s="676"/>
      <c r="AB92" s="676"/>
      <c r="AC92" s="676"/>
      <c r="AD92" s="676"/>
      <c r="AE92" s="676"/>
      <c r="AF92" s="676"/>
      <c r="AG92" s="676"/>
      <c r="AH92" s="676"/>
      <c r="AI92" s="676"/>
      <c r="AJ92" s="676"/>
      <c r="AK92" s="676"/>
      <c r="AL92" s="676"/>
      <c r="AM92" s="676"/>
      <c r="AN92" s="676"/>
      <c r="AO92" s="676"/>
      <c r="AP92" s="676"/>
      <c r="AQ92" s="676"/>
      <c r="AR92" s="676"/>
      <c r="AS92" s="676"/>
      <c r="AT92" s="676"/>
      <c r="AU92" s="676"/>
      <c r="AV92" s="676"/>
      <c r="AW92" s="676"/>
      <c r="AX92" s="676"/>
      <c r="AY92" s="676"/>
      <c r="AZ92" s="676"/>
      <c r="BA92" s="676"/>
      <c r="BB92" s="676"/>
    </row>
    <row r="93" spans="1:54" x14ac:dyDescent="0.25">
      <c r="A93" s="676"/>
      <c r="B93" s="676"/>
      <c r="C93" s="676"/>
      <c r="D93" s="676"/>
      <c r="E93" s="676"/>
      <c r="F93" s="676"/>
      <c r="G93" s="676"/>
      <c r="H93" s="676"/>
      <c r="I93" s="676"/>
      <c r="J93" s="676"/>
      <c r="K93" s="676"/>
      <c r="L93" s="676"/>
      <c r="M93" s="703"/>
      <c r="N93" s="704"/>
      <c r="O93" s="676"/>
      <c r="P93" s="676"/>
      <c r="Q93" s="676"/>
      <c r="R93" s="676"/>
      <c r="S93" s="676"/>
      <c r="T93" s="676"/>
      <c r="U93" s="676"/>
      <c r="V93" s="676"/>
      <c r="W93" s="676"/>
      <c r="X93" s="676"/>
      <c r="Y93" s="676"/>
      <c r="Z93" s="676"/>
      <c r="AA93" s="676"/>
      <c r="AB93" s="676"/>
      <c r="AC93" s="676"/>
      <c r="AD93" s="676"/>
      <c r="AE93" s="676"/>
      <c r="AF93" s="676"/>
      <c r="AG93" s="676"/>
      <c r="AH93" s="676"/>
      <c r="AI93" s="676"/>
      <c r="AJ93" s="676"/>
      <c r="AK93" s="676"/>
      <c r="AL93" s="676"/>
      <c r="AM93" s="676"/>
      <c r="AN93" s="676"/>
      <c r="AO93" s="676"/>
      <c r="AP93" s="676"/>
      <c r="AQ93" s="676"/>
      <c r="AR93" s="676"/>
      <c r="AS93" s="676"/>
      <c r="AT93" s="676"/>
      <c r="AU93" s="676"/>
      <c r="AV93" s="676"/>
      <c r="AW93" s="676"/>
      <c r="AX93" s="676"/>
      <c r="AY93" s="676"/>
      <c r="AZ93" s="676"/>
      <c r="BA93" s="676"/>
      <c r="BB93" s="676"/>
    </row>
    <row r="94" spans="1:54" x14ac:dyDescent="0.25">
      <c r="A94" s="676"/>
      <c r="B94" s="676"/>
      <c r="C94" s="676"/>
      <c r="D94" s="676"/>
      <c r="E94" s="676"/>
      <c r="F94" s="676"/>
      <c r="G94" s="676"/>
      <c r="H94" s="676"/>
      <c r="I94" s="676"/>
      <c r="J94" s="676"/>
      <c r="K94" s="676"/>
      <c r="L94" s="676"/>
      <c r="M94" s="703"/>
      <c r="N94" s="704"/>
      <c r="O94" s="676"/>
      <c r="P94" s="676"/>
      <c r="Q94" s="676"/>
      <c r="R94" s="676"/>
      <c r="S94" s="676"/>
      <c r="T94" s="676"/>
      <c r="U94" s="676"/>
      <c r="V94" s="676"/>
      <c r="W94" s="676"/>
      <c r="X94" s="676"/>
      <c r="Y94" s="676"/>
      <c r="Z94" s="676"/>
      <c r="AA94" s="676"/>
      <c r="AB94" s="676"/>
      <c r="AC94" s="676"/>
      <c r="AD94" s="676"/>
      <c r="AE94" s="676"/>
      <c r="AF94" s="676"/>
      <c r="AG94" s="676"/>
      <c r="AH94" s="676"/>
      <c r="AI94" s="676"/>
      <c r="AJ94" s="676"/>
      <c r="AK94" s="676"/>
      <c r="AL94" s="676"/>
      <c r="AM94" s="676"/>
      <c r="AN94" s="676"/>
      <c r="AO94" s="676"/>
      <c r="AP94" s="676"/>
      <c r="AQ94" s="676"/>
      <c r="AR94" s="676"/>
      <c r="AS94" s="676"/>
      <c r="AT94" s="676"/>
      <c r="AU94" s="676"/>
      <c r="AV94" s="676"/>
      <c r="AW94" s="676"/>
      <c r="AX94" s="676"/>
      <c r="AY94" s="676"/>
      <c r="AZ94" s="676"/>
      <c r="BA94" s="676"/>
      <c r="BB94" s="676"/>
    </row>
    <row r="95" spans="1:54" x14ac:dyDescent="0.25">
      <c r="A95" s="676"/>
      <c r="B95" s="676"/>
      <c r="C95" s="676"/>
      <c r="D95" s="676"/>
      <c r="E95" s="676"/>
      <c r="F95" s="676"/>
      <c r="G95" s="676"/>
      <c r="H95" s="676"/>
      <c r="I95" s="676"/>
      <c r="J95" s="676"/>
      <c r="K95" s="676"/>
      <c r="L95" s="676"/>
      <c r="M95" s="703"/>
      <c r="N95" s="704"/>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6"/>
      <c r="AZ95" s="676"/>
      <c r="BA95" s="676"/>
      <c r="BB95" s="676"/>
    </row>
    <row r="96" spans="1:54" x14ac:dyDescent="0.25">
      <c r="A96" s="676"/>
      <c r="B96" s="676"/>
      <c r="C96" s="676"/>
      <c r="D96" s="676"/>
      <c r="E96" s="676"/>
      <c r="F96" s="676"/>
      <c r="G96" s="676"/>
      <c r="H96" s="676"/>
      <c r="I96" s="676"/>
      <c r="J96" s="676"/>
      <c r="K96" s="676"/>
      <c r="L96" s="676"/>
      <c r="M96" s="703"/>
      <c r="N96" s="704"/>
      <c r="O96" s="676"/>
      <c r="P96" s="676"/>
      <c r="Q96" s="676"/>
      <c r="R96" s="676"/>
      <c r="S96" s="676"/>
      <c r="T96" s="676"/>
      <c r="U96" s="676"/>
      <c r="V96" s="676"/>
      <c r="W96" s="676"/>
      <c r="X96" s="676"/>
      <c r="Y96" s="676"/>
      <c r="Z96" s="676"/>
      <c r="AA96" s="676"/>
      <c r="AB96" s="676"/>
      <c r="AC96" s="676"/>
      <c r="AD96" s="676"/>
      <c r="AE96" s="676"/>
      <c r="AF96" s="676"/>
      <c r="AG96" s="676"/>
      <c r="AH96" s="676"/>
      <c r="AI96" s="676"/>
      <c r="AJ96" s="676"/>
      <c r="AK96" s="676"/>
      <c r="AL96" s="676"/>
      <c r="AM96" s="676"/>
      <c r="AN96" s="676"/>
      <c r="AO96" s="676"/>
      <c r="AP96" s="676"/>
      <c r="AQ96" s="676"/>
      <c r="AR96" s="676"/>
      <c r="AS96" s="676"/>
      <c r="AT96" s="676"/>
      <c r="AU96" s="676"/>
      <c r="AV96" s="676"/>
      <c r="AW96" s="676"/>
      <c r="AX96" s="676"/>
      <c r="AY96" s="676"/>
      <c r="AZ96" s="676"/>
      <c r="BA96" s="676"/>
      <c r="BB96" s="676"/>
    </row>
    <row r="97" spans="1:54" x14ac:dyDescent="0.25">
      <c r="A97" s="676"/>
      <c r="B97" s="676"/>
      <c r="C97" s="676"/>
      <c r="D97" s="676"/>
      <c r="E97" s="676"/>
      <c r="F97" s="676"/>
      <c r="G97" s="676"/>
      <c r="H97" s="676"/>
      <c r="I97" s="676"/>
      <c r="J97" s="676"/>
      <c r="K97" s="676"/>
      <c r="L97" s="676"/>
      <c r="M97" s="703"/>
      <c r="N97" s="704"/>
      <c r="O97" s="676"/>
      <c r="P97" s="676"/>
      <c r="Q97" s="676"/>
      <c r="R97" s="676"/>
      <c r="S97" s="676"/>
      <c r="T97" s="676"/>
      <c r="U97" s="676"/>
      <c r="V97" s="676"/>
      <c r="W97" s="676"/>
      <c r="X97" s="676"/>
      <c r="Y97" s="676"/>
      <c r="Z97" s="676"/>
      <c r="AA97" s="676"/>
      <c r="AB97" s="676"/>
      <c r="AC97" s="676"/>
      <c r="AD97" s="676"/>
      <c r="AE97" s="676"/>
      <c r="AF97" s="676"/>
      <c r="AG97" s="676"/>
      <c r="AH97" s="676"/>
      <c r="AI97" s="676"/>
      <c r="AJ97" s="676"/>
      <c r="AK97" s="676"/>
      <c r="AL97" s="676"/>
      <c r="AM97" s="676"/>
      <c r="AN97" s="676"/>
      <c r="AO97" s="676"/>
      <c r="AP97" s="676"/>
      <c r="AQ97" s="676"/>
      <c r="AR97" s="676"/>
      <c r="AS97" s="676"/>
      <c r="AT97" s="676"/>
      <c r="AU97" s="676"/>
      <c r="AV97" s="676"/>
      <c r="AW97" s="676"/>
      <c r="AX97" s="676"/>
      <c r="AY97" s="676"/>
      <c r="AZ97" s="676"/>
      <c r="BA97" s="676"/>
      <c r="BB97" s="676"/>
    </row>
    <row r="98" spans="1:54" x14ac:dyDescent="0.25">
      <c r="A98" s="676"/>
      <c r="B98" s="676"/>
      <c r="C98" s="676"/>
      <c r="D98" s="676"/>
      <c r="E98" s="676"/>
      <c r="F98" s="676"/>
      <c r="G98" s="676"/>
      <c r="H98" s="676"/>
      <c r="I98" s="676"/>
      <c r="J98" s="676"/>
      <c r="K98" s="676"/>
      <c r="L98" s="676"/>
      <c r="M98" s="703"/>
      <c r="N98" s="704"/>
      <c r="O98" s="676"/>
      <c r="P98" s="676"/>
      <c r="Q98" s="676"/>
      <c r="R98" s="676"/>
      <c r="S98" s="676"/>
      <c r="T98" s="676"/>
      <c r="U98" s="676"/>
      <c r="V98" s="676"/>
      <c r="W98" s="676"/>
      <c r="X98" s="676"/>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6"/>
      <c r="AY98" s="676"/>
      <c r="AZ98" s="676"/>
      <c r="BA98" s="676"/>
      <c r="BB98" s="676"/>
    </row>
    <row r="99" spans="1:54" x14ac:dyDescent="0.25">
      <c r="A99" s="676"/>
      <c r="B99" s="676"/>
      <c r="C99" s="676"/>
      <c r="D99" s="676"/>
      <c r="E99" s="676"/>
      <c r="F99" s="676"/>
      <c r="G99" s="676"/>
      <c r="H99" s="676"/>
      <c r="I99" s="676"/>
      <c r="J99" s="676"/>
      <c r="K99" s="676"/>
      <c r="L99" s="676"/>
      <c r="M99" s="703"/>
      <c r="N99" s="704"/>
      <c r="O99" s="676"/>
      <c r="P99" s="676"/>
      <c r="Q99" s="676"/>
      <c r="R99" s="676"/>
      <c r="S99" s="676"/>
      <c r="T99" s="676"/>
      <c r="U99" s="676"/>
      <c r="V99" s="676"/>
      <c r="W99" s="676"/>
      <c r="X99" s="676"/>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6"/>
      <c r="AY99" s="676"/>
      <c r="AZ99" s="676"/>
      <c r="BA99" s="676"/>
      <c r="BB99" s="676"/>
    </row>
    <row r="100" spans="1:54" x14ac:dyDescent="0.25">
      <c r="A100" s="676"/>
      <c r="B100" s="676"/>
      <c r="C100" s="676"/>
      <c r="D100" s="676"/>
      <c r="E100" s="676"/>
      <c r="F100" s="676"/>
      <c r="G100" s="676"/>
      <c r="H100" s="676"/>
      <c r="I100" s="676"/>
      <c r="J100" s="676"/>
      <c r="K100" s="676"/>
      <c r="L100" s="676"/>
      <c r="M100" s="703"/>
      <c r="N100" s="704"/>
      <c r="O100" s="676"/>
      <c r="P100" s="676"/>
      <c r="Q100" s="676"/>
      <c r="R100" s="676"/>
      <c r="S100" s="676"/>
      <c r="T100" s="676"/>
      <c r="U100" s="676"/>
      <c r="V100" s="676"/>
      <c r="W100" s="676"/>
      <c r="X100" s="676"/>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6"/>
      <c r="AY100" s="676"/>
      <c r="AZ100" s="676"/>
      <c r="BA100" s="676"/>
      <c r="BB100" s="676"/>
    </row>
    <row r="101" spans="1:54" x14ac:dyDescent="0.25">
      <c r="A101" s="676"/>
      <c r="B101" s="676"/>
      <c r="C101" s="676"/>
      <c r="D101" s="676"/>
      <c r="E101" s="676"/>
      <c r="F101" s="676"/>
      <c r="G101" s="676"/>
      <c r="H101" s="676"/>
      <c r="I101" s="676"/>
      <c r="J101" s="676"/>
      <c r="K101" s="676"/>
      <c r="L101" s="676"/>
      <c r="M101" s="703"/>
      <c r="N101" s="704"/>
      <c r="O101" s="676"/>
      <c r="P101" s="676"/>
      <c r="Q101" s="676"/>
      <c r="R101" s="676"/>
      <c r="S101" s="676"/>
      <c r="T101" s="676"/>
      <c r="U101" s="676"/>
      <c r="V101" s="676"/>
      <c r="W101" s="676"/>
      <c r="X101" s="676"/>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6"/>
      <c r="AY101" s="676"/>
      <c r="AZ101" s="676"/>
      <c r="BA101" s="676"/>
      <c r="BB101" s="676"/>
    </row>
    <row r="102" spans="1:54" x14ac:dyDescent="0.25">
      <c r="A102" s="676"/>
      <c r="B102" s="676"/>
      <c r="C102" s="676"/>
      <c r="D102" s="676"/>
      <c r="E102" s="676"/>
      <c r="F102" s="676"/>
      <c r="G102" s="676"/>
      <c r="H102" s="676"/>
      <c r="I102" s="676"/>
      <c r="J102" s="676"/>
      <c r="K102" s="676"/>
      <c r="L102" s="676"/>
      <c r="M102" s="703"/>
      <c r="N102" s="704"/>
      <c r="O102" s="676"/>
      <c r="P102" s="676"/>
      <c r="Q102" s="676"/>
      <c r="R102" s="676"/>
      <c r="S102" s="676"/>
      <c r="T102" s="676"/>
      <c r="U102" s="676"/>
      <c r="V102" s="676"/>
      <c r="W102" s="676"/>
      <c r="X102" s="676"/>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6"/>
      <c r="AY102" s="676"/>
      <c r="AZ102" s="676"/>
      <c r="BA102" s="676"/>
      <c r="BB102" s="676"/>
    </row>
    <row r="103" spans="1:54" x14ac:dyDescent="0.25">
      <c r="A103" s="676"/>
      <c r="B103" s="676"/>
      <c r="C103" s="676"/>
      <c r="D103" s="676"/>
      <c r="E103" s="676"/>
      <c r="F103" s="676"/>
      <c r="G103" s="676"/>
      <c r="H103" s="676"/>
      <c r="I103" s="676"/>
      <c r="J103" s="676"/>
      <c r="K103" s="676"/>
      <c r="L103" s="676"/>
      <c r="M103" s="703"/>
      <c r="N103" s="704"/>
      <c r="O103" s="676"/>
      <c r="P103" s="676"/>
      <c r="Q103" s="676"/>
      <c r="R103" s="676"/>
      <c r="S103" s="676"/>
      <c r="T103" s="676"/>
      <c r="U103" s="676"/>
      <c r="V103" s="676"/>
      <c r="W103" s="676"/>
      <c r="X103" s="676"/>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6"/>
      <c r="AY103" s="676"/>
      <c r="AZ103" s="676"/>
      <c r="BA103" s="676"/>
      <c r="BB103" s="676"/>
    </row>
    <row r="104" spans="1:54" x14ac:dyDescent="0.25">
      <c r="A104" s="676"/>
      <c r="B104" s="676"/>
      <c r="C104" s="676"/>
      <c r="D104" s="676"/>
      <c r="E104" s="676"/>
      <c r="F104" s="676"/>
      <c r="G104" s="676"/>
      <c r="H104" s="676"/>
      <c r="I104" s="676"/>
      <c r="J104" s="676"/>
      <c r="K104" s="676"/>
      <c r="L104" s="676"/>
      <c r="M104" s="703"/>
      <c r="N104" s="704"/>
      <c r="O104" s="676"/>
      <c r="P104" s="676"/>
      <c r="Q104" s="676"/>
      <c r="R104" s="676"/>
      <c r="S104" s="676"/>
      <c r="T104" s="676"/>
      <c r="U104" s="676"/>
      <c r="V104" s="676"/>
      <c r="W104" s="676"/>
      <c r="X104" s="676"/>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6"/>
      <c r="AY104" s="676"/>
      <c r="AZ104" s="676"/>
      <c r="BA104" s="676"/>
      <c r="BB104" s="676"/>
    </row>
    <row r="105" spans="1:54" x14ac:dyDescent="0.25">
      <c r="A105" s="676"/>
      <c r="B105" s="676"/>
      <c r="C105" s="676"/>
      <c r="D105" s="676"/>
      <c r="E105" s="676"/>
      <c r="F105" s="676"/>
      <c r="G105" s="676"/>
      <c r="H105" s="676"/>
      <c r="I105" s="676"/>
      <c r="J105" s="676"/>
      <c r="K105" s="676"/>
      <c r="L105" s="676"/>
      <c r="M105" s="703"/>
      <c r="N105" s="704"/>
      <c r="O105" s="676"/>
      <c r="P105" s="676"/>
      <c r="Q105" s="676"/>
      <c r="R105" s="676"/>
      <c r="S105" s="676"/>
      <c r="T105" s="676"/>
      <c r="U105" s="676"/>
      <c r="V105" s="676"/>
      <c r="W105" s="676"/>
      <c r="X105" s="676"/>
      <c r="Y105" s="676"/>
      <c r="Z105" s="676"/>
      <c r="AA105" s="676"/>
      <c r="AB105" s="676"/>
      <c r="AC105" s="676"/>
      <c r="AD105" s="676"/>
      <c r="AE105" s="676"/>
      <c r="AF105" s="676"/>
      <c r="AG105" s="676"/>
      <c r="AH105" s="676"/>
      <c r="AI105" s="676"/>
      <c r="AJ105" s="676"/>
      <c r="AK105" s="676"/>
      <c r="AL105" s="676"/>
      <c r="AM105" s="676"/>
      <c r="AN105" s="676"/>
      <c r="AO105" s="676"/>
      <c r="AP105" s="676"/>
      <c r="AQ105" s="676"/>
      <c r="AR105" s="676"/>
      <c r="AS105" s="676"/>
      <c r="AT105" s="676"/>
      <c r="AU105" s="676"/>
      <c r="AV105" s="676"/>
      <c r="AW105" s="676"/>
      <c r="AX105" s="676"/>
      <c r="AY105" s="676"/>
      <c r="AZ105" s="676"/>
      <c r="BA105" s="676"/>
      <c r="BB105" s="676"/>
    </row>
    <row r="106" spans="1:54" x14ac:dyDescent="0.25">
      <c r="A106" s="676"/>
      <c r="B106" s="676"/>
      <c r="C106" s="676"/>
      <c r="D106" s="676"/>
      <c r="E106" s="676"/>
      <c r="F106" s="676"/>
      <c r="G106" s="676"/>
      <c r="H106" s="676"/>
      <c r="I106" s="676"/>
      <c r="J106" s="676"/>
      <c r="K106" s="676"/>
      <c r="L106" s="676"/>
      <c r="M106" s="703"/>
      <c r="N106" s="704"/>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6"/>
      <c r="AY106" s="676"/>
      <c r="AZ106" s="676"/>
      <c r="BA106" s="676"/>
      <c r="BB106" s="676"/>
    </row>
    <row r="107" spans="1:54" x14ac:dyDescent="0.25">
      <c r="A107" s="676"/>
      <c r="B107" s="676"/>
      <c r="C107" s="676"/>
      <c r="D107" s="676"/>
      <c r="E107" s="676"/>
      <c r="F107" s="676"/>
      <c r="G107" s="676"/>
      <c r="H107" s="676"/>
      <c r="I107" s="676"/>
      <c r="J107" s="676"/>
      <c r="K107" s="676"/>
      <c r="L107" s="676"/>
      <c r="M107" s="703"/>
      <c r="N107" s="704"/>
      <c r="O107" s="676"/>
      <c r="P107" s="676"/>
      <c r="Q107" s="676"/>
      <c r="R107" s="676"/>
      <c r="S107" s="676"/>
      <c r="T107" s="676"/>
      <c r="U107" s="676"/>
      <c r="V107" s="676"/>
      <c r="W107" s="676"/>
      <c r="X107" s="676"/>
      <c r="Y107" s="676"/>
      <c r="Z107" s="676"/>
      <c r="AA107" s="676"/>
      <c r="AB107" s="676"/>
      <c r="AC107" s="676"/>
      <c r="AD107" s="676"/>
      <c r="AE107" s="676"/>
      <c r="AF107" s="676"/>
      <c r="AG107" s="676"/>
      <c r="AH107" s="676"/>
      <c r="AI107" s="676"/>
      <c r="AJ107" s="676"/>
      <c r="AK107" s="676"/>
      <c r="AL107" s="676"/>
      <c r="AM107" s="676"/>
      <c r="AN107" s="676"/>
      <c r="AO107" s="676"/>
      <c r="AP107" s="676"/>
      <c r="AQ107" s="676"/>
      <c r="AR107" s="676"/>
      <c r="AS107" s="676"/>
      <c r="AT107" s="676"/>
      <c r="AU107" s="676"/>
      <c r="AV107" s="676"/>
      <c r="AW107" s="676"/>
      <c r="AX107" s="676"/>
      <c r="AY107" s="676"/>
      <c r="AZ107" s="676"/>
      <c r="BA107" s="676"/>
      <c r="BB107" s="676"/>
    </row>
    <row r="108" spans="1:54" x14ac:dyDescent="0.25">
      <c r="A108" s="676"/>
      <c r="B108" s="676"/>
      <c r="C108" s="676"/>
      <c r="D108" s="676"/>
      <c r="E108" s="676"/>
      <c r="F108" s="676"/>
      <c r="G108" s="676"/>
      <c r="H108" s="676"/>
      <c r="I108" s="676"/>
      <c r="J108" s="676"/>
      <c r="K108" s="676"/>
      <c r="L108" s="676"/>
      <c r="M108" s="703"/>
      <c r="N108" s="704"/>
      <c r="O108" s="676"/>
      <c r="P108" s="676"/>
      <c r="Q108" s="676"/>
      <c r="R108" s="676"/>
      <c r="S108" s="676"/>
      <c r="T108" s="676"/>
      <c r="U108" s="676"/>
      <c r="V108" s="676"/>
      <c r="W108" s="676"/>
      <c r="X108" s="676"/>
      <c r="Y108" s="676"/>
      <c r="Z108" s="676"/>
      <c r="AA108" s="676"/>
      <c r="AB108" s="676"/>
      <c r="AC108" s="676"/>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676"/>
      <c r="AY108" s="676"/>
      <c r="AZ108" s="676"/>
      <c r="BA108" s="676"/>
      <c r="BB108" s="676"/>
    </row>
    <row r="109" spans="1:54" x14ac:dyDescent="0.25">
      <c r="A109" s="676"/>
      <c r="B109" s="676"/>
      <c r="C109" s="676"/>
      <c r="D109" s="676"/>
      <c r="E109" s="676"/>
      <c r="F109" s="676"/>
      <c r="G109" s="676"/>
      <c r="H109" s="676"/>
      <c r="I109" s="676"/>
      <c r="J109" s="676"/>
      <c r="K109" s="676"/>
      <c r="L109" s="676"/>
      <c r="M109" s="703"/>
      <c r="N109" s="704"/>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676"/>
      <c r="AK109" s="676"/>
      <c r="AL109" s="676"/>
      <c r="AM109" s="676"/>
      <c r="AN109" s="676"/>
      <c r="AO109" s="676"/>
      <c r="AP109" s="676"/>
      <c r="AQ109" s="676"/>
      <c r="AR109" s="676"/>
      <c r="AS109" s="676"/>
      <c r="AT109" s="676"/>
      <c r="AU109" s="676"/>
      <c r="AV109" s="676"/>
      <c r="AW109" s="676"/>
      <c r="AX109" s="676"/>
      <c r="AY109" s="676"/>
      <c r="AZ109" s="676"/>
      <c r="BA109" s="676"/>
      <c r="BB109" s="676"/>
    </row>
    <row r="110" spans="1:54" x14ac:dyDescent="0.25">
      <c r="A110" s="676"/>
      <c r="B110" s="676"/>
      <c r="C110" s="676"/>
      <c r="D110" s="676"/>
      <c r="E110" s="676"/>
      <c r="F110" s="676"/>
      <c r="G110" s="676"/>
      <c r="H110" s="676"/>
      <c r="I110" s="676"/>
      <c r="J110" s="676"/>
      <c r="K110" s="676"/>
      <c r="L110" s="676"/>
      <c r="M110" s="703"/>
      <c r="N110" s="704"/>
      <c r="O110" s="676"/>
      <c r="P110" s="676"/>
      <c r="Q110" s="676"/>
      <c r="R110" s="676"/>
      <c r="S110" s="676"/>
      <c r="T110" s="676"/>
      <c r="U110" s="676"/>
      <c r="V110" s="676"/>
      <c r="W110" s="676"/>
      <c r="X110" s="676"/>
      <c r="Y110" s="676"/>
      <c r="Z110" s="676"/>
      <c r="AA110" s="676"/>
      <c r="AB110" s="676"/>
      <c r="AC110" s="676"/>
      <c r="AD110" s="676"/>
      <c r="AE110" s="676"/>
      <c r="AF110" s="676"/>
      <c r="AG110" s="676"/>
      <c r="AH110" s="676"/>
      <c r="AI110" s="676"/>
      <c r="AJ110" s="676"/>
      <c r="AK110" s="676"/>
      <c r="AL110" s="676"/>
      <c r="AM110" s="676"/>
      <c r="AN110" s="676"/>
      <c r="AO110" s="676"/>
      <c r="AP110" s="676"/>
      <c r="AQ110" s="676"/>
      <c r="AR110" s="676"/>
      <c r="AS110" s="676"/>
      <c r="AT110" s="676"/>
      <c r="AU110" s="676"/>
      <c r="AV110" s="676"/>
      <c r="AW110" s="676"/>
      <c r="AX110" s="676"/>
      <c r="AY110" s="676"/>
      <c r="AZ110" s="676"/>
      <c r="BA110" s="676"/>
      <c r="BB110" s="676"/>
    </row>
    <row r="111" spans="1:54" x14ac:dyDescent="0.25">
      <c r="A111" s="676"/>
      <c r="B111" s="676"/>
      <c r="C111" s="676"/>
      <c r="D111" s="676"/>
      <c r="E111" s="676"/>
      <c r="F111" s="676"/>
      <c r="G111" s="676"/>
      <c r="H111" s="676"/>
      <c r="I111" s="676"/>
      <c r="J111" s="676"/>
      <c r="K111" s="676"/>
      <c r="L111" s="676"/>
      <c r="M111" s="703"/>
      <c r="N111" s="704"/>
      <c r="O111" s="676"/>
      <c r="P111" s="676"/>
      <c r="Q111" s="676"/>
      <c r="R111" s="676"/>
      <c r="S111" s="676"/>
      <c r="T111" s="676"/>
      <c r="U111" s="676"/>
      <c r="V111" s="676"/>
      <c r="W111" s="676"/>
      <c r="X111" s="676"/>
      <c r="Y111" s="676"/>
      <c r="Z111" s="676"/>
      <c r="AA111" s="676"/>
      <c r="AB111" s="676"/>
      <c r="AC111" s="676"/>
      <c r="AD111" s="676"/>
      <c r="AE111" s="676"/>
      <c r="AF111" s="676"/>
      <c r="AG111" s="676"/>
      <c r="AH111" s="676"/>
      <c r="AI111" s="676"/>
      <c r="AJ111" s="676"/>
      <c r="AK111" s="676"/>
      <c r="AL111" s="676"/>
      <c r="AM111" s="676"/>
      <c r="AN111" s="676"/>
      <c r="AO111" s="676"/>
      <c r="AP111" s="676"/>
      <c r="AQ111" s="676"/>
      <c r="AR111" s="676"/>
      <c r="AS111" s="676"/>
      <c r="AT111" s="676"/>
      <c r="AU111" s="676"/>
      <c r="AV111" s="676"/>
      <c r="AW111" s="676"/>
      <c r="AX111" s="676"/>
      <c r="AY111" s="676"/>
      <c r="AZ111" s="676"/>
      <c r="BA111" s="676"/>
      <c r="BB111" s="676"/>
    </row>
    <row r="112" spans="1:54" x14ac:dyDescent="0.25">
      <c r="A112" s="676"/>
      <c r="B112" s="676"/>
      <c r="C112" s="676"/>
      <c r="D112" s="676"/>
      <c r="E112" s="676"/>
      <c r="F112" s="676"/>
      <c r="G112" s="676"/>
      <c r="H112" s="676"/>
      <c r="I112" s="676"/>
      <c r="J112" s="676"/>
      <c r="K112" s="676"/>
      <c r="L112" s="676"/>
      <c r="M112" s="703"/>
      <c r="N112" s="704"/>
      <c r="O112" s="676"/>
      <c r="P112" s="676"/>
      <c r="Q112" s="676"/>
      <c r="R112" s="676"/>
      <c r="S112" s="676"/>
      <c r="T112" s="676"/>
      <c r="U112" s="676"/>
      <c r="V112" s="676"/>
      <c r="W112" s="676"/>
      <c r="X112" s="676"/>
      <c r="Y112" s="676"/>
      <c r="Z112" s="676"/>
      <c r="AA112" s="676"/>
      <c r="AB112" s="676"/>
      <c r="AC112" s="676"/>
      <c r="AD112" s="676"/>
      <c r="AE112" s="676"/>
      <c r="AF112" s="676"/>
      <c r="AG112" s="676"/>
      <c r="AH112" s="676"/>
      <c r="AI112" s="676"/>
      <c r="AJ112" s="676"/>
      <c r="AK112" s="676"/>
      <c r="AL112" s="676"/>
      <c r="AM112" s="676"/>
      <c r="AN112" s="676"/>
      <c r="AO112" s="676"/>
      <c r="AP112" s="676"/>
      <c r="AQ112" s="676"/>
      <c r="AR112" s="676"/>
      <c r="AS112" s="676"/>
      <c r="AT112" s="676"/>
      <c r="AU112" s="676"/>
      <c r="AV112" s="676"/>
      <c r="AW112" s="676"/>
      <c r="AX112" s="676"/>
      <c r="AY112" s="676"/>
      <c r="AZ112" s="676"/>
      <c r="BA112" s="676"/>
      <c r="BB112" s="676"/>
    </row>
    <row r="113" spans="1:54" x14ac:dyDescent="0.25">
      <c r="A113" s="676"/>
      <c r="B113" s="676"/>
      <c r="C113" s="676"/>
      <c r="D113" s="676"/>
      <c r="E113" s="676"/>
      <c r="F113" s="676"/>
      <c r="G113" s="676"/>
      <c r="H113" s="676"/>
      <c r="I113" s="676"/>
      <c r="J113" s="676"/>
      <c r="K113" s="676"/>
      <c r="L113" s="676"/>
      <c r="M113" s="703"/>
      <c r="N113" s="704"/>
      <c r="O113" s="676"/>
      <c r="P113" s="676"/>
      <c r="Q113" s="676"/>
      <c r="R113" s="676"/>
      <c r="S113" s="676"/>
      <c r="T113" s="676"/>
      <c r="U113" s="676"/>
      <c r="V113" s="676"/>
      <c r="W113" s="676"/>
      <c r="X113" s="676"/>
      <c r="Y113" s="676"/>
      <c r="Z113" s="676"/>
      <c r="AA113" s="676"/>
      <c r="AB113" s="676"/>
      <c r="AC113" s="676"/>
      <c r="AD113" s="676"/>
      <c r="AE113" s="676"/>
      <c r="AF113" s="676"/>
      <c r="AG113" s="676"/>
      <c r="AH113" s="676"/>
      <c r="AI113" s="676"/>
      <c r="AJ113" s="676"/>
      <c r="AK113" s="676"/>
      <c r="AL113" s="676"/>
      <c r="AM113" s="676"/>
      <c r="AN113" s="676"/>
      <c r="AO113" s="676"/>
      <c r="AP113" s="676"/>
      <c r="AQ113" s="676"/>
      <c r="AR113" s="676"/>
      <c r="AS113" s="676"/>
      <c r="AT113" s="676"/>
      <c r="AU113" s="676"/>
      <c r="AV113" s="676"/>
      <c r="AW113" s="676"/>
      <c r="AX113" s="676"/>
      <c r="AY113" s="676"/>
      <c r="AZ113" s="676"/>
      <c r="BA113" s="676"/>
      <c r="BB113" s="676"/>
    </row>
    <row r="114" spans="1:54" x14ac:dyDescent="0.25">
      <c r="A114" s="676"/>
      <c r="B114" s="676"/>
      <c r="C114" s="676"/>
      <c r="D114" s="676"/>
      <c r="E114" s="676"/>
      <c r="F114" s="676"/>
      <c r="G114" s="676"/>
      <c r="H114" s="676"/>
      <c r="I114" s="676"/>
      <c r="J114" s="676"/>
      <c r="K114" s="676"/>
      <c r="L114" s="676"/>
      <c r="M114" s="703"/>
      <c r="N114" s="704"/>
      <c r="O114" s="676"/>
      <c r="P114" s="676"/>
      <c r="Q114" s="676"/>
      <c r="R114" s="676"/>
      <c r="S114" s="676"/>
      <c r="T114" s="676"/>
      <c r="U114" s="676"/>
      <c r="V114" s="676"/>
      <c r="W114" s="676"/>
      <c r="X114" s="676"/>
      <c r="Y114" s="676"/>
      <c r="Z114" s="676"/>
      <c r="AA114" s="676"/>
      <c r="AB114" s="676"/>
      <c r="AC114" s="676"/>
      <c r="AD114" s="676"/>
      <c r="AE114" s="676"/>
      <c r="AF114" s="676"/>
      <c r="AG114" s="676"/>
      <c r="AH114" s="676"/>
      <c r="AI114" s="676"/>
      <c r="AJ114" s="676"/>
      <c r="AK114" s="676"/>
      <c r="AL114" s="676"/>
      <c r="AM114" s="676"/>
      <c r="AN114" s="676"/>
      <c r="AO114" s="676"/>
      <c r="AP114" s="676"/>
      <c r="AQ114" s="676"/>
      <c r="AR114" s="676"/>
      <c r="AS114" s="676"/>
      <c r="AT114" s="676"/>
      <c r="AU114" s="676"/>
      <c r="AV114" s="676"/>
      <c r="AW114" s="676"/>
      <c r="AX114" s="676"/>
      <c r="AY114" s="676"/>
      <c r="AZ114" s="676"/>
      <c r="BA114" s="676"/>
      <c r="BB114" s="676"/>
    </row>
    <row r="115" spans="1:54" x14ac:dyDescent="0.25">
      <c r="A115" s="676"/>
      <c r="B115" s="676"/>
      <c r="C115" s="676"/>
      <c r="D115" s="676"/>
      <c r="E115" s="676"/>
      <c r="F115" s="676"/>
      <c r="G115" s="676"/>
      <c r="H115" s="676"/>
      <c r="I115" s="676"/>
      <c r="J115" s="676"/>
      <c r="K115" s="676"/>
      <c r="L115" s="676"/>
      <c r="M115" s="703"/>
      <c r="N115" s="704"/>
      <c r="O115" s="676"/>
      <c r="P115" s="676"/>
      <c r="Q115" s="676"/>
      <c r="R115" s="676"/>
      <c r="S115" s="676"/>
      <c r="T115" s="676"/>
      <c r="U115" s="676"/>
      <c r="V115" s="676"/>
      <c r="W115" s="676"/>
      <c r="X115" s="676"/>
      <c r="Y115" s="676"/>
      <c r="Z115" s="676"/>
      <c r="AA115" s="676"/>
      <c r="AB115" s="676"/>
      <c r="AC115" s="676"/>
      <c r="AD115" s="676"/>
      <c r="AE115" s="676"/>
      <c r="AF115" s="676"/>
      <c r="AG115" s="676"/>
      <c r="AH115" s="676"/>
      <c r="AI115" s="676"/>
      <c r="AJ115" s="676"/>
      <c r="AK115" s="676"/>
      <c r="AL115" s="676"/>
      <c r="AM115" s="676"/>
      <c r="AN115" s="676"/>
      <c r="AO115" s="676"/>
      <c r="AP115" s="676"/>
      <c r="AQ115" s="676"/>
      <c r="AR115" s="676"/>
      <c r="AS115" s="676"/>
      <c r="AT115" s="676"/>
      <c r="AU115" s="676"/>
      <c r="AV115" s="676"/>
      <c r="AW115" s="676"/>
      <c r="AX115" s="676"/>
      <c r="AY115" s="676"/>
      <c r="AZ115" s="676"/>
      <c r="BA115" s="676"/>
      <c r="BB115" s="676"/>
    </row>
    <row r="116" spans="1:54" x14ac:dyDescent="0.25">
      <c r="A116" s="676"/>
      <c r="B116" s="676"/>
      <c r="C116" s="676"/>
      <c r="D116" s="676"/>
      <c r="E116" s="676"/>
      <c r="F116" s="676"/>
      <c r="G116" s="676"/>
      <c r="H116" s="676"/>
      <c r="I116" s="676"/>
      <c r="J116" s="676"/>
      <c r="K116" s="676"/>
      <c r="L116" s="676"/>
      <c r="M116" s="703"/>
      <c r="N116" s="704"/>
      <c r="O116" s="676"/>
      <c r="P116" s="676"/>
      <c r="Q116" s="676"/>
      <c r="R116" s="676"/>
      <c r="S116" s="676"/>
      <c r="T116" s="676"/>
      <c r="U116" s="676"/>
      <c r="V116" s="676"/>
      <c r="W116" s="676"/>
      <c r="X116" s="676"/>
      <c r="Y116" s="676"/>
      <c r="Z116" s="676"/>
      <c r="AA116" s="676"/>
      <c r="AB116" s="676"/>
      <c r="AC116" s="676"/>
      <c r="AD116" s="676"/>
      <c r="AE116" s="676"/>
      <c r="AF116" s="676"/>
      <c r="AG116" s="676"/>
      <c r="AH116" s="676"/>
      <c r="AI116" s="676"/>
      <c r="AJ116" s="676"/>
      <c r="AK116" s="676"/>
      <c r="AL116" s="676"/>
      <c r="AM116" s="676"/>
      <c r="AN116" s="676"/>
      <c r="AO116" s="676"/>
      <c r="AP116" s="676"/>
      <c r="AQ116" s="676"/>
      <c r="AR116" s="676"/>
      <c r="AS116" s="676"/>
      <c r="AT116" s="676"/>
      <c r="AU116" s="676"/>
      <c r="AV116" s="676"/>
      <c r="AW116" s="676"/>
      <c r="AX116" s="676"/>
      <c r="AY116" s="676"/>
      <c r="AZ116" s="676"/>
      <c r="BA116" s="676"/>
      <c r="BB116" s="676"/>
    </row>
    <row r="117" spans="1:54" x14ac:dyDescent="0.25">
      <c r="A117" s="676"/>
      <c r="B117" s="676"/>
      <c r="C117" s="676"/>
      <c r="D117" s="676"/>
      <c r="E117" s="676"/>
      <c r="F117" s="676"/>
      <c r="G117" s="676"/>
      <c r="H117" s="676"/>
      <c r="I117" s="676"/>
      <c r="J117" s="676"/>
      <c r="K117" s="676"/>
      <c r="L117" s="676"/>
      <c r="M117" s="703"/>
      <c r="N117" s="704"/>
      <c r="O117" s="676"/>
      <c r="P117" s="676"/>
      <c r="Q117" s="676"/>
      <c r="R117" s="676"/>
      <c r="S117" s="676"/>
      <c r="T117" s="676"/>
      <c r="U117" s="676"/>
      <c r="V117" s="676"/>
      <c r="W117" s="676"/>
      <c r="X117" s="676"/>
      <c r="Y117" s="676"/>
      <c r="Z117" s="676"/>
      <c r="AA117" s="676"/>
      <c r="AB117" s="676"/>
      <c r="AC117" s="676"/>
      <c r="AD117" s="676"/>
      <c r="AE117" s="676"/>
      <c r="AF117" s="676"/>
      <c r="AG117" s="676"/>
      <c r="AH117" s="676"/>
      <c r="AI117" s="676"/>
      <c r="AJ117" s="676"/>
      <c r="AK117" s="676"/>
      <c r="AL117" s="676"/>
      <c r="AM117" s="676"/>
      <c r="AN117" s="676"/>
      <c r="AO117" s="676"/>
      <c r="AP117" s="676"/>
      <c r="AQ117" s="676"/>
      <c r="AR117" s="676"/>
      <c r="AS117" s="676"/>
      <c r="AT117" s="676"/>
      <c r="AU117" s="676"/>
      <c r="AV117" s="676"/>
      <c r="AW117" s="676"/>
      <c r="AX117" s="676"/>
      <c r="AY117" s="676"/>
      <c r="AZ117" s="676"/>
      <c r="BA117" s="676"/>
      <c r="BB117" s="676"/>
    </row>
    <row r="118" spans="1:54" x14ac:dyDescent="0.25">
      <c r="A118" s="676"/>
      <c r="B118" s="676"/>
      <c r="C118" s="676"/>
      <c r="D118" s="676"/>
      <c r="E118" s="676"/>
      <c r="F118" s="676"/>
      <c r="G118" s="676"/>
      <c r="H118" s="676"/>
      <c r="I118" s="676"/>
      <c r="J118" s="676"/>
      <c r="K118" s="676"/>
      <c r="L118" s="676"/>
      <c r="M118" s="703"/>
      <c r="N118" s="704"/>
      <c r="O118" s="676"/>
      <c r="P118" s="676"/>
      <c r="Q118" s="676"/>
      <c r="R118" s="676"/>
      <c r="S118" s="676"/>
      <c r="T118" s="676"/>
      <c r="U118" s="676"/>
      <c r="V118" s="676"/>
      <c r="W118" s="676"/>
      <c r="X118" s="676"/>
      <c r="Y118" s="676"/>
      <c r="Z118" s="676"/>
      <c r="AA118" s="676"/>
      <c r="AB118" s="676"/>
      <c r="AC118" s="676"/>
      <c r="AD118" s="676"/>
      <c r="AE118" s="676"/>
      <c r="AF118" s="676"/>
      <c r="AG118" s="676"/>
      <c r="AH118" s="676"/>
      <c r="AI118" s="676"/>
      <c r="AJ118" s="676"/>
      <c r="AK118" s="676"/>
      <c r="AL118" s="676"/>
      <c r="AM118" s="676"/>
      <c r="AN118" s="676"/>
      <c r="AO118" s="676"/>
      <c r="AP118" s="676"/>
      <c r="AQ118" s="676"/>
      <c r="AR118" s="676"/>
      <c r="AS118" s="676"/>
      <c r="AT118" s="676"/>
      <c r="AU118" s="676"/>
      <c r="AV118" s="676"/>
      <c r="AW118" s="676"/>
      <c r="AX118" s="676"/>
      <c r="AY118" s="676"/>
      <c r="AZ118" s="676"/>
      <c r="BA118" s="676"/>
      <c r="BB118" s="676"/>
    </row>
    <row r="119" spans="1:54" x14ac:dyDescent="0.25">
      <c r="A119" s="676"/>
      <c r="B119" s="676"/>
      <c r="C119" s="676"/>
      <c r="D119" s="676"/>
      <c r="E119" s="676"/>
      <c r="F119" s="676"/>
      <c r="G119" s="676"/>
      <c r="H119" s="676"/>
      <c r="I119" s="676"/>
      <c r="J119" s="676"/>
      <c r="K119" s="676"/>
      <c r="L119" s="676"/>
      <c r="M119" s="703"/>
      <c r="N119" s="704"/>
      <c r="O119" s="676"/>
      <c r="P119" s="676"/>
      <c r="Q119" s="676"/>
      <c r="R119" s="676"/>
      <c r="S119" s="676"/>
      <c r="T119" s="676"/>
      <c r="U119" s="676"/>
      <c r="V119" s="676"/>
      <c r="W119" s="676"/>
      <c r="X119" s="676"/>
      <c r="Y119" s="676"/>
      <c r="Z119" s="676"/>
      <c r="AA119" s="676"/>
      <c r="AB119" s="676"/>
      <c r="AC119" s="676"/>
      <c r="AD119" s="676"/>
      <c r="AE119" s="676"/>
      <c r="AF119" s="676"/>
      <c r="AG119" s="676"/>
      <c r="AH119" s="676"/>
      <c r="AI119" s="676"/>
      <c r="AJ119" s="676"/>
      <c r="AK119" s="676"/>
      <c r="AL119" s="676"/>
      <c r="AM119" s="676"/>
      <c r="AN119" s="676"/>
      <c r="AO119" s="676"/>
      <c r="AP119" s="676"/>
      <c r="AQ119" s="676"/>
      <c r="AR119" s="676"/>
      <c r="AS119" s="676"/>
      <c r="AT119" s="676"/>
      <c r="AU119" s="676"/>
      <c r="AV119" s="676"/>
      <c r="AW119" s="676"/>
      <c r="AX119" s="676"/>
      <c r="AY119" s="676"/>
      <c r="AZ119" s="676"/>
      <c r="BA119" s="676"/>
      <c r="BB119" s="676"/>
    </row>
    <row r="120" spans="1:54" x14ac:dyDescent="0.25">
      <c r="A120" s="676"/>
      <c r="B120" s="676"/>
      <c r="C120" s="676"/>
      <c r="D120" s="676"/>
      <c r="E120" s="676"/>
      <c r="F120" s="676"/>
      <c r="G120" s="676"/>
      <c r="H120" s="676"/>
      <c r="I120" s="676"/>
      <c r="J120" s="676"/>
      <c r="K120" s="676"/>
      <c r="L120" s="676"/>
      <c r="M120" s="703"/>
      <c r="N120" s="704"/>
      <c r="O120" s="676"/>
      <c r="P120" s="676"/>
      <c r="Q120" s="676"/>
      <c r="R120" s="676"/>
      <c r="S120" s="676"/>
      <c r="T120" s="676"/>
      <c r="U120" s="676"/>
      <c r="V120" s="676"/>
      <c r="W120" s="676"/>
      <c r="X120" s="676"/>
      <c r="Y120" s="676"/>
      <c r="Z120" s="676"/>
      <c r="AA120" s="676"/>
      <c r="AB120" s="676"/>
      <c r="AC120" s="676"/>
      <c r="AD120" s="676"/>
      <c r="AE120" s="676"/>
      <c r="AF120" s="676"/>
      <c r="AG120" s="676"/>
      <c r="AH120" s="676"/>
      <c r="AI120" s="676"/>
      <c r="AJ120" s="676"/>
      <c r="AK120" s="676"/>
      <c r="AL120" s="676"/>
      <c r="AM120" s="676"/>
      <c r="AN120" s="676"/>
      <c r="AO120" s="676"/>
      <c r="AP120" s="676"/>
      <c r="AQ120" s="676"/>
      <c r="AR120" s="676"/>
      <c r="AS120" s="676"/>
      <c r="AT120" s="676"/>
      <c r="AU120" s="676"/>
      <c r="AV120" s="676"/>
      <c r="AW120" s="676"/>
      <c r="AX120" s="676"/>
      <c r="AY120" s="676"/>
      <c r="AZ120" s="676"/>
      <c r="BA120" s="676"/>
      <c r="BB120" s="676"/>
    </row>
    <row r="121" spans="1:54" x14ac:dyDescent="0.25">
      <c r="A121" s="676"/>
      <c r="B121" s="676"/>
      <c r="C121" s="676"/>
      <c r="D121" s="676"/>
      <c r="E121" s="676"/>
      <c r="F121" s="676"/>
      <c r="G121" s="676"/>
      <c r="H121" s="676"/>
      <c r="I121" s="676"/>
      <c r="J121" s="676"/>
      <c r="K121" s="676"/>
      <c r="L121" s="676"/>
      <c r="M121" s="703"/>
      <c r="N121" s="704"/>
      <c r="O121" s="676"/>
      <c r="P121" s="676"/>
      <c r="Q121" s="676"/>
      <c r="R121" s="676"/>
      <c r="S121" s="676"/>
      <c r="T121" s="676"/>
      <c r="U121" s="676"/>
      <c r="V121" s="676"/>
      <c r="W121" s="676"/>
      <c r="X121" s="676"/>
      <c r="Y121" s="676"/>
      <c r="Z121" s="676"/>
      <c r="AA121" s="676"/>
      <c r="AB121" s="676"/>
      <c r="AC121" s="676"/>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676"/>
      <c r="AY121" s="676"/>
      <c r="AZ121" s="676"/>
      <c r="BA121" s="676"/>
      <c r="BB121" s="676"/>
    </row>
    <row r="122" spans="1:54" x14ac:dyDescent="0.25">
      <c r="A122" s="676"/>
      <c r="B122" s="676"/>
      <c r="C122" s="676"/>
      <c r="D122" s="676"/>
      <c r="E122" s="676"/>
      <c r="F122" s="676"/>
      <c r="G122" s="676"/>
      <c r="H122" s="676"/>
      <c r="I122" s="676"/>
      <c r="J122" s="676"/>
      <c r="K122" s="676"/>
      <c r="L122" s="676"/>
      <c r="M122" s="703"/>
      <c r="N122" s="704"/>
      <c r="O122" s="676"/>
      <c r="P122" s="676"/>
      <c r="Q122" s="676"/>
      <c r="R122" s="676"/>
      <c r="S122" s="676"/>
      <c r="T122" s="676"/>
      <c r="U122" s="676"/>
      <c r="V122" s="676"/>
      <c r="W122" s="676"/>
      <c r="X122" s="676"/>
      <c r="Y122" s="676"/>
      <c r="Z122" s="676"/>
      <c r="AA122" s="676"/>
      <c r="AB122" s="676"/>
      <c r="AC122" s="676"/>
      <c r="AD122" s="676"/>
      <c r="AE122" s="676"/>
      <c r="AF122" s="676"/>
      <c r="AG122" s="676"/>
      <c r="AH122" s="676"/>
      <c r="AI122" s="676"/>
      <c r="AJ122" s="676"/>
      <c r="AK122" s="676"/>
      <c r="AL122" s="676"/>
      <c r="AM122" s="676"/>
      <c r="AN122" s="676"/>
      <c r="AO122" s="676"/>
      <c r="AP122" s="676"/>
      <c r="AQ122" s="676"/>
      <c r="AR122" s="676"/>
      <c r="AS122" s="676"/>
      <c r="AT122" s="676"/>
      <c r="AU122" s="676"/>
      <c r="AV122" s="676"/>
      <c r="AW122" s="676"/>
      <c r="AX122" s="676"/>
      <c r="AY122" s="676"/>
      <c r="AZ122" s="676"/>
      <c r="BA122" s="676"/>
      <c r="BB122" s="676"/>
    </row>
    <row r="123" spans="1:54" x14ac:dyDescent="0.25">
      <c r="A123" s="676"/>
      <c r="B123" s="676"/>
      <c r="C123" s="676"/>
      <c r="D123" s="676"/>
      <c r="E123" s="676"/>
      <c r="F123" s="676"/>
      <c r="G123" s="676"/>
      <c r="H123" s="676"/>
      <c r="I123" s="676"/>
      <c r="J123" s="676"/>
      <c r="K123" s="676"/>
      <c r="L123" s="676"/>
      <c r="M123" s="703"/>
      <c r="N123" s="704"/>
      <c r="O123" s="676"/>
      <c r="P123" s="676"/>
      <c r="Q123" s="676"/>
      <c r="R123" s="676"/>
      <c r="S123" s="676"/>
      <c r="T123" s="676"/>
      <c r="U123" s="676"/>
      <c r="V123" s="676"/>
      <c r="W123" s="676"/>
      <c r="X123" s="676"/>
      <c r="Y123" s="676"/>
      <c r="Z123" s="676"/>
      <c r="AA123" s="676"/>
      <c r="AB123" s="676"/>
      <c r="AC123" s="676"/>
      <c r="AD123" s="676"/>
      <c r="AE123" s="676"/>
      <c r="AF123" s="676"/>
      <c r="AG123" s="676"/>
      <c r="AH123" s="676"/>
      <c r="AI123" s="676"/>
      <c r="AJ123" s="676"/>
      <c r="AK123" s="676"/>
      <c r="AL123" s="676"/>
      <c r="AM123" s="676"/>
      <c r="AN123" s="676"/>
      <c r="AO123" s="676"/>
      <c r="AP123" s="676"/>
      <c r="AQ123" s="676"/>
      <c r="AR123" s="676"/>
      <c r="AS123" s="676"/>
      <c r="AT123" s="676"/>
      <c r="AU123" s="676"/>
      <c r="AV123" s="676"/>
      <c r="AW123" s="676"/>
      <c r="AX123" s="676"/>
      <c r="AY123" s="676"/>
      <c r="AZ123" s="676"/>
      <c r="BA123" s="676"/>
      <c r="BB123" s="676"/>
    </row>
    <row r="124" spans="1:54" x14ac:dyDescent="0.25">
      <c r="A124" s="676"/>
      <c r="B124" s="676"/>
      <c r="C124" s="676"/>
      <c r="D124" s="676"/>
      <c r="E124" s="676"/>
      <c r="F124" s="676"/>
      <c r="G124" s="676"/>
      <c r="H124" s="676"/>
      <c r="I124" s="676"/>
      <c r="J124" s="676"/>
      <c r="K124" s="676"/>
      <c r="L124" s="676"/>
      <c r="M124" s="703"/>
      <c r="N124" s="704"/>
      <c r="O124" s="676"/>
      <c r="P124" s="676"/>
      <c r="Q124" s="676"/>
      <c r="R124" s="676"/>
      <c r="S124" s="676"/>
      <c r="T124" s="676"/>
      <c r="U124" s="676"/>
      <c r="V124" s="676"/>
      <c r="W124" s="676"/>
      <c r="X124" s="676"/>
      <c r="Y124" s="676"/>
      <c r="Z124" s="676"/>
      <c r="AA124" s="676"/>
      <c r="AB124" s="676"/>
      <c r="AC124" s="676"/>
      <c r="AD124" s="676"/>
      <c r="AE124" s="676"/>
      <c r="AF124" s="676"/>
      <c r="AG124" s="676"/>
      <c r="AH124" s="676"/>
      <c r="AI124" s="676"/>
      <c r="AJ124" s="676"/>
      <c r="AK124" s="676"/>
      <c r="AL124" s="676"/>
      <c r="AM124" s="676"/>
      <c r="AN124" s="676"/>
      <c r="AO124" s="676"/>
      <c r="AP124" s="676"/>
      <c r="AQ124" s="676"/>
      <c r="AR124" s="676"/>
      <c r="AS124" s="676"/>
      <c r="AT124" s="676"/>
      <c r="AU124" s="676"/>
      <c r="AV124" s="676"/>
      <c r="AW124" s="676"/>
      <c r="AX124" s="676"/>
      <c r="AY124" s="676"/>
      <c r="AZ124" s="676"/>
      <c r="BA124" s="676"/>
      <c r="BB124" s="676"/>
    </row>
    <row r="125" spans="1:54" x14ac:dyDescent="0.25">
      <c r="A125" s="676"/>
      <c r="B125" s="676"/>
      <c r="C125" s="676"/>
      <c r="D125" s="676"/>
      <c r="E125" s="676"/>
      <c r="F125" s="676"/>
      <c r="G125" s="676"/>
      <c r="H125" s="676"/>
      <c r="I125" s="676"/>
      <c r="J125" s="676"/>
      <c r="K125" s="676"/>
      <c r="L125" s="676"/>
      <c r="M125" s="703"/>
      <c r="N125" s="704"/>
      <c r="O125" s="676"/>
      <c r="P125" s="676"/>
      <c r="Q125" s="676"/>
      <c r="R125" s="676"/>
      <c r="S125" s="676"/>
      <c r="T125" s="676"/>
      <c r="U125" s="676"/>
      <c r="V125" s="676"/>
      <c r="W125" s="676"/>
      <c r="X125" s="676"/>
      <c r="Y125" s="676"/>
      <c r="Z125" s="676"/>
      <c r="AA125" s="676"/>
      <c r="AB125" s="676"/>
      <c r="AC125" s="676"/>
      <c r="AD125" s="676"/>
      <c r="AE125" s="676"/>
      <c r="AF125" s="676"/>
      <c r="AG125" s="676"/>
      <c r="AH125" s="676"/>
      <c r="AI125" s="676"/>
      <c r="AJ125" s="676"/>
      <c r="AK125" s="676"/>
      <c r="AL125" s="676"/>
      <c r="AM125" s="676"/>
      <c r="AN125" s="676"/>
      <c r="AO125" s="676"/>
      <c r="AP125" s="676"/>
      <c r="AQ125" s="676"/>
      <c r="AR125" s="676"/>
      <c r="AS125" s="676"/>
      <c r="AT125" s="676"/>
      <c r="AU125" s="676"/>
      <c r="AV125" s="676"/>
      <c r="AW125" s="676"/>
      <c r="AX125" s="676"/>
      <c r="AY125" s="676"/>
      <c r="AZ125" s="676"/>
      <c r="BA125" s="676"/>
      <c r="BB125" s="676"/>
    </row>
    <row r="126" spans="1:54" x14ac:dyDescent="0.25">
      <c r="A126" s="676"/>
      <c r="B126" s="676"/>
      <c r="C126" s="676"/>
      <c r="D126" s="676"/>
      <c r="E126" s="676"/>
      <c r="F126" s="676"/>
      <c r="G126" s="676"/>
      <c r="H126" s="676"/>
      <c r="I126" s="676"/>
      <c r="J126" s="676"/>
      <c r="K126" s="676"/>
      <c r="L126" s="676"/>
      <c r="M126" s="703"/>
      <c r="N126" s="704"/>
      <c r="O126" s="676"/>
      <c r="P126" s="676"/>
      <c r="Q126" s="676"/>
      <c r="R126" s="676"/>
      <c r="S126" s="676"/>
      <c r="T126" s="676"/>
      <c r="U126" s="676"/>
      <c r="V126" s="676"/>
      <c r="W126" s="676"/>
      <c r="X126" s="676"/>
      <c r="Y126" s="676"/>
      <c r="Z126" s="676"/>
      <c r="AA126" s="676"/>
      <c r="AB126" s="676"/>
      <c r="AC126" s="676"/>
      <c r="AD126" s="676"/>
      <c r="AE126" s="676"/>
      <c r="AF126" s="676"/>
      <c r="AG126" s="676"/>
      <c r="AH126" s="676"/>
      <c r="AI126" s="676"/>
      <c r="AJ126" s="676"/>
      <c r="AK126" s="676"/>
      <c r="AL126" s="676"/>
      <c r="AM126" s="676"/>
      <c r="AN126" s="676"/>
      <c r="AO126" s="676"/>
      <c r="AP126" s="676"/>
      <c r="AQ126" s="676"/>
      <c r="AR126" s="676"/>
      <c r="AS126" s="676"/>
      <c r="AT126" s="676"/>
      <c r="AU126" s="676"/>
      <c r="AV126" s="676"/>
      <c r="AW126" s="676"/>
      <c r="AX126" s="676"/>
      <c r="AY126" s="676"/>
      <c r="AZ126" s="676"/>
      <c r="BA126" s="676"/>
      <c r="BB126" s="676"/>
    </row>
    <row r="127" spans="1:54" x14ac:dyDescent="0.25">
      <c r="A127" s="676"/>
      <c r="B127" s="676"/>
      <c r="C127" s="676"/>
      <c r="D127" s="676"/>
      <c r="E127" s="676"/>
      <c r="F127" s="676"/>
      <c r="G127" s="676"/>
      <c r="H127" s="676"/>
      <c r="I127" s="676"/>
      <c r="J127" s="676"/>
      <c r="K127" s="676"/>
      <c r="L127" s="676"/>
      <c r="M127" s="703"/>
      <c r="N127" s="704"/>
      <c r="O127" s="676"/>
      <c r="P127" s="676"/>
      <c r="Q127" s="676"/>
      <c r="R127" s="676"/>
      <c r="S127" s="676"/>
      <c r="T127" s="676"/>
      <c r="U127" s="676"/>
      <c r="V127" s="676"/>
      <c r="W127" s="676"/>
      <c r="X127" s="676"/>
      <c r="Y127" s="676"/>
      <c r="Z127" s="676"/>
      <c r="AA127" s="676"/>
      <c r="AB127" s="676"/>
      <c r="AC127" s="676"/>
      <c r="AD127" s="676"/>
      <c r="AE127" s="676"/>
      <c r="AF127" s="676"/>
      <c r="AG127" s="676"/>
      <c r="AH127" s="676"/>
      <c r="AI127" s="676"/>
      <c r="AJ127" s="676"/>
      <c r="AK127" s="676"/>
      <c r="AL127" s="676"/>
      <c r="AM127" s="676"/>
      <c r="AN127" s="676"/>
      <c r="AO127" s="676"/>
      <c r="AP127" s="676"/>
      <c r="AQ127" s="676"/>
      <c r="AR127" s="676"/>
      <c r="AS127" s="676"/>
      <c r="AT127" s="676"/>
      <c r="AU127" s="676"/>
      <c r="AV127" s="676"/>
      <c r="AW127" s="676"/>
      <c r="AX127" s="676"/>
      <c r="AY127" s="676"/>
      <c r="AZ127" s="676"/>
      <c r="BA127" s="676"/>
      <c r="BB127" s="676"/>
    </row>
    <row r="128" spans="1:54" x14ac:dyDescent="0.25">
      <c r="A128" s="676"/>
      <c r="B128" s="676"/>
      <c r="C128" s="676"/>
      <c r="D128" s="676"/>
      <c r="E128" s="676"/>
      <c r="F128" s="676"/>
      <c r="G128" s="676"/>
      <c r="H128" s="676"/>
      <c r="I128" s="676"/>
      <c r="J128" s="676"/>
      <c r="K128" s="676"/>
      <c r="L128" s="676"/>
      <c r="M128" s="703"/>
      <c r="N128" s="704"/>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676"/>
      <c r="AK128" s="676"/>
      <c r="AL128" s="676"/>
      <c r="AM128" s="676"/>
      <c r="AN128" s="676"/>
      <c r="AO128" s="676"/>
      <c r="AP128" s="676"/>
      <c r="AQ128" s="676"/>
      <c r="AR128" s="676"/>
      <c r="AS128" s="676"/>
      <c r="AT128" s="676"/>
      <c r="AU128" s="676"/>
      <c r="AV128" s="676"/>
      <c r="AW128" s="676"/>
      <c r="AX128" s="676"/>
      <c r="AY128" s="676"/>
      <c r="AZ128" s="676"/>
      <c r="BA128" s="676"/>
      <c r="BB128" s="676"/>
    </row>
    <row r="129" spans="1:54" x14ac:dyDescent="0.25">
      <c r="A129" s="676"/>
      <c r="B129" s="676"/>
      <c r="C129" s="676"/>
      <c r="D129" s="676"/>
      <c r="E129" s="676"/>
      <c r="F129" s="676"/>
      <c r="G129" s="676"/>
      <c r="H129" s="676"/>
      <c r="I129" s="676"/>
      <c r="J129" s="676"/>
      <c r="K129" s="676"/>
      <c r="L129" s="676"/>
      <c r="M129" s="703"/>
      <c r="N129" s="704"/>
      <c r="O129" s="676"/>
      <c r="P129" s="676"/>
      <c r="Q129" s="676"/>
      <c r="R129" s="676"/>
      <c r="S129" s="676"/>
      <c r="T129" s="676"/>
      <c r="U129" s="676"/>
      <c r="V129" s="676"/>
      <c r="W129" s="676"/>
      <c r="X129" s="676"/>
      <c r="Y129" s="676"/>
      <c r="Z129" s="676"/>
      <c r="AA129" s="676"/>
      <c r="AB129" s="676"/>
      <c r="AC129" s="676"/>
      <c r="AD129" s="676"/>
      <c r="AE129" s="676"/>
      <c r="AF129" s="676"/>
      <c r="AG129" s="676"/>
      <c r="AH129" s="676"/>
      <c r="AI129" s="676"/>
      <c r="AJ129" s="676"/>
      <c r="AK129" s="676"/>
      <c r="AL129" s="676"/>
      <c r="AM129" s="676"/>
      <c r="AN129" s="676"/>
      <c r="AO129" s="676"/>
      <c r="AP129" s="676"/>
      <c r="AQ129" s="676"/>
      <c r="AR129" s="676"/>
      <c r="AS129" s="676"/>
      <c r="AT129" s="676"/>
      <c r="AU129" s="676"/>
      <c r="AV129" s="676"/>
      <c r="AW129" s="676"/>
      <c r="AX129" s="676"/>
      <c r="AY129" s="676"/>
      <c r="AZ129" s="676"/>
      <c r="BA129" s="676"/>
      <c r="BB129" s="676"/>
    </row>
    <row r="130" spans="1:54" x14ac:dyDescent="0.25">
      <c r="A130" s="676"/>
      <c r="B130" s="676"/>
      <c r="C130" s="676"/>
      <c r="D130" s="676"/>
      <c r="E130" s="676"/>
      <c r="F130" s="676"/>
      <c r="G130" s="676"/>
      <c r="H130" s="676"/>
      <c r="I130" s="676"/>
      <c r="J130" s="676"/>
      <c r="K130" s="676"/>
      <c r="L130" s="676"/>
      <c r="M130" s="703"/>
      <c r="N130" s="704"/>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6"/>
      <c r="AY130" s="676"/>
      <c r="AZ130" s="676"/>
      <c r="BA130" s="676"/>
      <c r="BB130" s="676"/>
    </row>
    <row r="131" spans="1:54" x14ac:dyDescent="0.25">
      <c r="A131" s="676"/>
      <c r="B131" s="676"/>
      <c r="C131" s="676"/>
      <c r="D131" s="676"/>
      <c r="E131" s="676"/>
      <c r="F131" s="676"/>
      <c r="G131" s="676"/>
      <c r="H131" s="676"/>
      <c r="I131" s="676"/>
      <c r="J131" s="676"/>
      <c r="K131" s="676"/>
      <c r="L131" s="676"/>
      <c r="M131" s="703"/>
      <c r="N131" s="704"/>
      <c r="O131" s="676"/>
      <c r="P131" s="676"/>
      <c r="Q131" s="676"/>
      <c r="R131" s="676"/>
      <c r="S131" s="676"/>
      <c r="T131" s="676"/>
      <c r="U131" s="676"/>
      <c r="V131" s="676"/>
      <c r="W131" s="676"/>
      <c r="X131" s="676"/>
      <c r="Y131" s="676"/>
      <c r="Z131" s="676"/>
      <c r="AA131" s="676"/>
      <c r="AB131" s="676"/>
      <c r="AC131" s="676"/>
      <c r="AD131" s="676"/>
      <c r="AE131" s="676"/>
      <c r="AF131" s="676"/>
      <c r="AG131" s="676"/>
      <c r="AH131" s="676"/>
      <c r="AI131" s="676"/>
      <c r="AJ131" s="676"/>
      <c r="AK131" s="676"/>
      <c r="AL131" s="676"/>
      <c r="AM131" s="676"/>
      <c r="AN131" s="676"/>
      <c r="AO131" s="676"/>
      <c r="AP131" s="676"/>
      <c r="AQ131" s="676"/>
      <c r="AR131" s="676"/>
      <c r="AS131" s="676"/>
      <c r="AT131" s="676"/>
      <c r="AU131" s="676"/>
      <c r="AV131" s="676"/>
      <c r="AW131" s="676"/>
      <c r="AX131" s="676"/>
      <c r="AY131" s="676"/>
      <c r="AZ131" s="676"/>
      <c r="BA131" s="676"/>
      <c r="BB131" s="676"/>
    </row>
    <row r="132" spans="1:54" x14ac:dyDescent="0.25">
      <c r="A132" s="676"/>
      <c r="B132" s="676"/>
      <c r="C132" s="676"/>
      <c r="D132" s="676"/>
      <c r="E132" s="676"/>
      <c r="F132" s="676"/>
      <c r="G132" s="676"/>
      <c r="H132" s="676"/>
      <c r="I132" s="676"/>
      <c r="J132" s="676"/>
      <c r="K132" s="676"/>
      <c r="L132" s="676"/>
      <c r="M132" s="703"/>
      <c r="N132" s="704"/>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6"/>
      <c r="AP132" s="676"/>
      <c r="AQ132" s="676"/>
      <c r="AR132" s="676"/>
      <c r="AS132" s="676"/>
      <c r="AT132" s="676"/>
      <c r="AU132" s="676"/>
      <c r="AV132" s="676"/>
      <c r="AW132" s="676"/>
      <c r="AX132" s="676"/>
      <c r="AY132" s="676"/>
      <c r="AZ132" s="676"/>
      <c r="BA132" s="676"/>
      <c r="BB132" s="676"/>
    </row>
    <row r="133" spans="1:54" x14ac:dyDescent="0.25">
      <c r="A133" s="676"/>
      <c r="B133" s="676"/>
      <c r="C133" s="676"/>
      <c r="D133" s="676"/>
      <c r="E133" s="676"/>
      <c r="F133" s="676"/>
      <c r="G133" s="676"/>
      <c r="H133" s="676"/>
      <c r="I133" s="676"/>
      <c r="J133" s="676"/>
      <c r="K133" s="676"/>
      <c r="L133" s="676"/>
      <c r="M133" s="703"/>
      <c r="N133" s="704"/>
      <c r="O133" s="676"/>
      <c r="P133" s="676"/>
      <c r="Q133" s="676"/>
      <c r="R133" s="676"/>
      <c r="S133" s="676"/>
      <c r="T133" s="676"/>
      <c r="U133" s="676"/>
      <c r="V133" s="676"/>
      <c r="W133" s="676"/>
      <c r="X133" s="676"/>
      <c r="Y133" s="676"/>
      <c r="Z133" s="676"/>
      <c r="AA133" s="676"/>
      <c r="AB133" s="676"/>
      <c r="AC133" s="676"/>
      <c r="AD133" s="676"/>
      <c r="AE133" s="676"/>
      <c r="AF133" s="676"/>
      <c r="AG133" s="676"/>
      <c r="AH133" s="676"/>
      <c r="AI133" s="676"/>
      <c r="AJ133" s="676"/>
      <c r="AK133" s="676"/>
      <c r="AL133" s="676"/>
      <c r="AM133" s="676"/>
      <c r="AN133" s="676"/>
      <c r="AO133" s="676"/>
      <c r="AP133" s="676"/>
      <c r="AQ133" s="676"/>
      <c r="AR133" s="676"/>
      <c r="AS133" s="676"/>
      <c r="AT133" s="676"/>
      <c r="AU133" s="676"/>
      <c r="AV133" s="676"/>
      <c r="AW133" s="676"/>
      <c r="AX133" s="676"/>
      <c r="AY133" s="676"/>
      <c r="AZ133" s="676"/>
      <c r="BA133" s="676"/>
      <c r="BB133" s="676"/>
    </row>
    <row r="134" spans="1:54" x14ac:dyDescent="0.25">
      <c r="A134" s="676"/>
      <c r="B134" s="676"/>
      <c r="C134" s="676"/>
      <c r="D134" s="676"/>
      <c r="E134" s="676"/>
      <c r="F134" s="676"/>
      <c r="G134" s="676"/>
      <c r="H134" s="676"/>
      <c r="I134" s="676"/>
      <c r="J134" s="676"/>
      <c r="K134" s="676"/>
      <c r="L134" s="676"/>
      <c r="M134" s="703"/>
      <c r="N134" s="704"/>
      <c r="O134" s="676"/>
      <c r="P134" s="676"/>
      <c r="Q134" s="676"/>
      <c r="R134" s="676"/>
      <c r="S134" s="676"/>
      <c r="T134" s="676"/>
      <c r="U134" s="676"/>
      <c r="V134" s="676"/>
      <c r="W134" s="676"/>
      <c r="X134" s="676"/>
      <c r="Y134" s="676"/>
      <c r="Z134" s="676"/>
      <c r="AA134" s="676"/>
      <c r="AB134" s="676"/>
      <c r="AC134" s="676"/>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676"/>
      <c r="AY134" s="676"/>
      <c r="AZ134" s="676"/>
      <c r="BA134" s="676"/>
      <c r="BB134" s="676"/>
    </row>
    <row r="135" spans="1:54" x14ac:dyDescent="0.25">
      <c r="A135" s="676"/>
      <c r="B135" s="676"/>
      <c r="C135" s="676"/>
      <c r="D135" s="676"/>
      <c r="E135" s="676"/>
      <c r="F135" s="676"/>
      <c r="G135" s="676"/>
      <c r="H135" s="676"/>
      <c r="I135" s="676"/>
      <c r="J135" s="676"/>
      <c r="K135" s="676"/>
      <c r="L135" s="676"/>
      <c r="M135" s="703"/>
      <c r="N135" s="704"/>
      <c r="O135" s="676"/>
      <c r="P135" s="676"/>
      <c r="Q135" s="676"/>
      <c r="R135" s="676"/>
      <c r="S135" s="676"/>
      <c r="T135" s="676"/>
      <c r="U135" s="676"/>
      <c r="V135" s="676"/>
      <c r="W135" s="676"/>
      <c r="X135" s="676"/>
      <c r="Y135" s="676"/>
      <c r="Z135" s="676"/>
      <c r="AA135" s="676"/>
      <c r="AB135" s="676"/>
      <c r="AC135" s="676"/>
      <c r="AD135" s="676"/>
      <c r="AE135" s="676"/>
      <c r="AF135" s="676"/>
      <c r="AG135" s="676"/>
      <c r="AH135" s="676"/>
      <c r="AI135" s="676"/>
      <c r="AJ135" s="676"/>
      <c r="AK135" s="676"/>
      <c r="AL135" s="676"/>
      <c r="AM135" s="676"/>
      <c r="AN135" s="676"/>
      <c r="AO135" s="676"/>
      <c r="AP135" s="676"/>
      <c r="AQ135" s="676"/>
      <c r="AR135" s="676"/>
      <c r="AS135" s="676"/>
      <c r="AT135" s="676"/>
      <c r="AU135" s="676"/>
      <c r="AV135" s="676"/>
      <c r="AW135" s="676"/>
      <c r="AX135" s="676"/>
      <c r="AY135" s="676"/>
      <c r="AZ135" s="676"/>
      <c r="BA135" s="676"/>
      <c r="BB135" s="676"/>
    </row>
    <row r="136" spans="1:54" x14ac:dyDescent="0.25">
      <c r="A136" s="676"/>
      <c r="B136" s="676"/>
      <c r="C136" s="676"/>
      <c r="D136" s="676"/>
      <c r="E136" s="676"/>
      <c r="F136" s="676"/>
      <c r="G136" s="676"/>
      <c r="H136" s="676"/>
      <c r="I136" s="676"/>
      <c r="J136" s="676"/>
      <c r="K136" s="676"/>
      <c r="L136" s="676"/>
      <c r="M136" s="703"/>
      <c r="N136" s="704"/>
      <c r="O136" s="676"/>
      <c r="P136" s="676"/>
      <c r="Q136" s="676"/>
      <c r="R136" s="676"/>
      <c r="S136" s="676"/>
      <c r="T136" s="676"/>
      <c r="U136" s="676"/>
      <c r="V136" s="676"/>
      <c r="W136" s="676"/>
      <c r="X136" s="676"/>
      <c r="Y136" s="676"/>
      <c r="Z136" s="676"/>
      <c r="AA136" s="676"/>
      <c r="AB136" s="676"/>
      <c r="AC136" s="676"/>
      <c r="AD136" s="676"/>
      <c r="AE136" s="676"/>
      <c r="AF136" s="676"/>
      <c r="AG136" s="676"/>
      <c r="AH136" s="676"/>
      <c r="AI136" s="676"/>
      <c r="AJ136" s="676"/>
      <c r="AK136" s="676"/>
      <c r="AL136" s="676"/>
      <c r="AM136" s="676"/>
      <c r="AN136" s="676"/>
      <c r="AO136" s="676"/>
      <c r="AP136" s="676"/>
      <c r="AQ136" s="676"/>
      <c r="AR136" s="676"/>
      <c r="AS136" s="676"/>
      <c r="AT136" s="676"/>
      <c r="AU136" s="676"/>
      <c r="AV136" s="676"/>
      <c r="AW136" s="676"/>
      <c r="AX136" s="676"/>
      <c r="AY136" s="676"/>
      <c r="AZ136" s="676"/>
      <c r="BA136" s="676"/>
      <c r="BB136" s="676"/>
    </row>
    <row r="137" spans="1:54" x14ac:dyDescent="0.25">
      <c r="A137" s="676"/>
      <c r="B137" s="676"/>
      <c r="C137" s="676"/>
      <c r="D137" s="676"/>
      <c r="E137" s="676"/>
      <c r="F137" s="676"/>
      <c r="G137" s="676"/>
      <c r="H137" s="676"/>
      <c r="I137" s="676"/>
      <c r="J137" s="676"/>
      <c r="K137" s="676"/>
      <c r="L137" s="676"/>
      <c r="M137" s="703"/>
      <c r="N137" s="704"/>
      <c r="O137" s="676"/>
      <c r="P137" s="676"/>
      <c r="Q137" s="676"/>
      <c r="R137" s="676"/>
      <c r="S137" s="676"/>
      <c r="T137" s="676"/>
      <c r="U137" s="676"/>
      <c r="V137" s="676"/>
      <c r="W137" s="676"/>
      <c r="X137" s="676"/>
      <c r="Y137" s="676"/>
      <c r="Z137" s="676"/>
      <c r="AA137" s="676"/>
      <c r="AB137" s="676"/>
      <c r="AC137" s="676"/>
      <c r="AD137" s="676"/>
      <c r="AE137" s="676"/>
      <c r="AF137" s="676"/>
      <c r="AG137" s="676"/>
      <c r="AH137" s="676"/>
      <c r="AI137" s="676"/>
      <c r="AJ137" s="676"/>
      <c r="AK137" s="676"/>
      <c r="AL137" s="676"/>
      <c r="AM137" s="676"/>
      <c r="AN137" s="676"/>
      <c r="AO137" s="676"/>
      <c r="AP137" s="676"/>
      <c r="AQ137" s="676"/>
      <c r="AR137" s="676"/>
      <c r="AS137" s="676"/>
      <c r="AT137" s="676"/>
      <c r="AU137" s="676"/>
      <c r="AV137" s="676"/>
      <c r="AW137" s="676"/>
      <c r="AX137" s="676"/>
      <c r="AY137" s="676"/>
      <c r="AZ137" s="676"/>
      <c r="BA137" s="676"/>
      <c r="BB137" s="676"/>
    </row>
    <row r="138" spans="1:54" x14ac:dyDescent="0.25">
      <c r="A138" s="676"/>
      <c r="B138" s="676"/>
      <c r="C138" s="676"/>
      <c r="D138" s="676"/>
      <c r="E138" s="676"/>
      <c r="F138" s="676"/>
      <c r="G138" s="676"/>
      <c r="H138" s="676"/>
      <c r="I138" s="676"/>
      <c r="J138" s="676"/>
      <c r="K138" s="676"/>
      <c r="L138" s="676"/>
      <c r="M138" s="703"/>
      <c r="N138" s="704"/>
      <c r="O138" s="676"/>
      <c r="P138" s="676"/>
      <c r="Q138" s="676"/>
      <c r="R138" s="676"/>
      <c r="S138" s="676"/>
      <c r="T138" s="676"/>
      <c r="U138" s="676"/>
      <c r="V138" s="676"/>
      <c r="W138" s="676"/>
      <c r="X138" s="676"/>
      <c r="Y138" s="676"/>
      <c r="Z138" s="676"/>
      <c r="AA138" s="676"/>
      <c r="AB138" s="676"/>
      <c r="AC138" s="676"/>
      <c r="AD138" s="676"/>
      <c r="AE138" s="676"/>
      <c r="AF138" s="676"/>
      <c r="AG138" s="676"/>
      <c r="AH138" s="676"/>
      <c r="AI138" s="676"/>
      <c r="AJ138" s="676"/>
      <c r="AK138" s="676"/>
      <c r="AL138" s="676"/>
      <c r="AM138" s="676"/>
      <c r="AN138" s="676"/>
      <c r="AO138" s="676"/>
      <c r="AP138" s="676"/>
      <c r="AQ138" s="676"/>
      <c r="AR138" s="676"/>
      <c r="AS138" s="676"/>
      <c r="AT138" s="676"/>
      <c r="AU138" s="676"/>
      <c r="AV138" s="676"/>
      <c r="AW138" s="676"/>
      <c r="AX138" s="676"/>
      <c r="AY138" s="676"/>
      <c r="AZ138" s="676"/>
      <c r="BA138" s="676"/>
      <c r="BB138" s="676"/>
    </row>
    <row r="139" spans="1:54" x14ac:dyDescent="0.25">
      <c r="A139" s="676"/>
      <c r="B139" s="676"/>
      <c r="C139" s="676"/>
      <c r="D139" s="676"/>
      <c r="E139" s="676"/>
      <c r="F139" s="676"/>
      <c r="G139" s="676"/>
      <c r="H139" s="676"/>
      <c r="I139" s="676"/>
      <c r="J139" s="676"/>
      <c r="K139" s="676"/>
      <c r="L139" s="676"/>
      <c r="M139" s="703"/>
      <c r="N139" s="704"/>
      <c r="O139" s="676"/>
      <c r="P139" s="676"/>
      <c r="Q139" s="676"/>
      <c r="R139" s="676"/>
      <c r="S139" s="676"/>
      <c r="T139" s="676"/>
      <c r="U139" s="676"/>
      <c r="V139" s="676"/>
      <c r="W139" s="676"/>
      <c r="X139" s="676"/>
      <c r="Y139" s="676"/>
      <c r="Z139" s="676"/>
      <c r="AA139" s="676"/>
      <c r="AB139" s="676"/>
      <c r="AC139" s="676"/>
      <c r="AD139" s="676"/>
      <c r="AE139" s="676"/>
      <c r="AF139" s="676"/>
      <c r="AG139" s="676"/>
      <c r="AH139" s="676"/>
      <c r="AI139" s="676"/>
      <c r="AJ139" s="676"/>
      <c r="AK139" s="676"/>
      <c r="AL139" s="676"/>
      <c r="AM139" s="676"/>
      <c r="AN139" s="676"/>
      <c r="AO139" s="676"/>
      <c r="AP139" s="676"/>
      <c r="AQ139" s="676"/>
      <c r="AR139" s="676"/>
      <c r="AS139" s="676"/>
      <c r="AT139" s="676"/>
      <c r="AU139" s="676"/>
      <c r="AV139" s="676"/>
      <c r="AW139" s="676"/>
      <c r="AX139" s="676"/>
      <c r="AY139" s="676"/>
      <c r="AZ139" s="676"/>
      <c r="BA139" s="676"/>
      <c r="BB139" s="676"/>
    </row>
    <row r="140" spans="1:54" x14ac:dyDescent="0.25">
      <c r="A140" s="676"/>
      <c r="B140" s="676"/>
      <c r="C140" s="676"/>
      <c r="D140" s="676"/>
      <c r="E140" s="676"/>
      <c r="F140" s="676"/>
      <c r="G140" s="676"/>
      <c r="H140" s="676"/>
      <c r="I140" s="676"/>
      <c r="J140" s="676"/>
      <c r="K140" s="676"/>
      <c r="L140" s="676"/>
      <c r="M140" s="703"/>
      <c r="N140" s="704"/>
      <c r="O140" s="676"/>
      <c r="P140" s="676"/>
      <c r="Q140" s="676"/>
      <c r="R140" s="676"/>
      <c r="S140" s="676"/>
      <c r="T140" s="676"/>
      <c r="U140" s="676"/>
      <c r="V140" s="676"/>
      <c r="W140" s="676"/>
      <c r="X140" s="676"/>
      <c r="Y140" s="676"/>
      <c r="Z140" s="676"/>
      <c r="AA140" s="676"/>
      <c r="AB140" s="676"/>
      <c r="AC140" s="676"/>
      <c r="AD140" s="676"/>
      <c r="AE140" s="676"/>
      <c r="AF140" s="676"/>
      <c r="AG140" s="676"/>
      <c r="AH140" s="676"/>
      <c r="AI140" s="676"/>
      <c r="AJ140" s="676"/>
      <c r="AK140" s="676"/>
      <c r="AL140" s="676"/>
      <c r="AM140" s="676"/>
      <c r="AN140" s="676"/>
      <c r="AO140" s="676"/>
      <c r="AP140" s="676"/>
      <c r="AQ140" s="676"/>
      <c r="AR140" s="676"/>
      <c r="AS140" s="676"/>
      <c r="AT140" s="676"/>
      <c r="AU140" s="676"/>
      <c r="AV140" s="676"/>
      <c r="AW140" s="676"/>
      <c r="AX140" s="676"/>
      <c r="AY140" s="676"/>
      <c r="AZ140" s="676"/>
      <c r="BA140" s="676"/>
      <c r="BB140" s="676"/>
    </row>
    <row r="141" spans="1:54" x14ac:dyDescent="0.25">
      <c r="A141" s="676"/>
      <c r="B141" s="676"/>
      <c r="C141" s="676"/>
      <c r="D141" s="676"/>
      <c r="E141" s="676"/>
      <c r="F141" s="676"/>
      <c r="G141" s="676"/>
      <c r="H141" s="676"/>
      <c r="I141" s="676"/>
      <c r="J141" s="676"/>
      <c r="K141" s="676"/>
      <c r="L141" s="676"/>
      <c r="M141" s="703"/>
      <c r="N141" s="704"/>
      <c r="O141" s="676"/>
      <c r="P141" s="676"/>
      <c r="Q141" s="676"/>
      <c r="R141" s="676"/>
      <c r="S141" s="676"/>
      <c r="T141" s="676"/>
      <c r="U141" s="676"/>
      <c r="V141" s="676"/>
      <c r="W141" s="676"/>
      <c r="X141" s="676"/>
      <c r="Y141" s="676"/>
      <c r="Z141" s="676"/>
      <c r="AA141" s="676"/>
      <c r="AB141" s="676"/>
      <c r="AC141" s="676"/>
      <c r="AD141" s="676"/>
      <c r="AE141" s="676"/>
      <c r="AF141" s="676"/>
      <c r="AG141" s="676"/>
      <c r="AH141" s="676"/>
      <c r="AI141" s="676"/>
      <c r="AJ141" s="676"/>
      <c r="AK141" s="676"/>
      <c r="AL141" s="676"/>
      <c r="AM141" s="676"/>
      <c r="AN141" s="676"/>
      <c r="AO141" s="676"/>
      <c r="AP141" s="676"/>
      <c r="AQ141" s="676"/>
      <c r="AR141" s="676"/>
      <c r="AS141" s="676"/>
      <c r="AT141" s="676"/>
      <c r="AU141" s="676"/>
      <c r="AV141" s="676"/>
      <c r="AW141" s="676"/>
      <c r="AX141" s="676"/>
      <c r="AY141" s="676"/>
      <c r="AZ141" s="676"/>
      <c r="BA141" s="676"/>
      <c r="BB141" s="676"/>
    </row>
    <row r="142" spans="1:54" x14ac:dyDescent="0.25">
      <c r="A142" s="676"/>
      <c r="B142" s="676"/>
      <c r="C142" s="676"/>
      <c r="D142" s="676"/>
      <c r="E142" s="676"/>
      <c r="F142" s="676"/>
      <c r="G142" s="676"/>
      <c r="H142" s="676"/>
      <c r="I142" s="676"/>
      <c r="J142" s="676"/>
      <c r="K142" s="676"/>
      <c r="L142" s="676"/>
      <c r="M142" s="703"/>
      <c r="N142" s="704"/>
      <c r="O142" s="676"/>
      <c r="P142" s="676"/>
      <c r="Q142" s="676"/>
      <c r="R142" s="676"/>
      <c r="S142" s="676"/>
      <c r="T142" s="676"/>
      <c r="U142" s="676"/>
      <c r="V142" s="676"/>
      <c r="W142" s="676"/>
      <c r="X142" s="676"/>
      <c r="Y142" s="676"/>
      <c r="Z142" s="676"/>
      <c r="AA142" s="676"/>
      <c r="AB142" s="676"/>
      <c r="AC142" s="676"/>
      <c r="AD142" s="676"/>
      <c r="AE142" s="676"/>
      <c r="AF142" s="676"/>
      <c r="AG142" s="676"/>
      <c r="AH142" s="676"/>
      <c r="AI142" s="676"/>
      <c r="AJ142" s="676"/>
      <c r="AK142" s="676"/>
      <c r="AL142" s="676"/>
      <c r="AM142" s="676"/>
      <c r="AN142" s="676"/>
      <c r="AO142" s="676"/>
      <c r="AP142" s="676"/>
      <c r="AQ142" s="676"/>
      <c r="AR142" s="676"/>
      <c r="AS142" s="676"/>
      <c r="AT142" s="676"/>
      <c r="AU142" s="676"/>
      <c r="AV142" s="676"/>
      <c r="AW142" s="676"/>
      <c r="AX142" s="676"/>
      <c r="AY142" s="676"/>
      <c r="AZ142" s="676"/>
      <c r="BA142" s="676"/>
      <c r="BB142" s="676"/>
    </row>
    <row r="143" spans="1:54" x14ac:dyDescent="0.25">
      <c r="A143" s="676"/>
      <c r="B143" s="676"/>
      <c r="C143" s="676"/>
      <c r="D143" s="676"/>
      <c r="E143" s="676"/>
      <c r="F143" s="676"/>
      <c r="G143" s="676"/>
      <c r="H143" s="676"/>
      <c r="I143" s="676"/>
      <c r="J143" s="676"/>
      <c r="K143" s="676"/>
      <c r="L143" s="676"/>
      <c r="M143" s="703"/>
      <c r="N143" s="704"/>
      <c r="O143" s="676"/>
      <c r="P143" s="676"/>
      <c r="Q143" s="676"/>
      <c r="R143" s="676"/>
      <c r="S143" s="676"/>
      <c r="T143" s="676"/>
      <c r="U143" s="676"/>
      <c r="V143" s="676"/>
      <c r="W143" s="676"/>
      <c r="X143" s="676"/>
      <c r="Y143" s="676"/>
      <c r="Z143" s="676"/>
      <c r="AA143" s="676"/>
      <c r="AB143" s="676"/>
      <c r="AC143" s="676"/>
      <c r="AD143" s="676"/>
      <c r="AE143" s="676"/>
      <c r="AF143" s="676"/>
      <c r="AG143" s="676"/>
      <c r="AH143" s="676"/>
      <c r="AI143" s="676"/>
      <c r="AJ143" s="676"/>
      <c r="AK143" s="676"/>
      <c r="AL143" s="676"/>
      <c r="AM143" s="676"/>
      <c r="AN143" s="676"/>
      <c r="AO143" s="676"/>
      <c r="AP143" s="676"/>
      <c r="AQ143" s="676"/>
      <c r="AR143" s="676"/>
      <c r="AS143" s="676"/>
      <c r="AT143" s="676"/>
      <c r="AU143" s="676"/>
      <c r="AV143" s="676"/>
      <c r="AW143" s="676"/>
      <c r="AX143" s="676"/>
      <c r="AY143" s="676"/>
      <c r="AZ143" s="676"/>
      <c r="BA143" s="676"/>
      <c r="BB143" s="676"/>
    </row>
    <row r="144" spans="1:54" x14ac:dyDescent="0.25">
      <c r="A144" s="676"/>
      <c r="B144" s="676"/>
      <c r="C144" s="676"/>
      <c r="D144" s="676"/>
      <c r="E144" s="676"/>
      <c r="F144" s="676"/>
      <c r="G144" s="676"/>
      <c r="H144" s="676"/>
      <c r="I144" s="676"/>
      <c r="J144" s="676"/>
      <c r="K144" s="676"/>
      <c r="L144" s="676"/>
      <c r="M144" s="703"/>
      <c r="N144" s="704"/>
      <c r="O144" s="676"/>
      <c r="P144" s="676"/>
      <c r="Q144" s="676"/>
      <c r="R144" s="676"/>
      <c r="S144" s="676"/>
      <c r="T144" s="676"/>
      <c r="U144" s="676"/>
      <c r="V144" s="676"/>
      <c r="W144" s="676"/>
      <c r="X144" s="676"/>
      <c r="Y144" s="676"/>
      <c r="Z144" s="676"/>
      <c r="AA144" s="676"/>
      <c r="AB144" s="676"/>
      <c r="AC144" s="676"/>
      <c r="AD144" s="676"/>
      <c r="AE144" s="676"/>
      <c r="AF144" s="676"/>
      <c r="AG144" s="676"/>
      <c r="AH144" s="676"/>
      <c r="AI144" s="676"/>
      <c r="AJ144" s="676"/>
      <c r="AK144" s="676"/>
      <c r="AL144" s="676"/>
      <c r="AM144" s="676"/>
      <c r="AN144" s="676"/>
      <c r="AO144" s="676"/>
      <c r="AP144" s="676"/>
      <c r="AQ144" s="676"/>
      <c r="AR144" s="676"/>
      <c r="AS144" s="676"/>
      <c r="AT144" s="676"/>
      <c r="AU144" s="676"/>
      <c r="AV144" s="676"/>
      <c r="AW144" s="676"/>
      <c r="AX144" s="676"/>
      <c r="AY144" s="676"/>
      <c r="AZ144" s="676"/>
      <c r="BA144" s="676"/>
      <c r="BB144" s="676"/>
    </row>
    <row r="145" spans="1:54" x14ac:dyDescent="0.25">
      <c r="A145" s="676"/>
      <c r="B145" s="676"/>
      <c r="C145" s="676"/>
      <c r="D145" s="676"/>
      <c r="E145" s="676"/>
      <c r="F145" s="676"/>
      <c r="G145" s="676"/>
      <c r="H145" s="676"/>
      <c r="I145" s="676"/>
      <c r="J145" s="676"/>
      <c r="K145" s="676"/>
      <c r="L145" s="676"/>
      <c r="M145" s="703"/>
      <c r="N145" s="704"/>
      <c r="O145" s="676"/>
      <c r="P145" s="676"/>
      <c r="Q145" s="676"/>
      <c r="R145" s="676"/>
      <c r="S145" s="676"/>
      <c r="T145" s="676"/>
      <c r="U145" s="676"/>
      <c r="V145" s="676"/>
      <c r="W145" s="676"/>
      <c r="X145" s="676"/>
      <c r="Y145" s="676"/>
      <c r="Z145" s="676"/>
      <c r="AA145" s="676"/>
      <c r="AB145" s="676"/>
      <c r="AC145" s="676"/>
      <c r="AD145" s="676"/>
      <c r="AE145" s="676"/>
      <c r="AF145" s="676"/>
      <c r="AG145" s="676"/>
      <c r="AH145" s="676"/>
      <c r="AI145" s="676"/>
      <c r="AJ145" s="676"/>
      <c r="AK145" s="676"/>
      <c r="AL145" s="676"/>
      <c r="AM145" s="676"/>
      <c r="AN145" s="676"/>
      <c r="AO145" s="676"/>
      <c r="AP145" s="676"/>
      <c r="AQ145" s="676"/>
      <c r="AR145" s="676"/>
      <c r="AS145" s="676"/>
      <c r="AT145" s="676"/>
      <c r="AU145" s="676"/>
      <c r="AV145" s="676"/>
      <c r="AW145" s="676"/>
      <c r="AX145" s="676"/>
      <c r="AY145" s="676"/>
      <c r="AZ145" s="676"/>
      <c r="BA145" s="676"/>
      <c r="BB145" s="676"/>
    </row>
    <row r="146" spans="1:54" x14ac:dyDescent="0.25">
      <c r="A146" s="676"/>
      <c r="B146" s="676"/>
      <c r="C146" s="676"/>
      <c r="D146" s="676"/>
      <c r="E146" s="676"/>
      <c r="F146" s="676"/>
      <c r="G146" s="676"/>
      <c r="H146" s="676"/>
      <c r="I146" s="676"/>
      <c r="J146" s="676"/>
      <c r="K146" s="676"/>
      <c r="L146" s="676"/>
      <c r="M146" s="703"/>
      <c r="N146" s="704"/>
      <c r="O146" s="676"/>
      <c r="P146" s="676"/>
      <c r="Q146" s="676"/>
      <c r="R146" s="676"/>
      <c r="S146" s="676"/>
      <c r="T146" s="676"/>
      <c r="U146" s="676"/>
      <c r="V146" s="676"/>
      <c r="W146" s="676"/>
      <c r="X146" s="676"/>
      <c r="Y146" s="676"/>
      <c r="Z146" s="676"/>
      <c r="AA146" s="676"/>
      <c r="AB146" s="676"/>
      <c r="AC146" s="676"/>
      <c r="AD146" s="676"/>
      <c r="AE146" s="676"/>
      <c r="AF146" s="676"/>
      <c r="AG146" s="676"/>
      <c r="AH146" s="676"/>
      <c r="AI146" s="676"/>
      <c r="AJ146" s="676"/>
      <c r="AK146" s="676"/>
      <c r="AL146" s="676"/>
      <c r="AM146" s="676"/>
      <c r="AN146" s="676"/>
      <c r="AO146" s="676"/>
      <c r="AP146" s="676"/>
      <c r="AQ146" s="676"/>
      <c r="AR146" s="676"/>
      <c r="AS146" s="676"/>
      <c r="AT146" s="676"/>
      <c r="AU146" s="676"/>
      <c r="AV146" s="676"/>
      <c r="AW146" s="676"/>
      <c r="AX146" s="676"/>
      <c r="AY146" s="676"/>
      <c r="AZ146" s="676"/>
      <c r="BA146" s="676"/>
      <c r="BB146" s="676"/>
    </row>
    <row r="147" spans="1:54" x14ac:dyDescent="0.25">
      <c r="A147" s="676"/>
      <c r="B147" s="676"/>
      <c r="C147" s="676"/>
      <c r="D147" s="676"/>
      <c r="E147" s="676"/>
      <c r="F147" s="676"/>
      <c r="G147" s="676"/>
      <c r="H147" s="676"/>
      <c r="I147" s="676"/>
      <c r="J147" s="676"/>
      <c r="K147" s="676"/>
      <c r="L147" s="676"/>
      <c r="M147" s="703"/>
      <c r="N147" s="704"/>
      <c r="O147" s="676"/>
      <c r="P147" s="676"/>
      <c r="Q147" s="676"/>
      <c r="R147" s="676"/>
      <c r="S147" s="676"/>
      <c r="T147" s="676"/>
      <c r="U147" s="676"/>
      <c r="V147" s="676"/>
      <c r="W147" s="676"/>
      <c r="X147" s="676"/>
      <c r="Y147" s="676"/>
      <c r="Z147" s="676"/>
      <c r="AA147" s="676"/>
      <c r="AB147" s="676"/>
      <c r="AC147" s="676"/>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676"/>
      <c r="AY147" s="676"/>
      <c r="AZ147" s="676"/>
      <c r="BA147" s="676"/>
      <c r="BB147" s="676"/>
    </row>
    <row r="148" spans="1:54" x14ac:dyDescent="0.25">
      <c r="A148" s="676"/>
      <c r="B148" s="676"/>
      <c r="C148" s="676"/>
      <c r="D148" s="676"/>
      <c r="E148" s="676"/>
      <c r="F148" s="676"/>
      <c r="G148" s="676"/>
      <c r="H148" s="676"/>
      <c r="I148" s="676"/>
      <c r="J148" s="676"/>
      <c r="K148" s="676"/>
      <c r="L148" s="676"/>
      <c r="M148" s="703"/>
      <c r="N148" s="704"/>
      <c r="O148" s="676"/>
      <c r="P148" s="676"/>
      <c r="Q148" s="676"/>
      <c r="R148" s="676"/>
      <c r="S148" s="676"/>
      <c r="T148" s="676"/>
      <c r="U148" s="676"/>
      <c r="V148" s="676"/>
      <c r="W148" s="676"/>
      <c r="X148" s="676"/>
      <c r="Y148" s="676"/>
      <c r="Z148" s="676"/>
      <c r="AA148" s="676"/>
      <c r="AB148" s="676"/>
      <c r="AC148" s="676"/>
      <c r="AD148" s="676"/>
      <c r="AE148" s="676"/>
      <c r="AF148" s="676"/>
      <c r="AG148" s="676"/>
      <c r="AH148" s="676"/>
      <c r="AI148" s="676"/>
      <c r="AJ148" s="676"/>
      <c r="AK148" s="676"/>
      <c r="AL148" s="676"/>
      <c r="AM148" s="676"/>
      <c r="AN148" s="676"/>
      <c r="AO148" s="676"/>
      <c r="AP148" s="676"/>
      <c r="AQ148" s="676"/>
      <c r="AR148" s="676"/>
      <c r="AS148" s="676"/>
      <c r="AT148" s="676"/>
      <c r="AU148" s="676"/>
      <c r="AV148" s="676"/>
      <c r="AW148" s="676"/>
      <c r="AX148" s="676"/>
      <c r="AY148" s="676"/>
      <c r="AZ148" s="676"/>
      <c r="BA148" s="676"/>
      <c r="BB148" s="676"/>
    </row>
    <row r="149" spans="1:54" x14ac:dyDescent="0.25">
      <c r="A149" s="676"/>
      <c r="B149" s="676"/>
      <c r="C149" s="676"/>
      <c r="D149" s="676"/>
      <c r="E149" s="676"/>
      <c r="F149" s="676"/>
      <c r="G149" s="676"/>
      <c r="H149" s="676"/>
      <c r="I149" s="676"/>
      <c r="J149" s="676"/>
      <c r="K149" s="676"/>
      <c r="L149" s="676"/>
      <c r="M149" s="703"/>
      <c r="N149" s="704"/>
      <c r="O149" s="676"/>
      <c r="P149" s="676"/>
      <c r="Q149" s="676"/>
      <c r="R149" s="676"/>
      <c r="S149" s="676"/>
      <c r="T149" s="676"/>
      <c r="U149" s="676"/>
      <c r="V149" s="676"/>
      <c r="W149" s="676"/>
      <c r="X149" s="676"/>
      <c r="Y149" s="676"/>
      <c r="Z149" s="676"/>
      <c r="AA149" s="676"/>
      <c r="AB149" s="676"/>
      <c r="AC149" s="676"/>
      <c r="AD149" s="676"/>
      <c r="AE149" s="676"/>
      <c r="AF149" s="676"/>
      <c r="AG149" s="676"/>
      <c r="AH149" s="676"/>
      <c r="AI149" s="676"/>
      <c r="AJ149" s="676"/>
      <c r="AK149" s="676"/>
      <c r="AL149" s="676"/>
      <c r="AM149" s="676"/>
      <c r="AN149" s="676"/>
      <c r="AO149" s="676"/>
      <c r="AP149" s="676"/>
      <c r="AQ149" s="676"/>
      <c r="AR149" s="676"/>
      <c r="AS149" s="676"/>
      <c r="AT149" s="676"/>
      <c r="AU149" s="676"/>
      <c r="AV149" s="676"/>
      <c r="AW149" s="676"/>
      <c r="AX149" s="676"/>
      <c r="AY149" s="676"/>
      <c r="AZ149" s="676"/>
      <c r="BA149" s="676"/>
      <c r="BB149" s="676"/>
    </row>
    <row r="150" spans="1:54" x14ac:dyDescent="0.25">
      <c r="A150" s="676"/>
      <c r="B150" s="676"/>
      <c r="C150" s="676"/>
      <c r="D150" s="676"/>
      <c r="E150" s="676"/>
      <c r="F150" s="676"/>
      <c r="G150" s="676"/>
      <c r="H150" s="676"/>
      <c r="I150" s="676"/>
      <c r="J150" s="676"/>
      <c r="K150" s="676"/>
      <c r="L150" s="676"/>
      <c r="M150" s="703"/>
      <c r="N150" s="704"/>
      <c r="O150" s="676"/>
      <c r="P150" s="676"/>
      <c r="Q150" s="676"/>
      <c r="R150" s="676"/>
      <c r="S150" s="676"/>
      <c r="T150" s="676"/>
      <c r="U150" s="676"/>
      <c r="V150" s="676"/>
      <c r="W150" s="676"/>
      <c r="X150" s="676"/>
      <c r="Y150" s="676"/>
      <c r="Z150" s="676"/>
      <c r="AA150" s="676"/>
      <c r="AB150" s="676"/>
      <c r="AC150" s="676"/>
      <c r="AD150" s="676"/>
      <c r="AE150" s="676"/>
      <c r="AF150" s="676"/>
      <c r="AG150" s="676"/>
      <c r="AH150" s="676"/>
      <c r="AI150" s="676"/>
      <c r="AJ150" s="676"/>
      <c r="AK150" s="676"/>
      <c r="AL150" s="676"/>
      <c r="AM150" s="676"/>
      <c r="AN150" s="676"/>
      <c r="AO150" s="676"/>
      <c r="AP150" s="676"/>
      <c r="AQ150" s="676"/>
      <c r="AR150" s="676"/>
      <c r="AS150" s="676"/>
      <c r="AT150" s="676"/>
      <c r="AU150" s="676"/>
      <c r="AV150" s="676"/>
      <c r="AW150" s="676"/>
      <c r="AX150" s="676"/>
      <c r="AY150" s="676"/>
      <c r="AZ150" s="676"/>
      <c r="BA150" s="676"/>
      <c r="BB150" s="676"/>
    </row>
    <row r="151" spans="1:54" x14ac:dyDescent="0.25">
      <c r="A151" s="676"/>
      <c r="B151" s="676"/>
      <c r="C151" s="676"/>
      <c r="D151" s="676"/>
      <c r="E151" s="676"/>
      <c r="F151" s="676"/>
      <c r="G151" s="676"/>
      <c r="H151" s="676"/>
      <c r="I151" s="676"/>
      <c r="J151" s="676"/>
      <c r="K151" s="676"/>
      <c r="L151" s="676"/>
      <c r="M151" s="703"/>
      <c r="N151" s="704"/>
      <c r="O151" s="676"/>
      <c r="P151" s="676"/>
      <c r="Q151" s="676"/>
      <c r="R151" s="676"/>
      <c r="S151" s="676"/>
      <c r="T151" s="676"/>
      <c r="U151" s="676"/>
      <c r="V151" s="676"/>
      <c r="W151" s="676"/>
      <c r="X151" s="676"/>
      <c r="Y151" s="676"/>
      <c r="Z151" s="676"/>
      <c r="AA151" s="676"/>
      <c r="AB151" s="676"/>
      <c r="AC151" s="676"/>
      <c r="AD151" s="676"/>
      <c r="AE151" s="676"/>
      <c r="AF151" s="676"/>
      <c r="AG151" s="676"/>
      <c r="AH151" s="676"/>
      <c r="AI151" s="676"/>
      <c r="AJ151" s="676"/>
      <c r="AK151" s="676"/>
      <c r="AL151" s="676"/>
      <c r="AM151" s="676"/>
      <c r="AN151" s="676"/>
      <c r="AO151" s="676"/>
      <c r="AP151" s="676"/>
      <c r="AQ151" s="676"/>
      <c r="AR151" s="676"/>
      <c r="AS151" s="676"/>
      <c r="AT151" s="676"/>
      <c r="AU151" s="676"/>
      <c r="AV151" s="676"/>
      <c r="AW151" s="676"/>
      <c r="AX151" s="676"/>
      <c r="AY151" s="676"/>
      <c r="AZ151" s="676"/>
      <c r="BA151" s="676"/>
      <c r="BB151" s="676"/>
    </row>
    <row r="152" spans="1:54" x14ac:dyDescent="0.25">
      <c r="A152" s="676"/>
      <c r="B152" s="676"/>
      <c r="C152" s="676"/>
      <c r="D152" s="676"/>
      <c r="E152" s="676"/>
      <c r="F152" s="676"/>
      <c r="G152" s="676"/>
      <c r="H152" s="676"/>
      <c r="I152" s="676"/>
      <c r="J152" s="676"/>
      <c r="K152" s="676"/>
      <c r="L152" s="676"/>
      <c r="M152" s="703"/>
      <c r="N152" s="704"/>
      <c r="O152" s="676"/>
      <c r="P152" s="676"/>
      <c r="Q152" s="676"/>
      <c r="R152" s="676"/>
      <c r="S152" s="676"/>
      <c r="T152" s="676"/>
      <c r="U152" s="676"/>
      <c r="V152" s="676"/>
      <c r="W152" s="676"/>
      <c r="X152" s="676"/>
      <c r="Y152" s="676"/>
      <c r="Z152" s="676"/>
      <c r="AA152" s="676"/>
      <c r="AB152" s="676"/>
      <c r="AC152" s="676"/>
      <c r="AD152" s="676"/>
      <c r="AE152" s="676"/>
      <c r="AF152" s="676"/>
      <c r="AG152" s="676"/>
      <c r="AH152" s="676"/>
      <c r="AI152" s="676"/>
      <c r="AJ152" s="676"/>
      <c r="AK152" s="676"/>
      <c r="AL152" s="676"/>
      <c r="AM152" s="676"/>
      <c r="AN152" s="676"/>
      <c r="AO152" s="676"/>
      <c r="AP152" s="676"/>
      <c r="AQ152" s="676"/>
      <c r="AR152" s="676"/>
      <c r="AS152" s="676"/>
      <c r="AT152" s="676"/>
      <c r="AU152" s="676"/>
      <c r="AV152" s="676"/>
      <c r="AW152" s="676"/>
      <c r="AX152" s="676"/>
      <c r="AY152" s="676"/>
      <c r="AZ152" s="676"/>
      <c r="BA152" s="676"/>
      <c r="BB152" s="676"/>
    </row>
    <row r="153" spans="1:54" x14ac:dyDescent="0.25">
      <c r="A153" s="676"/>
      <c r="B153" s="676"/>
      <c r="C153" s="676"/>
      <c r="D153" s="676"/>
      <c r="E153" s="676"/>
      <c r="F153" s="676"/>
      <c r="G153" s="676"/>
      <c r="H153" s="676"/>
      <c r="I153" s="676"/>
      <c r="J153" s="676"/>
      <c r="K153" s="676"/>
      <c r="L153" s="676"/>
      <c r="M153" s="703"/>
      <c r="N153" s="704"/>
      <c r="O153" s="676"/>
      <c r="P153" s="676"/>
      <c r="Q153" s="676"/>
      <c r="R153" s="676"/>
      <c r="S153" s="676"/>
      <c r="T153" s="676"/>
      <c r="U153" s="676"/>
      <c r="V153" s="676"/>
      <c r="W153" s="676"/>
      <c r="X153" s="676"/>
      <c r="Y153" s="676"/>
      <c r="Z153" s="676"/>
      <c r="AA153" s="676"/>
      <c r="AB153" s="676"/>
      <c r="AC153" s="676"/>
      <c r="AD153" s="676"/>
      <c r="AE153" s="676"/>
      <c r="AF153" s="676"/>
      <c r="AG153" s="676"/>
      <c r="AH153" s="676"/>
      <c r="AI153" s="676"/>
      <c r="AJ153" s="676"/>
      <c r="AK153" s="676"/>
      <c r="AL153" s="676"/>
      <c r="AM153" s="676"/>
      <c r="AN153" s="676"/>
      <c r="AO153" s="676"/>
      <c r="AP153" s="676"/>
      <c r="AQ153" s="676"/>
      <c r="AR153" s="676"/>
      <c r="AS153" s="676"/>
      <c r="AT153" s="676"/>
      <c r="AU153" s="676"/>
      <c r="AV153" s="676"/>
      <c r="AW153" s="676"/>
      <c r="AX153" s="676"/>
      <c r="AY153" s="676"/>
      <c r="AZ153" s="676"/>
      <c r="BA153" s="676"/>
      <c r="BB153" s="676"/>
    </row>
    <row r="154" spans="1:54" x14ac:dyDescent="0.25">
      <c r="A154" s="676"/>
      <c r="B154" s="676"/>
      <c r="C154" s="676"/>
      <c r="D154" s="676"/>
      <c r="E154" s="676"/>
      <c r="F154" s="676"/>
      <c r="G154" s="676"/>
      <c r="H154" s="676"/>
      <c r="I154" s="676"/>
      <c r="J154" s="676"/>
      <c r="K154" s="676"/>
      <c r="L154" s="676"/>
      <c r="M154" s="703"/>
      <c r="N154" s="704"/>
      <c r="O154" s="676"/>
      <c r="P154" s="676"/>
      <c r="Q154" s="676"/>
      <c r="R154" s="676"/>
      <c r="S154" s="676"/>
      <c r="T154" s="676"/>
      <c r="U154" s="676"/>
      <c r="V154" s="676"/>
      <c r="W154" s="676"/>
      <c r="X154" s="676"/>
      <c r="Y154" s="676"/>
      <c r="Z154" s="676"/>
      <c r="AA154" s="676"/>
      <c r="AB154" s="676"/>
      <c r="AC154" s="676"/>
      <c r="AD154" s="676"/>
      <c r="AE154" s="676"/>
      <c r="AF154" s="676"/>
      <c r="AG154" s="676"/>
      <c r="AH154" s="676"/>
      <c r="AI154" s="676"/>
      <c r="AJ154" s="676"/>
      <c r="AK154" s="676"/>
      <c r="AL154" s="676"/>
      <c r="AM154" s="676"/>
      <c r="AN154" s="676"/>
      <c r="AO154" s="676"/>
      <c r="AP154" s="676"/>
      <c r="AQ154" s="676"/>
      <c r="AR154" s="676"/>
      <c r="AS154" s="676"/>
      <c r="AT154" s="676"/>
      <c r="AU154" s="676"/>
      <c r="AV154" s="676"/>
      <c r="AW154" s="676"/>
      <c r="AX154" s="676"/>
      <c r="AY154" s="676"/>
      <c r="AZ154" s="676"/>
      <c r="BA154" s="676"/>
      <c r="BB154" s="676"/>
    </row>
    <row r="155" spans="1:54" x14ac:dyDescent="0.25">
      <c r="A155" s="676"/>
      <c r="B155" s="676"/>
      <c r="C155" s="676"/>
      <c r="D155" s="676"/>
      <c r="E155" s="676"/>
      <c r="F155" s="676"/>
      <c r="G155" s="676"/>
      <c r="H155" s="676"/>
      <c r="I155" s="676"/>
      <c r="J155" s="676"/>
      <c r="K155" s="676"/>
      <c r="L155" s="676"/>
      <c r="M155" s="703"/>
      <c r="N155" s="704"/>
      <c r="O155" s="676"/>
      <c r="P155" s="676"/>
      <c r="Q155" s="676"/>
      <c r="R155" s="676"/>
      <c r="S155" s="676"/>
      <c r="T155" s="676"/>
      <c r="U155" s="676"/>
      <c r="V155" s="676"/>
      <c r="W155" s="676"/>
      <c r="X155" s="676"/>
      <c r="Y155" s="676"/>
      <c r="Z155" s="676"/>
      <c r="AA155" s="676"/>
      <c r="AB155" s="676"/>
      <c r="AC155" s="676"/>
      <c r="AD155" s="676"/>
      <c r="AE155" s="676"/>
      <c r="AF155" s="676"/>
      <c r="AG155" s="676"/>
      <c r="AH155" s="676"/>
      <c r="AI155" s="676"/>
      <c r="AJ155" s="676"/>
      <c r="AK155" s="676"/>
      <c r="AL155" s="676"/>
      <c r="AM155" s="676"/>
      <c r="AN155" s="676"/>
      <c r="AO155" s="676"/>
      <c r="AP155" s="676"/>
      <c r="AQ155" s="676"/>
      <c r="AR155" s="676"/>
      <c r="AS155" s="676"/>
      <c r="AT155" s="676"/>
      <c r="AU155" s="676"/>
      <c r="AV155" s="676"/>
      <c r="AW155" s="676"/>
      <c r="AX155" s="676"/>
      <c r="AY155" s="676"/>
      <c r="AZ155" s="676"/>
      <c r="BA155" s="676"/>
      <c r="BB155" s="676"/>
    </row>
    <row r="156" spans="1:54" x14ac:dyDescent="0.25">
      <c r="A156" s="676"/>
      <c r="B156" s="676"/>
      <c r="C156" s="676"/>
      <c r="D156" s="676"/>
      <c r="E156" s="676"/>
      <c r="F156" s="676"/>
      <c r="G156" s="676"/>
      <c r="H156" s="676"/>
      <c r="I156" s="676"/>
      <c r="J156" s="676"/>
      <c r="K156" s="676"/>
      <c r="L156" s="676"/>
      <c r="M156" s="703"/>
      <c r="N156" s="704"/>
      <c r="O156" s="676"/>
      <c r="P156" s="676"/>
      <c r="Q156" s="676"/>
      <c r="R156" s="676"/>
      <c r="S156" s="676"/>
      <c r="T156" s="676"/>
      <c r="U156" s="676"/>
      <c r="V156" s="676"/>
      <c r="W156" s="676"/>
      <c r="X156" s="676"/>
      <c r="Y156" s="676"/>
      <c r="Z156" s="676"/>
      <c r="AA156" s="676"/>
      <c r="AB156" s="676"/>
      <c r="AC156" s="676"/>
      <c r="AD156" s="676"/>
      <c r="AE156" s="676"/>
      <c r="AF156" s="676"/>
      <c r="AG156" s="676"/>
      <c r="AH156" s="676"/>
      <c r="AI156" s="676"/>
      <c r="AJ156" s="676"/>
      <c r="AK156" s="676"/>
      <c r="AL156" s="676"/>
      <c r="AM156" s="676"/>
      <c r="AN156" s="676"/>
      <c r="AO156" s="676"/>
      <c r="AP156" s="676"/>
      <c r="AQ156" s="676"/>
      <c r="AR156" s="676"/>
      <c r="AS156" s="676"/>
      <c r="AT156" s="676"/>
      <c r="AU156" s="676"/>
      <c r="AV156" s="676"/>
      <c r="AW156" s="676"/>
      <c r="AX156" s="676"/>
      <c r="AY156" s="676"/>
      <c r="AZ156" s="676"/>
      <c r="BA156" s="676"/>
      <c r="BB156" s="676"/>
    </row>
    <row r="157" spans="1:54" x14ac:dyDescent="0.25">
      <c r="A157" s="676"/>
      <c r="B157" s="676"/>
      <c r="C157" s="676"/>
      <c r="D157" s="676"/>
      <c r="E157" s="676"/>
      <c r="F157" s="676"/>
      <c r="G157" s="676"/>
      <c r="H157" s="676"/>
      <c r="I157" s="676"/>
      <c r="J157" s="676"/>
      <c r="K157" s="676"/>
      <c r="L157" s="676"/>
      <c r="M157" s="703"/>
      <c r="N157" s="704"/>
      <c r="O157" s="676"/>
      <c r="P157" s="676"/>
      <c r="Q157" s="676"/>
      <c r="R157" s="676"/>
      <c r="S157" s="676"/>
      <c r="T157" s="676"/>
      <c r="U157" s="676"/>
      <c r="V157" s="676"/>
      <c r="W157" s="676"/>
      <c r="X157" s="676"/>
      <c r="Y157" s="676"/>
      <c r="Z157" s="676"/>
      <c r="AA157" s="676"/>
      <c r="AB157" s="676"/>
      <c r="AC157" s="676"/>
      <c r="AD157" s="676"/>
      <c r="AE157" s="676"/>
      <c r="AF157" s="676"/>
      <c r="AG157" s="676"/>
      <c r="AH157" s="676"/>
      <c r="AI157" s="676"/>
      <c r="AJ157" s="676"/>
      <c r="AK157" s="676"/>
      <c r="AL157" s="676"/>
      <c r="AM157" s="676"/>
      <c r="AN157" s="676"/>
      <c r="AO157" s="676"/>
      <c r="AP157" s="676"/>
      <c r="AQ157" s="676"/>
      <c r="AR157" s="676"/>
      <c r="AS157" s="676"/>
      <c r="AT157" s="676"/>
      <c r="AU157" s="676"/>
      <c r="AV157" s="676"/>
      <c r="AW157" s="676"/>
      <c r="AX157" s="676"/>
      <c r="AY157" s="676"/>
      <c r="AZ157" s="676"/>
      <c r="BA157" s="676"/>
      <c r="BB157" s="676"/>
    </row>
    <row r="158" spans="1:54" x14ac:dyDescent="0.25">
      <c r="A158" s="676"/>
      <c r="B158" s="676"/>
      <c r="C158" s="676"/>
      <c r="D158" s="676"/>
      <c r="E158" s="676"/>
      <c r="F158" s="676"/>
      <c r="G158" s="676"/>
      <c r="H158" s="676"/>
      <c r="I158" s="676"/>
      <c r="J158" s="676"/>
      <c r="K158" s="676"/>
      <c r="L158" s="676"/>
      <c r="M158" s="703"/>
      <c r="N158" s="704"/>
      <c r="O158" s="676"/>
      <c r="P158" s="676"/>
      <c r="Q158" s="676"/>
      <c r="R158" s="676"/>
      <c r="S158" s="676"/>
      <c r="T158" s="676"/>
      <c r="U158" s="676"/>
      <c r="V158" s="676"/>
      <c r="W158" s="676"/>
      <c r="X158" s="676"/>
      <c r="Y158" s="676"/>
      <c r="Z158" s="676"/>
      <c r="AA158" s="676"/>
      <c r="AB158" s="676"/>
      <c r="AC158" s="676"/>
      <c r="AD158" s="676"/>
      <c r="AE158" s="676"/>
      <c r="AF158" s="676"/>
      <c r="AG158" s="676"/>
      <c r="AH158" s="676"/>
      <c r="AI158" s="676"/>
      <c r="AJ158" s="676"/>
      <c r="AK158" s="676"/>
      <c r="AL158" s="676"/>
      <c r="AM158" s="676"/>
      <c r="AN158" s="676"/>
      <c r="AO158" s="676"/>
      <c r="AP158" s="676"/>
      <c r="AQ158" s="676"/>
      <c r="AR158" s="676"/>
      <c r="AS158" s="676"/>
      <c r="AT158" s="676"/>
      <c r="AU158" s="676"/>
      <c r="AV158" s="676"/>
      <c r="AW158" s="676"/>
      <c r="AX158" s="676"/>
      <c r="AY158" s="676"/>
      <c r="AZ158" s="676"/>
      <c r="BA158" s="676"/>
      <c r="BB158" s="676"/>
    </row>
    <row r="159" spans="1:54" x14ac:dyDescent="0.25">
      <c r="A159" s="676"/>
      <c r="B159" s="676"/>
      <c r="C159" s="676"/>
      <c r="D159" s="676"/>
      <c r="E159" s="676"/>
      <c r="F159" s="676"/>
      <c r="G159" s="676"/>
      <c r="H159" s="676"/>
      <c r="I159" s="676"/>
      <c r="J159" s="676"/>
      <c r="K159" s="676"/>
      <c r="L159" s="676"/>
      <c r="M159" s="703"/>
      <c r="N159" s="704"/>
      <c r="O159" s="676"/>
      <c r="P159" s="676"/>
      <c r="Q159" s="676"/>
      <c r="R159" s="676"/>
      <c r="S159" s="676"/>
      <c r="T159" s="676"/>
      <c r="U159" s="676"/>
      <c r="V159" s="676"/>
      <c r="W159" s="676"/>
      <c r="X159" s="676"/>
      <c r="Y159" s="676"/>
      <c r="Z159" s="676"/>
      <c r="AA159" s="676"/>
      <c r="AB159" s="676"/>
      <c r="AC159" s="676"/>
      <c r="AD159" s="676"/>
      <c r="AE159" s="676"/>
      <c r="AF159" s="676"/>
      <c r="AG159" s="676"/>
      <c r="AH159" s="676"/>
      <c r="AI159" s="676"/>
      <c r="AJ159" s="676"/>
      <c r="AK159" s="676"/>
      <c r="AL159" s="676"/>
      <c r="AM159" s="676"/>
      <c r="AN159" s="676"/>
      <c r="AO159" s="676"/>
      <c r="AP159" s="676"/>
      <c r="AQ159" s="676"/>
      <c r="AR159" s="676"/>
      <c r="AS159" s="676"/>
      <c r="AT159" s="676"/>
      <c r="AU159" s="676"/>
      <c r="AV159" s="676"/>
      <c r="AW159" s="676"/>
      <c r="AX159" s="676"/>
      <c r="AY159" s="676"/>
      <c r="AZ159" s="676"/>
      <c r="BA159" s="676"/>
      <c r="BB159" s="676"/>
    </row>
    <row r="160" spans="1:54" x14ac:dyDescent="0.25">
      <c r="A160" s="676"/>
      <c r="B160" s="676"/>
      <c r="C160" s="676"/>
      <c r="D160" s="676"/>
      <c r="E160" s="676"/>
      <c r="F160" s="676"/>
      <c r="G160" s="676"/>
      <c r="H160" s="676"/>
      <c r="I160" s="676"/>
      <c r="J160" s="676"/>
      <c r="K160" s="676"/>
      <c r="L160" s="676"/>
      <c r="M160" s="703"/>
      <c r="N160" s="704"/>
      <c r="O160" s="676"/>
      <c r="P160" s="676"/>
      <c r="Q160" s="676"/>
      <c r="R160" s="676"/>
      <c r="S160" s="676"/>
      <c r="T160" s="676"/>
      <c r="U160" s="676"/>
      <c r="V160" s="676"/>
      <c r="W160" s="676"/>
      <c r="X160" s="676"/>
      <c r="Y160" s="676"/>
      <c r="Z160" s="676"/>
      <c r="AA160" s="676"/>
      <c r="AB160" s="676"/>
      <c r="AC160" s="676"/>
      <c r="AD160" s="676"/>
      <c r="AE160" s="676"/>
      <c r="AF160" s="676"/>
      <c r="AG160" s="676"/>
      <c r="AH160" s="676"/>
      <c r="AI160" s="676"/>
      <c r="AJ160" s="676"/>
      <c r="AK160" s="676"/>
      <c r="AL160" s="676"/>
      <c r="AM160" s="676"/>
      <c r="AN160" s="676"/>
      <c r="AO160" s="676"/>
      <c r="AP160" s="676"/>
      <c r="AQ160" s="676"/>
      <c r="AR160" s="676"/>
      <c r="AS160" s="676"/>
      <c r="AT160" s="676"/>
      <c r="AU160" s="676"/>
      <c r="AV160" s="676"/>
      <c r="AW160" s="676"/>
      <c r="AX160" s="676"/>
      <c r="AY160" s="676"/>
      <c r="AZ160" s="676"/>
      <c r="BA160" s="676"/>
      <c r="BB160" s="676"/>
    </row>
    <row r="161" spans="1:54" x14ac:dyDescent="0.25">
      <c r="A161" s="676"/>
      <c r="B161" s="676"/>
      <c r="C161" s="676"/>
      <c r="D161" s="676"/>
      <c r="E161" s="676"/>
      <c r="F161" s="676"/>
      <c r="G161" s="676"/>
      <c r="H161" s="676"/>
      <c r="I161" s="676"/>
      <c r="J161" s="676"/>
      <c r="K161" s="676"/>
      <c r="L161" s="676"/>
      <c r="M161" s="703"/>
      <c r="N161" s="704"/>
      <c r="O161" s="676"/>
      <c r="P161" s="676"/>
      <c r="Q161" s="676"/>
      <c r="R161" s="676"/>
      <c r="S161" s="676"/>
      <c r="T161" s="676"/>
      <c r="U161" s="676"/>
      <c r="V161" s="676"/>
      <c r="W161" s="676"/>
      <c r="X161" s="676"/>
      <c r="Y161" s="676"/>
      <c r="Z161" s="676"/>
      <c r="AA161" s="676"/>
      <c r="AB161" s="676"/>
      <c r="AC161" s="676"/>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676"/>
      <c r="AY161" s="676"/>
      <c r="AZ161" s="676"/>
      <c r="BA161" s="676"/>
      <c r="BB161" s="676"/>
    </row>
    <row r="162" spans="1:54" x14ac:dyDescent="0.25">
      <c r="A162" s="676"/>
      <c r="B162" s="676"/>
      <c r="C162" s="676"/>
      <c r="D162" s="676"/>
      <c r="E162" s="676"/>
      <c r="F162" s="676"/>
      <c r="G162" s="676"/>
      <c r="H162" s="676"/>
      <c r="I162" s="676"/>
      <c r="J162" s="676"/>
      <c r="K162" s="676"/>
      <c r="L162" s="676"/>
      <c r="M162" s="703"/>
      <c r="N162" s="704"/>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6"/>
      <c r="AK162" s="676"/>
      <c r="AL162" s="676"/>
      <c r="AM162" s="676"/>
      <c r="AN162" s="676"/>
      <c r="AO162" s="676"/>
      <c r="AP162" s="676"/>
      <c r="AQ162" s="676"/>
      <c r="AR162" s="676"/>
      <c r="AS162" s="676"/>
      <c r="AT162" s="676"/>
      <c r="AU162" s="676"/>
      <c r="AV162" s="676"/>
      <c r="AW162" s="676"/>
      <c r="AX162" s="676"/>
      <c r="AY162" s="676"/>
      <c r="AZ162" s="676"/>
      <c r="BA162" s="676"/>
      <c r="BB162" s="676"/>
    </row>
    <row r="163" spans="1:54" x14ac:dyDescent="0.25">
      <c r="A163" s="676"/>
      <c r="B163" s="676"/>
      <c r="C163" s="676"/>
      <c r="D163" s="676"/>
      <c r="E163" s="676"/>
      <c r="F163" s="676"/>
      <c r="G163" s="676"/>
      <c r="H163" s="676"/>
      <c r="I163" s="676"/>
      <c r="J163" s="676"/>
      <c r="K163" s="676"/>
      <c r="L163" s="676"/>
      <c r="M163" s="703"/>
      <c r="N163" s="704"/>
      <c r="O163" s="676"/>
      <c r="P163" s="676"/>
      <c r="Q163" s="676"/>
      <c r="R163" s="676"/>
      <c r="S163" s="676"/>
      <c r="T163" s="676"/>
      <c r="U163" s="676"/>
      <c r="V163" s="676"/>
      <c r="W163" s="676"/>
      <c r="X163" s="676"/>
      <c r="Y163" s="676"/>
      <c r="Z163" s="676"/>
      <c r="AA163" s="676"/>
      <c r="AB163" s="676"/>
      <c r="AC163" s="676"/>
      <c r="AD163" s="676"/>
      <c r="AE163" s="676"/>
      <c r="AF163" s="676"/>
      <c r="AG163" s="676"/>
      <c r="AH163" s="676"/>
      <c r="AI163" s="676"/>
      <c r="AJ163" s="676"/>
      <c r="AK163" s="676"/>
      <c r="AL163" s="676"/>
      <c r="AM163" s="676"/>
      <c r="AN163" s="676"/>
      <c r="AO163" s="676"/>
      <c r="AP163" s="676"/>
      <c r="AQ163" s="676"/>
      <c r="AR163" s="676"/>
      <c r="AS163" s="676"/>
      <c r="AT163" s="676"/>
      <c r="AU163" s="676"/>
      <c r="AV163" s="676"/>
      <c r="AW163" s="676"/>
      <c r="AX163" s="676"/>
      <c r="AY163" s="676"/>
      <c r="AZ163" s="676"/>
      <c r="BA163" s="676"/>
      <c r="BB163" s="676"/>
    </row>
    <row r="164" spans="1:54" x14ac:dyDescent="0.25">
      <c r="A164" s="676"/>
      <c r="B164" s="676"/>
      <c r="C164" s="676"/>
      <c r="D164" s="676"/>
      <c r="E164" s="676"/>
      <c r="F164" s="676"/>
      <c r="G164" s="676"/>
      <c r="H164" s="676"/>
      <c r="I164" s="676"/>
      <c r="J164" s="676"/>
      <c r="K164" s="676"/>
      <c r="L164" s="676"/>
      <c r="M164" s="703"/>
      <c r="N164" s="704"/>
      <c r="O164" s="676"/>
      <c r="P164" s="676"/>
      <c r="Q164" s="676"/>
      <c r="R164" s="676"/>
      <c r="S164" s="676"/>
      <c r="T164" s="676"/>
      <c r="U164" s="676"/>
      <c r="V164" s="676"/>
      <c r="W164" s="676"/>
      <c r="X164" s="676"/>
      <c r="Y164" s="676"/>
      <c r="Z164" s="676"/>
      <c r="AA164" s="676"/>
      <c r="AB164" s="676"/>
      <c r="AC164" s="676"/>
      <c r="AD164" s="676"/>
      <c r="AE164" s="676"/>
      <c r="AF164" s="676"/>
      <c r="AG164" s="676"/>
      <c r="AH164" s="676"/>
      <c r="AI164" s="676"/>
      <c r="AJ164" s="676"/>
      <c r="AK164" s="676"/>
      <c r="AL164" s="676"/>
      <c r="AM164" s="676"/>
      <c r="AN164" s="676"/>
      <c r="AO164" s="676"/>
      <c r="AP164" s="676"/>
      <c r="AQ164" s="676"/>
      <c r="AR164" s="676"/>
      <c r="AS164" s="676"/>
      <c r="AT164" s="676"/>
      <c r="AU164" s="676"/>
      <c r="AV164" s="676"/>
      <c r="AW164" s="676"/>
      <c r="AX164" s="676"/>
      <c r="AY164" s="676"/>
      <c r="AZ164" s="676"/>
      <c r="BA164" s="676"/>
      <c r="BB164" s="676"/>
    </row>
    <row r="165" spans="1:54" x14ac:dyDescent="0.25">
      <c r="A165" s="676"/>
      <c r="B165" s="676"/>
      <c r="C165" s="676"/>
      <c r="D165" s="676"/>
      <c r="E165" s="676"/>
      <c r="F165" s="676"/>
      <c r="G165" s="676"/>
      <c r="H165" s="676"/>
      <c r="I165" s="676"/>
      <c r="J165" s="676"/>
      <c r="K165" s="676"/>
      <c r="L165" s="676"/>
      <c r="M165" s="703"/>
      <c r="N165" s="704"/>
      <c r="O165" s="676"/>
      <c r="P165" s="676"/>
      <c r="Q165" s="676"/>
      <c r="R165" s="676"/>
      <c r="S165" s="676"/>
      <c r="T165" s="676"/>
      <c r="U165" s="676"/>
      <c r="V165" s="676"/>
      <c r="W165" s="676"/>
      <c r="X165" s="676"/>
      <c r="Y165" s="676"/>
      <c r="Z165" s="676"/>
      <c r="AA165" s="676"/>
      <c r="AB165" s="676"/>
      <c r="AC165" s="676"/>
      <c r="AD165" s="676"/>
      <c r="AE165" s="676"/>
      <c r="AF165" s="676"/>
      <c r="AG165" s="676"/>
      <c r="AH165" s="676"/>
      <c r="AI165" s="676"/>
      <c r="AJ165" s="676"/>
      <c r="AK165" s="676"/>
      <c r="AL165" s="676"/>
      <c r="AM165" s="676"/>
      <c r="AN165" s="676"/>
      <c r="AO165" s="676"/>
      <c r="AP165" s="676"/>
      <c r="AQ165" s="676"/>
      <c r="AR165" s="676"/>
      <c r="AS165" s="676"/>
      <c r="AT165" s="676"/>
      <c r="AU165" s="676"/>
      <c r="AV165" s="676"/>
      <c r="AW165" s="676"/>
      <c r="AX165" s="676"/>
      <c r="AY165" s="676"/>
      <c r="AZ165" s="676"/>
      <c r="BA165" s="676"/>
      <c r="BB165" s="676"/>
    </row>
    <row r="166" spans="1:54" x14ac:dyDescent="0.25">
      <c r="A166" s="676"/>
      <c r="B166" s="676"/>
      <c r="C166" s="676"/>
      <c r="D166" s="676"/>
      <c r="E166" s="676"/>
      <c r="F166" s="676"/>
      <c r="G166" s="676"/>
      <c r="H166" s="676"/>
      <c r="I166" s="676"/>
      <c r="J166" s="676"/>
      <c r="K166" s="676"/>
      <c r="L166" s="676"/>
      <c r="M166" s="703"/>
      <c r="N166" s="704"/>
      <c r="O166" s="676"/>
      <c r="P166" s="676"/>
      <c r="Q166" s="676"/>
      <c r="R166" s="676"/>
      <c r="S166" s="676"/>
      <c r="T166" s="676"/>
      <c r="U166" s="676"/>
      <c r="V166" s="676"/>
      <c r="W166" s="676"/>
      <c r="X166" s="676"/>
      <c r="Y166" s="676"/>
      <c r="Z166" s="676"/>
      <c r="AA166" s="676"/>
      <c r="AB166" s="676"/>
      <c r="AC166" s="676"/>
      <c r="AD166" s="676"/>
      <c r="AE166" s="676"/>
      <c r="AF166" s="676"/>
      <c r="AG166" s="676"/>
      <c r="AH166" s="676"/>
      <c r="AI166" s="676"/>
      <c r="AJ166" s="676"/>
      <c r="AK166" s="676"/>
      <c r="AL166" s="676"/>
      <c r="AM166" s="676"/>
      <c r="AN166" s="676"/>
      <c r="AO166" s="676"/>
      <c r="AP166" s="676"/>
      <c r="AQ166" s="676"/>
      <c r="AR166" s="676"/>
      <c r="AS166" s="676"/>
      <c r="AT166" s="676"/>
      <c r="AU166" s="676"/>
      <c r="AV166" s="676"/>
      <c r="AW166" s="676"/>
      <c r="AX166" s="676"/>
      <c r="AY166" s="676"/>
      <c r="AZ166" s="676"/>
      <c r="BA166" s="676"/>
      <c r="BB166" s="676"/>
    </row>
    <row r="167" spans="1:54" x14ac:dyDescent="0.25">
      <c r="A167" s="676"/>
      <c r="B167" s="676"/>
      <c r="C167" s="676"/>
      <c r="D167" s="676"/>
      <c r="E167" s="676"/>
      <c r="F167" s="676"/>
      <c r="G167" s="676"/>
      <c r="H167" s="676"/>
      <c r="I167" s="676"/>
      <c r="J167" s="676"/>
      <c r="K167" s="676"/>
      <c r="L167" s="676"/>
      <c r="M167" s="703"/>
      <c r="N167" s="704"/>
      <c r="O167" s="676"/>
      <c r="P167" s="676"/>
      <c r="Q167" s="676"/>
      <c r="R167" s="676"/>
      <c r="S167" s="676"/>
      <c r="T167" s="676"/>
      <c r="U167" s="676"/>
      <c r="V167" s="676"/>
      <c r="W167" s="676"/>
      <c r="X167" s="676"/>
      <c r="Y167" s="676"/>
      <c r="Z167" s="676"/>
      <c r="AA167" s="676"/>
      <c r="AB167" s="676"/>
      <c r="AC167" s="676"/>
      <c r="AD167" s="676"/>
      <c r="AE167" s="676"/>
      <c r="AF167" s="676"/>
      <c r="AG167" s="676"/>
      <c r="AH167" s="676"/>
      <c r="AI167" s="676"/>
      <c r="AJ167" s="676"/>
      <c r="AK167" s="676"/>
      <c r="AL167" s="676"/>
      <c r="AM167" s="676"/>
      <c r="AN167" s="676"/>
      <c r="AO167" s="676"/>
      <c r="AP167" s="676"/>
      <c r="AQ167" s="676"/>
      <c r="AR167" s="676"/>
      <c r="AS167" s="676"/>
      <c r="AT167" s="676"/>
      <c r="AU167" s="676"/>
      <c r="AV167" s="676"/>
      <c r="AW167" s="676"/>
      <c r="AX167" s="676"/>
      <c r="AY167" s="676"/>
      <c r="AZ167" s="676"/>
      <c r="BA167" s="676"/>
      <c r="BB167" s="676"/>
    </row>
    <row r="168" spans="1:54" x14ac:dyDescent="0.25">
      <c r="A168" s="676"/>
      <c r="B168" s="676"/>
      <c r="C168" s="676"/>
      <c r="D168" s="676"/>
      <c r="E168" s="676"/>
      <c r="F168" s="676"/>
      <c r="G168" s="676"/>
      <c r="H168" s="676"/>
      <c r="I168" s="676"/>
      <c r="J168" s="676"/>
      <c r="K168" s="676"/>
      <c r="L168" s="676"/>
      <c r="M168" s="703"/>
      <c r="N168" s="704"/>
      <c r="O168" s="676"/>
      <c r="P168" s="676"/>
      <c r="Q168" s="676"/>
      <c r="R168" s="676"/>
      <c r="S168" s="676"/>
      <c r="T168" s="676"/>
      <c r="U168" s="676"/>
      <c r="V168" s="676"/>
      <c r="W168" s="676"/>
      <c r="X168" s="676"/>
      <c r="Y168" s="676"/>
      <c r="Z168" s="676"/>
      <c r="AA168" s="676"/>
      <c r="AB168" s="676"/>
      <c r="AC168" s="676"/>
      <c r="AD168" s="676"/>
      <c r="AE168" s="676"/>
      <c r="AF168" s="676"/>
      <c r="AG168" s="676"/>
      <c r="AH168" s="676"/>
      <c r="AI168" s="676"/>
      <c r="AJ168" s="676"/>
      <c r="AK168" s="676"/>
      <c r="AL168" s="676"/>
      <c r="AM168" s="676"/>
      <c r="AN168" s="676"/>
      <c r="AO168" s="676"/>
      <c r="AP168" s="676"/>
      <c r="AQ168" s="676"/>
      <c r="AR168" s="676"/>
      <c r="AS168" s="676"/>
      <c r="AT168" s="676"/>
      <c r="AU168" s="676"/>
      <c r="AV168" s="676"/>
      <c r="AW168" s="676"/>
      <c r="AX168" s="676"/>
      <c r="AY168" s="676"/>
      <c r="AZ168" s="676"/>
      <c r="BA168" s="676"/>
      <c r="BB168" s="676"/>
    </row>
    <row r="169" spans="1:54" x14ac:dyDescent="0.25">
      <c r="A169" s="676"/>
      <c r="B169" s="676"/>
      <c r="C169" s="676"/>
      <c r="D169" s="676"/>
      <c r="E169" s="676"/>
      <c r="F169" s="676"/>
      <c r="G169" s="676"/>
      <c r="H169" s="676"/>
      <c r="I169" s="676"/>
      <c r="J169" s="676"/>
      <c r="K169" s="676"/>
      <c r="L169" s="676"/>
      <c r="M169" s="703"/>
      <c r="N169" s="704"/>
      <c r="O169" s="676"/>
      <c r="P169" s="676"/>
      <c r="Q169" s="676"/>
      <c r="R169" s="676"/>
      <c r="S169" s="676"/>
      <c r="T169" s="676"/>
      <c r="U169" s="676"/>
      <c r="V169" s="676"/>
      <c r="W169" s="676"/>
      <c r="X169" s="676"/>
      <c r="Y169" s="676"/>
      <c r="Z169" s="676"/>
      <c r="AA169" s="676"/>
      <c r="AB169" s="676"/>
      <c r="AC169" s="676"/>
      <c r="AD169" s="676"/>
      <c r="AE169" s="676"/>
      <c r="AF169" s="676"/>
      <c r="AG169" s="676"/>
      <c r="AH169" s="676"/>
      <c r="AI169" s="676"/>
      <c r="AJ169" s="676"/>
      <c r="AK169" s="676"/>
      <c r="AL169" s="676"/>
      <c r="AM169" s="676"/>
      <c r="AN169" s="676"/>
      <c r="AO169" s="676"/>
      <c r="AP169" s="676"/>
      <c r="AQ169" s="676"/>
      <c r="AR169" s="676"/>
      <c r="AS169" s="676"/>
      <c r="AT169" s="676"/>
      <c r="AU169" s="676"/>
      <c r="AV169" s="676"/>
      <c r="AW169" s="676"/>
      <c r="AX169" s="676"/>
      <c r="AY169" s="676"/>
      <c r="AZ169" s="676"/>
      <c r="BA169" s="676"/>
      <c r="BB169" s="676"/>
    </row>
    <row r="170" spans="1:54" x14ac:dyDescent="0.25">
      <c r="A170" s="676"/>
      <c r="B170" s="676"/>
      <c r="C170" s="676"/>
      <c r="D170" s="676"/>
      <c r="E170" s="676"/>
      <c r="F170" s="676"/>
      <c r="G170" s="676"/>
      <c r="H170" s="676"/>
      <c r="I170" s="676"/>
      <c r="J170" s="676"/>
      <c r="K170" s="676"/>
      <c r="L170" s="676"/>
      <c r="M170" s="703"/>
      <c r="N170" s="704"/>
      <c r="O170" s="676"/>
      <c r="P170" s="676"/>
      <c r="Q170" s="676"/>
      <c r="R170" s="676"/>
      <c r="S170" s="676"/>
      <c r="T170" s="676"/>
      <c r="U170" s="676"/>
      <c r="V170" s="676"/>
      <c r="W170" s="676"/>
      <c r="X170" s="676"/>
      <c r="Y170" s="676"/>
      <c r="Z170" s="676"/>
      <c r="AA170" s="676"/>
      <c r="AB170" s="676"/>
      <c r="AC170" s="676"/>
      <c r="AD170" s="676"/>
      <c r="AE170" s="676"/>
      <c r="AF170" s="676"/>
      <c r="AG170" s="676"/>
      <c r="AH170" s="676"/>
      <c r="AI170" s="676"/>
      <c r="AJ170" s="676"/>
      <c r="AK170" s="676"/>
      <c r="AL170" s="676"/>
      <c r="AM170" s="676"/>
      <c r="AN170" s="676"/>
      <c r="AO170" s="676"/>
      <c r="AP170" s="676"/>
      <c r="AQ170" s="676"/>
      <c r="AR170" s="676"/>
      <c r="AS170" s="676"/>
      <c r="AT170" s="676"/>
      <c r="AU170" s="676"/>
      <c r="AV170" s="676"/>
      <c r="AW170" s="676"/>
      <c r="AX170" s="676"/>
      <c r="AY170" s="676"/>
      <c r="AZ170" s="676"/>
      <c r="BA170" s="676"/>
      <c r="BB170" s="676"/>
    </row>
    <row r="171" spans="1:54" x14ac:dyDescent="0.25">
      <c r="A171" s="676"/>
      <c r="B171" s="676"/>
      <c r="C171" s="676"/>
      <c r="D171" s="676"/>
      <c r="E171" s="676"/>
      <c r="F171" s="676"/>
      <c r="G171" s="676"/>
      <c r="H171" s="676"/>
      <c r="I171" s="676"/>
      <c r="J171" s="676"/>
      <c r="K171" s="676"/>
      <c r="L171" s="676"/>
      <c r="M171" s="703"/>
      <c r="N171" s="704"/>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row>
    <row r="172" spans="1:54" x14ac:dyDescent="0.25">
      <c r="A172" s="676"/>
      <c r="B172" s="676"/>
      <c r="C172" s="676"/>
      <c r="D172" s="676"/>
      <c r="E172" s="676"/>
      <c r="F172" s="676"/>
      <c r="G172" s="676"/>
      <c r="H172" s="676"/>
      <c r="I172" s="676"/>
      <c r="J172" s="676"/>
      <c r="K172" s="676"/>
      <c r="L172" s="676"/>
      <c r="M172" s="703"/>
      <c r="N172" s="704"/>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6"/>
      <c r="AK172" s="676"/>
      <c r="AL172" s="676"/>
      <c r="AM172" s="676"/>
      <c r="AN172" s="676"/>
      <c r="AO172" s="676"/>
      <c r="AP172" s="676"/>
      <c r="AQ172" s="676"/>
      <c r="AR172" s="676"/>
      <c r="AS172" s="676"/>
      <c r="AT172" s="676"/>
      <c r="AU172" s="676"/>
      <c r="AV172" s="676"/>
      <c r="AW172" s="676"/>
      <c r="AX172" s="676"/>
      <c r="AY172" s="676"/>
      <c r="AZ172" s="676"/>
      <c r="BA172" s="676"/>
      <c r="BB172" s="676"/>
    </row>
    <row r="173" spans="1:54" x14ac:dyDescent="0.25">
      <c r="A173" s="676"/>
      <c r="B173" s="676"/>
      <c r="C173" s="676"/>
      <c r="D173" s="676"/>
      <c r="E173" s="676"/>
      <c r="F173" s="676"/>
      <c r="G173" s="676"/>
      <c r="H173" s="676"/>
      <c r="I173" s="676"/>
      <c r="J173" s="676"/>
      <c r="K173" s="676"/>
      <c r="L173" s="676"/>
      <c r="M173" s="703"/>
      <c r="N173" s="704"/>
      <c r="O173" s="676"/>
      <c r="P173" s="676"/>
      <c r="Q173" s="676"/>
      <c r="R173" s="676"/>
      <c r="S173" s="676"/>
      <c r="T173" s="676"/>
      <c r="U173" s="676"/>
      <c r="V173" s="676"/>
      <c r="W173" s="676"/>
      <c r="X173" s="676"/>
      <c r="Y173" s="676"/>
      <c r="Z173" s="676"/>
      <c r="AA173" s="676"/>
      <c r="AB173" s="676"/>
      <c r="AC173" s="676"/>
      <c r="AD173" s="676"/>
      <c r="AE173" s="676"/>
      <c r="AF173" s="676"/>
      <c r="AG173" s="676"/>
      <c r="AH173" s="676"/>
      <c r="AI173" s="676"/>
      <c r="AJ173" s="676"/>
      <c r="AK173" s="676"/>
      <c r="AL173" s="676"/>
      <c r="AM173" s="676"/>
      <c r="AN173" s="676"/>
      <c r="AO173" s="676"/>
      <c r="AP173" s="676"/>
      <c r="AQ173" s="676"/>
      <c r="AR173" s="676"/>
      <c r="AS173" s="676"/>
      <c r="AT173" s="676"/>
      <c r="AU173" s="676"/>
      <c r="AV173" s="676"/>
      <c r="AW173" s="676"/>
      <c r="AX173" s="676"/>
      <c r="AY173" s="676"/>
      <c r="AZ173" s="676"/>
      <c r="BA173" s="676"/>
      <c r="BB173" s="676"/>
    </row>
    <row r="174" spans="1:54" x14ac:dyDescent="0.25">
      <c r="A174" s="676"/>
      <c r="B174" s="676"/>
      <c r="C174" s="676"/>
      <c r="D174" s="676"/>
      <c r="E174" s="676"/>
      <c r="F174" s="676"/>
      <c r="G174" s="676"/>
      <c r="H174" s="676"/>
      <c r="I174" s="676"/>
      <c r="J174" s="676"/>
      <c r="K174" s="676"/>
      <c r="L174" s="676"/>
      <c r="M174" s="703"/>
      <c r="N174" s="704"/>
      <c r="O174" s="676"/>
      <c r="P174" s="676"/>
      <c r="Q174" s="676"/>
      <c r="R174" s="676"/>
      <c r="S174" s="676"/>
      <c r="T174" s="676"/>
      <c r="U174" s="676"/>
      <c r="V174" s="676"/>
      <c r="W174" s="676"/>
      <c r="X174" s="676"/>
      <c r="Y174" s="676"/>
      <c r="Z174" s="676"/>
      <c r="AA174" s="676"/>
      <c r="AB174" s="676"/>
      <c r="AC174" s="676"/>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676"/>
      <c r="AY174" s="676"/>
      <c r="AZ174" s="676"/>
      <c r="BA174" s="676"/>
      <c r="BB174" s="676"/>
    </row>
    <row r="175" spans="1:54" x14ac:dyDescent="0.25">
      <c r="A175" s="676"/>
      <c r="B175" s="676"/>
      <c r="C175" s="676"/>
      <c r="D175" s="676"/>
      <c r="E175" s="676"/>
      <c r="F175" s="676"/>
      <c r="G175" s="676"/>
      <c r="H175" s="676"/>
      <c r="I175" s="676"/>
      <c r="J175" s="676"/>
      <c r="K175" s="676"/>
      <c r="L175" s="676"/>
      <c r="M175" s="703"/>
      <c r="N175" s="704"/>
      <c r="O175" s="676"/>
      <c r="P175" s="676"/>
      <c r="Q175" s="676"/>
      <c r="R175" s="676"/>
      <c r="S175" s="676"/>
      <c r="T175" s="676"/>
      <c r="U175" s="676"/>
      <c r="V175" s="676"/>
      <c r="W175" s="676"/>
      <c r="X175" s="676"/>
      <c r="Y175" s="676"/>
      <c r="Z175" s="676"/>
      <c r="AA175" s="676"/>
      <c r="AB175" s="676"/>
      <c r="AC175" s="676"/>
      <c r="AD175" s="676"/>
      <c r="AE175" s="676"/>
      <c r="AF175" s="676"/>
      <c r="AG175" s="676"/>
      <c r="AH175" s="676"/>
      <c r="AI175" s="676"/>
      <c r="AJ175" s="676"/>
      <c r="AK175" s="676"/>
      <c r="AL175" s="676"/>
      <c r="AM175" s="676"/>
      <c r="AN175" s="676"/>
      <c r="AO175" s="676"/>
      <c r="AP175" s="676"/>
      <c r="AQ175" s="676"/>
      <c r="AR175" s="676"/>
      <c r="AS175" s="676"/>
      <c r="AT175" s="676"/>
      <c r="AU175" s="676"/>
      <c r="AV175" s="676"/>
      <c r="AW175" s="676"/>
      <c r="AX175" s="676"/>
      <c r="AY175" s="676"/>
      <c r="AZ175" s="676"/>
      <c r="BA175" s="676"/>
      <c r="BB175" s="676"/>
    </row>
    <row r="176" spans="1:54" x14ac:dyDescent="0.25">
      <c r="A176" s="676"/>
      <c r="B176" s="676"/>
      <c r="C176" s="676"/>
      <c r="D176" s="676"/>
      <c r="E176" s="676"/>
      <c r="F176" s="676"/>
      <c r="G176" s="676"/>
      <c r="H176" s="676"/>
      <c r="I176" s="676"/>
      <c r="J176" s="676"/>
      <c r="K176" s="676"/>
      <c r="L176" s="676"/>
      <c r="M176" s="703"/>
      <c r="N176" s="704"/>
      <c r="O176" s="676"/>
      <c r="P176" s="676"/>
      <c r="Q176" s="676"/>
      <c r="R176" s="676"/>
      <c r="S176" s="676"/>
      <c r="T176" s="676"/>
      <c r="U176" s="676"/>
      <c r="V176" s="676"/>
      <c r="W176" s="676"/>
      <c r="X176" s="676"/>
      <c r="Y176" s="676"/>
      <c r="Z176" s="676"/>
      <c r="AA176" s="676"/>
      <c r="AB176" s="676"/>
      <c r="AC176" s="676"/>
      <c r="AD176" s="676"/>
      <c r="AE176" s="676"/>
      <c r="AF176" s="676"/>
      <c r="AG176" s="676"/>
      <c r="AH176" s="676"/>
      <c r="AI176" s="676"/>
      <c r="AJ176" s="676"/>
      <c r="AK176" s="676"/>
      <c r="AL176" s="676"/>
      <c r="AM176" s="676"/>
      <c r="AN176" s="676"/>
      <c r="AO176" s="676"/>
      <c r="AP176" s="676"/>
      <c r="AQ176" s="676"/>
      <c r="AR176" s="676"/>
      <c r="AS176" s="676"/>
      <c r="AT176" s="676"/>
      <c r="AU176" s="676"/>
      <c r="AV176" s="676"/>
      <c r="AW176" s="676"/>
      <c r="AX176" s="676"/>
      <c r="AY176" s="676"/>
      <c r="AZ176" s="676"/>
      <c r="BA176" s="676"/>
      <c r="BB176" s="676"/>
    </row>
    <row r="177" spans="1:54" x14ac:dyDescent="0.25">
      <c r="A177" s="676"/>
      <c r="B177" s="676"/>
      <c r="C177" s="676"/>
      <c r="D177" s="676"/>
      <c r="E177" s="676"/>
      <c r="F177" s="676"/>
      <c r="G177" s="676"/>
      <c r="H177" s="676"/>
      <c r="I177" s="676"/>
      <c r="J177" s="676"/>
      <c r="K177" s="676"/>
      <c r="L177" s="676"/>
      <c r="M177" s="703"/>
      <c r="N177" s="704"/>
      <c r="O177" s="676"/>
      <c r="P177" s="676"/>
      <c r="Q177" s="676"/>
      <c r="R177" s="676"/>
      <c r="S177" s="676"/>
      <c r="T177" s="676"/>
      <c r="U177" s="676"/>
      <c r="V177" s="676"/>
      <c r="W177" s="676"/>
      <c r="X177" s="676"/>
      <c r="Y177" s="676"/>
      <c r="Z177" s="676"/>
      <c r="AA177" s="676"/>
      <c r="AB177" s="676"/>
      <c r="AC177" s="676"/>
      <c r="AD177" s="676"/>
      <c r="AE177" s="676"/>
      <c r="AF177" s="676"/>
      <c r="AG177" s="676"/>
      <c r="AH177" s="676"/>
      <c r="AI177" s="676"/>
      <c r="AJ177" s="676"/>
      <c r="AK177" s="676"/>
      <c r="AL177" s="676"/>
      <c r="AM177" s="676"/>
      <c r="AN177" s="676"/>
      <c r="AO177" s="676"/>
      <c r="AP177" s="676"/>
      <c r="AQ177" s="676"/>
      <c r="AR177" s="676"/>
      <c r="AS177" s="676"/>
      <c r="AT177" s="676"/>
      <c r="AU177" s="676"/>
      <c r="AV177" s="676"/>
      <c r="AW177" s="676"/>
      <c r="AX177" s="676"/>
      <c r="AY177" s="676"/>
      <c r="AZ177" s="676"/>
      <c r="BA177" s="676"/>
      <c r="BB177" s="676"/>
    </row>
    <row r="178" spans="1:54" x14ac:dyDescent="0.25">
      <c r="A178" s="676"/>
      <c r="B178" s="676"/>
      <c r="C178" s="676"/>
      <c r="D178" s="676"/>
      <c r="E178" s="676"/>
      <c r="F178" s="676"/>
      <c r="G178" s="676"/>
      <c r="H178" s="676"/>
      <c r="I178" s="676"/>
      <c r="J178" s="676"/>
      <c r="K178" s="676"/>
      <c r="L178" s="676"/>
      <c r="M178" s="703"/>
      <c r="N178" s="704"/>
      <c r="O178" s="676"/>
      <c r="P178" s="676"/>
      <c r="Q178" s="676"/>
      <c r="R178" s="676"/>
      <c r="S178" s="676"/>
      <c r="T178" s="676"/>
      <c r="U178" s="676"/>
      <c r="V178" s="676"/>
      <c r="W178" s="676"/>
      <c r="X178" s="676"/>
      <c r="Y178" s="676"/>
      <c r="Z178" s="676"/>
      <c r="AA178" s="676"/>
      <c r="AB178" s="676"/>
      <c r="AC178" s="676"/>
      <c r="AD178" s="676"/>
      <c r="AE178" s="676"/>
      <c r="AF178" s="676"/>
      <c r="AG178" s="676"/>
      <c r="AH178" s="676"/>
      <c r="AI178" s="676"/>
      <c r="AJ178" s="676"/>
      <c r="AK178" s="676"/>
      <c r="AL178" s="676"/>
      <c r="AM178" s="676"/>
      <c r="AN178" s="676"/>
      <c r="AO178" s="676"/>
      <c r="AP178" s="676"/>
      <c r="AQ178" s="676"/>
      <c r="AR178" s="676"/>
      <c r="AS178" s="676"/>
      <c r="AT178" s="676"/>
      <c r="AU178" s="676"/>
      <c r="AV178" s="676"/>
      <c r="AW178" s="676"/>
      <c r="AX178" s="676"/>
      <c r="AY178" s="676"/>
      <c r="AZ178" s="676"/>
      <c r="BA178" s="676"/>
      <c r="BB178" s="676"/>
    </row>
    <row r="179" spans="1:54" x14ac:dyDescent="0.25">
      <c r="A179" s="676"/>
      <c r="B179" s="676"/>
      <c r="C179" s="676"/>
      <c r="D179" s="676"/>
      <c r="E179" s="676"/>
      <c r="F179" s="676"/>
      <c r="G179" s="676"/>
      <c r="H179" s="676"/>
      <c r="I179" s="676"/>
      <c r="J179" s="676"/>
      <c r="K179" s="676"/>
      <c r="L179" s="676"/>
      <c r="M179" s="703"/>
      <c r="N179" s="704"/>
      <c r="O179" s="676"/>
      <c r="P179" s="676"/>
      <c r="Q179" s="676"/>
      <c r="R179" s="676"/>
      <c r="S179" s="676"/>
      <c r="T179" s="676"/>
      <c r="U179" s="676"/>
      <c r="V179" s="676"/>
      <c r="W179" s="676"/>
      <c r="X179" s="676"/>
      <c r="Y179" s="676"/>
      <c r="Z179" s="676"/>
      <c r="AA179" s="676"/>
      <c r="AB179" s="676"/>
      <c r="AC179" s="676"/>
      <c r="AD179" s="676"/>
      <c r="AE179" s="676"/>
      <c r="AF179" s="676"/>
      <c r="AG179" s="676"/>
      <c r="AH179" s="676"/>
      <c r="AI179" s="676"/>
      <c r="AJ179" s="676"/>
      <c r="AK179" s="676"/>
      <c r="AL179" s="676"/>
      <c r="AM179" s="676"/>
      <c r="AN179" s="676"/>
      <c r="AO179" s="676"/>
      <c r="AP179" s="676"/>
      <c r="AQ179" s="676"/>
      <c r="AR179" s="676"/>
      <c r="AS179" s="676"/>
      <c r="AT179" s="676"/>
      <c r="AU179" s="676"/>
      <c r="AV179" s="676"/>
      <c r="AW179" s="676"/>
      <c r="AX179" s="676"/>
      <c r="AY179" s="676"/>
      <c r="AZ179" s="676"/>
      <c r="BA179" s="676"/>
      <c r="BB179" s="676"/>
    </row>
    <row r="180" spans="1:54" x14ac:dyDescent="0.25">
      <c r="A180" s="676"/>
      <c r="B180" s="676"/>
      <c r="C180" s="676"/>
      <c r="D180" s="676"/>
      <c r="E180" s="676"/>
      <c r="F180" s="676"/>
      <c r="G180" s="676"/>
      <c r="H180" s="676"/>
      <c r="I180" s="676"/>
      <c r="J180" s="676"/>
      <c r="K180" s="676"/>
      <c r="L180" s="676"/>
      <c r="M180" s="703"/>
      <c r="N180" s="704"/>
      <c r="O180" s="676"/>
      <c r="P180" s="676"/>
      <c r="Q180" s="676"/>
      <c r="R180" s="676"/>
      <c r="S180" s="676"/>
      <c r="T180" s="676"/>
      <c r="U180" s="676"/>
      <c r="V180" s="676"/>
      <c r="W180" s="676"/>
      <c r="X180" s="676"/>
      <c r="Y180" s="676"/>
      <c r="Z180" s="676"/>
      <c r="AA180" s="676"/>
      <c r="AB180" s="676"/>
      <c r="AC180" s="676"/>
      <c r="AD180" s="676"/>
      <c r="AE180" s="676"/>
      <c r="AF180" s="676"/>
      <c r="AG180" s="676"/>
      <c r="AH180" s="676"/>
      <c r="AI180" s="676"/>
      <c r="AJ180" s="676"/>
      <c r="AK180" s="676"/>
      <c r="AL180" s="676"/>
      <c r="AM180" s="676"/>
      <c r="AN180" s="676"/>
      <c r="AO180" s="676"/>
      <c r="AP180" s="676"/>
      <c r="AQ180" s="676"/>
      <c r="AR180" s="676"/>
      <c r="AS180" s="676"/>
      <c r="AT180" s="676"/>
      <c r="AU180" s="676"/>
      <c r="AV180" s="676"/>
      <c r="AW180" s="676"/>
      <c r="AX180" s="676"/>
      <c r="AY180" s="676"/>
      <c r="AZ180" s="676"/>
      <c r="BA180" s="676"/>
      <c r="BB180" s="676"/>
    </row>
    <row r="181" spans="1:54" x14ac:dyDescent="0.25">
      <c r="A181" s="676"/>
      <c r="B181" s="676"/>
      <c r="C181" s="676"/>
      <c r="D181" s="676"/>
      <c r="E181" s="676"/>
      <c r="F181" s="676"/>
      <c r="G181" s="676"/>
      <c r="H181" s="676"/>
      <c r="I181" s="676"/>
      <c r="J181" s="676"/>
      <c r="K181" s="676"/>
      <c r="L181" s="676"/>
      <c r="M181" s="703"/>
      <c r="N181" s="704"/>
      <c r="O181" s="676"/>
      <c r="P181" s="676"/>
      <c r="Q181" s="676"/>
      <c r="R181" s="676"/>
      <c r="S181" s="676"/>
      <c r="T181" s="676"/>
      <c r="U181" s="676"/>
      <c r="V181" s="676"/>
      <c r="W181" s="676"/>
      <c r="X181" s="676"/>
      <c r="Y181" s="676"/>
      <c r="Z181" s="676"/>
      <c r="AA181" s="676"/>
      <c r="AB181" s="676"/>
      <c r="AC181" s="676"/>
      <c r="AD181" s="676"/>
      <c r="AE181" s="676"/>
      <c r="AF181" s="676"/>
      <c r="AG181" s="676"/>
      <c r="AH181" s="676"/>
      <c r="AI181" s="676"/>
      <c r="AJ181" s="676"/>
      <c r="AK181" s="676"/>
      <c r="AL181" s="676"/>
      <c r="AM181" s="676"/>
      <c r="AN181" s="676"/>
      <c r="AO181" s="676"/>
      <c r="AP181" s="676"/>
      <c r="AQ181" s="676"/>
      <c r="AR181" s="676"/>
      <c r="AS181" s="676"/>
      <c r="AT181" s="676"/>
      <c r="AU181" s="676"/>
      <c r="AV181" s="676"/>
      <c r="AW181" s="676"/>
      <c r="AX181" s="676"/>
      <c r="AY181" s="676"/>
      <c r="AZ181" s="676"/>
      <c r="BA181" s="676"/>
      <c r="BB181" s="676"/>
    </row>
    <row r="182" spans="1:54" x14ac:dyDescent="0.25">
      <c r="A182" s="676"/>
      <c r="B182" s="676"/>
      <c r="C182" s="676"/>
      <c r="D182" s="676"/>
      <c r="E182" s="676"/>
      <c r="F182" s="676"/>
      <c r="G182" s="676"/>
      <c r="H182" s="676"/>
      <c r="I182" s="676"/>
      <c r="J182" s="676"/>
      <c r="K182" s="676"/>
      <c r="L182" s="676"/>
      <c r="M182" s="703"/>
      <c r="N182" s="704"/>
      <c r="O182" s="676"/>
      <c r="P182" s="676"/>
      <c r="Q182" s="676"/>
      <c r="R182" s="676"/>
      <c r="S182" s="676"/>
      <c r="T182" s="676"/>
      <c r="U182" s="676"/>
      <c r="V182" s="676"/>
      <c r="W182" s="676"/>
      <c r="X182" s="676"/>
      <c r="Y182" s="676"/>
      <c r="Z182" s="676"/>
      <c r="AA182" s="676"/>
      <c r="AB182" s="676"/>
      <c r="AC182" s="676"/>
      <c r="AD182" s="676"/>
      <c r="AE182" s="676"/>
      <c r="AF182" s="676"/>
      <c r="AG182" s="676"/>
      <c r="AH182" s="676"/>
      <c r="AI182" s="676"/>
      <c r="AJ182" s="676"/>
      <c r="AK182" s="676"/>
      <c r="AL182" s="676"/>
      <c r="AM182" s="676"/>
      <c r="AN182" s="676"/>
      <c r="AO182" s="676"/>
      <c r="AP182" s="676"/>
      <c r="AQ182" s="676"/>
      <c r="AR182" s="676"/>
      <c r="AS182" s="676"/>
      <c r="AT182" s="676"/>
      <c r="AU182" s="676"/>
      <c r="AV182" s="676"/>
      <c r="AW182" s="676"/>
      <c r="AX182" s="676"/>
      <c r="AY182" s="676"/>
      <c r="AZ182" s="676"/>
      <c r="BA182" s="676"/>
      <c r="BB182" s="676"/>
    </row>
    <row r="183" spans="1:54" x14ac:dyDescent="0.25">
      <c r="A183" s="676"/>
      <c r="B183" s="676"/>
      <c r="C183" s="676"/>
      <c r="D183" s="676"/>
      <c r="E183" s="676"/>
      <c r="F183" s="676"/>
      <c r="G183" s="676"/>
      <c r="H183" s="676"/>
      <c r="I183" s="676"/>
      <c r="J183" s="676"/>
      <c r="K183" s="676"/>
      <c r="L183" s="676"/>
      <c r="M183" s="703"/>
      <c r="N183" s="704"/>
      <c r="O183" s="676"/>
      <c r="P183" s="676"/>
      <c r="Q183" s="676"/>
      <c r="R183" s="676"/>
      <c r="S183" s="676"/>
      <c r="T183" s="676"/>
      <c r="U183" s="676"/>
      <c r="V183" s="676"/>
      <c r="W183" s="676"/>
      <c r="X183" s="676"/>
      <c r="Y183" s="676"/>
      <c r="Z183" s="676"/>
      <c r="AA183" s="676"/>
      <c r="AB183" s="676"/>
      <c r="AC183" s="676"/>
      <c r="AD183" s="676"/>
      <c r="AE183" s="676"/>
      <c r="AF183" s="676"/>
      <c r="AG183" s="676"/>
      <c r="AH183" s="676"/>
      <c r="AI183" s="676"/>
      <c r="AJ183" s="676"/>
      <c r="AK183" s="676"/>
      <c r="AL183" s="676"/>
      <c r="AM183" s="676"/>
      <c r="AN183" s="676"/>
      <c r="AO183" s="676"/>
      <c r="AP183" s="676"/>
      <c r="AQ183" s="676"/>
      <c r="AR183" s="676"/>
      <c r="AS183" s="676"/>
      <c r="AT183" s="676"/>
      <c r="AU183" s="676"/>
      <c r="AV183" s="676"/>
      <c r="AW183" s="676"/>
      <c r="AX183" s="676"/>
      <c r="AY183" s="676"/>
      <c r="AZ183" s="676"/>
      <c r="BA183" s="676"/>
      <c r="BB183" s="676"/>
    </row>
    <row r="184" spans="1:54" x14ac:dyDescent="0.25">
      <c r="A184" s="676"/>
      <c r="B184" s="676"/>
      <c r="C184" s="676"/>
      <c r="D184" s="676"/>
      <c r="E184" s="676"/>
      <c r="F184" s="676"/>
      <c r="G184" s="676"/>
      <c r="H184" s="676"/>
      <c r="I184" s="676"/>
      <c r="J184" s="676"/>
      <c r="K184" s="676"/>
      <c r="L184" s="676"/>
      <c r="M184" s="703"/>
      <c r="N184" s="704"/>
      <c r="O184" s="676"/>
      <c r="P184" s="676"/>
      <c r="Q184" s="676"/>
      <c r="R184" s="676"/>
      <c r="S184" s="676"/>
      <c r="T184" s="676"/>
      <c r="U184" s="676"/>
      <c r="V184" s="676"/>
      <c r="W184" s="676"/>
      <c r="X184" s="676"/>
      <c r="Y184" s="676"/>
      <c r="Z184" s="676"/>
      <c r="AA184" s="676"/>
      <c r="AB184" s="676"/>
      <c r="AC184" s="676"/>
      <c r="AD184" s="676"/>
      <c r="AE184" s="676"/>
      <c r="AF184" s="676"/>
      <c r="AG184" s="676"/>
      <c r="AH184" s="676"/>
      <c r="AI184" s="676"/>
      <c r="AJ184" s="676"/>
      <c r="AK184" s="676"/>
      <c r="AL184" s="676"/>
      <c r="AM184" s="676"/>
      <c r="AN184" s="676"/>
      <c r="AO184" s="676"/>
      <c r="AP184" s="676"/>
      <c r="AQ184" s="676"/>
      <c r="AR184" s="676"/>
      <c r="AS184" s="676"/>
      <c r="AT184" s="676"/>
      <c r="AU184" s="676"/>
      <c r="AV184" s="676"/>
      <c r="AW184" s="676"/>
      <c r="AX184" s="676"/>
      <c r="AY184" s="676"/>
      <c r="AZ184" s="676"/>
      <c r="BA184" s="676"/>
      <c r="BB184" s="676"/>
    </row>
    <row r="185" spans="1:54" x14ac:dyDescent="0.25">
      <c r="A185" s="676"/>
      <c r="B185" s="676"/>
      <c r="C185" s="676"/>
      <c r="D185" s="676"/>
      <c r="E185" s="676"/>
      <c r="F185" s="676"/>
      <c r="G185" s="676"/>
      <c r="H185" s="676"/>
      <c r="I185" s="676"/>
      <c r="J185" s="676"/>
      <c r="K185" s="676"/>
      <c r="L185" s="676"/>
      <c r="M185" s="703"/>
      <c r="N185" s="704"/>
      <c r="O185" s="676"/>
      <c r="P185" s="676"/>
      <c r="Q185" s="676"/>
      <c r="R185" s="676"/>
      <c r="S185" s="676"/>
      <c r="T185" s="676"/>
      <c r="U185" s="676"/>
      <c r="V185" s="676"/>
      <c r="W185" s="676"/>
      <c r="X185" s="676"/>
      <c r="Y185" s="676"/>
      <c r="Z185" s="676"/>
      <c r="AA185" s="676"/>
      <c r="AB185" s="676"/>
      <c r="AC185" s="676"/>
      <c r="AD185" s="676"/>
      <c r="AE185" s="676"/>
      <c r="AF185" s="676"/>
      <c r="AG185" s="676"/>
      <c r="AH185" s="676"/>
      <c r="AI185" s="676"/>
      <c r="AJ185" s="676"/>
      <c r="AK185" s="676"/>
      <c r="AL185" s="676"/>
      <c r="AM185" s="676"/>
      <c r="AN185" s="676"/>
      <c r="AO185" s="676"/>
      <c r="AP185" s="676"/>
      <c r="AQ185" s="676"/>
      <c r="AR185" s="676"/>
      <c r="AS185" s="676"/>
      <c r="AT185" s="676"/>
      <c r="AU185" s="676"/>
      <c r="AV185" s="676"/>
      <c r="AW185" s="676"/>
      <c r="AX185" s="676"/>
      <c r="AY185" s="676"/>
      <c r="AZ185" s="676"/>
      <c r="BA185" s="676"/>
      <c r="BB185" s="676"/>
    </row>
    <row r="186" spans="1:54" x14ac:dyDescent="0.25">
      <c r="A186" s="676"/>
      <c r="B186" s="676"/>
      <c r="C186" s="676"/>
      <c r="D186" s="676"/>
      <c r="E186" s="676"/>
      <c r="F186" s="676"/>
      <c r="G186" s="676"/>
      <c r="H186" s="676"/>
      <c r="I186" s="676"/>
      <c r="J186" s="676"/>
      <c r="K186" s="676"/>
      <c r="L186" s="676"/>
      <c r="M186" s="703"/>
      <c r="N186" s="704"/>
      <c r="O186" s="676"/>
      <c r="P186" s="676"/>
      <c r="Q186" s="676"/>
      <c r="R186" s="676"/>
      <c r="S186" s="676"/>
      <c r="T186" s="676"/>
      <c r="U186" s="676"/>
      <c r="V186" s="676"/>
      <c r="W186" s="676"/>
      <c r="X186" s="676"/>
      <c r="Y186" s="676"/>
      <c r="Z186" s="676"/>
      <c r="AA186" s="676"/>
      <c r="AB186" s="676"/>
      <c r="AC186" s="676"/>
      <c r="AD186" s="676"/>
      <c r="AE186" s="676"/>
      <c r="AF186" s="676"/>
      <c r="AG186" s="676"/>
      <c r="AH186" s="676"/>
      <c r="AI186" s="676"/>
      <c r="AJ186" s="676"/>
      <c r="AK186" s="676"/>
      <c r="AL186" s="676"/>
      <c r="AM186" s="676"/>
      <c r="AN186" s="676"/>
      <c r="AO186" s="676"/>
      <c r="AP186" s="676"/>
      <c r="AQ186" s="676"/>
      <c r="AR186" s="676"/>
      <c r="AS186" s="676"/>
      <c r="AT186" s="676"/>
      <c r="AU186" s="676"/>
      <c r="AV186" s="676"/>
      <c r="AW186" s="676"/>
      <c r="AX186" s="676"/>
      <c r="AY186" s="676"/>
      <c r="AZ186" s="676"/>
      <c r="BA186" s="676"/>
      <c r="BB186" s="676"/>
    </row>
    <row r="187" spans="1:54" x14ac:dyDescent="0.25">
      <c r="A187" s="676"/>
      <c r="B187" s="676"/>
      <c r="C187" s="676"/>
      <c r="D187" s="676"/>
      <c r="E187" s="676"/>
      <c r="F187" s="676"/>
      <c r="G187" s="676"/>
      <c r="H187" s="676"/>
      <c r="I187" s="676"/>
      <c r="J187" s="676"/>
      <c r="K187" s="676"/>
      <c r="L187" s="676"/>
      <c r="M187" s="703"/>
      <c r="N187" s="704"/>
      <c r="O187" s="676"/>
      <c r="P187" s="676"/>
      <c r="Q187" s="676"/>
      <c r="R187" s="676"/>
      <c r="S187" s="676"/>
      <c r="T187" s="676"/>
      <c r="U187" s="676"/>
      <c r="V187" s="676"/>
      <c r="W187" s="676"/>
      <c r="X187" s="676"/>
      <c r="Y187" s="676"/>
      <c r="Z187" s="676"/>
      <c r="AA187" s="676"/>
      <c r="AB187" s="676"/>
      <c r="AC187" s="676"/>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676"/>
      <c r="AY187" s="676"/>
      <c r="AZ187" s="676"/>
      <c r="BA187" s="676"/>
      <c r="BB187" s="676"/>
    </row>
    <row r="188" spans="1:54" x14ac:dyDescent="0.25">
      <c r="A188" s="676"/>
      <c r="B188" s="676"/>
      <c r="C188" s="676"/>
      <c r="D188" s="676"/>
      <c r="E188" s="676"/>
      <c r="F188" s="676"/>
      <c r="G188" s="676"/>
      <c r="H188" s="676"/>
      <c r="I188" s="676"/>
      <c r="J188" s="676"/>
      <c r="K188" s="676"/>
      <c r="L188" s="676"/>
      <c r="M188" s="703"/>
      <c r="N188" s="704"/>
      <c r="O188" s="676"/>
      <c r="P188" s="676"/>
      <c r="Q188" s="676"/>
      <c r="R188" s="676"/>
      <c r="S188" s="676"/>
      <c r="T188" s="676"/>
      <c r="U188" s="676"/>
      <c r="V188" s="676"/>
      <c r="W188" s="676"/>
      <c r="X188" s="676"/>
      <c r="Y188" s="676"/>
      <c r="Z188" s="676"/>
      <c r="AA188" s="676"/>
      <c r="AB188" s="676"/>
      <c r="AC188" s="676"/>
      <c r="AD188" s="676"/>
      <c r="AE188" s="676"/>
      <c r="AF188" s="676"/>
      <c r="AG188" s="676"/>
      <c r="AH188" s="676"/>
      <c r="AI188" s="676"/>
      <c r="AJ188" s="676"/>
      <c r="AK188" s="676"/>
      <c r="AL188" s="676"/>
      <c r="AM188" s="676"/>
      <c r="AN188" s="676"/>
      <c r="AO188" s="676"/>
      <c r="AP188" s="676"/>
      <c r="AQ188" s="676"/>
      <c r="AR188" s="676"/>
      <c r="AS188" s="676"/>
      <c r="AT188" s="676"/>
      <c r="AU188" s="676"/>
      <c r="AV188" s="676"/>
      <c r="AW188" s="676"/>
      <c r="AX188" s="676"/>
      <c r="AY188" s="676"/>
      <c r="AZ188" s="676"/>
      <c r="BA188" s="676"/>
      <c r="BB188" s="676"/>
    </row>
    <row r="189" spans="1:54" x14ac:dyDescent="0.25">
      <c r="A189" s="676"/>
      <c r="B189" s="676"/>
      <c r="C189" s="676"/>
      <c r="D189" s="676"/>
      <c r="E189" s="676"/>
      <c r="F189" s="676"/>
      <c r="G189" s="676"/>
      <c r="H189" s="676"/>
      <c r="I189" s="676"/>
      <c r="J189" s="676"/>
      <c r="K189" s="676"/>
      <c r="L189" s="676"/>
      <c r="M189" s="703"/>
      <c r="N189" s="704"/>
      <c r="O189" s="676"/>
      <c r="P189" s="676"/>
      <c r="Q189" s="676"/>
      <c r="R189" s="676"/>
      <c r="S189" s="676"/>
      <c r="T189" s="676"/>
      <c r="U189" s="676"/>
      <c r="V189" s="676"/>
      <c r="W189" s="676"/>
      <c r="X189" s="676"/>
      <c r="Y189" s="676"/>
      <c r="Z189" s="676"/>
      <c r="AA189" s="676"/>
      <c r="AB189" s="676"/>
      <c r="AC189" s="676"/>
      <c r="AD189" s="676"/>
      <c r="AE189" s="676"/>
      <c r="AF189" s="676"/>
      <c r="AG189" s="676"/>
      <c r="AH189" s="676"/>
      <c r="AI189" s="676"/>
      <c r="AJ189" s="676"/>
      <c r="AK189" s="676"/>
      <c r="AL189" s="676"/>
      <c r="AM189" s="676"/>
      <c r="AN189" s="676"/>
      <c r="AO189" s="676"/>
      <c r="AP189" s="676"/>
      <c r="AQ189" s="676"/>
      <c r="AR189" s="676"/>
      <c r="AS189" s="676"/>
      <c r="AT189" s="676"/>
      <c r="AU189" s="676"/>
      <c r="AV189" s="676"/>
      <c r="AW189" s="676"/>
      <c r="AX189" s="676"/>
      <c r="AY189" s="676"/>
      <c r="AZ189" s="676"/>
      <c r="BA189" s="676"/>
      <c r="BB189" s="676"/>
    </row>
    <row r="190" spans="1:54" x14ac:dyDescent="0.25">
      <c r="A190" s="676"/>
      <c r="B190" s="676"/>
      <c r="C190" s="676"/>
      <c r="D190" s="676"/>
      <c r="E190" s="676"/>
      <c r="F190" s="676"/>
      <c r="G190" s="676"/>
      <c r="H190" s="676"/>
      <c r="I190" s="676"/>
      <c r="J190" s="676"/>
      <c r="K190" s="676"/>
      <c r="L190" s="676"/>
      <c r="M190" s="703"/>
      <c r="N190" s="704"/>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6"/>
      <c r="AY190" s="676"/>
      <c r="AZ190" s="676"/>
      <c r="BA190" s="676"/>
      <c r="BB190" s="676"/>
    </row>
    <row r="191" spans="1:54" x14ac:dyDescent="0.25">
      <c r="A191" s="676"/>
      <c r="B191" s="676"/>
      <c r="C191" s="676"/>
      <c r="D191" s="676"/>
      <c r="E191" s="676"/>
      <c r="F191" s="676"/>
      <c r="G191" s="676"/>
      <c r="H191" s="676"/>
      <c r="I191" s="676"/>
      <c r="J191" s="676"/>
      <c r="K191" s="676"/>
      <c r="L191" s="676"/>
      <c r="M191" s="703"/>
      <c r="N191" s="704"/>
      <c r="O191" s="676"/>
      <c r="P191" s="676"/>
      <c r="Q191" s="676"/>
      <c r="R191" s="676"/>
      <c r="S191" s="676"/>
      <c r="T191" s="676"/>
      <c r="U191" s="676"/>
      <c r="V191" s="676"/>
      <c r="W191" s="676"/>
      <c r="X191" s="676"/>
      <c r="Y191" s="676"/>
      <c r="Z191" s="676"/>
      <c r="AA191" s="676"/>
      <c r="AB191" s="676"/>
      <c r="AC191" s="676"/>
      <c r="AD191" s="676"/>
      <c r="AE191" s="676"/>
      <c r="AF191" s="676"/>
      <c r="AG191" s="676"/>
      <c r="AH191" s="676"/>
      <c r="AI191" s="676"/>
      <c r="AJ191" s="676"/>
      <c r="AK191" s="676"/>
      <c r="AL191" s="676"/>
      <c r="AM191" s="676"/>
      <c r="AN191" s="676"/>
      <c r="AO191" s="676"/>
      <c r="AP191" s="676"/>
      <c r="AQ191" s="676"/>
      <c r="AR191" s="676"/>
      <c r="AS191" s="676"/>
      <c r="AT191" s="676"/>
      <c r="AU191" s="676"/>
      <c r="AV191" s="676"/>
      <c r="AW191" s="676"/>
      <c r="AX191" s="676"/>
      <c r="AY191" s="676"/>
      <c r="AZ191" s="676"/>
      <c r="BA191" s="676"/>
      <c r="BB191" s="676"/>
    </row>
    <row r="192" spans="1:54" x14ac:dyDescent="0.25">
      <c r="A192" s="676"/>
      <c r="B192" s="676"/>
      <c r="C192" s="676"/>
      <c r="D192" s="676"/>
      <c r="E192" s="676"/>
      <c r="F192" s="676"/>
      <c r="G192" s="676"/>
      <c r="H192" s="676"/>
      <c r="I192" s="676"/>
      <c r="J192" s="676"/>
      <c r="K192" s="676"/>
      <c r="L192" s="676"/>
      <c r="M192" s="703"/>
      <c r="N192" s="704"/>
      <c r="O192" s="676"/>
      <c r="P192" s="676"/>
      <c r="Q192" s="676"/>
      <c r="R192" s="676"/>
      <c r="S192" s="676"/>
      <c r="T192" s="676"/>
      <c r="U192" s="676"/>
      <c r="V192" s="676"/>
      <c r="W192" s="676"/>
      <c r="X192" s="676"/>
      <c r="Y192" s="676"/>
      <c r="Z192" s="676"/>
      <c r="AA192" s="676"/>
      <c r="AB192" s="676"/>
      <c r="AC192" s="676"/>
      <c r="AD192" s="676"/>
      <c r="AE192" s="676"/>
      <c r="AF192" s="676"/>
      <c r="AG192" s="676"/>
      <c r="AH192" s="676"/>
      <c r="AI192" s="676"/>
      <c r="AJ192" s="676"/>
      <c r="AK192" s="676"/>
      <c r="AL192" s="676"/>
      <c r="AM192" s="676"/>
      <c r="AN192" s="676"/>
      <c r="AO192" s="676"/>
      <c r="AP192" s="676"/>
      <c r="AQ192" s="676"/>
      <c r="AR192" s="676"/>
      <c r="AS192" s="676"/>
      <c r="AT192" s="676"/>
      <c r="AU192" s="676"/>
      <c r="AV192" s="676"/>
      <c r="AW192" s="676"/>
      <c r="AX192" s="676"/>
      <c r="AY192" s="676"/>
      <c r="AZ192" s="676"/>
      <c r="BA192" s="676"/>
      <c r="BB192" s="676"/>
    </row>
    <row r="193" spans="1:54" x14ac:dyDescent="0.25">
      <c r="A193" s="676"/>
      <c r="B193" s="676"/>
      <c r="C193" s="676"/>
      <c r="D193" s="676"/>
      <c r="E193" s="676"/>
      <c r="F193" s="676"/>
      <c r="G193" s="676"/>
      <c r="H193" s="676"/>
      <c r="I193" s="676"/>
      <c r="J193" s="676"/>
      <c r="K193" s="676"/>
      <c r="L193" s="676"/>
      <c r="M193" s="703"/>
      <c r="N193" s="704"/>
      <c r="O193" s="676"/>
      <c r="P193" s="676"/>
      <c r="Q193" s="676"/>
      <c r="R193" s="676"/>
      <c r="S193" s="676"/>
      <c r="T193" s="676"/>
      <c r="U193" s="676"/>
      <c r="V193" s="676"/>
      <c r="W193" s="676"/>
      <c r="X193" s="676"/>
      <c r="Y193" s="676"/>
      <c r="Z193" s="676"/>
      <c r="AA193" s="676"/>
      <c r="AB193" s="676"/>
      <c r="AC193" s="676"/>
      <c r="AD193" s="676"/>
      <c r="AE193" s="676"/>
      <c r="AF193" s="676"/>
      <c r="AG193" s="676"/>
      <c r="AH193" s="676"/>
      <c r="AI193" s="676"/>
      <c r="AJ193" s="676"/>
      <c r="AK193" s="676"/>
      <c r="AL193" s="676"/>
      <c r="AM193" s="676"/>
      <c r="AN193" s="676"/>
      <c r="AO193" s="676"/>
      <c r="AP193" s="676"/>
      <c r="AQ193" s="676"/>
      <c r="AR193" s="676"/>
      <c r="AS193" s="676"/>
      <c r="AT193" s="676"/>
      <c r="AU193" s="676"/>
      <c r="AV193" s="676"/>
      <c r="AW193" s="676"/>
      <c r="AX193" s="676"/>
      <c r="AY193" s="676"/>
      <c r="AZ193" s="676"/>
      <c r="BA193" s="676"/>
      <c r="BB193" s="676"/>
    </row>
    <row r="194" spans="1:54" x14ac:dyDescent="0.25">
      <c r="A194" s="676"/>
      <c r="B194" s="676"/>
      <c r="C194" s="676"/>
      <c r="D194" s="676"/>
      <c r="E194" s="676"/>
      <c r="F194" s="676"/>
      <c r="G194" s="676"/>
      <c r="H194" s="676"/>
      <c r="I194" s="676"/>
      <c r="J194" s="676"/>
      <c r="K194" s="676"/>
      <c r="L194" s="676"/>
      <c r="M194" s="703"/>
      <c r="N194" s="704"/>
      <c r="O194" s="676"/>
      <c r="P194" s="676"/>
      <c r="Q194" s="676"/>
      <c r="R194" s="676"/>
      <c r="S194" s="676"/>
      <c r="T194" s="676"/>
      <c r="U194" s="676"/>
      <c r="V194" s="676"/>
      <c r="W194" s="676"/>
      <c r="X194" s="676"/>
      <c r="Y194" s="676"/>
      <c r="Z194" s="676"/>
      <c r="AA194" s="676"/>
      <c r="AB194" s="676"/>
      <c r="AC194" s="676"/>
      <c r="AD194" s="676"/>
      <c r="AE194" s="676"/>
      <c r="AF194" s="676"/>
      <c r="AG194" s="676"/>
      <c r="AH194" s="676"/>
      <c r="AI194" s="676"/>
      <c r="AJ194" s="676"/>
      <c r="AK194" s="676"/>
      <c r="AL194" s="676"/>
      <c r="AM194" s="676"/>
      <c r="AN194" s="676"/>
      <c r="AO194" s="676"/>
      <c r="AP194" s="676"/>
      <c r="AQ194" s="676"/>
      <c r="AR194" s="676"/>
      <c r="AS194" s="676"/>
      <c r="AT194" s="676"/>
      <c r="AU194" s="676"/>
      <c r="AV194" s="676"/>
      <c r="AW194" s="676"/>
      <c r="AX194" s="676"/>
      <c r="AY194" s="676"/>
      <c r="AZ194" s="676"/>
      <c r="BA194" s="676"/>
      <c r="BB194" s="676"/>
    </row>
    <row r="195" spans="1:54" x14ac:dyDescent="0.25">
      <c r="A195" s="676"/>
      <c r="B195" s="676"/>
      <c r="C195" s="676"/>
      <c r="D195" s="676"/>
      <c r="E195" s="676"/>
      <c r="F195" s="676"/>
      <c r="G195" s="676"/>
      <c r="H195" s="676"/>
      <c r="I195" s="676"/>
      <c r="J195" s="676"/>
      <c r="K195" s="676"/>
      <c r="L195" s="676"/>
      <c r="M195" s="703"/>
      <c r="N195" s="704"/>
      <c r="O195" s="676"/>
      <c r="P195" s="676"/>
      <c r="Q195" s="676"/>
      <c r="R195" s="676"/>
      <c r="S195" s="676"/>
      <c r="T195" s="676"/>
      <c r="U195" s="676"/>
      <c r="V195" s="676"/>
      <c r="W195" s="676"/>
      <c r="X195" s="676"/>
      <c r="Y195" s="676"/>
      <c r="Z195" s="676"/>
      <c r="AA195" s="676"/>
      <c r="AB195" s="676"/>
      <c r="AC195" s="676"/>
      <c r="AD195" s="676"/>
      <c r="AE195" s="676"/>
      <c r="AF195" s="676"/>
      <c r="AG195" s="676"/>
      <c r="AH195" s="676"/>
      <c r="AI195" s="676"/>
      <c r="AJ195" s="676"/>
      <c r="AK195" s="676"/>
      <c r="AL195" s="676"/>
      <c r="AM195" s="676"/>
      <c r="AN195" s="676"/>
      <c r="AO195" s="676"/>
      <c r="AP195" s="676"/>
      <c r="AQ195" s="676"/>
      <c r="AR195" s="676"/>
      <c r="AS195" s="676"/>
      <c r="AT195" s="676"/>
      <c r="AU195" s="676"/>
      <c r="AV195" s="676"/>
      <c r="AW195" s="676"/>
      <c r="AX195" s="676"/>
      <c r="AY195" s="676"/>
      <c r="AZ195" s="676"/>
      <c r="BA195" s="676"/>
      <c r="BB195" s="676"/>
    </row>
  </sheetData>
  <sheetProtection algorithmName="SHA-512" hashValue="A1POuQXXcFVgRZW8kDSnSpgQzMYXyYeXcURBJOB04S1DqHMasdlwMNzFpk16Zpkbq+BEx/V7+u7tqYAmWZo0jw==" saltValue="hbYIiMoZEY7hpzJl0xBROw==" spinCount="100000" sheet="1" objects="1" scenarios="1"/>
  <mergeCells count="243">
    <mergeCell ref="A77:L77"/>
    <mergeCell ref="A75:F75"/>
    <mergeCell ref="G75:H75"/>
    <mergeCell ref="I75:J75"/>
    <mergeCell ref="K75:L75"/>
    <mergeCell ref="A76:F76"/>
    <mergeCell ref="G76:H76"/>
    <mergeCell ref="I76:J76"/>
    <mergeCell ref="K76:L76"/>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63:L63"/>
    <mergeCell ref="A64:D64"/>
    <mergeCell ref="G64:H64"/>
    <mergeCell ref="I64:J64"/>
    <mergeCell ref="K64:L64"/>
    <mergeCell ref="A65:F65"/>
    <mergeCell ref="G65:H65"/>
    <mergeCell ref="I65:J65"/>
    <mergeCell ref="K65:L65"/>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56:L56"/>
    <mergeCell ref="A57:D57"/>
    <mergeCell ref="G57:H57"/>
    <mergeCell ref="I57:J57"/>
    <mergeCell ref="K57:L57"/>
    <mergeCell ref="A58:F58"/>
    <mergeCell ref="G58:H58"/>
    <mergeCell ref="I58:J58"/>
    <mergeCell ref="K58:L58"/>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49:L49"/>
    <mergeCell ref="A50:D50"/>
    <mergeCell ref="G50:H50"/>
    <mergeCell ref="I50:J50"/>
    <mergeCell ref="K50:L50"/>
    <mergeCell ref="A51:F51"/>
    <mergeCell ref="G51:H51"/>
    <mergeCell ref="I51:J51"/>
    <mergeCell ref="K51:L5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8:L28"/>
    <mergeCell ref="A29:D29"/>
    <mergeCell ref="G29:H29"/>
    <mergeCell ref="I29:J29"/>
    <mergeCell ref="K29:L29"/>
    <mergeCell ref="A30:F30"/>
    <mergeCell ref="G30:H30"/>
    <mergeCell ref="I30:J30"/>
    <mergeCell ref="K30:L30"/>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1:L21"/>
    <mergeCell ref="A22:D22"/>
    <mergeCell ref="G22:H22"/>
    <mergeCell ref="I22:J22"/>
    <mergeCell ref="K22:L22"/>
    <mergeCell ref="A23:F23"/>
    <mergeCell ref="G23:H23"/>
    <mergeCell ref="I23:J23"/>
    <mergeCell ref="K23:L23"/>
    <mergeCell ref="A20:F20"/>
    <mergeCell ref="G20:H20"/>
    <mergeCell ref="I20:J20"/>
    <mergeCell ref="K20:L20"/>
    <mergeCell ref="A17:F17"/>
    <mergeCell ref="G17:H17"/>
    <mergeCell ref="I17:J17"/>
    <mergeCell ref="K17:L17"/>
    <mergeCell ref="A18:F18"/>
    <mergeCell ref="G18:H18"/>
    <mergeCell ref="I18:J18"/>
    <mergeCell ref="K18:L18"/>
    <mergeCell ref="A15:D15"/>
    <mergeCell ref="G15:H15"/>
    <mergeCell ref="I15:J15"/>
    <mergeCell ref="K15:L15"/>
    <mergeCell ref="A16:F16"/>
    <mergeCell ref="G16:H16"/>
    <mergeCell ref="I16:J16"/>
    <mergeCell ref="K16:L16"/>
    <mergeCell ref="A19:F19"/>
    <mergeCell ref="G19:H19"/>
    <mergeCell ref="I19:J19"/>
    <mergeCell ref="K19:L19"/>
    <mergeCell ref="A12:F12"/>
    <mergeCell ref="G12:L12"/>
    <mergeCell ref="A6:F6"/>
    <mergeCell ref="G6:L6"/>
    <mergeCell ref="A7:F7"/>
    <mergeCell ref="G7:L7"/>
    <mergeCell ref="A9:F9"/>
    <mergeCell ref="G9:L9"/>
    <mergeCell ref="A13:L14"/>
    <mergeCell ref="A1:C2"/>
    <mergeCell ref="D1:D2"/>
    <mergeCell ref="G1:L2"/>
    <mergeCell ref="A3:L3"/>
    <mergeCell ref="A4:L4"/>
    <mergeCell ref="A5:L5"/>
    <mergeCell ref="A10:F10"/>
    <mergeCell ref="G10:L10"/>
    <mergeCell ref="A11:F11"/>
    <mergeCell ref="G11:L11"/>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type="list" allowBlank="1" showInputMessage="1" showErrorMessage="1" promptTitle="ELECTRICITY GENERATION" prompt="Use drop-down to select as appropriate" sqref="G10:L10" xr:uid="{27729571-F732-41EB-AF93-B334A316152B}">
      <formula1>$AD$12:$AD$16</formula1>
    </dataValidation>
    <dataValidation type="list" allowBlank="1" showInputMessage="1" showErrorMessage="1" promptTitle="PROPULSION TYPE" prompt="Use drop-down to select as approproiate" sqref="G9:L9" xr:uid="{DC21B92B-6F7E-43D7-8ADA-E17D48268471}">
      <formula1>$AC$12:$AC$16</formula1>
    </dataValidation>
    <dataValidation type="list" allowBlank="1" showInputMessage="1" showErrorMessage="1" promptTitle="MAIN/AUXILIARY" prompt="Select Appropriate Engine Type" sqref="G57:H57 G71:H71 G64:H64" xr:uid="{1F787BB8-4203-41F6-81FD-73AEA159BC6A}">
      <formula1>$AC$9:$AC$11</formula1>
    </dataValidation>
    <dataValidation type="date" allowBlank="1" showInputMessage="1" showErrorMessage="1" errorTitle="DATE ERROR" error="Enter a valid date on/after 01/01/2000" promptTitle="Date Format" prompt="DD/MM/YYYY" sqref="G6:L6" xr:uid="{B64834FF-65F6-40FF-977A-2C969E8A81F5}">
      <formula1>36526</formula1>
      <formula2>55153</formula2>
    </dataValidation>
    <dataValidation type="textLength" operator="equal" allowBlank="1" showDropDown="1" showInputMessage="1" showErrorMessage="1" errorTitle="Check entered value" error="Enter Y or N" prompt="Enter Y or N" sqref="G7:L8" xr:uid="{199E4F34-F412-4096-BA03-22AF14C65CF5}">
      <formula1>1</formula1>
    </dataValidation>
    <dataValidation allowBlank="1" showInputMessage="1" showErrorMessage="1" promptTitle="Main Engine" prompt="Please input main engine value only." sqref="K15:L15 K22:L22" xr:uid="{23585B5F-F3B6-466B-9C7B-5567D05BCEDC}"/>
    <dataValidation allowBlank="1" showInputMessage="1" showErrorMessage="1" promptTitle="Auxiliary Engine" prompt="Please input auxiliary engine value only." sqref="K43:L43 K29:L29 K36:L36" xr:uid="{685CF9B0-042B-4C82-BC46-89B40C7EDB9D}"/>
    <dataValidation allowBlank="1" showInputMessage="1" showErrorMessage="1" promptTitle="Auxiliary engine" prompt="Please input auxiliary engine value only." sqref="K50:L50" xr:uid="{46181799-0317-4D1E-BB7B-2B5C347A9B81}"/>
    <dataValidation allowBlank="1" showInputMessage="1" showErrorMessage="1" promptTitle="Main/Auxiliary/Other Engine" prompt="Please input appropriate value as per engine type selected." sqref="K64:L64 K57:L57 K71:L71" xr:uid="{0D0B9C79-A2B0-44BB-AAEC-39191BE11604}"/>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LPG / VERSION 2022 / 1.1&amp;R&amp;P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568" customWidth="1"/>
    <col min="2" max="2" width="25.42578125" style="568" customWidth="1"/>
    <col min="3" max="3" width="33.5703125" style="568" customWidth="1"/>
    <col min="4" max="4" width="21.5703125" style="568" bestFit="1" customWidth="1"/>
    <col min="5" max="5" width="14.7109375" style="568" customWidth="1"/>
    <col min="6" max="6" width="18" style="611" customWidth="1"/>
    <col min="7" max="7" width="9.140625" style="611"/>
    <col min="8" max="16384" width="9.140625" style="612"/>
  </cols>
  <sheetData>
    <row r="1" spans="1:7" s="568" customFormat="1" ht="18.75" customHeight="1" x14ac:dyDescent="0.25">
      <c r="A1" s="857" t="s">
        <v>793</v>
      </c>
      <c r="B1" s="858"/>
      <c r="C1" s="858"/>
      <c r="D1" s="858"/>
      <c r="E1" s="859"/>
      <c r="F1" s="567"/>
      <c r="G1" s="567"/>
    </row>
    <row r="2" spans="1:7" s="568" customFormat="1" ht="9.9499999999999993" customHeight="1" x14ac:dyDescent="0.25">
      <c r="B2" s="569"/>
      <c r="C2" s="569"/>
      <c r="D2" s="569"/>
      <c r="E2" s="569"/>
      <c r="F2" s="567"/>
      <c r="G2" s="567"/>
    </row>
    <row r="3" spans="1:7" s="568" customFormat="1" ht="15.75" x14ac:dyDescent="0.25">
      <c r="A3" s="570" t="s">
        <v>794</v>
      </c>
      <c r="C3" s="569"/>
      <c r="D3" s="860" t="str">
        <f>'Checklist - Basic Ship LPG'!A1</f>
        <v xml:space="preserve">GA Code: </v>
      </c>
      <c r="E3" s="860"/>
      <c r="F3" s="567"/>
      <c r="G3" s="567"/>
    </row>
    <row r="4" spans="1:7" s="568" customFormat="1" x14ac:dyDescent="0.25">
      <c r="A4" s="569" t="s">
        <v>795</v>
      </c>
      <c r="C4" s="569"/>
      <c r="D4" s="860" t="str">
        <f>'Checklist - Basic Ship LPG'!C1</f>
        <v xml:space="preserve">Ship name:   </v>
      </c>
      <c r="E4" s="860"/>
      <c r="F4" s="567"/>
      <c r="G4" s="567"/>
    </row>
    <row r="5" spans="1:7" s="568" customFormat="1" x14ac:dyDescent="0.25">
      <c r="A5" s="571" t="s">
        <v>796</v>
      </c>
      <c r="C5" s="569"/>
      <c r="D5" s="860" t="str">
        <f>'Checklist - Basic Ship LPG'!T1</f>
        <v xml:space="preserve">Date of Ship Survey:  </v>
      </c>
      <c r="E5" s="860"/>
      <c r="F5" s="567"/>
      <c r="G5" s="567"/>
    </row>
    <row r="6" spans="1:7" s="568" customFormat="1" ht="9.9499999999999993" customHeight="1" x14ac:dyDescent="0.25">
      <c r="A6" s="571"/>
      <c r="B6" s="569"/>
      <c r="C6" s="569"/>
      <c r="D6" s="569"/>
      <c r="E6" s="569"/>
      <c r="F6" s="567"/>
      <c r="G6" s="567"/>
    </row>
    <row r="7" spans="1:7" s="568" customFormat="1" x14ac:dyDescent="0.25">
      <c r="A7" s="572" t="s">
        <v>797</v>
      </c>
      <c r="C7" s="569"/>
      <c r="D7" s="569"/>
      <c r="E7" s="569"/>
      <c r="F7" s="567"/>
      <c r="G7" s="567"/>
    </row>
    <row r="8" spans="1:7" s="568" customFormat="1" ht="52.5" customHeight="1" thickBot="1" x14ac:dyDescent="0.3">
      <c r="A8" s="855" t="s">
        <v>798</v>
      </c>
      <c r="B8" s="856"/>
      <c r="C8" s="856"/>
      <c r="D8" s="856"/>
      <c r="E8" s="856"/>
      <c r="F8" s="567"/>
      <c r="G8" s="567"/>
    </row>
    <row r="9" spans="1:7" s="568" customFormat="1" ht="15.75" thickBot="1" x14ac:dyDescent="0.3">
      <c r="A9" s="573" t="s">
        <v>799</v>
      </c>
      <c r="B9" s="573" t="s">
        <v>800</v>
      </c>
      <c r="C9" s="574" t="s">
        <v>801</v>
      </c>
      <c r="D9" s="574" t="s">
        <v>802</v>
      </c>
      <c r="E9" s="575" t="s">
        <v>803</v>
      </c>
      <c r="F9" s="567"/>
      <c r="G9" s="567"/>
    </row>
    <row r="10" spans="1:7" s="568" customFormat="1" ht="15.75" hidden="1" thickBot="1" x14ac:dyDescent="0.3">
      <c r="A10" s="576"/>
      <c r="B10" s="577"/>
      <c r="C10" s="578"/>
      <c r="D10" s="578"/>
      <c r="E10" s="579"/>
      <c r="F10" s="567"/>
      <c r="G10" s="567"/>
    </row>
    <row r="11" spans="1:7" s="585" customFormat="1" ht="45" x14ac:dyDescent="0.25">
      <c r="A11" s="580"/>
      <c r="B11" s="581" t="s">
        <v>804</v>
      </c>
      <c r="C11" s="582" t="s">
        <v>805</v>
      </c>
      <c r="D11" s="582" t="s">
        <v>806</v>
      </c>
      <c r="E11" s="583" t="s">
        <v>807</v>
      </c>
      <c r="F11" s="584"/>
      <c r="G11" s="584"/>
    </row>
    <row r="12" spans="1:7" s="585" customFormat="1" ht="60" x14ac:dyDescent="0.25">
      <c r="A12" s="586"/>
      <c r="B12" s="587" t="s">
        <v>808</v>
      </c>
      <c r="C12" s="588" t="s">
        <v>809</v>
      </c>
      <c r="D12" s="588" t="s">
        <v>806</v>
      </c>
      <c r="E12" s="589" t="s">
        <v>810</v>
      </c>
      <c r="F12" s="584"/>
      <c r="G12" s="584"/>
    </row>
    <row r="13" spans="1:7" s="585" customFormat="1" ht="60" x14ac:dyDescent="0.25">
      <c r="A13" s="586" t="s">
        <v>757</v>
      </c>
      <c r="B13" s="587" t="s">
        <v>811</v>
      </c>
      <c r="C13" s="588" t="s">
        <v>812</v>
      </c>
      <c r="D13" s="588" t="s">
        <v>806</v>
      </c>
      <c r="E13" s="589" t="s">
        <v>813</v>
      </c>
      <c r="F13" s="584"/>
      <c r="G13" s="584"/>
    </row>
    <row r="14" spans="1:7" s="585" customFormat="1" ht="60" x14ac:dyDescent="0.25">
      <c r="A14" s="586"/>
      <c r="B14" s="587" t="s">
        <v>814</v>
      </c>
      <c r="C14" s="588" t="s">
        <v>815</v>
      </c>
      <c r="D14" s="588" t="s">
        <v>816</v>
      </c>
      <c r="E14" s="589" t="s">
        <v>807</v>
      </c>
      <c r="F14" s="584"/>
      <c r="G14" s="584"/>
    </row>
    <row r="15" spans="1:7" s="585" customFormat="1" ht="60" x14ac:dyDescent="0.25">
      <c r="A15" s="586"/>
      <c r="B15" s="587" t="s">
        <v>817</v>
      </c>
      <c r="C15" s="588" t="s">
        <v>818</v>
      </c>
      <c r="D15" s="588" t="s">
        <v>806</v>
      </c>
      <c r="E15" s="589" t="s">
        <v>819</v>
      </c>
      <c r="F15" s="584"/>
      <c r="G15" s="584"/>
    </row>
    <row r="16" spans="1:7" s="585" customFormat="1" ht="105" x14ac:dyDescent="0.25">
      <c r="A16" s="586"/>
      <c r="B16" s="587" t="s">
        <v>820</v>
      </c>
      <c r="C16" s="588" t="s">
        <v>821</v>
      </c>
      <c r="D16" s="588" t="s">
        <v>806</v>
      </c>
      <c r="E16" s="589" t="s">
        <v>822</v>
      </c>
      <c r="F16" s="584"/>
      <c r="G16" s="584"/>
    </row>
    <row r="17" spans="1:7" s="585" customFormat="1" ht="60" x14ac:dyDescent="0.25">
      <c r="A17" s="586"/>
      <c r="B17" s="587" t="s">
        <v>823</v>
      </c>
      <c r="C17" s="588" t="s">
        <v>824</v>
      </c>
      <c r="D17" s="588" t="s">
        <v>806</v>
      </c>
      <c r="E17" s="589" t="s">
        <v>807</v>
      </c>
      <c r="F17" s="584"/>
      <c r="G17" s="584"/>
    </row>
    <row r="18" spans="1:7" s="585" customFormat="1" ht="75" x14ac:dyDescent="0.25">
      <c r="A18" s="586"/>
      <c r="B18" s="587" t="s">
        <v>825</v>
      </c>
      <c r="C18" s="588" t="s">
        <v>826</v>
      </c>
      <c r="D18" s="588" t="s">
        <v>816</v>
      </c>
      <c r="E18" s="589" t="s">
        <v>827</v>
      </c>
      <c r="F18" s="584"/>
      <c r="G18" s="584"/>
    </row>
    <row r="19" spans="1:7" s="585" customFormat="1" ht="90" x14ac:dyDescent="0.25">
      <c r="A19" s="586"/>
      <c r="B19" s="587" t="s">
        <v>828</v>
      </c>
      <c r="C19" s="588" t="s">
        <v>829</v>
      </c>
      <c r="D19" s="588" t="s">
        <v>806</v>
      </c>
      <c r="E19" s="589" t="s">
        <v>830</v>
      </c>
      <c r="F19" s="584"/>
      <c r="G19" s="584"/>
    </row>
    <row r="20" spans="1:7" s="585" customFormat="1" ht="45" x14ac:dyDescent="0.25">
      <c r="A20" s="586"/>
      <c r="B20" s="587" t="s">
        <v>831</v>
      </c>
      <c r="C20" s="588" t="s">
        <v>832</v>
      </c>
      <c r="D20" s="588" t="s">
        <v>816</v>
      </c>
      <c r="E20" s="589" t="s">
        <v>833</v>
      </c>
      <c r="F20" s="584"/>
      <c r="G20" s="584"/>
    </row>
    <row r="21" spans="1:7" s="585" customFormat="1" ht="45.75" thickBot="1" x14ac:dyDescent="0.3">
      <c r="A21" s="590"/>
      <c r="B21" s="591" t="s">
        <v>834</v>
      </c>
      <c r="C21" s="592" t="s">
        <v>835</v>
      </c>
      <c r="D21" s="592" t="s">
        <v>806</v>
      </c>
      <c r="E21" s="593" t="s">
        <v>836</v>
      </c>
      <c r="F21" s="584"/>
      <c r="G21" s="584"/>
    </row>
    <row r="22" spans="1:7" s="568" customFormat="1" x14ac:dyDescent="0.25">
      <c r="B22" s="594"/>
      <c r="C22" s="594"/>
      <c r="D22" s="594"/>
      <c r="E22" s="594"/>
      <c r="F22" s="567"/>
      <c r="G22" s="567"/>
    </row>
    <row r="23" spans="1:7" s="568" customFormat="1" ht="9.9499999999999993" customHeight="1" x14ac:dyDescent="0.25">
      <c r="B23" s="569"/>
      <c r="C23" s="569"/>
      <c r="D23" s="569"/>
      <c r="E23" s="569"/>
      <c r="F23" s="567"/>
      <c r="G23" s="567"/>
    </row>
    <row r="24" spans="1:7" s="568" customFormat="1" x14ac:dyDescent="0.25">
      <c r="A24" s="595" t="s">
        <v>837</v>
      </c>
      <c r="C24" s="594"/>
      <c r="D24" s="594"/>
      <c r="E24" s="594"/>
      <c r="F24" s="567"/>
      <c r="G24" s="567"/>
    </row>
    <row r="25" spans="1:7" s="568" customFormat="1" ht="63" customHeight="1" thickBot="1" x14ac:dyDescent="0.3">
      <c r="A25" s="855" t="s">
        <v>838</v>
      </c>
      <c r="B25" s="856"/>
      <c r="C25" s="856"/>
      <c r="D25" s="856"/>
      <c r="E25" s="856"/>
      <c r="F25" s="567"/>
      <c r="G25" s="567"/>
    </row>
    <row r="26" spans="1:7" s="568" customFormat="1" ht="15.75" thickBot="1" x14ac:dyDescent="0.3">
      <c r="A26" s="596" t="s">
        <v>799</v>
      </c>
      <c r="B26" s="597" t="s">
        <v>800</v>
      </c>
      <c r="C26" s="598" t="s">
        <v>801</v>
      </c>
      <c r="D26" s="598" t="s">
        <v>802</v>
      </c>
      <c r="E26" s="599" t="s">
        <v>803</v>
      </c>
      <c r="F26" s="567"/>
      <c r="G26" s="567"/>
    </row>
    <row r="27" spans="1:7" s="568" customFormat="1" ht="15.75" hidden="1" thickBot="1" x14ac:dyDescent="0.3">
      <c r="A27" s="600"/>
      <c r="B27" s="601"/>
      <c r="C27" s="602"/>
      <c r="D27" s="602"/>
      <c r="E27" s="603"/>
      <c r="F27" s="567"/>
      <c r="G27" s="567"/>
    </row>
    <row r="28" spans="1:7" s="568" customFormat="1" ht="45" x14ac:dyDescent="0.25">
      <c r="A28" s="580"/>
      <c r="B28" s="604" t="s">
        <v>839</v>
      </c>
      <c r="C28" s="605" t="s">
        <v>840</v>
      </c>
      <c r="D28" s="605" t="s">
        <v>806</v>
      </c>
      <c r="E28" s="606" t="s">
        <v>841</v>
      </c>
      <c r="F28" s="567"/>
      <c r="G28" s="567"/>
    </row>
    <row r="29" spans="1:7" s="568" customFormat="1" ht="45" x14ac:dyDescent="0.25">
      <c r="A29" s="586"/>
      <c r="B29" s="587" t="s">
        <v>842</v>
      </c>
      <c r="C29" s="588" t="s">
        <v>843</v>
      </c>
      <c r="D29" s="588" t="s">
        <v>816</v>
      </c>
      <c r="E29" s="589" t="s">
        <v>807</v>
      </c>
      <c r="F29" s="567"/>
      <c r="G29" s="567"/>
    </row>
    <row r="30" spans="1:7" s="568" customFormat="1" ht="30" x14ac:dyDescent="0.25">
      <c r="A30" s="586"/>
      <c r="B30" s="587" t="s">
        <v>844</v>
      </c>
      <c r="C30" s="588" t="s">
        <v>845</v>
      </c>
      <c r="D30" s="588" t="s">
        <v>816</v>
      </c>
      <c r="E30" s="589" t="s">
        <v>807</v>
      </c>
      <c r="F30" s="567"/>
      <c r="G30" s="567"/>
    </row>
    <row r="31" spans="1:7" s="568" customFormat="1" ht="30" x14ac:dyDescent="0.25">
      <c r="A31" s="586"/>
      <c r="B31" s="587" t="s">
        <v>846</v>
      </c>
      <c r="C31" s="588" t="s">
        <v>847</v>
      </c>
      <c r="D31" s="588" t="s">
        <v>816</v>
      </c>
      <c r="E31" s="589" t="s">
        <v>807</v>
      </c>
      <c r="F31" s="567"/>
      <c r="G31" s="567"/>
    </row>
    <row r="32" spans="1:7" s="568" customFormat="1" ht="45" x14ac:dyDescent="0.25">
      <c r="A32" s="586"/>
      <c r="B32" s="587" t="s">
        <v>848</v>
      </c>
      <c r="C32" s="588" t="s">
        <v>849</v>
      </c>
      <c r="D32" s="588" t="s">
        <v>816</v>
      </c>
      <c r="E32" s="589" t="s">
        <v>807</v>
      </c>
      <c r="F32" s="567"/>
      <c r="G32" s="567"/>
    </row>
    <row r="33" spans="1:7" s="568" customFormat="1" ht="30" x14ac:dyDescent="0.25">
      <c r="A33" s="586"/>
      <c r="B33" s="587" t="s">
        <v>850</v>
      </c>
      <c r="C33" s="588" t="s">
        <v>851</v>
      </c>
      <c r="D33" s="588" t="s">
        <v>816</v>
      </c>
      <c r="E33" s="589" t="s">
        <v>807</v>
      </c>
      <c r="F33" s="567"/>
      <c r="G33" s="567"/>
    </row>
    <row r="34" spans="1:7" s="568" customFormat="1" ht="30" x14ac:dyDescent="0.25">
      <c r="A34" s="586"/>
      <c r="B34" s="587" t="s">
        <v>852</v>
      </c>
      <c r="C34" s="588" t="s">
        <v>853</v>
      </c>
      <c r="D34" s="588" t="s">
        <v>806</v>
      </c>
      <c r="E34" s="589" t="s">
        <v>807</v>
      </c>
      <c r="F34" s="567"/>
      <c r="G34" s="567"/>
    </row>
    <row r="35" spans="1:7" s="568" customFormat="1" ht="30.75" thickBot="1" x14ac:dyDescent="0.3">
      <c r="A35" s="590"/>
      <c r="B35" s="591" t="s">
        <v>854</v>
      </c>
      <c r="C35" s="592" t="s">
        <v>855</v>
      </c>
      <c r="D35" s="592" t="s">
        <v>816</v>
      </c>
      <c r="E35" s="593" t="s">
        <v>807</v>
      </c>
      <c r="F35" s="567"/>
      <c r="G35" s="567"/>
    </row>
    <row r="36" spans="1:7" s="568" customFormat="1" x14ac:dyDescent="0.25">
      <c r="B36" s="594"/>
      <c r="C36" s="594"/>
      <c r="D36" s="594"/>
      <c r="E36" s="594"/>
      <c r="F36" s="567"/>
      <c r="G36" s="567"/>
    </row>
    <row r="37" spans="1:7" s="568" customFormat="1" x14ac:dyDescent="0.25">
      <c r="A37" s="595" t="s">
        <v>856</v>
      </c>
      <c r="C37" s="594"/>
      <c r="D37" s="594"/>
      <c r="E37" s="594"/>
      <c r="F37" s="567"/>
      <c r="G37" s="567"/>
    </row>
    <row r="38" spans="1:7" s="568" customFormat="1" ht="51" customHeight="1" thickBot="1" x14ac:dyDescent="0.3">
      <c r="A38" s="855" t="s">
        <v>857</v>
      </c>
      <c r="B38" s="856"/>
      <c r="C38" s="856"/>
      <c r="D38" s="856"/>
      <c r="E38" s="856"/>
      <c r="F38" s="567"/>
      <c r="G38" s="567"/>
    </row>
    <row r="39" spans="1:7" s="568" customFormat="1" ht="15.75" thickBot="1" x14ac:dyDescent="0.3">
      <c r="A39" s="596" t="s">
        <v>799</v>
      </c>
      <c r="B39" s="597" t="s">
        <v>800</v>
      </c>
      <c r="C39" s="598" t="s">
        <v>801</v>
      </c>
      <c r="D39" s="598" t="s">
        <v>802</v>
      </c>
      <c r="E39" s="599" t="s">
        <v>803</v>
      </c>
      <c r="F39" s="567"/>
      <c r="G39" s="567"/>
    </row>
    <row r="40" spans="1:7" s="568" customFormat="1" ht="15.75" hidden="1" thickBot="1" x14ac:dyDescent="0.3">
      <c r="A40" s="600"/>
      <c r="B40" s="601"/>
      <c r="C40" s="602"/>
      <c r="D40" s="602"/>
      <c r="E40" s="603"/>
      <c r="F40" s="567"/>
      <c r="G40" s="567"/>
    </row>
    <row r="41" spans="1:7" s="568" customFormat="1" ht="60" x14ac:dyDescent="0.25">
      <c r="A41" s="580"/>
      <c r="B41" s="604" t="s">
        <v>858</v>
      </c>
      <c r="C41" s="605" t="s">
        <v>859</v>
      </c>
      <c r="D41" s="605" t="s">
        <v>806</v>
      </c>
      <c r="E41" s="606" t="s">
        <v>860</v>
      </c>
      <c r="F41" s="567"/>
      <c r="G41" s="567"/>
    </row>
    <row r="42" spans="1:7" s="568" customFormat="1" ht="60" x14ac:dyDescent="0.25">
      <c r="A42" s="586"/>
      <c r="B42" s="587" t="s">
        <v>861</v>
      </c>
      <c r="C42" s="588" t="s">
        <v>862</v>
      </c>
      <c r="D42" s="588" t="s">
        <v>816</v>
      </c>
      <c r="E42" s="589" t="s">
        <v>807</v>
      </c>
      <c r="F42" s="567"/>
      <c r="G42" s="567"/>
    </row>
    <row r="43" spans="1:7" s="568" customFormat="1" ht="45.75" thickBot="1" x14ac:dyDescent="0.3">
      <c r="A43" s="590"/>
      <c r="B43" s="591" t="s">
        <v>863</v>
      </c>
      <c r="C43" s="592" t="s">
        <v>864</v>
      </c>
      <c r="D43" s="592" t="s">
        <v>816</v>
      </c>
      <c r="E43" s="593" t="s">
        <v>807</v>
      </c>
      <c r="F43" s="567"/>
      <c r="G43" s="567"/>
    </row>
    <row r="44" spans="1:7" s="568" customFormat="1" x14ac:dyDescent="0.25">
      <c r="B44" s="594"/>
      <c r="C44" s="594"/>
      <c r="D44" s="594"/>
      <c r="E44" s="594"/>
      <c r="F44" s="567"/>
      <c r="G44" s="567"/>
    </row>
    <row r="45" spans="1:7" s="568" customFormat="1" ht="9.9499999999999993" customHeight="1" x14ac:dyDescent="0.25">
      <c r="B45" s="569"/>
      <c r="C45" s="569"/>
      <c r="D45" s="569"/>
      <c r="E45" s="569"/>
      <c r="F45" s="567"/>
      <c r="G45" s="567"/>
    </row>
    <row r="46" spans="1:7" s="568" customFormat="1" x14ac:dyDescent="0.25">
      <c r="A46" s="595" t="s">
        <v>865</v>
      </c>
      <c r="C46" s="594"/>
      <c r="D46" s="594"/>
      <c r="E46" s="594"/>
      <c r="F46" s="567"/>
      <c r="G46" s="567"/>
    </row>
    <row r="47" spans="1:7" s="568" customFormat="1" ht="48" customHeight="1" thickBot="1" x14ac:dyDescent="0.3">
      <c r="A47" s="855" t="s">
        <v>866</v>
      </c>
      <c r="B47" s="856"/>
      <c r="C47" s="856"/>
      <c r="D47" s="856"/>
      <c r="E47" s="856"/>
      <c r="F47" s="567"/>
      <c r="G47" s="567"/>
    </row>
    <row r="48" spans="1:7" s="568" customFormat="1" ht="15.75" thickBot="1" x14ac:dyDescent="0.3">
      <c r="A48" s="596" t="s">
        <v>799</v>
      </c>
      <c r="B48" s="597" t="s">
        <v>800</v>
      </c>
      <c r="C48" s="598" t="s">
        <v>801</v>
      </c>
      <c r="D48" s="598" t="s">
        <v>802</v>
      </c>
      <c r="E48" s="599" t="s">
        <v>803</v>
      </c>
      <c r="F48" s="567"/>
      <c r="G48" s="567"/>
    </row>
    <row r="49" spans="1:7" s="568" customFormat="1" ht="15.75" hidden="1" thickBot="1" x14ac:dyDescent="0.3">
      <c r="A49" s="600"/>
      <c r="B49" s="601"/>
      <c r="C49" s="602"/>
      <c r="D49" s="602"/>
      <c r="E49" s="603"/>
      <c r="F49" s="567"/>
      <c r="G49" s="567"/>
    </row>
    <row r="50" spans="1:7" s="568" customFormat="1" ht="90" x14ac:dyDescent="0.25">
      <c r="A50" s="580"/>
      <c r="B50" s="604" t="s">
        <v>867</v>
      </c>
      <c r="C50" s="605" t="s">
        <v>868</v>
      </c>
      <c r="D50" s="605" t="s">
        <v>869</v>
      </c>
      <c r="E50" s="606" t="s">
        <v>870</v>
      </c>
      <c r="F50" s="567"/>
      <c r="G50" s="567"/>
    </row>
    <row r="51" spans="1:7" s="568" customFormat="1" ht="75" x14ac:dyDescent="0.25">
      <c r="A51" s="586"/>
      <c r="B51" s="587" t="s">
        <v>871</v>
      </c>
      <c r="C51" s="588" t="s">
        <v>872</v>
      </c>
      <c r="D51" s="588" t="s">
        <v>869</v>
      </c>
      <c r="E51" s="589" t="s">
        <v>873</v>
      </c>
      <c r="F51" s="567"/>
      <c r="G51" s="567"/>
    </row>
    <row r="52" spans="1:7" s="568" customFormat="1" ht="30" x14ac:dyDescent="0.25">
      <c r="A52" s="586"/>
      <c r="B52" s="587" t="s">
        <v>874</v>
      </c>
      <c r="C52" s="588" t="s">
        <v>875</v>
      </c>
      <c r="D52" s="588" t="s">
        <v>869</v>
      </c>
      <c r="E52" s="589" t="s">
        <v>807</v>
      </c>
      <c r="F52" s="567"/>
      <c r="G52" s="567"/>
    </row>
    <row r="53" spans="1:7" s="568" customFormat="1" ht="75.75" thickBot="1" x14ac:dyDescent="0.3">
      <c r="A53" s="590"/>
      <c r="B53" s="591" t="s">
        <v>876</v>
      </c>
      <c r="C53" s="592" t="s">
        <v>877</v>
      </c>
      <c r="D53" s="592" t="s">
        <v>869</v>
      </c>
      <c r="E53" s="593" t="s">
        <v>873</v>
      </c>
      <c r="F53" s="567"/>
      <c r="G53" s="567"/>
    </row>
    <row r="54" spans="1:7" s="568" customFormat="1" ht="9.9499999999999993" customHeight="1" x14ac:dyDescent="0.25">
      <c r="B54" s="594"/>
      <c r="C54" s="594"/>
      <c r="D54" s="594"/>
      <c r="E54" s="594"/>
      <c r="F54" s="567"/>
      <c r="G54" s="567"/>
    </row>
    <row r="55" spans="1:7" s="568" customFormat="1" x14ac:dyDescent="0.25">
      <c r="A55" s="595" t="s">
        <v>878</v>
      </c>
      <c r="C55" s="594"/>
      <c r="D55" s="594"/>
      <c r="E55" s="594"/>
      <c r="F55" s="567"/>
      <c r="G55" s="567"/>
    </row>
    <row r="56" spans="1:7" s="568" customFormat="1" ht="64.5" customHeight="1" thickBot="1" x14ac:dyDescent="0.3">
      <c r="A56" s="855" t="s">
        <v>879</v>
      </c>
      <c r="B56" s="856"/>
      <c r="C56" s="856"/>
      <c r="D56" s="856"/>
      <c r="E56" s="856"/>
      <c r="F56" s="567"/>
      <c r="G56" s="567"/>
    </row>
    <row r="57" spans="1:7" s="568" customFormat="1" ht="15.75" thickBot="1" x14ac:dyDescent="0.3">
      <c r="A57" s="596" t="s">
        <v>799</v>
      </c>
      <c r="B57" s="597" t="s">
        <v>800</v>
      </c>
      <c r="C57" s="598" t="s">
        <v>801</v>
      </c>
      <c r="D57" s="598" t="s">
        <v>802</v>
      </c>
      <c r="E57" s="599" t="s">
        <v>803</v>
      </c>
      <c r="F57" s="567"/>
      <c r="G57" s="567"/>
    </row>
    <row r="58" spans="1:7" s="568" customFormat="1" ht="15.75" hidden="1" thickBot="1" x14ac:dyDescent="0.3">
      <c r="A58" s="600"/>
      <c r="B58" s="601"/>
      <c r="C58" s="602"/>
      <c r="D58" s="602"/>
      <c r="E58" s="603"/>
      <c r="F58" s="567"/>
      <c r="G58" s="567"/>
    </row>
    <row r="59" spans="1:7" s="568" customFormat="1" ht="45" x14ac:dyDescent="0.25">
      <c r="A59" s="580"/>
      <c r="B59" s="604" t="s">
        <v>880</v>
      </c>
      <c r="C59" s="605" t="s">
        <v>881</v>
      </c>
      <c r="D59" s="605" t="s">
        <v>816</v>
      </c>
      <c r="E59" s="606" t="s">
        <v>807</v>
      </c>
      <c r="F59" s="567"/>
      <c r="G59" s="567"/>
    </row>
    <row r="60" spans="1:7" s="568" customFormat="1" ht="60" x14ac:dyDescent="0.25">
      <c r="A60" s="586"/>
      <c r="B60" s="587" t="s">
        <v>882</v>
      </c>
      <c r="C60" s="588" t="s">
        <v>883</v>
      </c>
      <c r="D60" s="588" t="s">
        <v>816</v>
      </c>
      <c r="E60" s="589" t="s">
        <v>884</v>
      </c>
      <c r="F60" s="567"/>
      <c r="G60" s="567"/>
    </row>
    <row r="61" spans="1:7" s="568" customFormat="1" ht="30" x14ac:dyDescent="0.25">
      <c r="A61" s="586"/>
      <c r="B61" s="587" t="s">
        <v>885</v>
      </c>
      <c r="C61" s="588" t="s">
        <v>886</v>
      </c>
      <c r="D61" s="588" t="s">
        <v>806</v>
      </c>
      <c r="E61" s="589" t="s">
        <v>887</v>
      </c>
      <c r="F61" s="567"/>
      <c r="G61" s="567"/>
    </row>
    <row r="62" spans="1:7" s="568" customFormat="1" ht="30" x14ac:dyDescent="0.25">
      <c r="A62" s="586"/>
      <c r="B62" s="587" t="s">
        <v>888</v>
      </c>
      <c r="C62" s="588" t="s">
        <v>889</v>
      </c>
      <c r="D62" s="588" t="s">
        <v>806</v>
      </c>
      <c r="E62" s="589" t="s">
        <v>807</v>
      </c>
      <c r="F62" s="567"/>
      <c r="G62" s="567"/>
    </row>
    <row r="63" spans="1:7" s="568" customFormat="1" ht="45" x14ac:dyDescent="0.25">
      <c r="A63" s="586"/>
      <c r="B63" s="587" t="s">
        <v>890</v>
      </c>
      <c r="C63" s="588" t="s">
        <v>891</v>
      </c>
      <c r="D63" s="588" t="s">
        <v>806</v>
      </c>
      <c r="E63" s="589" t="s">
        <v>807</v>
      </c>
      <c r="F63" s="567"/>
      <c r="G63" s="567"/>
    </row>
    <row r="64" spans="1:7" s="568" customFormat="1" ht="30.75" thickBot="1" x14ac:dyDescent="0.3">
      <c r="A64" s="590"/>
      <c r="B64" s="591" t="s">
        <v>892</v>
      </c>
      <c r="C64" s="592" t="s">
        <v>893</v>
      </c>
      <c r="D64" s="592" t="s">
        <v>816</v>
      </c>
      <c r="E64" s="593" t="s">
        <v>807</v>
      </c>
      <c r="F64" s="567"/>
      <c r="G64" s="567"/>
    </row>
    <row r="65" spans="1:7" s="568" customFormat="1" ht="5.0999999999999996" customHeight="1" x14ac:dyDescent="0.25">
      <c r="F65" s="567"/>
      <c r="G65" s="567"/>
    </row>
    <row r="66" spans="1:7" s="568" customFormat="1" x14ac:dyDescent="0.25">
      <c r="A66" s="607" t="s">
        <v>894</v>
      </c>
      <c r="F66" s="567"/>
      <c r="G66" s="567"/>
    </row>
    <row r="67" spans="1:7" s="568" customFormat="1" x14ac:dyDescent="0.25">
      <c r="B67" s="608" t="s">
        <v>816</v>
      </c>
      <c r="C67" s="863" t="s">
        <v>895</v>
      </c>
      <c r="D67" s="862"/>
      <c r="E67" s="862"/>
      <c r="F67" s="567"/>
      <c r="G67" s="567"/>
    </row>
    <row r="68" spans="1:7" s="568" customFormat="1" ht="30" customHeight="1" x14ac:dyDescent="0.25">
      <c r="B68" s="608" t="s">
        <v>806</v>
      </c>
      <c r="C68" s="863" t="s">
        <v>896</v>
      </c>
      <c r="D68" s="862"/>
      <c r="E68" s="862"/>
      <c r="F68" s="567"/>
      <c r="G68" s="567"/>
    </row>
    <row r="69" spans="1:7" s="568" customFormat="1" ht="32.25" customHeight="1" x14ac:dyDescent="0.25">
      <c r="B69" s="609" t="s">
        <v>869</v>
      </c>
      <c r="C69" s="864" t="s">
        <v>897</v>
      </c>
      <c r="D69" s="865"/>
      <c r="E69" s="865"/>
      <c r="F69" s="567"/>
      <c r="G69" s="567"/>
    </row>
    <row r="70" spans="1:7" s="568" customFormat="1" ht="9.9499999999999993" customHeight="1" x14ac:dyDescent="0.25">
      <c r="F70" s="567"/>
      <c r="G70" s="567"/>
    </row>
    <row r="71" spans="1:7" s="568" customFormat="1" x14ac:dyDescent="0.25">
      <c r="A71" s="568" t="s">
        <v>898</v>
      </c>
      <c r="F71" s="567"/>
      <c r="G71" s="567"/>
    </row>
    <row r="72" spans="1:7" s="568" customFormat="1" x14ac:dyDescent="0.25">
      <c r="A72" s="568" t="s">
        <v>899</v>
      </c>
      <c r="F72" s="567"/>
      <c r="G72" s="567"/>
    </row>
    <row r="73" spans="1:7" s="568" customFormat="1" ht="33.75" customHeight="1" x14ac:dyDescent="0.25">
      <c r="A73" s="861" t="s">
        <v>900</v>
      </c>
      <c r="B73" s="862"/>
      <c r="C73" s="862"/>
      <c r="D73" s="862"/>
      <c r="E73" s="862"/>
      <c r="F73" s="567"/>
      <c r="G73" s="567"/>
    </row>
    <row r="74" spans="1:7" s="568" customFormat="1" x14ac:dyDescent="0.25">
      <c r="A74" s="610" t="s">
        <v>901</v>
      </c>
      <c r="F74" s="567"/>
      <c r="G74" s="567"/>
    </row>
    <row r="75" spans="1:7" s="568" customFormat="1" x14ac:dyDescent="0.25">
      <c r="F75" s="567"/>
      <c r="G75" s="567"/>
    </row>
    <row r="76" spans="1:7" s="568" customFormat="1" x14ac:dyDescent="0.25">
      <c r="F76" s="567"/>
      <c r="G76" s="567"/>
    </row>
    <row r="77" spans="1:7" s="568" customFormat="1" x14ac:dyDescent="0.25">
      <c r="F77" s="567"/>
      <c r="G77" s="567"/>
    </row>
    <row r="78" spans="1:7" s="568" customFormat="1" x14ac:dyDescent="0.25">
      <c r="F78" s="567"/>
      <c r="G78" s="567"/>
    </row>
    <row r="79" spans="1:7" s="568" customFormat="1" x14ac:dyDescent="0.25">
      <c r="F79" s="567"/>
      <c r="G79" s="567"/>
    </row>
    <row r="80" spans="1:7" s="568" customFormat="1" x14ac:dyDescent="0.25">
      <c r="F80" s="567"/>
      <c r="G80" s="567"/>
    </row>
    <row r="81" spans="6:7" s="568" customFormat="1" x14ac:dyDescent="0.25">
      <c r="F81" s="567"/>
      <c r="G81" s="567"/>
    </row>
    <row r="82" spans="6:7" s="568" customFormat="1" x14ac:dyDescent="0.25">
      <c r="F82" s="567"/>
      <c r="G82" s="567"/>
    </row>
    <row r="83" spans="6:7" s="568" customFormat="1" x14ac:dyDescent="0.25">
      <c r="F83" s="567"/>
      <c r="G83" s="567"/>
    </row>
    <row r="84" spans="6:7" s="568" customFormat="1" x14ac:dyDescent="0.25">
      <c r="F84" s="567"/>
      <c r="G84" s="567"/>
    </row>
    <row r="85" spans="6:7" s="568" customFormat="1" x14ac:dyDescent="0.25">
      <c r="F85" s="567"/>
      <c r="G85" s="567"/>
    </row>
    <row r="86" spans="6:7" s="568" customFormat="1" x14ac:dyDescent="0.25">
      <c r="F86" s="567"/>
      <c r="G86" s="567"/>
    </row>
    <row r="87" spans="6:7" s="568" customFormat="1" x14ac:dyDescent="0.25">
      <c r="F87" s="567"/>
      <c r="G87" s="567"/>
    </row>
    <row r="88" spans="6:7" s="568" customFormat="1" x14ac:dyDescent="0.25">
      <c r="F88" s="567"/>
      <c r="G88" s="567"/>
    </row>
    <row r="89" spans="6:7" s="568" customFormat="1" x14ac:dyDescent="0.25">
      <c r="F89" s="567"/>
      <c r="G89" s="567"/>
    </row>
    <row r="90" spans="6:7" s="568" customFormat="1" x14ac:dyDescent="0.25">
      <c r="F90" s="567"/>
      <c r="G90" s="567"/>
    </row>
    <row r="91" spans="6:7" s="568" customFormat="1" x14ac:dyDescent="0.25">
      <c r="F91" s="567"/>
      <c r="G91" s="567"/>
    </row>
    <row r="92" spans="6:7" s="568" customFormat="1" x14ac:dyDescent="0.25">
      <c r="F92" s="567"/>
      <c r="G92" s="567"/>
    </row>
    <row r="93" spans="6:7" s="568" customFormat="1" x14ac:dyDescent="0.25">
      <c r="F93" s="567"/>
      <c r="G93" s="567"/>
    </row>
    <row r="94" spans="6:7" s="568" customFormat="1" x14ac:dyDescent="0.25">
      <c r="F94" s="567"/>
      <c r="G94" s="567"/>
    </row>
    <row r="95" spans="6:7" s="568" customFormat="1" x14ac:dyDescent="0.25">
      <c r="F95" s="567"/>
      <c r="G95" s="567"/>
    </row>
    <row r="96" spans="6:7" s="568" customFormat="1" x14ac:dyDescent="0.25">
      <c r="F96" s="567"/>
      <c r="G96" s="567"/>
    </row>
    <row r="97" spans="6:7" s="568" customFormat="1" x14ac:dyDescent="0.25">
      <c r="F97" s="567"/>
      <c r="G97" s="567"/>
    </row>
    <row r="98" spans="6:7" s="568" customFormat="1" x14ac:dyDescent="0.25">
      <c r="F98" s="567"/>
      <c r="G98" s="567"/>
    </row>
    <row r="99" spans="6:7" s="568" customFormat="1" x14ac:dyDescent="0.25">
      <c r="F99" s="567"/>
      <c r="G99" s="567"/>
    </row>
    <row r="100" spans="6:7" s="568" customFormat="1" x14ac:dyDescent="0.25">
      <c r="F100" s="567"/>
      <c r="G100" s="567"/>
    </row>
    <row r="101" spans="6:7" s="568" customFormat="1" x14ac:dyDescent="0.25">
      <c r="F101" s="567"/>
      <c r="G101" s="567"/>
    </row>
    <row r="102" spans="6:7" s="568" customFormat="1" x14ac:dyDescent="0.25">
      <c r="F102" s="567"/>
      <c r="G102" s="567"/>
    </row>
    <row r="103" spans="6:7" s="568" customFormat="1" x14ac:dyDescent="0.25">
      <c r="F103" s="567"/>
      <c r="G103" s="567"/>
    </row>
    <row r="104" spans="6:7" s="568" customFormat="1" x14ac:dyDescent="0.25">
      <c r="F104" s="567"/>
      <c r="G104" s="567"/>
    </row>
    <row r="105" spans="6:7" s="568" customFormat="1" x14ac:dyDescent="0.25">
      <c r="F105" s="567"/>
      <c r="G105" s="567"/>
    </row>
    <row r="106" spans="6:7" s="568" customFormat="1" x14ac:dyDescent="0.25">
      <c r="F106" s="567"/>
      <c r="G106" s="567"/>
    </row>
    <row r="107" spans="6:7" s="568" customFormat="1" x14ac:dyDescent="0.25">
      <c r="F107" s="567"/>
      <c r="G107" s="567"/>
    </row>
    <row r="108" spans="6:7" s="568" customFormat="1" x14ac:dyDescent="0.25">
      <c r="F108" s="567"/>
      <c r="G108" s="567"/>
    </row>
    <row r="109" spans="6:7" s="568" customFormat="1" x14ac:dyDescent="0.25">
      <c r="F109" s="567"/>
      <c r="G109" s="567"/>
    </row>
    <row r="110" spans="6:7" s="568" customFormat="1" x14ac:dyDescent="0.25">
      <c r="F110" s="567"/>
      <c r="G110" s="567"/>
    </row>
    <row r="111" spans="6:7" s="568" customFormat="1" x14ac:dyDescent="0.25">
      <c r="F111" s="567"/>
      <c r="G111" s="567"/>
    </row>
    <row r="112" spans="6:7" s="568" customFormat="1" x14ac:dyDescent="0.25">
      <c r="F112" s="567"/>
      <c r="G112" s="567"/>
    </row>
    <row r="113" spans="6:7" s="568" customFormat="1" x14ac:dyDescent="0.25">
      <c r="F113" s="567"/>
      <c r="G113" s="567"/>
    </row>
    <row r="114" spans="6:7" s="568" customFormat="1" x14ac:dyDescent="0.25">
      <c r="F114" s="567"/>
      <c r="G114" s="567"/>
    </row>
    <row r="115" spans="6:7" s="568" customFormat="1" x14ac:dyDescent="0.25">
      <c r="F115" s="567"/>
      <c r="G115" s="567"/>
    </row>
  </sheetData>
  <sheetProtection algorithmName="SHA-512" hashValue="FW74Bjbjqxg+lR8hPuBTcfBH5lJgLewFCW9O4gSRGR3jGOehUvXgOB8qxsmuif0f+4RnREQyOVB83fwAurTnjQ==" saltValue="2PU1HmujHWJxaDbcGsRhZg=="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LPG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LPG</vt:lpstr>
      <vt:lpstr>Checklist - Ranking Ship LPG</vt:lpstr>
      <vt:lpstr>Ship - Total Score Review</vt:lpstr>
      <vt:lpstr>NOx Data Sheet</vt:lpstr>
      <vt:lpstr>Ship - CO2 - GloMEEP</vt:lpstr>
      <vt:lpstr>'Checklist - Basic Ship LPG'!Print_Area</vt:lpstr>
      <vt:lpstr>'Checklist - Ranking Ship LPG'!Print_Area</vt:lpstr>
      <vt:lpstr>'NOx Data Sheet'!Print_Area</vt:lpstr>
      <vt:lpstr>'Ship - CO2 - GloMEEP'!Print_Area</vt:lpstr>
      <vt:lpstr>'Ship - Total Score Review'!Print_Area</vt:lpstr>
      <vt:lpstr>'Checklist - Basic Ship LPG'!Print_Titles</vt:lpstr>
      <vt:lpstr>'Checklist - Ranking Ship LPG'!Print_Titles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2022-08-22T09:43:39Z</cp:lastPrinted>
  <dcterms:created xsi:type="dcterms:W3CDTF">2001-05-28T13:46:28Z</dcterms:created>
  <dcterms:modified xsi:type="dcterms:W3CDTF">2022-08-30T11:37:27Z</dcterms:modified>
</cp:coreProperties>
</file>