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mc:AlternateContent xmlns:mc="http://schemas.openxmlformats.org/markup-compatibility/2006">
    <mc:Choice Requires="x15">
      <x15ac:absPath xmlns:x15ac="http://schemas.microsoft.com/office/spreadsheetml/2010/11/ac" url="N:\Quality\Master BGA documents\Master Copies\00 AA Launch files\230301 Launch TNK BBU LNG TCH UCC LPG GCC OSS ROR 2023\"/>
    </mc:Choice>
  </mc:AlternateContent>
  <xr:revisionPtr revIDLastSave="0" documentId="13_ncr:1_{0F571169-310A-430C-B150-0261C3FA914F}" xr6:coauthVersionLast="47" xr6:coauthVersionMax="47" xr10:uidLastSave="{00000000-0000-0000-0000-000000000000}"/>
  <bookViews>
    <workbookView xWindow="25080" yWindow="-120" windowWidth="25440" windowHeight="15390" tabRatio="951" xr2:uid="{00000000-000D-0000-FFFF-FFFF00000000}"/>
  </bookViews>
  <sheets>
    <sheet name="Checklist - Basic Ship Ro-Ro" sheetId="44" r:id="rId1"/>
    <sheet name="Checklist - Ranking Ship Ro-Ro" sheetId="45" r:id="rId2"/>
    <sheet name="Ship - Total Score Review" sheetId="47" r:id="rId3"/>
    <sheet name="NOx Data Sheet" sheetId="55" r:id="rId4"/>
    <sheet name="Ship - CO2 - GloMEEP" sheetId="50" r:id="rId5"/>
  </sheets>
  <definedNames>
    <definedName name="_xlnm.Print_Area" localSheetId="0">'Checklist - Basic Ship Ro-Ro'!$A$1:$V$102</definedName>
    <definedName name="_xlnm.Print_Area" localSheetId="1">'Checklist - Ranking Ship Ro-Ro'!$A$1:$X$641</definedName>
    <definedName name="_xlnm.Print_Area" localSheetId="3">'NOx Data Sheet'!$A$1:$M$77</definedName>
    <definedName name="_xlnm.Print_Area" localSheetId="4">'Ship - CO2 - GloMEEP'!$A$1:$E$74</definedName>
    <definedName name="_xlnm.Print_Area" localSheetId="2">'Ship - Total Score Review'!$A$1:$X$80</definedName>
    <definedName name="_xlnm.Print_Titles" localSheetId="0">'Checklist - Basic Ship Ro-Ro'!$1:$3</definedName>
    <definedName name="_xlnm.Print_Titles" localSheetId="1">'Checklist - Ranking Ship Ro-Ro'!$1:$3</definedName>
    <definedName name="_xlnm.Print_Titles" localSheetId="3">'NOx Data Sheet'!$1:$14</definedName>
    <definedName name="_xlnm.Print_Titles" localSheetId="4">'Ship - CO2 - GloMEEP'!$1:$1</definedName>
    <definedName name="_xlnm.Print_Titles" localSheetId="2">'Ship - Total Score Review'!$1:$3</definedName>
    <definedName name="PropulsionImprovements" localSheetId="4">'Ship - CO2 - GloMEEP'!$D$29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28" i="45" l="1"/>
  <c r="V528" i="45"/>
  <c r="W527" i="45"/>
  <c r="U527" i="45"/>
  <c r="F529" i="45"/>
  <c r="W526" i="45"/>
  <c r="V526" i="45"/>
  <c r="U526" i="45"/>
  <c r="W525" i="45"/>
  <c r="V525" i="45"/>
  <c r="U525" i="45"/>
  <c r="W428" i="45" l="1"/>
  <c r="U428" i="45"/>
  <c r="W426" i="45"/>
  <c r="V426" i="45"/>
  <c r="U426" i="45"/>
  <c r="W425" i="45"/>
  <c r="V425" i="45"/>
  <c r="U425" i="45"/>
  <c r="W424" i="45"/>
  <c r="V424" i="45"/>
  <c r="U424" i="45"/>
  <c r="W423" i="45"/>
  <c r="V423" i="45"/>
  <c r="U423" i="45"/>
  <c r="W422" i="45"/>
  <c r="V422" i="45"/>
  <c r="U422" i="45"/>
  <c r="V429" i="45" l="1"/>
  <c r="U429" i="45"/>
  <c r="W510" i="45"/>
  <c r="W512" i="45"/>
  <c r="U510" i="45"/>
  <c r="T505" i="45"/>
  <c r="W446" i="45"/>
  <c r="W445" i="45"/>
  <c r="W444" i="45"/>
  <c r="W443" i="45"/>
  <c r="W442" i="45"/>
  <c r="W438" i="45"/>
  <c r="W335" i="45"/>
  <c r="G1" i="55"/>
  <c r="D1" i="55"/>
  <c r="A1" i="55"/>
  <c r="J76" i="55"/>
  <c r="N73" i="55"/>
  <c r="K73" i="55"/>
  <c r="K75" i="55" s="1"/>
  <c r="I73" i="55"/>
  <c r="I75" i="55" s="1"/>
  <c r="I76" i="55" s="1"/>
  <c r="G73" i="55"/>
  <c r="G75" i="55" s="1"/>
  <c r="G76" i="55" s="1"/>
  <c r="J69" i="55"/>
  <c r="N66" i="55"/>
  <c r="K66" i="55"/>
  <c r="K68" i="55" s="1"/>
  <c r="I66" i="55"/>
  <c r="I68" i="55" s="1"/>
  <c r="I69" i="55" s="1"/>
  <c r="G66" i="55"/>
  <c r="G68" i="55" s="1"/>
  <c r="G69" i="55" s="1"/>
  <c r="J62" i="55"/>
  <c r="N59" i="55"/>
  <c r="K59" i="55"/>
  <c r="K61" i="55" s="1"/>
  <c r="I59" i="55"/>
  <c r="I61" i="55" s="1"/>
  <c r="I62" i="55" s="1"/>
  <c r="G59" i="55"/>
  <c r="G61" i="55" s="1"/>
  <c r="G62" i="55" s="1"/>
  <c r="J55" i="55"/>
  <c r="H55" i="55"/>
  <c r="G54" i="55"/>
  <c r="G55" i="55" s="1"/>
  <c r="N52" i="55"/>
  <c r="K52" i="55"/>
  <c r="K54" i="55" s="1"/>
  <c r="I52" i="55"/>
  <c r="I54" i="55" s="1"/>
  <c r="I55" i="55" s="1"/>
  <c r="G52" i="55"/>
  <c r="J48" i="55"/>
  <c r="H48" i="55"/>
  <c r="N45" i="55"/>
  <c r="K45" i="55"/>
  <c r="K47" i="55" s="1"/>
  <c r="I45" i="55"/>
  <c r="I47" i="55" s="1"/>
  <c r="I48" i="55" s="1"/>
  <c r="G45" i="55"/>
  <c r="G47" i="55" s="1"/>
  <c r="G48" i="55" s="1"/>
  <c r="J41" i="55"/>
  <c r="H41" i="55"/>
  <c r="N38" i="55"/>
  <c r="K38" i="55"/>
  <c r="K40" i="55" s="1"/>
  <c r="I38" i="55"/>
  <c r="I40" i="55" s="1"/>
  <c r="I41" i="55" s="1"/>
  <c r="G38" i="55"/>
  <c r="G40" i="55" s="1"/>
  <c r="G41" i="55" s="1"/>
  <c r="J34" i="55"/>
  <c r="H34" i="55"/>
  <c r="N31" i="55"/>
  <c r="K31" i="55"/>
  <c r="K33" i="55" s="1"/>
  <c r="I31" i="55"/>
  <c r="I33" i="55" s="1"/>
  <c r="I34" i="55" s="1"/>
  <c r="G31" i="55"/>
  <c r="G33" i="55" s="1"/>
  <c r="G34" i="55" s="1"/>
  <c r="J27" i="55"/>
  <c r="H27" i="55"/>
  <c r="N24" i="55"/>
  <c r="K24" i="55"/>
  <c r="K26" i="55" s="1"/>
  <c r="I24" i="55"/>
  <c r="I26" i="55" s="1"/>
  <c r="I27" i="55" s="1"/>
  <c r="G24" i="55"/>
  <c r="G26" i="55" s="1"/>
  <c r="G27" i="55" s="1"/>
  <c r="J20" i="55"/>
  <c r="H20" i="55"/>
  <c r="N17" i="55"/>
  <c r="K17" i="55"/>
  <c r="K19" i="55" s="1"/>
  <c r="I17" i="55"/>
  <c r="I19" i="55" s="1"/>
  <c r="I20" i="55" s="1"/>
  <c r="G17" i="55"/>
  <c r="G19" i="55" s="1"/>
  <c r="G20" i="55" s="1"/>
  <c r="L12" i="55"/>
  <c r="K12" i="55"/>
  <c r="J12" i="55"/>
  <c r="I12" i="55"/>
  <c r="H12" i="55"/>
  <c r="G11" i="55"/>
  <c r="G12" i="55" s="1"/>
  <c r="T280" i="45" s="1"/>
  <c r="W142" i="45"/>
  <c r="F144" i="45"/>
  <c r="V142" i="45"/>
  <c r="T281" i="45" l="1"/>
  <c r="T283" i="45"/>
  <c r="T286" i="45"/>
  <c r="V497" i="45"/>
  <c r="V494" i="45"/>
  <c r="U500" i="45"/>
  <c r="U499" i="45"/>
  <c r="U498" i="45"/>
  <c r="U497" i="45"/>
  <c r="Q34" i="47" l="1"/>
  <c r="C34" i="47"/>
  <c r="B34" i="47"/>
  <c r="V244" i="45"/>
  <c r="N34" i="47" s="1"/>
  <c r="W243" i="45"/>
  <c r="U243" i="45"/>
  <c r="W242" i="45"/>
  <c r="U242" i="45"/>
  <c r="W241" i="45"/>
  <c r="U241" i="45"/>
  <c r="W240" i="45"/>
  <c r="U240" i="45"/>
  <c r="U244" i="45" l="1"/>
  <c r="K34" i="47" s="1"/>
  <c r="AB34" i="47"/>
  <c r="F451" i="45"/>
  <c r="U449" i="45"/>
  <c r="T449" i="45"/>
  <c r="V449" i="45" s="1"/>
  <c r="W448" i="45"/>
  <c r="V448" i="45"/>
  <c r="U448" i="45"/>
  <c r="V446" i="45"/>
  <c r="U446" i="45"/>
  <c r="V445" i="45"/>
  <c r="U445" i="45"/>
  <c r="V444" i="45"/>
  <c r="U444" i="45"/>
  <c r="V443" i="45"/>
  <c r="U443" i="45"/>
  <c r="V442" i="45"/>
  <c r="U442" i="45"/>
  <c r="U440" i="45"/>
  <c r="T440" i="45"/>
  <c r="U439" i="45"/>
  <c r="T439" i="45"/>
  <c r="V438" i="45"/>
  <c r="U438" i="45"/>
  <c r="V440" i="45" l="1"/>
  <c r="W440" i="45"/>
  <c r="V439" i="45"/>
  <c r="W439" i="45"/>
  <c r="W449" i="45"/>
  <c r="U450" i="45"/>
  <c r="V450" i="45" l="1"/>
  <c r="W261" i="45" l="1"/>
  <c r="U637" i="45" l="1"/>
  <c r="W637" i="45"/>
  <c r="U633" i="45"/>
  <c r="W633" i="45"/>
  <c r="Q68" i="47" l="1"/>
  <c r="C68" i="47"/>
  <c r="B68" i="47"/>
  <c r="Q41" i="47"/>
  <c r="C41" i="47"/>
  <c r="B41" i="47"/>
  <c r="C24" i="47"/>
  <c r="B24" i="47"/>
  <c r="V628" i="45" l="1"/>
  <c r="W627" i="45"/>
  <c r="U627" i="45"/>
  <c r="W626" i="45"/>
  <c r="U626" i="45"/>
  <c r="W624" i="45"/>
  <c r="U624" i="45"/>
  <c r="W623" i="45"/>
  <c r="U623" i="45"/>
  <c r="W622" i="45"/>
  <c r="U622" i="45"/>
  <c r="W620" i="45"/>
  <c r="U620" i="45"/>
  <c r="W619" i="45"/>
  <c r="U619" i="45"/>
  <c r="V464" i="45"/>
  <c r="W463" i="45"/>
  <c r="U463" i="45"/>
  <c r="W462" i="45"/>
  <c r="U462" i="45"/>
  <c r="W461" i="45"/>
  <c r="U461" i="45"/>
  <c r="W460" i="45"/>
  <c r="U460" i="45"/>
  <c r="U411" i="45"/>
  <c r="T411" i="45"/>
  <c r="V411" i="45" s="1"/>
  <c r="U409" i="45"/>
  <c r="T409" i="45"/>
  <c r="V409" i="45" s="1"/>
  <c r="W407" i="45"/>
  <c r="V407" i="45"/>
  <c r="U407" i="45"/>
  <c r="W405" i="45"/>
  <c r="V405" i="45"/>
  <c r="U405" i="45"/>
  <c r="U290" i="45"/>
  <c r="T290" i="45"/>
  <c r="W290" i="45" s="1"/>
  <c r="W272" i="45"/>
  <c r="U272" i="45"/>
  <c r="W270" i="45"/>
  <c r="U270" i="45"/>
  <c r="W269" i="45"/>
  <c r="U269" i="45"/>
  <c r="W268" i="45"/>
  <c r="U268" i="45"/>
  <c r="W267" i="45"/>
  <c r="U267" i="45"/>
  <c r="W266" i="45"/>
  <c r="U266" i="45"/>
  <c r="W265" i="45"/>
  <c r="U265" i="45"/>
  <c r="W263" i="45"/>
  <c r="U263" i="45"/>
  <c r="U261" i="45"/>
  <c r="W259" i="45"/>
  <c r="U259" i="45"/>
  <c r="W258" i="45"/>
  <c r="U258" i="45"/>
  <c r="W257" i="45"/>
  <c r="V257" i="45"/>
  <c r="U257" i="45"/>
  <c r="W256" i="45"/>
  <c r="V256" i="45"/>
  <c r="U256" i="45"/>
  <c r="W255" i="45"/>
  <c r="U255" i="45"/>
  <c r="W252" i="45"/>
  <c r="U252" i="45"/>
  <c r="W251" i="45"/>
  <c r="U251" i="45"/>
  <c r="W250" i="45"/>
  <c r="U250" i="45"/>
  <c r="W249" i="45"/>
  <c r="V249" i="45"/>
  <c r="U249" i="45"/>
  <c r="W248" i="45"/>
  <c r="U248" i="45"/>
  <c r="V188" i="45"/>
  <c r="W187" i="45"/>
  <c r="U187" i="45"/>
  <c r="W185" i="45"/>
  <c r="U185" i="45"/>
  <c r="W184" i="45"/>
  <c r="U184" i="45"/>
  <c r="W182" i="45"/>
  <c r="U182" i="45"/>
  <c r="W180" i="45"/>
  <c r="U180" i="45"/>
  <c r="W178" i="45"/>
  <c r="U178" i="45"/>
  <c r="V79" i="45"/>
  <c r="W78" i="45"/>
  <c r="U78" i="45"/>
  <c r="W77" i="45"/>
  <c r="U77" i="45"/>
  <c r="W76" i="45"/>
  <c r="U76" i="45"/>
  <c r="W75" i="45"/>
  <c r="U75" i="45"/>
  <c r="W74" i="45"/>
  <c r="U74" i="45"/>
  <c r="W73" i="45"/>
  <c r="U73" i="45"/>
  <c r="U628" i="45" l="1"/>
  <c r="U464" i="45"/>
  <c r="W411" i="45"/>
  <c r="W409" i="45"/>
  <c r="V290" i="45"/>
  <c r="V273" i="45"/>
  <c r="U412" i="45"/>
  <c r="K41" i="47" s="1"/>
  <c r="V412" i="45"/>
  <c r="N41" i="47" s="1"/>
  <c r="AB41" i="47" s="1"/>
  <c r="U273" i="45"/>
  <c r="U188" i="45"/>
  <c r="U79" i="45"/>
  <c r="V505" i="45" l="1"/>
  <c r="F174" i="45"/>
  <c r="Q24" i="47" s="1"/>
  <c r="U172" i="45"/>
  <c r="T172" i="45"/>
  <c r="W172" i="45" s="1"/>
  <c r="U171" i="45"/>
  <c r="T171" i="45"/>
  <c r="V171" i="45" s="1"/>
  <c r="U170" i="45"/>
  <c r="T170" i="45"/>
  <c r="W170" i="45" s="1"/>
  <c r="U169" i="45"/>
  <c r="T169" i="45"/>
  <c r="W169" i="45" s="1"/>
  <c r="U168" i="45"/>
  <c r="T168" i="45"/>
  <c r="V168" i="45" s="1"/>
  <c r="W167" i="45"/>
  <c r="V167" i="45"/>
  <c r="U167" i="45"/>
  <c r="V640" i="45"/>
  <c r="N68" i="47" s="1"/>
  <c r="W639" i="45"/>
  <c r="U639" i="45"/>
  <c r="W638" i="45"/>
  <c r="U638" i="45"/>
  <c r="W636" i="45"/>
  <c r="U636" i="45"/>
  <c r="W635" i="45"/>
  <c r="U635" i="45"/>
  <c r="W634" i="45"/>
  <c r="U634" i="45"/>
  <c r="W632" i="45"/>
  <c r="U632" i="45"/>
  <c r="V172" i="45" l="1"/>
  <c r="V169" i="45"/>
  <c r="W171" i="45"/>
  <c r="W168" i="45"/>
  <c r="U173" i="45"/>
  <c r="K24" i="47" s="1"/>
  <c r="V170" i="45"/>
  <c r="U640" i="45"/>
  <c r="K68" i="47" s="1"/>
  <c r="V173" i="45" l="1"/>
  <c r="N24" i="47" s="1"/>
  <c r="AB24" i="47" s="1"/>
  <c r="Q54" i="47"/>
  <c r="C54" i="47" l="1"/>
  <c r="B54" i="47"/>
  <c r="Q53" i="47"/>
  <c r="C53" i="47"/>
  <c r="B53" i="47"/>
  <c r="C52" i="47"/>
  <c r="B52" i="47"/>
  <c r="Q51" i="47"/>
  <c r="C51" i="47"/>
  <c r="B51" i="47"/>
  <c r="Q46" i="47"/>
  <c r="Q43" i="47"/>
  <c r="C43" i="47"/>
  <c r="B43" i="47"/>
  <c r="C40" i="47"/>
  <c r="B40" i="47"/>
  <c r="Q39" i="47"/>
  <c r="C39" i="47"/>
  <c r="B39" i="47"/>
  <c r="C37" i="47"/>
  <c r="B37" i="47"/>
  <c r="C36" i="47"/>
  <c r="B36" i="47"/>
  <c r="Q15" i="47"/>
  <c r="C15" i="47"/>
  <c r="B15" i="47"/>
  <c r="Q9" i="47"/>
  <c r="C9" i="47"/>
  <c r="B9" i="47"/>
  <c r="W394" i="45"/>
  <c r="W395" i="45"/>
  <c r="W393" i="45"/>
  <c r="W385" i="45"/>
  <c r="W386" i="45"/>
  <c r="W387" i="45"/>
  <c r="W388" i="45"/>
  <c r="W389" i="45"/>
  <c r="W384" i="45"/>
  <c r="W376" i="45"/>
  <c r="W377" i="45"/>
  <c r="W378" i="45"/>
  <c r="W379" i="45"/>
  <c r="W380" i="45"/>
  <c r="W375" i="45"/>
  <c r="W363" i="45"/>
  <c r="W364" i="45"/>
  <c r="W365" i="45"/>
  <c r="W366" i="45"/>
  <c r="W367" i="45"/>
  <c r="W368" i="45"/>
  <c r="W369" i="45"/>
  <c r="W370" i="45"/>
  <c r="W362" i="45"/>
  <c r="W351" i="45"/>
  <c r="W352" i="45"/>
  <c r="W353" i="45"/>
  <c r="W354" i="45"/>
  <c r="W355" i="45"/>
  <c r="W356" i="45"/>
  <c r="W357" i="45"/>
  <c r="W358" i="45"/>
  <c r="W350" i="45"/>
  <c r="W343" i="45"/>
  <c r="W344" i="45"/>
  <c r="W345" i="45"/>
  <c r="W346" i="45"/>
  <c r="W342" i="45"/>
  <c r="N54" i="47"/>
  <c r="V522" i="45"/>
  <c r="N53" i="47" s="1"/>
  <c r="W521" i="45"/>
  <c r="U521" i="45"/>
  <c r="W520" i="45"/>
  <c r="U520" i="45"/>
  <c r="W519" i="45"/>
  <c r="U519" i="45"/>
  <c r="W518" i="45"/>
  <c r="U518" i="45"/>
  <c r="W517" i="45"/>
  <c r="U517" i="45"/>
  <c r="W516" i="45"/>
  <c r="U516" i="45"/>
  <c r="U512" i="45"/>
  <c r="U509" i="45"/>
  <c r="T509" i="45"/>
  <c r="W508" i="45"/>
  <c r="U508" i="45"/>
  <c r="W507" i="45"/>
  <c r="U507" i="45"/>
  <c r="W506" i="45"/>
  <c r="U506" i="45"/>
  <c r="W505" i="45"/>
  <c r="U505" i="45"/>
  <c r="W503" i="45"/>
  <c r="U503" i="45"/>
  <c r="W502" i="45"/>
  <c r="U502" i="45"/>
  <c r="T500" i="45"/>
  <c r="V500" i="45" s="1"/>
  <c r="T499" i="45"/>
  <c r="V499" i="45" s="1"/>
  <c r="T498" i="45"/>
  <c r="V498" i="45" s="1"/>
  <c r="W497" i="45"/>
  <c r="U495" i="45"/>
  <c r="T495" i="45"/>
  <c r="W494" i="45"/>
  <c r="U494" i="45"/>
  <c r="V490" i="45"/>
  <c r="N51" i="47" s="1"/>
  <c r="W489" i="45"/>
  <c r="U489" i="45"/>
  <c r="W488" i="45"/>
  <c r="U488" i="45"/>
  <c r="V457" i="45"/>
  <c r="N46" i="47" s="1"/>
  <c r="W456" i="45"/>
  <c r="U456" i="45"/>
  <c r="W455" i="45"/>
  <c r="U455" i="45"/>
  <c r="W454" i="45"/>
  <c r="U454" i="45"/>
  <c r="W453" i="45"/>
  <c r="U453" i="45"/>
  <c r="F401" i="45"/>
  <c r="Q40" i="47" s="1"/>
  <c r="W399" i="45"/>
  <c r="V399" i="45"/>
  <c r="U399" i="45"/>
  <c r="W397" i="45"/>
  <c r="W396" i="45"/>
  <c r="W391" i="45"/>
  <c r="U391" i="45"/>
  <c r="W390" i="45"/>
  <c r="W382" i="45"/>
  <c r="U382" i="45"/>
  <c r="W381" i="45"/>
  <c r="W373" i="45"/>
  <c r="U373" i="45"/>
  <c r="W371" i="45"/>
  <c r="W360" i="45"/>
  <c r="U360" i="45"/>
  <c r="W359" i="45"/>
  <c r="W348" i="45"/>
  <c r="U348" i="45"/>
  <c r="W340" i="45"/>
  <c r="V340" i="45"/>
  <c r="U340" i="45"/>
  <c r="W337" i="45"/>
  <c r="V337" i="45"/>
  <c r="U337" i="45"/>
  <c r="W336" i="45"/>
  <c r="V335" i="45"/>
  <c r="U335" i="45"/>
  <c r="W334" i="45"/>
  <c r="V334" i="45"/>
  <c r="U334" i="45"/>
  <c r="V330" i="45"/>
  <c r="N39" i="47" s="1"/>
  <c r="W329" i="45"/>
  <c r="U329" i="45"/>
  <c r="W328" i="45"/>
  <c r="U328" i="45"/>
  <c r="W327" i="45"/>
  <c r="U327" i="45"/>
  <c r="U313" i="45"/>
  <c r="U312" i="45"/>
  <c r="T312" i="45"/>
  <c r="F315" i="45" s="1"/>
  <c r="Q37" i="47" s="1"/>
  <c r="U311" i="45"/>
  <c r="T311" i="45"/>
  <c r="V311" i="45" s="1"/>
  <c r="U310" i="45"/>
  <c r="T310" i="45"/>
  <c r="V310" i="45" s="1"/>
  <c r="U309" i="45"/>
  <c r="T309" i="45"/>
  <c r="V309" i="45" s="1"/>
  <c r="U308" i="45"/>
  <c r="T308" i="45"/>
  <c r="V308" i="45" s="1"/>
  <c r="W307" i="45"/>
  <c r="V307" i="45"/>
  <c r="U307" i="45"/>
  <c r="W304" i="45"/>
  <c r="V304" i="45"/>
  <c r="U304" i="45"/>
  <c r="W302" i="45"/>
  <c r="V302" i="45"/>
  <c r="U302" i="45"/>
  <c r="F299" i="45"/>
  <c r="Q36" i="47" s="1"/>
  <c r="W297" i="45"/>
  <c r="V297" i="45"/>
  <c r="U297" i="45"/>
  <c r="U295" i="45"/>
  <c r="T295" i="45"/>
  <c r="W295" i="45" s="1"/>
  <c r="U294" i="45"/>
  <c r="T294" i="45"/>
  <c r="W294" i="45" s="1"/>
  <c r="W293" i="45"/>
  <c r="V293" i="45"/>
  <c r="U293" i="45"/>
  <c r="W288" i="45"/>
  <c r="V288" i="45"/>
  <c r="U288" i="45"/>
  <c r="W287" i="45"/>
  <c r="V287" i="45"/>
  <c r="U287" i="45"/>
  <c r="W286" i="45"/>
  <c r="V286" i="45"/>
  <c r="U286" i="45"/>
  <c r="W285" i="45"/>
  <c r="V285" i="45"/>
  <c r="U285" i="45"/>
  <c r="W284" i="45"/>
  <c r="V284" i="45"/>
  <c r="U284" i="45"/>
  <c r="W283" i="45"/>
  <c r="V283" i="45"/>
  <c r="U283" i="45"/>
  <c r="U281" i="45"/>
  <c r="V281" i="45"/>
  <c r="W280" i="45"/>
  <c r="V280" i="45"/>
  <c r="U280" i="45"/>
  <c r="W277" i="45"/>
  <c r="V277" i="45"/>
  <c r="U277" i="45"/>
  <c r="W111" i="45"/>
  <c r="V111" i="45"/>
  <c r="V112" i="45" s="1"/>
  <c r="N15" i="47" s="1"/>
  <c r="U111" i="45"/>
  <c r="W110" i="45"/>
  <c r="U110" i="45"/>
  <c r="W108" i="45"/>
  <c r="U108" i="45"/>
  <c r="W107" i="45"/>
  <c r="U107" i="45"/>
  <c r="W104" i="45"/>
  <c r="U104" i="45"/>
  <c r="W103" i="45"/>
  <c r="U103" i="45"/>
  <c r="W102" i="45"/>
  <c r="U102" i="45"/>
  <c r="W101" i="45"/>
  <c r="U101" i="45"/>
  <c r="V39" i="45"/>
  <c r="N9" i="47" s="1"/>
  <c r="W38" i="45"/>
  <c r="U38" i="45"/>
  <c r="W37" i="45"/>
  <c r="U37" i="45"/>
  <c r="W495" i="45" l="1"/>
  <c r="V495" i="45"/>
  <c r="W509" i="45"/>
  <c r="V509" i="45"/>
  <c r="K54" i="47"/>
  <c r="W499" i="45"/>
  <c r="AB15" i="47"/>
  <c r="AB9" i="47"/>
  <c r="W500" i="45"/>
  <c r="U522" i="45"/>
  <c r="K53" i="47" s="1"/>
  <c r="U490" i="45"/>
  <c r="K51" i="47" s="1"/>
  <c r="U330" i="45"/>
  <c r="K39" i="47" s="1"/>
  <c r="W498" i="45"/>
  <c r="F514" i="45"/>
  <c r="Q52" i="47" s="1"/>
  <c r="U457" i="45"/>
  <c r="K46" i="47" s="1"/>
  <c r="U39" i="45"/>
  <c r="K9" i="47" s="1"/>
  <c r="K43" i="47"/>
  <c r="N43" i="47"/>
  <c r="W281" i="45"/>
  <c r="W311" i="45"/>
  <c r="U400" i="45"/>
  <c r="K40" i="47" s="1"/>
  <c r="V400" i="45"/>
  <c r="N40" i="47" s="1"/>
  <c r="W310" i="45"/>
  <c r="W312" i="45"/>
  <c r="U112" i="45"/>
  <c r="K15" i="47" s="1"/>
  <c r="U298" i="45"/>
  <c r="K36" i="47" s="1"/>
  <c r="W309" i="45"/>
  <c r="W308" i="45"/>
  <c r="U314" i="45"/>
  <c r="K37" i="47" s="1"/>
  <c r="V294" i="45"/>
  <c r="V312" i="45"/>
  <c r="V295" i="45"/>
  <c r="T313" i="45"/>
  <c r="V513" i="45" l="1"/>
  <c r="N52" i="47" s="1"/>
  <c r="V298" i="45"/>
  <c r="N36" i="47" s="1"/>
  <c r="U513" i="45"/>
  <c r="K52" i="47" s="1"/>
  <c r="W313" i="45"/>
  <c r="V313" i="45"/>
  <c r="V314" i="45" s="1"/>
  <c r="N37" i="47" s="1"/>
  <c r="D5" i="50" l="1"/>
  <c r="D4" i="50"/>
  <c r="D3" i="50"/>
  <c r="Q27" i="47" l="1"/>
  <c r="Q66" i="47" l="1"/>
  <c r="Q65" i="47"/>
  <c r="Q64" i="47"/>
  <c r="Q63" i="47"/>
  <c r="Q61" i="47"/>
  <c r="Q60" i="47"/>
  <c r="Q59" i="47"/>
  <c r="Q58" i="47"/>
  <c r="Q57" i="47"/>
  <c r="Q56" i="47"/>
  <c r="Q50" i="47"/>
  <c r="Q49" i="47"/>
  <c r="Q48" i="47"/>
  <c r="Q47" i="47"/>
  <c r="Q45" i="47"/>
  <c r="Q44" i="47"/>
  <c r="Q42" i="47"/>
  <c r="Q38" i="47"/>
  <c r="Q35" i="47"/>
  <c r="Q32" i="47"/>
  <c r="Q31" i="47"/>
  <c r="Q30" i="47"/>
  <c r="Q29" i="47"/>
  <c r="Q28" i="47"/>
  <c r="Q25" i="47"/>
  <c r="Q23" i="47"/>
  <c r="Q21" i="47"/>
  <c r="Q20" i="47"/>
  <c r="Q19" i="47"/>
  <c r="Q17" i="47"/>
  <c r="Q14" i="47"/>
  <c r="Q12" i="47"/>
  <c r="Q11" i="47"/>
  <c r="Q10" i="47"/>
  <c r="Q8" i="47"/>
  <c r="Q7" i="47"/>
  <c r="Q6" i="47"/>
  <c r="Q5" i="47"/>
  <c r="N58" i="47"/>
  <c r="N25" i="47"/>
  <c r="N6" i="47"/>
  <c r="C67" i="47"/>
  <c r="C66" i="47"/>
  <c r="C65" i="47"/>
  <c r="C64" i="47"/>
  <c r="C63" i="47"/>
  <c r="C62" i="47"/>
  <c r="C61" i="47"/>
  <c r="C60" i="47"/>
  <c r="C59" i="47"/>
  <c r="C58" i="47"/>
  <c r="C57" i="47"/>
  <c r="C56" i="47"/>
  <c r="C55" i="47"/>
  <c r="C50" i="47"/>
  <c r="C49" i="47"/>
  <c r="C48" i="47"/>
  <c r="C47" i="47"/>
  <c r="C46" i="47"/>
  <c r="C45" i="47"/>
  <c r="C44" i="47"/>
  <c r="C42" i="47"/>
  <c r="C38" i="47"/>
  <c r="C35" i="47"/>
  <c r="C33" i="47"/>
  <c r="C32" i="47"/>
  <c r="C31" i="47"/>
  <c r="C30" i="47"/>
  <c r="C29" i="47"/>
  <c r="C28" i="47"/>
  <c r="C27" i="47"/>
  <c r="C26" i="47"/>
  <c r="C25" i="47"/>
  <c r="C23" i="47"/>
  <c r="C22" i="47"/>
  <c r="C21" i="47"/>
  <c r="C20" i="47"/>
  <c r="C19" i="47"/>
  <c r="C18" i="47"/>
  <c r="C17" i="47"/>
  <c r="C16" i="47"/>
  <c r="C14" i="47"/>
  <c r="C13" i="47"/>
  <c r="C12" i="47"/>
  <c r="C11" i="47"/>
  <c r="C10" i="47"/>
  <c r="C8" i="47"/>
  <c r="C7" i="47"/>
  <c r="C6" i="47"/>
  <c r="C5" i="47"/>
  <c r="C4" i="47"/>
  <c r="B67" i="47"/>
  <c r="B66" i="47"/>
  <c r="B65" i="47"/>
  <c r="B64" i="47"/>
  <c r="B63" i="47"/>
  <c r="B62" i="47"/>
  <c r="B61" i="47"/>
  <c r="B60" i="47"/>
  <c r="B59" i="47"/>
  <c r="B58" i="47"/>
  <c r="B57" i="47"/>
  <c r="B56" i="47"/>
  <c r="B55" i="47"/>
  <c r="B50" i="47"/>
  <c r="B49" i="47"/>
  <c r="B48" i="47"/>
  <c r="B47" i="47"/>
  <c r="B46" i="47"/>
  <c r="B45" i="47"/>
  <c r="B44" i="47"/>
  <c r="B42" i="47"/>
  <c r="B38" i="47"/>
  <c r="B35" i="47"/>
  <c r="B33" i="47"/>
  <c r="B32" i="47"/>
  <c r="B31" i="47"/>
  <c r="B30" i="47"/>
  <c r="B29" i="47"/>
  <c r="B28" i="47"/>
  <c r="B27" i="47"/>
  <c r="B26" i="47"/>
  <c r="B25" i="47"/>
  <c r="B23" i="47"/>
  <c r="B22" i="47"/>
  <c r="B21" i="47"/>
  <c r="B20" i="47"/>
  <c r="B19" i="47"/>
  <c r="B18" i="47"/>
  <c r="B17" i="47"/>
  <c r="B16" i="47"/>
  <c r="B14" i="47"/>
  <c r="B13" i="47"/>
  <c r="B12" i="47"/>
  <c r="B11" i="47"/>
  <c r="B10" i="47"/>
  <c r="B8" i="47"/>
  <c r="B7" i="47"/>
  <c r="B6" i="47"/>
  <c r="B5" i="47"/>
  <c r="B4" i="47"/>
  <c r="V1" i="47" l="1"/>
  <c r="C1" i="47"/>
  <c r="A1" i="47"/>
  <c r="AB58" i="47"/>
  <c r="AB25" i="47"/>
  <c r="AB6" i="47"/>
  <c r="N66" i="47" l="1"/>
  <c r="AB66" i="47" s="1"/>
  <c r="V615" i="45"/>
  <c r="N65" i="47" s="1"/>
  <c r="AB65" i="47" s="1"/>
  <c r="W614" i="45"/>
  <c r="U614" i="45"/>
  <c r="W613" i="45"/>
  <c r="U613" i="45"/>
  <c r="W612" i="45"/>
  <c r="U612" i="45"/>
  <c r="W611" i="45"/>
  <c r="U611" i="45"/>
  <c r="W610" i="45"/>
  <c r="U610" i="45"/>
  <c r="V607" i="45"/>
  <c r="N64" i="47" s="1"/>
  <c r="AB64" i="47" s="1"/>
  <c r="W606" i="45"/>
  <c r="U606" i="45"/>
  <c r="W605" i="45"/>
  <c r="U605" i="45"/>
  <c r="W604" i="45"/>
  <c r="U604" i="45"/>
  <c r="W603" i="45"/>
  <c r="U603" i="45"/>
  <c r="W602" i="45"/>
  <c r="U602" i="45"/>
  <c r="W601" i="45"/>
  <c r="U601" i="45"/>
  <c r="W600" i="45"/>
  <c r="U600" i="45"/>
  <c r="W599" i="45"/>
  <c r="U599" i="45"/>
  <c r="W598" i="45"/>
  <c r="U598" i="45"/>
  <c r="W597" i="45"/>
  <c r="U597" i="45"/>
  <c r="V594" i="45"/>
  <c r="N63" i="47" s="1"/>
  <c r="AB63" i="47" s="1"/>
  <c r="W593" i="45"/>
  <c r="U593" i="45"/>
  <c r="W592" i="45"/>
  <c r="U592" i="45"/>
  <c r="W591" i="45"/>
  <c r="U591" i="45"/>
  <c r="W590" i="45"/>
  <c r="U590" i="45"/>
  <c r="W589" i="45"/>
  <c r="U589" i="45"/>
  <c r="W588" i="45"/>
  <c r="U588" i="45"/>
  <c r="V584" i="45"/>
  <c r="N61" i="47" s="1"/>
  <c r="AB61" i="47" s="1"/>
  <c r="W583" i="45"/>
  <c r="U583" i="45"/>
  <c r="W582" i="45"/>
  <c r="U582" i="45"/>
  <c r="W581" i="45"/>
  <c r="U581" i="45"/>
  <c r="W580" i="45"/>
  <c r="U580" i="45"/>
  <c r="W579" i="45"/>
  <c r="U579" i="45"/>
  <c r="W578" i="45"/>
  <c r="U578" i="45"/>
  <c r="W577" i="45"/>
  <c r="U577" i="45"/>
  <c r="W576" i="45"/>
  <c r="U576" i="45"/>
  <c r="V573" i="45"/>
  <c r="N60" i="47" s="1"/>
  <c r="W572" i="45"/>
  <c r="U572" i="45"/>
  <c r="W571" i="45"/>
  <c r="U571" i="45"/>
  <c r="W570" i="45"/>
  <c r="U570" i="45"/>
  <c r="W569" i="45"/>
  <c r="U569" i="45"/>
  <c r="V566" i="45"/>
  <c r="N59" i="47" s="1"/>
  <c r="AB59" i="47" s="1"/>
  <c r="W565" i="45"/>
  <c r="U565" i="45"/>
  <c r="W564" i="45"/>
  <c r="U564" i="45"/>
  <c r="W563" i="45"/>
  <c r="U563" i="45"/>
  <c r="W562" i="45"/>
  <c r="U562" i="45"/>
  <c r="W561" i="45"/>
  <c r="U561" i="45"/>
  <c r="W560" i="45"/>
  <c r="U560" i="45"/>
  <c r="W556" i="45"/>
  <c r="U556" i="45"/>
  <c r="W555" i="45"/>
  <c r="U555" i="45"/>
  <c r="W554" i="45"/>
  <c r="U554" i="45"/>
  <c r="W553" i="45"/>
  <c r="U553" i="45"/>
  <c r="W552" i="45"/>
  <c r="U552" i="45"/>
  <c r="W551" i="45"/>
  <c r="U551" i="45"/>
  <c r="W550" i="45"/>
  <c r="U550" i="45"/>
  <c r="W549" i="45"/>
  <c r="U549" i="45"/>
  <c r="W548" i="45"/>
  <c r="U548" i="45"/>
  <c r="W547" i="45"/>
  <c r="U547" i="45"/>
  <c r="W546" i="45"/>
  <c r="U546" i="45"/>
  <c r="W545" i="45"/>
  <c r="U545" i="45"/>
  <c r="V542" i="45"/>
  <c r="N57" i="47" s="1"/>
  <c r="AB57" i="47" s="1"/>
  <c r="W541" i="45"/>
  <c r="U541" i="45"/>
  <c r="W540" i="45"/>
  <c r="U540" i="45"/>
  <c r="W539" i="45"/>
  <c r="U539" i="45"/>
  <c r="V536" i="45"/>
  <c r="N56" i="47" s="1"/>
  <c r="W535" i="45"/>
  <c r="U535" i="45"/>
  <c r="W534" i="45"/>
  <c r="U534" i="45"/>
  <c r="W533" i="45"/>
  <c r="U533" i="45"/>
  <c r="W532" i="45"/>
  <c r="U532" i="45"/>
  <c r="AB54" i="47"/>
  <c r="AB53" i="47"/>
  <c r="AB52" i="47"/>
  <c r="AB51" i="47"/>
  <c r="V485" i="45"/>
  <c r="N50" i="47" s="1"/>
  <c r="AB50" i="47" s="1"/>
  <c r="W484" i="45"/>
  <c r="U484" i="45"/>
  <c r="W483" i="45"/>
  <c r="U483" i="45"/>
  <c r="W482" i="45"/>
  <c r="U482" i="45"/>
  <c r="W481" i="45"/>
  <c r="U481" i="45"/>
  <c r="W480" i="45"/>
  <c r="U480" i="45"/>
  <c r="V477" i="45"/>
  <c r="N49" i="47" s="1"/>
  <c r="AB49" i="47" s="1"/>
  <c r="W476" i="45"/>
  <c r="U476" i="45"/>
  <c r="U477" i="45" s="1"/>
  <c r="K49" i="47" s="1"/>
  <c r="V473" i="45"/>
  <c r="N48" i="47" s="1"/>
  <c r="AB48" i="47" s="1"/>
  <c r="W472" i="45"/>
  <c r="U472" i="45"/>
  <c r="W471" i="45"/>
  <c r="U471" i="45"/>
  <c r="W470" i="45"/>
  <c r="U470" i="45"/>
  <c r="W469" i="45"/>
  <c r="U469" i="45"/>
  <c r="W468" i="45"/>
  <c r="U468" i="45"/>
  <c r="N47" i="47"/>
  <c r="AB47" i="47" s="1"/>
  <c r="AB46" i="47"/>
  <c r="N45" i="47"/>
  <c r="AB45" i="47" s="1"/>
  <c r="V434" i="45"/>
  <c r="N44" i="47" s="1"/>
  <c r="AB44" i="47" s="1"/>
  <c r="W433" i="45"/>
  <c r="U433" i="45"/>
  <c r="W432" i="45"/>
  <c r="U432" i="45"/>
  <c r="AB43" i="47"/>
  <c r="V418" i="45"/>
  <c r="N42" i="47" s="1"/>
  <c r="AB42" i="47" s="1"/>
  <c r="W417" i="45"/>
  <c r="U417" i="45"/>
  <c r="U416" i="45" s="1"/>
  <c r="U415" i="45" s="1"/>
  <c r="U418" i="45" s="1"/>
  <c r="K42" i="47" s="1"/>
  <c r="W416" i="45"/>
  <c r="W415" i="45"/>
  <c r="AB40" i="47"/>
  <c r="AB39" i="47"/>
  <c r="V324" i="45"/>
  <c r="N38" i="47" s="1"/>
  <c r="AB38" i="47" s="1"/>
  <c r="W323" i="45"/>
  <c r="U323" i="45"/>
  <c r="W322" i="45"/>
  <c r="U322" i="45"/>
  <c r="W321" i="45"/>
  <c r="U321" i="45"/>
  <c r="W320" i="45"/>
  <c r="U320" i="45"/>
  <c r="W319" i="45"/>
  <c r="U319" i="45"/>
  <c r="W318" i="45"/>
  <c r="U318" i="45"/>
  <c r="W317" i="45"/>
  <c r="U317" i="45"/>
  <c r="AB37" i="47"/>
  <c r="AB36" i="47"/>
  <c r="N35" i="47"/>
  <c r="AB35" i="47" s="1"/>
  <c r="V236" i="45"/>
  <c r="N32" i="47" s="1"/>
  <c r="AB32" i="47" s="1"/>
  <c r="W235" i="45"/>
  <c r="U235" i="45"/>
  <c r="W234" i="45"/>
  <c r="U234" i="45"/>
  <c r="W232" i="45"/>
  <c r="U232" i="45"/>
  <c r="W231" i="45"/>
  <c r="U231" i="45"/>
  <c r="W230" i="45"/>
  <c r="U230" i="45"/>
  <c r="W229" i="45"/>
  <c r="U229" i="45"/>
  <c r="W227" i="45"/>
  <c r="U227" i="45"/>
  <c r="W226" i="45"/>
  <c r="U226" i="45"/>
  <c r="W225" i="45"/>
  <c r="U225" i="45"/>
  <c r="W224" i="45"/>
  <c r="U224" i="45"/>
  <c r="W223" i="45"/>
  <c r="U223" i="45"/>
  <c r="W221" i="45"/>
  <c r="U221" i="45"/>
  <c r="W219" i="45"/>
  <c r="U219" i="45"/>
  <c r="W218" i="45"/>
  <c r="U218" i="45"/>
  <c r="V214" i="45"/>
  <c r="N31" i="47" s="1"/>
  <c r="AB31" i="47" s="1"/>
  <c r="W213" i="45"/>
  <c r="U213" i="45"/>
  <c r="W212" i="45"/>
  <c r="U212" i="45"/>
  <c r="W211" i="45"/>
  <c r="U211" i="45"/>
  <c r="V208" i="45"/>
  <c r="N30" i="47" s="1"/>
  <c r="W207" i="45"/>
  <c r="U207" i="45"/>
  <c r="W206" i="45"/>
  <c r="U206" i="45"/>
  <c r="V203" i="45"/>
  <c r="N29" i="47" s="1"/>
  <c r="W202" i="45"/>
  <c r="U202" i="45"/>
  <c r="W201" i="45"/>
  <c r="U201" i="45"/>
  <c r="W200" i="45"/>
  <c r="U200" i="45"/>
  <c r="V197" i="45"/>
  <c r="N28" i="47" s="1"/>
  <c r="W196" i="45"/>
  <c r="U196" i="45"/>
  <c r="V193" i="45"/>
  <c r="N27" i="47" s="1"/>
  <c r="W192" i="45"/>
  <c r="U192" i="45"/>
  <c r="U193" i="45" s="1"/>
  <c r="V164" i="45"/>
  <c r="N23" i="47" s="1"/>
  <c r="W163" i="45"/>
  <c r="U163" i="45"/>
  <c r="W162" i="45"/>
  <c r="U162" i="45"/>
  <c r="W161" i="45"/>
  <c r="U161" i="45"/>
  <c r="W160" i="45"/>
  <c r="U160" i="45"/>
  <c r="W159" i="45"/>
  <c r="U159" i="45"/>
  <c r="V155" i="45"/>
  <c r="N21" i="47" s="1"/>
  <c r="AB21" i="47" s="1"/>
  <c r="W154" i="45"/>
  <c r="U154" i="45"/>
  <c r="W153" i="45"/>
  <c r="U153" i="45"/>
  <c r="W152" i="45"/>
  <c r="U152" i="45"/>
  <c r="W151" i="45"/>
  <c r="U151" i="45"/>
  <c r="V148" i="45"/>
  <c r="N20" i="47" s="1"/>
  <c r="W147" i="45"/>
  <c r="U147" i="45"/>
  <c r="W146" i="45"/>
  <c r="U146" i="45"/>
  <c r="V143" i="45"/>
  <c r="N19" i="47" s="1"/>
  <c r="U142" i="45"/>
  <c r="W141" i="45"/>
  <c r="U141" i="45"/>
  <c r="F139" i="45"/>
  <c r="Q18" i="47" s="1"/>
  <c r="W137" i="45"/>
  <c r="V137" i="45"/>
  <c r="U137" i="45"/>
  <c r="W136" i="45"/>
  <c r="V136" i="45"/>
  <c r="U136" i="45"/>
  <c r="W135" i="45"/>
  <c r="V135" i="45"/>
  <c r="U135" i="45"/>
  <c r="W134" i="45"/>
  <c r="V134" i="45"/>
  <c r="U134" i="45"/>
  <c r="W133" i="45"/>
  <c r="V133" i="45"/>
  <c r="U133" i="45"/>
  <c r="W132" i="45"/>
  <c r="V132" i="45"/>
  <c r="U132" i="45"/>
  <c r="W131" i="45"/>
  <c r="V131" i="45"/>
  <c r="U131" i="45"/>
  <c r="W126" i="45"/>
  <c r="U126" i="45"/>
  <c r="W125" i="45"/>
  <c r="U125" i="45"/>
  <c r="W124" i="45"/>
  <c r="U124" i="45"/>
  <c r="W123" i="45"/>
  <c r="U123" i="45"/>
  <c r="W122" i="45"/>
  <c r="U122" i="45"/>
  <c r="W121" i="45"/>
  <c r="V121" i="45"/>
  <c r="V127" i="45" s="1"/>
  <c r="N17" i="47" s="1"/>
  <c r="AB17" i="47" s="1"/>
  <c r="U121" i="45"/>
  <c r="W120" i="45"/>
  <c r="U120" i="45"/>
  <c r="W119" i="45"/>
  <c r="U119" i="45"/>
  <c r="W118" i="45"/>
  <c r="U118" i="45"/>
  <c r="W117" i="45"/>
  <c r="U117" i="45"/>
  <c r="W116" i="45"/>
  <c r="U116" i="45"/>
  <c r="V97" i="45"/>
  <c r="N14" i="47" s="1"/>
  <c r="AB14" i="47" s="1"/>
  <c r="W96" i="45"/>
  <c r="U96" i="45"/>
  <c r="W95" i="45"/>
  <c r="U95" i="45"/>
  <c r="F93" i="45"/>
  <c r="Q13" i="47" s="1"/>
  <c r="W91" i="45"/>
  <c r="U91" i="45"/>
  <c r="W90" i="45"/>
  <c r="U90" i="45"/>
  <c r="W89" i="45"/>
  <c r="U89" i="45"/>
  <c r="W88" i="45"/>
  <c r="U88" i="45"/>
  <c r="W87" i="45"/>
  <c r="U87" i="45"/>
  <c r="W86" i="45"/>
  <c r="W85" i="45"/>
  <c r="U85" i="45"/>
  <c r="W84" i="45"/>
  <c r="U84" i="45"/>
  <c r="W83" i="45"/>
  <c r="V83" i="45"/>
  <c r="V92" i="45" s="1"/>
  <c r="N13" i="47" s="1"/>
  <c r="U83" i="45"/>
  <c r="N12" i="47"/>
  <c r="AB12" i="47" s="1"/>
  <c r="V70" i="45"/>
  <c r="N11" i="47" s="1"/>
  <c r="AB11" i="47" s="1"/>
  <c r="W69" i="45"/>
  <c r="U69" i="45"/>
  <c r="W68" i="45"/>
  <c r="U68" i="45"/>
  <c r="W67" i="45"/>
  <c r="U67" i="45"/>
  <c r="W66" i="45"/>
  <c r="U66" i="45"/>
  <c r="W65" i="45"/>
  <c r="U65" i="45"/>
  <c r="W64" i="45"/>
  <c r="U64" i="45"/>
  <c r="W63" i="45"/>
  <c r="U63" i="45"/>
  <c r="V60" i="45"/>
  <c r="N10" i="47" s="1"/>
  <c r="AB10" i="47" s="1"/>
  <c r="W59" i="45"/>
  <c r="U59" i="45"/>
  <c r="W58" i="45"/>
  <c r="U58" i="45"/>
  <c r="W57" i="45"/>
  <c r="U57" i="45"/>
  <c r="W56" i="45"/>
  <c r="U56" i="45"/>
  <c r="W55" i="45"/>
  <c r="U55" i="45"/>
  <c r="W53" i="45"/>
  <c r="U53" i="45"/>
  <c r="W52" i="45"/>
  <c r="U52" i="45"/>
  <c r="W51" i="45"/>
  <c r="U51" i="45"/>
  <c r="W50" i="45"/>
  <c r="U50" i="45"/>
  <c r="W49" i="45"/>
  <c r="U49" i="45"/>
  <c r="W47" i="45"/>
  <c r="U47" i="45"/>
  <c r="W46" i="45"/>
  <c r="U46" i="45"/>
  <c r="W45" i="45"/>
  <c r="U45" i="45"/>
  <c r="W44" i="45"/>
  <c r="U44" i="45"/>
  <c r="W43" i="45"/>
  <c r="U43" i="45"/>
  <c r="V34" i="45"/>
  <c r="N8" i="47" s="1"/>
  <c r="AB8" i="47" s="1"/>
  <c r="W33" i="45"/>
  <c r="U33" i="45"/>
  <c r="W32" i="45"/>
  <c r="U32" i="45"/>
  <c r="W31" i="45"/>
  <c r="U31" i="45"/>
  <c r="V28" i="45"/>
  <c r="N7" i="47" s="1"/>
  <c r="W27" i="45"/>
  <c r="U27" i="45"/>
  <c r="W26" i="45"/>
  <c r="U26" i="45"/>
  <c r="W25" i="45"/>
  <c r="U25" i="45"/>
  <c r="W24" i="45"/>
  <c r="U24" i="45"/>
  <c r="W20" i="45"/>
  <c r="U20" i="45"/>
  <c r="W19" i="45"/>
  <c r="U19" i="45"/>
  <c r="V16" i="45"/>
  <c r="N5" i="47" s="1"/>
  <c r="W15" i="45"/>
  <c r="U15" i="45"/>
  <c r="W14" i="45"/>
  <c r="U14" i="45"/>
  <c r="W13" i="45"/>
  <c r="U13" i="45"/>
  <c r="W12" i="45"/>
  <c r="U12" i="45"/>
  <c r="W11" i="45"/>
  <c r="U11" i="45"/>
  <c r="W10" i="45"/>
  <c r="U10" i="45"/>
  <c r="W9" i="45"/>
  <c r="U9" i="45"/>
  <c r="W8" i="45"/>
  <c r="U8" i="45"/>
  <c r="W7" i="45"/>
  <c r="U7" i="45"/>
  <c r="W6" i="45"/>
  <c r="U6" i="45"/>
  <c r="U102" i="44"/>
  <c r="U101" i="44"/>
  <c r="U99" i="44"/>
  <c r="U98" i="44"/>
  <c r="U97" i="44"/>
  <c r="U96" i="44"/>
  <c r="U95" i="44"/>
  <c r="U94" i="44"/>
  <c r="U93" i="44"/>
  <c r="U91" i="44"/>
  <c r="U88" i="44"/>
  <c r="U87" i="44"/>
  <c r="U84" i="44"/>
  <c r="U83" i="44"/>
  <c r="U82" i="44"/>
  <c r="U81" i="44"/>
  <c r="U79" i="44"/>
  <c r="U78" i="44"/>
  <c r="U77" i="44"/>
  <c r="U76" i="44"/>
  <c r="U74" i="44"/>
  <c r="U73" i="44"/>
  <c r="U72" i="44"/>
  <c r="U69" i="44"/>
  <c r="U68" i="44"/>
  <c r="U66" i="44"/>
  <c r="U64" i="44"/>
  <c r="U60" i="44"/>
  <c r="U59" i="44"/>
  <c r="U57" i="44"/>
  <c r="U56" i="44"/>
  <c r="U55" i="44"/>
  <c r="U54" i="44"/>
  <c r="U52" i="44"/>
  <c r="U51" i="44"/>
  <c r="U50" i="44"/>
  <c r="U49" i="44"/>
  <c r="U48" i="44"/>
  <c r="U47" i="44"/>
  <c r="U45" i="44"/>
  <c r="U44" i="44"/>
  <c r="U43" i="44"/>
  <c r="U42" i="44"/>
  <c r="U41" i="44"/>
  <c r="U39" i="44"/>
  <c r="U38" i="44"/>
  <c r="U37" i="44"/>
  <c r="U36" i="44"/>
  <c r="U34" i="44"/>
  <c r="U33" i="44"/>
  <c r="U31" i="44"/>
  <c r="U30" i="44"/>
  <c r="U29" i="44"/>
  <c r="U28" i="44"/>
  <c r="U27" i="44"/>
  <c r="U26" i="44"/>
  <c r="U25" i="44"/>
  <c r="U24" i="44"/>
  <c r="U23" i="44"/>
  <c r="U22" i="44"/>
  <c r="U20" i="44"/>
  <c r="U19" i="44"/>
  <c r="U18" i="44"/>
  <c r="U17" i="44"/>
  <c r="U16" i="44"/>
  <c r="U14" i="44"/>
  <c r="U13" i="44"/>
  <c r="U11" i="44"/>
  <c r="U10" i="44"/>
  <c r="U8" i="44"/>
  <c r="U6" i="44"/>
  <c r="U485" i="45" l="1"/>
  <c r="K50" i="47" s="1"/>
  <c r="U542" i="45"/>
  <c r="K57" i="47" s="1"/>
  <c r="U434" i="45"/>
  <c r="K44" i="47" s="1"/>
  <c r="V138" i="45"/>
  <c r="N18" i="47" s="1"/>
  <c r="AB18" i="47" s="1"/>
  <c r="U615" i="45"/>
  <c r="K65" i="47" s="1"/>
  <c r="Q69" i="47"/>
  <c r="AB13" i="47"/>
  <c r="K47" i="47"/>
  <c r="K12" i="47"/>
  <c r="U97" i="45"/>
  <c r="K14" i="47" s="1"/>
  <c r="AB27" i="47"/>
  <c r="K27" i="47"/>
  <c r="AB68" i="47"/>
  <c r="K66" i="47"/>
  <c r="U607" i="45"/>
  <c r="K64" i="47" s="1"/>
  <c r="U594" i="45"/>
  <c r="K63" i="47" s="1"/>
  <c r="U584" i="45"/>
  <c r="K61" i="47" s="1"/>
  <c r="U573" i="45"/>
  <c r="K60" i="47" s="1"/>
  <c r="AB60" i="47" s="1"/>
  <c r="U566" i="45"/>
  <c r="K59" i="47" s="1"/>
  <c r="U557" i="45"/>
  <c r="K58" i="47" s="1"/>
  <c r="U536" i="45"/>
  <c r="K56" i="47" s="1"/>
  <c r="AB56" i="47" s="1"/>
  <c r="U473" i="45"/>
  <c r="K48" i="47" s="1"/>
  <c r="K45" i="47"/>
  <c r="U324" i="45"/>
  <c r="K38" i="47" s="1"/>
  <c r="K35" i="47"/>
  <c r="U236" i="45"/>
  <c r="K32" i="47" s="1"/>
  <c r="U214" i="45"/>
  <c r="K31" i="47" s="1"/>
  <c r="U208" i="45"/>
  <c r="K30" i="47" s="1"/>
  <c r="AB30" i="47" s="1"/>
  <c r="U203" i="45"/>
  <c r="K29" i="47" s="1"/>
  <c r="AB29" i="47" s="1"/>
  <c r="U197" i="45"/>
  <c r="K28" i="47" s="1"/>
  <c r="AB28" i="47" s="1"/>
  <c r="K25" i="47"/>
  <c r="U164" i="45"/>
  <c r="K23" i="47" s="1"/>
  <c r="AB23" i="47" s="1"/>
  <c r="U155" i="45"/>
  <c r="K21" i="47" s="1"/>
  <c r="U148" i="45"/>
  <c r="K20" i="47" s="1"/>
  <c r="AB20" i="47" s="1"/>
  <c r="U143" i="45"/>
  <c r="K19" i="47" s="1"/>
  <c r="AB19" i="47" s="1"/>
  <c r="U138" i="45"/>
  <c r="K18" i="47" s="1"/>
  <c r="U127" i="45"/>
  <c r="K17" i="47" s="1"/>
  <c r="U92" i="45"/>
  <c r="K13" i="47" s="1"/>
  <c r="U70" i="45"/>
  <c r="K11" i="47" s="1"/>
  <c r="U60" i="45"/>
  <c r="K10" i="47" s="1"/>
  <c r="U34" i="45"/>
  <c r="K8" i="47" s="1"/>
  <c r="U28" i="45"/>
  <c r="K7" i="47" s="1"/>
  <c r="AB7" i="47" s="1"/>
  <c r="U21" i="45"/>
  <c r="K6" i="47" s="1"/>
  <c r="U16" i="45"/>
  <c r="K5" i="47" s="1"/>
  <c r="AB5" i="47" s="1"/>
  <c r="N69" i="47" l="1"/>
  <c r="AA69" i="47"/>
  <c r="K69" i="47"/>
  <c r="AB72" i="47" l="1"/>
</calcChain>
</file>

<file path=xl/sharedStrings.xml><?xml version="1.0" encoding="utf-8"?>
<sst xmlns="http://schemas.openxmlformats.org/spreadsheetml/2006/main" count="1871" uniqueCount="1240">
  <si>
    <t>5820</t>
  </si>
  <si>
    <t>Management of bilge water and sludge handling onboard</t>
  </si>
  <si>
    <t>SAFETY AND ENVIRONMENTAL PROTECTION POLICY</t>
  </si>
  <si>
    <t>Are computer systems, in relation to IMO MSC/Circ.891, certified by a recognised organisation?</t>
  </si>
  <si>
    <t>DESIGNATED PERSONS</t>
  </si>
  <si>
    <t>5822.2</t>
  </si>
  <si>
    <t>Is a checklist used for bunker operations (company format) ?</t>
  </si>
  <si>
    <t>5821.9</t>
  </si>
  <si>
    <t>5822</t>
  </si>
  <si>
    <t>Outfitting of sludge handling system</t>
  </si>
  <si>
    <t>5822.1</t>
  </si>
  <si>
    <t>Are there procedures/instructions for the internal transfer of fuel oil between main storage tanks?</t>
  </si>
  <si>
    <t>Are tasks &amp; responsibilities of shipboard personnel assigned to ballast water exchange operations defined, documented &amp; controlled ?</t>
  </si>
  <si>
    <t>6200.5</t>
  </si>
  <si>
    <t>6200.6</t>
  </si>
  <si>
    <t>NAVIGATION / BRIDGE OPERATIONS</t>
  </si>
  <si>
    <t>2100.6</t>
  </si>
  <si>
    <t>2100.7</t>
  </si>
  <si>
    <t>2100.8</t>
  </si>
  <si>
    <t>2100.9</t>
  </si>
  <si>
    <t>5460</t>
  </si>
  <si>
    <t>Lubrication and Use of Oils (Element nr.: 5810, 5811 &amp; 5812)</t>
  </si>
  <si>
    <t>Stern tube lubrication</t>
  </si>
  <si>
    <t>5810.1</t>
  </si>
  <si>
    <t>5810.3</t>
  </si>
  <si>
    <t>350.2</t>
  </si>
  <si>
    <t>Are ship inspections held at defined intervals? (minimum of twice a year or equivalent)</t>
  </si>
  <si>
    <t>6300.6</t>
  </si>
  <si>
    <t>6300.7</t>
  </si>
  <si>
    <t>Is the coating approved according to the IMO performance standard? (type approval or statement of compliance according to Res. MSC 215(82) in Coating Technical File)</t>
  </si>
  <si>
    <t>6300.1</t>
  </si>
  <si>
    <t xml:space="preserve">GA Code: </t>
  </si>
  <si>
    <t xml:space="preserve">                    </t>
  </si>
  <si>
    <t>Doc. &amp; Impl.</t>
  </si>
  <si>
    <t xml:space="preserve">RANKING SCORE </t>
  </si>
  <si>
    <t>RANKING MAX. SCORE</t>
  </si>
  <si>
    <t>7300.5</t>
  </si>
  <si>
    <t>6110.7</t>
  </si>
  <si>
    <t>2100.13</t>
  </si>
  <si>
    <t>RESOURCES AND PERSONNEL AND STCW</t>
  </si>
  <si>
    <t>COMPANY RESPONSIBILITIES AND AUTHORITY</t>
  </si>
  <si>
    <t>217.1</t>
  </si>
  <si>
    <t>217.3</t>
  </si>
  <si>
    <t>217.5</t>
  </si>
  <si>
    <t>217.7</t>
  </si>
  <si>
    <t>217.9</t>
  </si>
  <si>
    <t>217</t>
  </si>
  <si>
    <t>1200.6</t>
  </si>
  <si>
    <t>1200.8</t>
  </si>
  <si>
    <t>1200.9</t>
  </si>
  <si>
    <t>1600.7</t>
  </si>
  <si>
    <t>1600.8</t>
  </si>
  <si>
    <t>3100.5</t>
  </si>
  <si>
    <t>5700.5</t>
  </si>
  <si>
    <t>5700.6</t>
  </si>
  <si>
    <t>5900.13</t>
  </si>
  <si>
    <t>7300.6</t>
  </si>
  <si>
    <t>7300.7</t>
  </si>
  <si>
    <t>Scoring (%)</t>
  </si>
  <si>
    <t>1200.3</t>
  </si>
  <si>
    <t>1200.4</t>
  </si>
  <si>
    <t>1300.1</t>
  </si>
  <si>
    <t>1400.1</t>
  </si>
  <si>
    <t>1400.2</t>
  </si>
  <si>
    <t>Do these criteria take manufacturer’s recommendations into account ?</t>
  </si>
  <si>
    <t>109.1</t>
  </si>
  <si>
    <t>Are safety and environmental inspections carried out, documented and reported?</t>
  </si>
  <si>
    <t>109.2</t>
  </si>
  <si>
    <t>5812.1</t>
  </si>
  <si>
    <t>5812.2</t>
  </si>
  <si>
    <t>5812.3</t>
  </si>
  <si>
    <t>5900.10</t>
  </si>
  <si>
    <t>6200.10</t>
  </si>
  <si>
    <t>1200.10</t>
  </si>
  <si>
    <t>3200.11</t>
  </si>
  <si>
    <t>6100.2</t>
  </si>
  <si>
    <t>Norm item</t>
  </si>
  <si>
    <t>106.6</t>
  </si>
  <si>
    <t>111.1</t>
  </si>
  <si>
    <t>111.2</t>
  </si>
  <si>
    <t>5822.6</t>
  </si>
  <si>
    <t>Programme of Inspections</t>
  </si>
  <si>
    <t>6110</t>
  </si>
  <si>
    <t>Critical and Stand-by Equipment</t>
  </si>
  <si>
    <t>6110.8</t>
  </si>
  <si>
    <t>7500.2</t>
  </si>
  <si>
    <t>5421.1</t>
  </si>
  <si>
    <t>5421.2</t>
  </si>
  <si>
    <t>Mooring Equipment</t>
  </si>
  <si>
    <t>Are tasks, qualifications and responsibilities defined in the manuals and in the job descriptions?</t>
  </si>
  <si>
    <t>Are non-conformities reported including their possible cause?</t>
  </si>
  <si>
    <t>MAINTENANCE OF THE SHIP AND EQUIPMENT</t>
  </si>
  <si>
    <t>DOCUMENTATION</t>
  </si>
  <si>
    <t>COMPANY VERIFICATION, REVIEW AND EVALUATION</t>
  </si>
  <si>
    <t>IMO ELEMENTS</t>
  </si>
  <si>
    <t>110.2</t>
  </si>
  <si>
    <t>110.3</t>
  </si>
  <si>
    <t>Is appropriate corrective action taken?</t>
  </si>
  <si>
    <t>110.4</t>
  </si>
  <si>
    <t>Are records of these activities maintained?</t>
  </si>
  <si>
    <t>110.5</t>
  </si>
  <si>
    <t>110.6</t>
  </si>
  <si>
    <t>6110.5</t>
  </si>
  <si>
    <t>Indicates that the whole element did not reach the minimum score, hence a finding is issued. The number shows the scores obtained.</t>
  </si>
  <si>
    <t>5200</t>
  </si>
  <si>
    <t>* for detailed interpretations of the colours and the usage of the checklist, please refer to the pdf-file named "Instruction Notes" located on www.greenaward.org under "Certification/ Download".</t>
  </si>
  <si>
    <t>Is there an instruction that all persons involved are to be familiar with the intended bunker operation and/or internal transfer operation and their duties?</t>
  </si>
  <si>
    <t>Are inspection, maintenance and discard criteria for mooring wires and tails / fibre ropes established and carried out by a competent person? (time interval for inspection should be in the PMS)</t>
  </si>
  <si>
    <t>6200.1</t>
  </si>
  <si>
    <t>6200.2</t>
  </si>
  <si>
    <t>N</t>
  </si>
  <si>
    <t>5811.1</t>
  </si>
  <si>
    <t xml:space="preserve">NOT APPLICABLE </t>
  </si>
  <si>
    <t>Is the responsibility of the master clearly defined and documented?</t>
  </si>
  <si>
    <t>109.3</t>
  </si>
  <si>
    <t>LEGEND</t>
  </si>
  <si>
    <t>Score</t>
  </si>
  <si>
    <t>Indicates which crew/employee may be interviewed/questioned.</t>
  </si>
  <si>
    <t>Shows that a certain item is complied.</t>
  </si>
  <si>
    <r>
      <t xml:space="preserve">Shows that a certain item is </t>
    </r>
    <r>
      <rPr>
        <i/>
        <sz val="16"/>
        <rFont val="Arial"/>
        <family val="2"/>
      </rPr>
      <t>not</t>
    </r>
    <r>
      <rPr>
        <sz val="16"/>
        <rFont val="Arial"/>
        <family val="2"/>
      </rPr>
      <t xml:space="preserve"> complied.</t>
    </r>
  </si>
  <si>
    <t>Indicates that an alternative is used, hence the score for that item is a "0".</t>
  </si>
  <si>
    <t>The checklist was filled in incorrectly, thus shows "error".</t>
  </si>
  <si>
    <t>Shows which elements are minimum = maximum. Hence scores on all items is required to fully comply.</t>
  </si>
  <si>
    <t>111.4</t>
  </si>
  <si>
    <t>112.1</t>
  </si>
  <si>
    <t>112.4</t>
  </si>
  <si>
    <t>MINIMUM RANKING SCORE REQUIRED</t>
  </si>
  <si>
    <t>301.1</t>
  </si>
  <si>
    <r>
      <t xml:space="preserve">Compressor for the refilling of air cylinders for breathing apparatus or Alternative, </t>
    </r>
    <r>
      <rPr>
        <sz val="16"/>
        <rFont val="Arial"/>
        <family val="2"/>
      </rPr>
      <t>Additional Green Award requirement</t>
    </r>
  </si>
  <si>
    <t>Is the risk assessment and relevant onboard procedures + instructions reviewed on a regular basis (at least once a year or if circumstances require a review) ?</t>
  </si>
  <si>
    <t>Is a log for "workingdays" of mooring wires and tails / fibre ropes maintained? (to predict the point of discard &amp; for evaluation of wire/rope performance )</t>
  </si>
  <si>
    <t>Does the company have a policy concerning the retention and disposal of oil residues (sludge)?</t>
  </si>
  <si>
    <t>DEVELOPMENT OF PLANS FOR SHIPBOARD OPERATIONS</t>
  </si>
  <si>
    <t>EMERGENCY PREPAREDNESS</t>
  </si>
  <si>
    <t>1300.2</t>
  </si>
  <si>
    <t>5812.4</t>
  </si>
  <si>
    <t>5812.6</t>
  </si>
  <si>
    <t>Points that add up 
to minimum score
(indication only)</t>
  </si>
  <si>
    <t>a</t>
  </si>
  <si>
    <t>O</t>
  </si>
  <si>
    <t>Total score</t>
  </si>
  <si>
    <t>1500.4</t>
  </si>
  <si>
    <t>1500.5</t>
  </si>
  <si>
    <t>1600.1</t>
  </si>
  <si>
    <t>1600.3</t>
  </si>
  <si>
    <t>Is training provided at a level required to effectively operate and maintain the system and cover normal, abnormal and emergency conditions?</t>
  </si>
  <si>
    <t>5821.5</t>
  </si>
  <si>
    <t>MAINTENANCE / SURVEYS</t>
  </si>
  <si>
    <t>6100.1</t>
  </si>
  <si>
    <t>Enclosed Space Entry &amp; Hot Work</t>
  </si>
  <si>
    <t>Control of drugs &amp; alcohol onboard</t>
  </si>
  <si>
    <t>Emergency Response System</t>
  </si>
  <si>
    <t>M</t>
  </si>
  <si>
    <t>103.1</t>
  </si>
  <si>
    <t>103.2</t>
  </si>
  <si>
    <t>Prevention of pollution by oil</t>
  </si>
  <si>
    <t>109.4</t>
  </si>
  <si>
    <t>109.5</t>
  </si>
  <si>
    <t>110.1</t>
  </si>
  <si>
    <t>CREW</t>
  </si>
  <si>
    <t xml:space="preserve"> </t>
  </si>
  <si>
    <t>7200.1</t>
  </si>
  <si>
    <t>7200.2</t>
  </si>
  <si>
    <t>7200.3</t>
  </si>
  <si>
    <t>Does the bunker procedure include a bunker plan (company format) ?</t>
  </si>
  <si>
    <t>Does the company have objective evidence to show their support of the shipboard personnel in reporting of non-conformities / near misses?</t>
  </si>
  <si>
    <t xml:space="preserve">Are the lubricants &amp; cleaning products compatible with the wire and approved by the wire manufacturer? </t>
  </si>
  <si>
    <t>7300.10</t>
  </si>
  <si>
    <t>2120.1</t>
  </si>
  <si>
    <t>Mooring wire lubrication</t>
  </si>
  <si>
    <t>Deck equipment lubrication (use of oils)</t>
  </si>
  <si>
    <t xml:space="preserve">MAXIMUM OBTAINABLE RANKING SCORE </t>
  </si>
  <si>
    <t>6200.11</t>
  </si>
  <si>
    <t>310.5</t>
  </si>
  <si>
    <t>310.6</t>
  </si>
  <si>
    <t>Are all personnel entering an enclosed space provided with a personal gas detector which can measure HC, oxygen and relevant toxic vapours?</t>
  </si>
  <si>
    <t>GENERAL</t>
  </si>
  <si>
    <t>TOTAL SCORES</t>
  </si>
  <si>
    <t>3100.4</t>
  </si>
  <si>
    <t>3200.1</t>
  </si>
  <si>
    <t>CARGOES / CARGO OPERATIONS</t>
  </si>
  <si>
    <t>6200.7</t>
  </si>
  <si>
    <t>Is ship's crew trained and drilled periodically according to enclosed space entry procedures ?</t>
  </si>
  <si>
    <t>Does training also include rescue and first aid?</t>
  </si>
  <si>
    <t>6100.3</t>
  </si>
  <si>
    <t>6100.4</t>
  </si>
  <si>
    <t>101.1</t>
  </si>
  <si>
    <t>102.1</t>
  </si>
  <si>
    <t>5820.3</t>
  </si>
  <si>
    <t>5820.4</t>
  </si>
  <si>
    <t>5821</t>
  </si>
  <si>
    <t>Outfitting of bilge water system</t>
  </si>
  <si>
    <t>5821.1</t>
  </si>
  <si>
    <t>5821.2</t>
  </si>
  <si>
    <t>106.14</t>
  </si>
  <si>
    <t>106.17</t>
  </si>
  <si>
    <t>107.3</t>
  </si>
  <si>
    <t>108.1</t>
  </si>
  <si>
    <t>108.2</t>
  </si>
  <si>
    <t>108.3</t>
  </si>
  <si>
    <t>Is there an Enclosed Space Entry and Hot  Work  permit to work system, taking account of IMO and industry guidelines and where relevant local port / terminal requirements?</t>
  </si>
  <si>
    <t>Is company approval of the Hot Work permit required before work can begin?</t>
  </si>
  <si>
    <t>NOx Emissions</t>
  </si>
  <si>
    <t>106.1</t>
  </si>
  <si>
    <t>106.4</t>
  </si>
  <si>
    <t>Is crew on board provided with suitable personal protective equipment and suitable equipment for testing the atmosphere of an enclosed space? (e.g. breathing apparatus, protective clothing and approved + calibrated atmosphere testing equipment)</t>
  </si>
  <si>
    <t>6200.8</t>
  </si>
  <si>
    <t>6200.9</t>
  </si>
  <si>
    <t>6200.12</t>
  </si>
  <si>
    <t>7400.4</t>
  </si>
  <si>
    <t>201.1</t>
  </si>
  <si>
    <t>Revision Code</t>
  </si>
  <si>
    <t>1200.7</t>
  </si>
  <si>
    <t>2120.2</t>
  </si>
  <si>
    <t>Is the working language between the office and the vessels defined?</t>
  </si>
  <si>
    <t>Ship Recycling - Inventory of Hazardous Materials</t>
  </si>
  <si>
    <t>Are valid documents available at all relevant locations?</t>
  </si>
  <si>
    <t>111.3</t>
  </si>
  <si>
    <t>Are changes to documents reviewed and approved by authorised personnel?</t>
  </si>
  <si>
    <t>Are the Management System (MS) Manuals maintained and updated?</t>
  </si>
  <si>
    <t>SOLAS 1974</t>
  </si>
  <si>
    <t>MARPOL 73/78</t>
  </si>
  <si>
    <t>Prevention of pollution by garbage</t>
  </si>
  <si>
    <t>7300.8</t>
  </si>
  <si>
    <t>106.13</t>
  </si>
  <si>
    <t>MACHINERY / ENGINE OPERATIONS</t>
  </si>
  <si>
    <t>3100.1</t>
  </si>
  <si>
    <t>3100.2</t>
  </si>
  <si>
    <t>3100.3</t>
  </si>
  <si>
    <t>104.3</t>
  </si>
  <si>
    <t>105.1</t>
  </si>
  <si>
    <r>
      <t xml:space="preserve">Indicates that the minimum score for the relevant element is "0", hence a finding will </t>
    </r>
    <r>
      <rPr>
        <i/>
        <sz val="16"/>
        <rFont val="Arial"/>
        <family val="2"/>
      </rPr>
      <t>not</t>
    </r>
    <r>
      <rPr>
        <sz val="16"/>
        <rFont val="Arial"/>
        <family val="2"/>
      </rPr>
      <t xml:space="preserve"> be issued.</t>
    </r>
  </si>
  <si>
    <t>ELEMENTS WITH NO 
MINIMUM SCORE</t>
  </si>
  <si>
    <t>Provisions concerning Reports on Incidents Involving Harmful Substances (Protocol 1)</t>
  </si>
  <si>
    <t>1200.1</t>
  </si>
  <si>
    <t>1600.5</t>
  </si>
  <si>
    <t>1600.6</t>
  </si>
  <si>
    <t>1200.2</t>
  </si>
  <si>
    <t>2300.1</t>
  </si>
  <si>
    <t>106.11</t>
  </si>
  <si>
    <t>NOT APPLICABLE</t>
  </si>
  <si>
    <t>6300.5</t>
  </si>
  <si>
    <t>1600.4</t>
  </si>
  <si>
    <t>Does the company MS specify a safe-maximum percentage fill for bunker tanks? (max. limit 95%)</t>
  </si>
  <si>
    <t>5821.6</t>
  </si>
  <si>
    <t>5821.7</t>
  </si>
  <si>
    <t>5821.8</t>
  </si>
  <si>
    <t>7300.4</t>
  </si>
  <si>
    <t>106.12</t>
  </si>
  <si>
    <t>Compliance with General Provisions</t>
  </si>
  <si>
    <t>Environmental Ship Index (ESI)</t>
  </si>
  <si>
    <t>7400.1</t>
  </si>
  <si>
    <t>7400.2</t>
  </si>
  <si>
    <t>7500.1</t>
  </si>
  <si>
    <t>MASTER'S RESPONSIBILITY AND AUTHORITY</t>
  </si>
  <si>
    <t>218</t>
  </si>
  <si>
    <t xml:space="preserve">Noise Levels On Board Ships </t>
  </si>
  <si>
    <t>218.1</t>
  </si>
  <si>
    <t>218.2</t>
  </si>
  <si>
    <t>1700</t>
  </si>
  <si>
    <t>Noise and Vibration Management</t>
  </si>
  <si>
    <t>1700.2</t>
  </si>
  <si>
    <t>1700.3</t>
  </si>
  <si>
    <t>1700.4</t>
  </si>
  <si>
    <t>Noise Mitigation and Health Hazards</t>
  </si>
  <si>
    <t>1700.8</t>
  </si>
  <si>
    <t>1710</t>
  </si>
  <si>
    <t>Underwater Noise and Vibration Management</t>
  </si>
  <si>
    <t>1710.1</t>
  </si>
  <si>
    <t>1710.4</t>
  </si>
  <si>
    <t>5200.16</t>
  </si>
  <si>
    <t>5200.22</t>
  </si>
  <si>
    <t>5200.25</t>
  </si>
  <si>
    <t>5200.28</t>
  </si>
  <si>
    <t>Waste Management / Garbage Handling Onboard</t>
  </si>
  <si>
    <t>7200</t>
  </si>
  <si>
    <t>7200.7</t>
  </si>
  <si>
    <t>7200.6</t>
  </si>
  <si>
    <t>7200.8</t>
  </si>
  <si>
    <r>
      <t>Extra Personnel</t>
    </r>
    <r>
      <rPr>
        <sz val="16"/>
        <rFont val="Arial"/>
        <family val="2"/>
      </rPr>
      <t>, Additional Green Award Requirement</t>
    </r>
  </si>
  <si>
    <t>7300.18</t>
  </si>
  <si>
    <t>7300.19</t>
  </si>
  <si>
    <t>7300.20</t>
  </si>
  <si>
    <t>7300.17</t>
  </si>
  <si>
    <t>7500</t>
  </si>
  <si>
    <t>Safe Manning and Fatigue Management</t>
  </si>
  <si>
    <t>7500.5</t>
  </si>
  <si>
    <t>7500.7</t>
  </si>
  <si>
    <t>Training  &amp; Onboard Use of ECDIS (Compulsory carriage of ECDIS)</t>
  </si>
  <si>
    <t>2100.15</t>
  </si>
  <si>
    <t>2100.16</t>
  </si>
  <si>
    <t>2100.17</t>
  </si>
  <si>
    <t>2111</t>
  </si>
  <si>
    <t>Electronic chart display &amp; information systems / ECDIS</t>
  </si>
  <si>
    <t>2111.4</t>
  </si>
  <si>
    <t>2111.5</t>
  </si>
  <si>
    <t>2111.6</t>
  </si>
  <si>
    <t>2111.7</t>
  </si>
  <si>
    <t>2111.11</t>
  </si>
  <si>
    <t>2111.12</t>
  </si>
  <si>
    <t>5500</t>
  </si>
  <si>
    <t>Sewage Management</t>
  </si>
  <si>
    <t>5500.1</t>
  </si>
  <si>
    <t>5500.2</t>
  </si>
  <si>
    <t>5510</t>
  </si>
  <si>
    <t>Grey Water Management</t>
  </si>
  <si>
    <t>5510.1</t>
  </si>
  <si>
    <t>5510.2</t>
  </si>
  <si>
    <t>2100.18</t>
  </si>
  <si>
    <t>2100.19</t>
  </si>
  <si>
    <t>7400.10</t>
  </si>
  <si>
    <t>In those cases when junior or senior officers are transferred to another class of ship that differ considerably from where their experience lie, is an onboard appropriate operational experience with previous off-signing officers implemented for a specific minimum period?</t>
  </si>
  <si>
    <t>5810.6</t>
  </si>
  <si>
    <t>1610</t>
  </si>
  <si>
    <t>Cyber Risk Management</t>
  </si>
  <si>
    <t>1400.5</t>
  </si>
  <si>
    <t>1400.6</t>
  </si>
  <si>
    <t>s</t>
  </si>
  <si>
    <t>1610.1</t>
  </si>
  <si>
    <t>1610.4</t>
  </si>
  <si>
    <t>Does the cyber risk policy focus on elements such as third-party access and bring your own device (BYOD) in the office?</t>
  </si>
  <si>
    <t>1610.5</t>
  </si>
  <si>
    <t>4602</t>
  </si>
  <si>
    <t>Cargo handling and operations</t>
  </si>
  <si>
    <t>4602.1</t>
  </si>
  <si>
    <t>4602.2</t>
  </si>
  <si>
    <t>Does the company give procedures/instructions in relation to the entire cargo operations?</t>
  </si>
  <si>
    <t>4606</t>
  </si>
  <si>
    <t>Safety precautions during cargo operations</t>
  </si>
  <si>
    <t>4606.1</t>
  </si>
  <si>
    <t>4606.2</t>
  </si>
  <si>
    <t>6700</t>
  </si>
  <si>
    <t>Ro-Ro Cargo Ship Practice</t>
  </si>
  <si>
    <t>A</t>
  </si>
  <si>
    <t>6700.6</t>
  </si>
  <si>
    <t>6700.7</t>
  </si>
  <si>
    <t>1550</t>
  </si>
  <si>
    <t>Fire Safety Standards</t>
  </si>
  <si>
    <t>1550.1</t>
  </si>
  <si>
    <t>Fire Prevention</t>
  </si>
  <si>
    <t>1550.3</t>
  </si>
  <si>
    <t>1550.5</t>
  </si>
  <si>
    <t>1550.7</t>
  </si>
  <si>
    <t>1550.8</t>
  </si>
  <si>
    <t>1550.9</t>
  </si>
  <si>
    <t>Fire Suppression/Extinction</t>
  </si>
  <si>
    <t>1550.13</t>
  </si>
  <si>
    <t>1550.14</t>
  </si>
  <si>
    <t>1550.15</t>
  </si>
  <si>
    <t>1550.16</t>
  </si>
  <si>
    <t>4900</t>
  </si>
  <si>
    <t>Cargo Operations - Ro-Ro Cargo Ship</t>
  </si>
  <si>
    <t>Preparation</t>
  </si>
  <si>
    <t>4900.2</t>
  </si>
  <si>
    <t>Ventilation of Cargo Spaces</t>
  </si>
  <si>
    <t>4900.3</t>
  </si>
  <si>
    <t>4900.5</t>
  </si>
  <si>
    <t>4900.4</t>
  </si>
  <si>
    <t>4900.6</t>
  </si>
  <si>
    <t>Cargo Securing Manual</t>
  </si>
  <si>
    <t>During Loading/Unloading</t>
  </si>
  <si>
    <t>4900.10</t>
  </si>
  <si>
    <t>4900.11</t>
  </si>
  <si>
    <t>4900.12</t>
  </si>
  <si>
    <t>Fire Detection</t>
  </si>
  <si>
    <t xml:space="preserve">Ship name:   </t>
  </si>
  <si>
    <t xml:space="preserve">Date of Ship Survey:  </t>
  </si>
  <si>
    <t>MASTER</t>
  </si>
  <si>
    <t>CHIEF OFFICER</t>
  </si>
  <si>
    <t>DECK OFFICER</t>
  </si>
  <si>
    <t>DECK RATING</t>
  </si>
  <si>
    <t>CHIEF ENGINEER</t>
  </si>
  <si>
    <t>ENGINEER OFFICER</t>
  </si>
  <si>
    <t>ENGINEER RATING</t>
  </si>
  <si>
    <t>CATERING PERSONNEL</t>
  </si>
  <si>
    <t>MANAGEMENT ELEMENTS</t>
  </si>
  <si>
    <t>Is the company policy concerning safety and the environment available, posted and implemented 
at all levels?</t>
  </si>
  <si>
    <t>Are the responsibilities and authorities of all shipboard personnel clearly defined and implemented?</t>
  </si>
  <si>
    <t xml:space="preserve">Are  shore-ship communications, defined levels of authority and lines of communication documented and working effectively ?               </t>
  </si>
  <si>
    <t>104.2</t>
  </si>
  <si>
    <t>Is (are) (a) designated person(s) known on board?</t>
  </si>
  <si>
    <t>Is objective evidence available that safety and environmental aspects of the operation of the ship are monitored and that the required adequate resources and shore-based support is applied ?</t>
  </si>
  <si>
    <t>105.2</t>
  </si>
  <si>
    <t>Does the master implement the Company's safety and environmental-protection policy on board?</t>
  </si>
  <si>
    <t>105.3</t>
  </si>
  <si>
    <t>Does the master motivate the crew in the observation of that policy?</t>
  </si>
  <si>
    <t>105.4</t>
  </si>
  <si>
    <t>Does the master verify that specified requirements are observed?</t>
  </si>
  <si>
    <t>105.5</t>
  </si>
  <si>
    <t>Does the master review the MS and are its deficiencies reported to the shore-based management?</t>
  </si>
  <si>
    <t>Does the company have a procedure for the Master to ensure that assigned sea staff are in possession of necessary certificates when joining the vessel?</t>
  </si>
  <si>
    <t>Are shipboard personnel informed about new/revised rules, regulations, codes and guidelines?</t>
  </si>
  <si>
    <t>Does ship's personnel receive training/courses which are required in support of the MS?</t>
  </si>
  <si>
    <t>Are all senior and deck officers conversant in the English language for maritime communication?</t>
  </si>
  <si>
    <t>Is relevant information on the MS written in a working language or languages understood by officers and shipboard personnel?</t>
  </si>
  <si>
    <t>Is the working language monitored and checked by the ship's staff?</t>
  </si>
  <si>
    <t>106.15</t>
  </si>
  <si>
    <t>Are new personnel and personnel transferred to new assignments, given proper familiarisation with their duties?</t>
  </si>
  <si>
    <t>106.16</t>
  </si>
  <si>
    <t>Are instructions, which are essential prior to sailing, identified, documented and given to the new personnel?</t>
  </si>
  <si>
    <t>Is the Master fully conversant with the Company's Management Systems?</t>
  </si>
  <si>
    <t>107.2</t>
  </si>
  <si>
    <t>Are plans and instructions for key shipboard operations concerning safety of the ship and prevention of pollution, evaluated and reviewed?</t>
  </si>
  <si>
    <t>Does the system cover the arrangements needed to ensure that the company, day and night, can be notified if a hazard, accident or emergency involving the ship occurs ?</t>
  </si>
  <si>
    <t xml:space="preserve">Are tasks, qualifications and responsibilities evaluated during drills and exercises as described in the emergency procedures? </t>
  </si>
  <si>
    <t>Is communication with media described in the emergency procedures and is shipboard personnel aware of these instructions?</t>
  </si>
  <si>
    <t>108.5</t>
  </si>
  <si>
    <t>Is the shipboard personnel prepared to respond to emergency shipboard situations?</t>
  </si>
  <si>
    <t>REPORTS AND ANALYSES OF NON-CONFORMATIES, ACCIDENTS AND  HAZARDOUS  OCCURENCES</t>
  </si>
  <si>
    <t>Does the ship have instructions/procedures for the reporting of non-conformities/ near misses?</t>
  </si>
  <si>
    <t>Are corrective and/or preventive actions taken?</t>
  </si>
  <si>
    <t>Are ship-critical equipment and technical systems identified?</t>
  </si>
  <si>
    <t>Does the MS provide for specific measures aimed at promoting the reliability of critical equipment and systems ?</t>
  </si>
  <si>
    <t>Does the company have procedures to control documents and data relevant to the MS?</t>
  </si>
  <si>
    <t>Are obsolete documents promptly removed ?</t>
  </si>
  <si>
    <t>Are internal audits carried out to verify whether safety and pollution-prevention activities, and other procedures, comply with the MS?</t>
  </si>
  <si>
    <t>Are results of the audits and reviews brought to the attention of all shipboard personnel having responsibility in the area involved?</t>
  </si>
  <si>
    <t>201</t>
  </si>
  <si>
    <t>SOLAS General Provisions</t>
  </si>
  <si>
    <t>Certificates and documents on board</t>
  </si>
  <si>
    <t>213.1</t>
  </si>
  <si>
    <t>Are all regulatory certificates valid ?</t>
  </si>
  <si>
    <t>Maritime security</t>
  </si>
  <si>
    <t>216.1</t>
  </si>
  <si>
    <t>Does the ship have a valid (interim) International Ship Security Certificate?</t>
  </si>
  <si>
    <t>216.2</t>
  </si>
  <si>
    <t>Is the ship's crew familiarised in general with the principles of the ISPS Code  (ship related) ?</t>
  </si>
  <si>
    <r>
      <t>Safety of Navigation / SOLAS chart carriage requirements</t>
    </r>
    <r>
      <rPr>
        <sz val="14"/>
        <rFont val="Arial"/>
        <family val="2"/>
      </rPr>
      <t/>
    </r>
  </si>
  <si>
    <r>
      <t>Alternative 1 (217.1 - 217.4) :</t>
    </r>
    <r>
      <rPr>
        <b/>
        <sz val="16"/>
        <rFont val="Arial"/>
        <family val="2"/>
      </rPr>
      <t xml:space="preserve"> Compulsory carriage of ECDIS, with full official ENC coverage</t>
    </r>
  </si>
  <si>
    <t xml:space="preserve">Is the ECDIS type-approved according to Res A 817(19)  as amended by MSC 64 (67) and MSC 86 (70) or MSC.232(82)? </t>
  </si>
  <si>
    <t>Is an acceptable back-up arrangement in place? ( an independent  type-approved ECDIS with an independent position fixing system using official Electronic Navigational Charts (ENC's), or a full / reduced folio of up-to-date paper charts as relevant to the ship's voyage )</t>
  </si>
  <si>
    <t>217.4</t>
  </si>
  <si>
    <t>Are all official ENCs up-to-date?</t>
  </si>
  <si>
    <r>
      <t>Alternative 2 (217.1 - 217.4):</t>
    </r>
    <r>
      <rPr>
        <b/>
        <sz val="16"/>
        <rFont val="Arial"/>
        <family val="2"/>
      </rPr>
      <t xml:space="preserve">  Compulsory carriage of ECDIS, Navigation with official ENCs where available and official RNCs where ENCs are not available</t>
    </r>
  </si>
  <si>
    <t>Is the ECDIS type-approved according to Res A817 (19)  as amended by MSC 64 (67) and MSC 86 (70) or MSC.232(82)?</t>
  </si>
  <si>
    <t>217.2</t>
  </si>
  <si>
    <t>Is the supplementary folio of paper charts acceptable for that part of the voyage where official 
RNCs are used ?</t>
  </si>
  <si>
    <t>Is an acceptable back-up arrangement in place? ( an independent  type-approved ECDIS with an independent position fixing system using official ENCs and Raster Navigational Charts where needed, or a full / reduced folio of up-to-date paper charts, as relevant to the ship's voyage )</t>
  </si>
  <si>
    <t>Are all official ENCs and RNCs up-to-date?</t>
  </si>
  <si>
    <t xml:space="preserve">Have all deck officers and the master completed generic training in the use of ECDIS based on the IMO model course 1.27?   </t>
  </si>
  <si>
    <t>Is a risk assessment carried out for the operation of ECDIS which identifies and controls the hazards when using ENCs and (if used) when ECDIS is in RCDS mode?</t>
  </si>
  <si>
    <t>217.8</t>
  </si>
  <si>
    <t>Are results from the assessment evident in the onboard procedures + instructions for ECDIS?</t>
  </si>
  <si>
    <t xml:space="preserve">Is the noise survey report available onboard? </t>
  </si>
  <si>
    <t>Are noise areas marked by placing relevant visible warning notices at the entrance to these areas? (IMO noise symbols)</t>
  </si>
  <si>
    <t>Does the Master have a procedure in order to report an incident to the nearest coastal state?</t>
  </si>
  <si>
    <t>310.2</t>
  </si>
  <si>
    <t>Is the shipboard oil pollution emergency plan maintained and updated?</t>
  </si>
  <si>
    <t xml:space="preserve">Are updated contact lists of coastal States, port contacts and ship interest contacts available? </t>
  </si>
  <si>
    <t>310.8</t>
  </si>
  <si>
    <t>Are actions and responsibilities of the shipboard personnel clearly described in the SOPEP ?</t>
  </si>
  <si>
    <t>310.9</t>
  </si>
  <si>
    <t>Does the plan provide procedures for the removal of oil spilled and contained on deck?</t>
  </si>
  <si>
    <t>310.10</t>
  </si>
  <si>
    <t>Does the plan provide guidance to ensure proper disposal of removed oil and clean-up materials?</t>
  </si>
  <si>
    <t>310.11</t>
  </si>
  <si>
    <t>Does the plan include a list of information required for making damage stability and damage longitudinal strength assessments?</t>
  </si>
  <si>
    <t>350</t>
  </si>
  <si>
    <t>350.3</t>
  </si>
  <si>
    <t>Are records kept according to the garbage management plan?</t>
  </si>
  <si>
    <t>Does the Hot Work permit show the appropriate safety precautions to be taken relevant to the location of work?</t>
  </si>
  <si>
    <t>Is a safety meeting, attended by all personnel involved, held prior to entering the space or commencement of hot work in order to review  procedures and PPE (including those specific for the intended work) ?</t>
  </si>
  <si>
    <t>Is a responsible officer designated for all aspects of the operation?</t>
  </si>
  <si>
    <t>1200.11</t>
  </si>
  <si>
    <t xml:space="preserve">Is a rescue / back-up team assigned and ready for immediate action upon call? </t>
  </si>
  <si>
    <t>Does the vessel have a compressor for the refilling of air cylinders for breathing apparatus?</t>
  </si>
  <si>
    <t>Is evidence of an unannounced alcohol testing initiated by the office available on board? (Approved test equipment to be available on board)</t>
  </si>
  <si>
    <t>Have all current crew members been subjected to shore-based drug and alcohol testing at least once in last 12 months?</t>
  </si>
  <si>
    <r>
      <t xml:space="preserve">Alternative to 1400.1 &amp; 1400.5: </t>
    </r>
    <r>
      <rPr>
        <sz val="16"/>
        <rFont val="Arial"/>
        <family val="2"/>
      </rPr>
      <t>In case crew members are not subject to shore-based drug and alcohol testing at least once in last 12 months, has the vessel been subjected to unannounced drug and alcohol testing at least twice in 12 months by an external organisation?</t>
    </r>
  </si>
  <si>
    <t xml:space="preserve">Is the vessel in receipt of evaluation reports of the annual ERS drill(s) between company, (class) and vessel? </t>
  </si>
  <si>
    <t>1500.11</t>
  </si>
  <si>
    <t>Is the evaluation report of the annual ERS drill discussed in a safety meeting?</t>
  </si>
  <si>
    <t>Is an annual drill performed on board which includes ERS-procedures?</t>
  </si>
  <si>
    <t>1550.2</t>
  </si>
  <si>
    <r>
      <t xml:space="preserve">Are </t>
    </r>
    <r>
      <rPr>
        <b/>
        <sz val="16"/>
        <rFont val="Arial"/>
        <family val="2"/>
      </rPr>
      <t>combined smoke and heat detectors</t>
    </r>
    <r>
      <rPr>
        <sz val="16"/>
        <rFont val="Arial"/>
        <family val="2"/>
      </rPr>
      <t xml:space="preserve"> capable of deactivating smoke detection only used on board?</t>
    </r>
  </si>
  <si>
    <t>1550.4</t>
  </si>
  <si>
    <t>Is the vessel fitted with remote on/off system for connecting or disconnecting ‘reefer’ units to/from electrical power source?</t>
  </si>
  <si>
    <t xml:space="preserve">Are the vessel’s electrical circuits providing reefer connections fitted with a means of ground fault detection and an alarm to the engine control room. </t>
  </si>
  <si>
    <t>Do the shipboard personnel ensure that during the voyage all vehicle decks are continuously monitored by means of combination of remote supervision (e.g., CCTV) and frequent crew patrols?</t>
  </si>
  <si>
    <r>
      <t xml:space="preserve">ALTERNATIVE to 1550.7 &amp; 1550.9: </t>
    </r>
    <r>
      <rPr>
        <sz val="16"/>
        <rFont val="Arial"/>
        <family val="2"/>
      </rPr>
      <t>Do the shipboard personnel ensure that during the voyage all vehicle decks are continuously monitored by means of adequate technical equipment such as CCTV?</t>
    </r>
  </si>
  <si>
    <r>
      <rPr>
        <b/>
        <u/>
        <sz val="16"/>
        <rFont val="Arial"/>
        <family val="2"/>
      </rPr>
      <t>ALTERNATIVE to 1550.7 &amp; 1550.8:</t>
    </r>
    <r>
      <rPr>
        <sz val="16"/>
        <rFont val="Arial"/>
        <family val="2"/>
      </rPr>
      <t xml:space="preserve"> Do the shipboard personnel ensure that during the voyage all vehicle decks are continuously monitored by means of frequent crew patrols?</t>
    </r>
  </si>
  <si>
    <t>1550.10</t>
  </si>
  <si>
    <t>Is the vessel fitted with fire detection and alarm system capable of identifying the exact location of the detector that was triggered (e.g., addressable fire detectors with a central control panel)?</t>
  </si>
  <si>
    <t>1550.11</t>
  </si>
  <si>
    <r>
      <t xml:space="preserve">Are means for </t>
    </r>
    <r>
      <rPr>
        <b/>
        <u/>
        <sz val="16"/>
        <rFont val="Arial"/>
        <family val="2"/>
      </rPr>
      <t>FLAME DETECTION</t>
    </r>
    <r>
      <rPr>
        <sz val="16"/>
        <rFont val="Arial"/>
        <family val="2"/>
      </rPr>
      <t xml:space="preserve">, either conventional or by video stream analysis installed on </t>
    </r>
    <r>
      <rPr>
        <b/>
        <u/>
        <sz val="16"/>
        <rFont val="Arial"/>
        <family val="2"/>
      </rPr>
      <t>weather decks</t>
    </r>
    <r>
      <rPr>
        <sz val="16"/>
        <rFont val="Arial"/>
        <family val="2"/>
      </rPr>
      <t>?</t>
    </r>
  </si>
  <si>
    <t>1550.12</t>
  </si>
  <si>
    <t>Is the frequency of flushing the deluge (sprinkler) system at least two times in a five-year period?</t>
  </si>
  <si>
    <t>Are shipboard personnel trained and on board drills conducted striving towards minimizing the initial response time to a reported smoke/fire?</t>
  </si>
  <si>
    <t>Is early activation of fixed-fire fighting system for cargo spaces included in ship fire management procedures?</t>
  </si>
  <si>
    <t>Is it ensured that all shipboard officers have the knowledge and mandate for activation of fixed-fire fighting system for cargo spaces, without fear of negative consequences for the individual personnel?</t>
  </si>
  <si>
    <t>1600</t>
  </si>
  <si>
    <r>
      <t xml:space="preserve">Computer Systems, Networks, Data Security and Training. </t>
    </r>
    <r>
      <rPr>
        <sz val="16"/>
        <rFont val="Arial"/>
        <family val="2"/>
      </rPr>
      <t>GA requirement</t>
    </r>
  </si>
  <si>
    <t>Are arrangements for vessel systems documented ? (configuration scheme)</t>
  </si>
  <si>
    <t>Are adequate system back-up’s for vessel computer-based systems made (where applicable) and are procedures for this documented ?</t>
  </si>
  <si>
    <t xml:space="preserve">Are adequate back-ups for administrative PC systems made and are procedures for this documented ? </t>
  </si>
  <si>
    <t>Is the internal audit scheme applicable to the IT elements and vessel computer-based systems?</t>
  </si>
  <si>
    <t>Is a system administrator designated onboard for administrative PC systems on the ship?</t>
  </si>
  <si>
    <t>Is there a designated shipboard crew member on board appropriately trained to identify and respond to cyber threats to the ship's information and operational technology systems?</t>
  </si>
  <si>
    <t>Noise/Vibration Monitoring and Measures</t>
  </si>
  <si>
    <t>Is the crew wearing hearing protectors which meet the requirements of the HML(High-Medium-Low) method (ISO 4869-2:1994) when entering spaces where noise levels exceed 85db(a)?</t>
  </si>
  <si>
    <t>na</t>
  </si>
  <si>
    <t>Does the PMS have the routine to inspect and rectify any abnormalities in terms of noise and vibration from a machinery equipment ?</t>
  </si>
  <si>
    <t xml:space="preserve">Are appropriated measures implemented onboard in order to protect the crew from cargo handling equipment noise if the noise exceeds 85db(a) (by taking into account technical solutions and/or exposure limits)? </t>
  </si>
  <si>
    <t>Is the noise exposure limit of each rating/officer recorded  and available onboard?</t>
  </si>
  <si>
    <t>1700.9</t>
  </si>
  <si>
    <t>Is the crew restricted towards prolonged exposure in spaces where noise limits exceed 110 db(a)?</t>
  </si>
  <si>
    <t>1700.10</t>
  </si>
  <si>
    <t>Are all engine exhaust pipes insulated with ship specific suitable silencers to attenuate noise?</t>
  </si>
  <si>
    <t>1700.11</t>
  </si>
  <si>
    <t>Is the ship installed with noise cancelling equipment such as active mufflers/mounts, resilient mounts, vibration dampers where practically possible?</t>
  </si>
  <si>
    <t>1700.12</t>
  </si>
  <si>
    <t>Are noise cancelling measures such as mineral wool/silencers being installed in the ventilation ducts or fan rooms to reduce the noise level?</t>
  </si>
  <si>
    <t>Were any measures implemented periodically to reduce cavitation from propeller?</t>
  </si>
  <si>
    <t xml:space="preserve">Does the ship opt for re-routing or slow steaming where possible and practicable to protect whale sensitive areas? </t>
  </si>
  <si>
    <t>2100</t>
  </si>
  <si>
    <r>
      <t>Navigation</t>
    </r>
    <r>
      <rPr>
        <sz val="16"/>
        <rFont val="Arial"/>
        <family val="2"/>
      </rPr>
      <t xml:space="preserve">               </t>
    </r>
  </si>
  <si>
    <t>2100.3</t>
  </si>
  <si>
    <t>Does the voyage or passage plan include contingency planning?</t>
  </si>
  <si>
    <r>
      <rPr>
        <sz val="16"/>
        <color indexed="8"/>
        <rFont val="Arial"/>
        <family val="2"/>
      </rPr>
      <t>Is the vessel automatically supplied with n</t>
    </r>
    <r>
      <rPr>
        <sz val="16"/>
        <rFont val="Arial"/>
        <family val="2"/>
      </rPr>
      <t>ew hydrographic publications?</t>
    </r>
  </si>
  <si>
    <r>
      <t>Is the vessel electronically updated for hydrographic publications? (eg. Temporary and Preliminary NtM</t>
    </r>
    <r>
      <rPr>
        <sz val="16"/>
        <color indexed="8"/>
        <rFont val="Arial"/>
        <family val="2"/>
      </rPr>
      <t>)</t>
    </r>
  </si>
  <si>
    <t>Is navigational equipment included in the electronic Planned Maintenance System?</t>
  </si>
  <si>
    <t xml:space="preserve">Are masters entitled to use non-compulsory pilot services? (must be stated in a company procedure) </t>
  </si>
  <si>
    <t>Is the vessel using weather routing services while on long haul voyage?</t>
  </si>
  <si>
    <t>Is the vessel enrolled in a meteorological &amp; oceanographic service in a form of a software application?</t>
  </si>
  <si>
    <r>
      <rPr>
        <b/>
        <u/>
        <sz val="16"/>
        <rFont val="Arial"/>
        <family val="2"/>
      </rPr>
      <t>Alternative to 2100.18</t>
    </r>
    <r>
      <rPr>
        <sz val="16"/>
        <rFont val="Arial"/>
        <family val="2"/>
      </rPr>
      <t>:  Does the vessel have a capability to receive comprehensive weather information from the office or from coastal stations / platforms?</t>
    </r>
  </si>
  <si>
    <t>Is the vessel equipped with  the multi constellation GNSS receiver?</t>
  </si>
  <si>
    <t>Is the vessel equipped with the eLoran receiver?</t>
  </si>
  <si>
    <t>Is the position for all stages of voyage compared with a different method of positioning than GPS?</t>
  </si>
  <si>
    <t>Applicable to ships for which carriage of ECDIS is compulsory</t>
  </si>
  <si>
    <t>Is ECDIS hardware maintained and software updated?</t>
  </si>
  <si>
    <t>Is ECDIS tested according to the IHO ECDIS data presentation and performance check with a use of test data set after every update of the software (including back up)?</t>
  </si>
  <si>
    <t>Is the crew regardless of the generic training familiarized with the ECDIS unit(s) installed onboard according to the Industry Recommendations for ECDIS Familiarisation?</t>
  </si>
  <si>
    <t>Have all the officers completed structured ECDIS training(s) on top of the generic training (besides the familiarization onboard in R2111.6)?</t>
  </si>
  <si>
    <t>2111.10</t>
  </si>
  <si>
    <t>Does the voyage planning include checking if all needed charts are up-to-date  (latest edition official chart updated an corrected to the latest available updates and NtM)?</t>
  </si>
  <si>
    <t>Does the ECDIS procedure suggest  display settings (layers) of ECDIS for various navigation conditions (arrival / departure - coastal - deep sea)?</t>
  </si>
  <si>
    <t>Does the vessel have a basic folio of paper charts (in case second ECDIS is a back up system)?</t>
  </si>
  <si>
    <t xml:space="preserve">Fuel Change Over / Ballast Water Exchange                       </t>
  </si>
  <si>
    <r>
      <t xml:space="preserve">Does the voyage plan (checklist) include when fuel change over </t>
    </r>
    <r>
      <rPr>
        <u/>
        <sz val="16"/>
        <rFont val="Arial"/>
        <family val="2"/>
      </rPr>
      <t>should</t>
    </r>
    <r>
      <rPr>
        <sz val="16"/>
        <rFont val="Arial"/>
        <family val="2"/>
      </rPr>
      <t xml:space="preserve"> be carried out?</t>
    </r>
  </si>
  <si>
    <r>
      <t xml:space="preserve">Does the voyage plan (checklist) include when ballast water exchange </t>
    </r>
    <r>
      <rPr>
        <u/>
        <sz val="16"/>
        <rFont val="Arial"/>
        <family val="2"/>
      </rPr>
      <t>can</t>
    </r>
    <r>
      <rPr>
        <sz val="16"/>
        <rFont val="Arial"/>
        <family val="2"/>
      </rPr>
      <t xml:space="preserve"> be carried out?</t>
    </r>
  </si>
  <si>
    <t>Helicopter / Ship Operations</t>
  </si>
  <si>
    <t>2200.1</t>
  </si>
  <si>
    <t>Are crew members who are involved in helicopter/ship operations trained in standards and procedures?</t>
  </si>
  <si>
    <t>2200.2</t>
  </si>
  <si>
    <t>Is an action plan in case of a helicopter accident available?</t>
  </si>
  <si>
    <t xml:space="preserve">Mooring Operations  </t>
  </si>
  <si>
    <t>Does the company give procedures/instructions for mooring/unmooring operations?</t>
  </si>
  <si>
    <t>2300.2</t>
  </si>
  <si>
    <t>Is new crew familiar with the operation and capabilities of the ship's mooring equipment?</t>
  </si>
  <si>
    <t>2300.3</t>
  </si>
  <si>
    <t xml:space="preserve">Are specific mooring plans which have been used at certain terminals recorded? </t>
  </si>
  <si>
    <t>2300.4</t>
  </si>
  <si>
    <t>Is a drawing of the mooring arrangement readily available on the bridge?</t>
  </si>
  <si>
    <t>3100</t>
  </si>
  <si>
    <t xml:space="preserve">Bunker Operations </t>
  </si>
  <si>
    <t>3200</t>
  </si>
  <si>
    <t>Hull Stress Monitoring System</t>
  </si>
  <si>
    <t>4500.1</t>
  </si>
  <si>
    <t>Does the vessel have a hull stress monitoring system which provides real-time information with readouts both in the CCR and on the bridge?</t>
  </si>
  <si>
    <t>4601</t>
  </si>
  <si>
    <t>Preparation of loading / unloading plan</t>
  </si>
  <si>
    <t>4601.1</t>
  </si>
  <si>
    <t>Does the company distribute relevant cargo instructions to the vessel? (e.g. stowage plan during loading operations)</t>
  </si>
  <si>
    <t>Is it company procedure that the ship shore safety checklist for loading or unloading has to be used before loading/unloading operations?</t>
  </si>
  <si>
    <t>4602.3</t>
  </si>
  <si>
    <t>Is ship's stability and loading information readily available, accurate and easy for the officers to use?</t>
  </si>
  <si>
    <t>4603</t>
  </si>
  <si>
    <t>Safe work facilities during cargo operations</t>
  </si>
  <si>
    <t>4603.1</t>
  </si>
  <si>
    <t>4603.2</t>
  </si>
  <si>
    <t>Are stevedores informed about the potentially hazardous objects which are indicated?</t>
  </si>
  <si>
    <t>Are there procedures to ensure that a sufficient number of personnel is available in case of emergency during port stay?</t>
  </si>
  <si>
    <t>4606.4</t>
  </si>
  <si>
    <t>Is a terminal emergency plan available on board? (Deck office)</t>
  </si>
  <si>
    <t>4900.1</t>
  </si>
  <si>
    <t>Do the shipboard personnel ensure that before loading and unloading, decks and ramps are freed of all loose equipment and lashings are secured or stored and are not left hanging from the bulkheads/stanchions without being secured.</t>
  </si>
  <si>
    <t>Are procedures in place for safe stowage and securing of specialised vehicles and cargo? (For example - tank vehicles, tank containers, track laying vehicles including bulldozers and cranes, low-loader trailers, flat-bed trailers, high-freight vehicles, refrigerated freight vehicles and freight vehicles carrying livestock)</t>
  </si>
  <si>
    <t>Is the inspection and maintenance criteria for the ventilation systems of the cargo spaces included in the ship's planned maintenance system (PMS)?</t>
  </si>
  <si>
    <t>Is the approved (by the Administration) cargo securing manual up-to-date and readily available to shipboard personnel involved in cargo operations?</t>
  </si>
  <si>
    <t>4900.7</t>
  </si>
  <si>
    <t>Does the ship’s cargo securing manual recommend that the vehicles should be secured by two lashings at each end from the vehicle’s points specifically designed for the purpose and recommended by the manufacturer?</t>
  </si>
  <si>
    <t>4900.8</t>
  </si>
  <si>
    <t>Does the ship’s cargo securing manual recommend that vehicles stowed transversely or on ramps must be lashed with a minimum of three lashings at each end (two belts per wheel in case of lashing on wheel rims) and also additionally secured with wheel chocks (non-slip wedge)?</t>
  </si>
  <si>
    <t>4900.9</t>
  </si>
  <si>
    <t>Does the ship’s crew maintain the angle between the lashings and the horizontal and vertical planes between 30° and 60°?</t>
  </si>
  <si>
    <r>
      <t xml:space="preserve">Is the movement, stowage and securing of vehicles on vehicle decks and ramps </t>
    </r>
    <r>
      <rPr>
        <b/>
        <sz val="16"/>
        <rFont val="Arial"/>
        <family val="2"/>
      </rPr>
      <t>supervised by the duty officer assisted by at least one other relevant (familiar with cargo operations) shipboard personnel?</t>
    </r>
  </si>
  <si>
    <t>Personnel Protection</t>
  </si>
  <si>
    <t>4900.13</t>
  </si>
  <si>
    <t xml:space="preserve">Is there a system in place to achieve and maintain the segregation of vehicles and pedestrians on internal and external ramps? </t>
  </si>
  <si>
    <t>4900.14</t>
  </si>
  <si>
    <t>Do the personnel working on vehicle decks wear suitable personal protective equipment including high visibility garments having clearly recognizable letters showing the officer’s designation?</t>
  </si>
  <si>
    <t xml:space="preserve">PREVENTION OF POLLUTION </t>
  </si>
  <si>
    <t xml:space="preserve">5200.20 </t>
  </si>
  <si>
    <t>5200.31</t>
  </si>
  <si>
    <t>5200.4</t>
  </si>
  <si>
    <t>Is the vessel equipped with compactor to reduce the volume of garbage?</t>
  </si>
  <si>
    <t>5200.37</t>
  </si>
  <si>
    <t>Is the vessel equipped with a waste shredder?</t>
  </si>
  <si>
    <t>5200.11</t>
  </si>
  <si>
    <t>Is the vessel equipped with grinder/comminutor for food waste ?</t>
  </si>
  <si>
    <t xml:space="preserve">5200.32 </t>
  </si>
  <si>
    <t>5200.33</t>
  </si>
  <si>
    <t>5200.34</t>
  </si>
  <si>
    <t>5200.35</t>
  </si>
  <si>
    <t>5200.9</t>
  </si>
  <si>
    <t>Is there a designated space for long term stowage of garbage (except food waste)?</t>
  </si>
  <si>
    <t xml:space="preserve">Are all incinerated ashes and clinkers always delivered to the port reception facilities? </t>
  </si>
  <si>
    <t>Ships required to carry out Fuel Change Over to low sulphur Marine Diesel Oil or low sulphur Marine Gas Oil  (low sulphur Distillates)</t>
  </si>
  <si>
    <r>
      <t xml:space="preserve">Has the company carried out a </t>
    </r>
    <r>
      <rPr>
        <b/>
        <sz val="16"/>
        <rFont val="Arial"/>
        <family val="2"/>
      </rPr>
      <t xml:space="preserve">safety assessment </t>
    </r>
    <r>
      <rPr>
        <sz val="16"/>
        <rFont val="Arial"/>
        <family val="2"/>
      </rPr>
      <t xml:space="preserve">with respective manufacturers, for any necessary modifications to the vessel's boilers &amp; each fuel system onboard? (modifications should be class approved) </t>
    </r>
  </si>
  <si>
    <r>
      <t xml:space="preserve">Are </t>
    </r>
    <r>
      <rPr>
        <b/>
        <sz val="16"/>
        <rFont val="Arial"/>
        <family val="2"/>
      </rPr>
      <t xml:space="preserve">updated </t>
    </r>
    <r>
      <rPr>
        <sz val="16"/>
        <rFont val="Arial"/>
        <family val="2"/>
      </rPr>
      <t xml:space="preserve">fuel change over procedures (company-approved) available for the main engine, auxiliary engines &amp; boilers?  (procedures should be available for each fuel type used onboard) </t>
    </r>
  </si>
  <si>
    <t>5421.3</t>
  </si>
  <si>
    <t>Are crew familiarised with updated fuel change over procedures?</t>
  </si>
  <si>
    <t>5421.4</t>
  </si>
  <si>
    <r>
      <t xml:space="preserve">If modifications to fuel system are required, are </t>
    </r>
    <r>
      <rPr>
        <b/>
        <sz val="16"/>
        <rFont val="Arial"/>
        <family val="2"/>
      </rPr>
      <t>updated</t>
    </r>
    <r>
      <rPr>
        <sz val="16"/>
        <rFont val="Arial"/>
        <family val="2"/>
      </rPr>
      <t xml:space="preserve"> detailed fuel system diagrams for fuel change over available?  </t>
    </r>
  </si>
  <si>
    <t>5421.5</t>
  </si>
  <si>
    <t>Is an additional inspection carried out according to documented instructions, to check for leakages during distillate fuel operation ?</t>
  </si>
  <si>
    <t>5421.6</t>
  </si>
  <si>
    <t>Is there an agreed procedure to manage related problem areas? (e.g. spares, maintenance due wear &amp; tear)</t>
  </si>
  <si>
    <t>5421.7</t>
  </si>
  <si>
    <r>
      <t>For cases where the vessel must use low sulphur fuel for a prolonged period</t>
    </r>
    <r>
      <rPr>
        <sz val="16"/>
        <rFont val="Arial"/>
        <family val="2"/>
      </rPr>
      <t xml:space="preserve">  Are there instructions from the engine manufacturer, for use of appropriate (cylinder) lube oil for main &amp; auxiliary engines? </t>
    </r>
  </si>
  <si>
    <t>5430</t>
  </si>
  <si>
    <t>Particulate Matter (PM) Emissions</t>
  </si>
  <si>
    <t>5460.2</t>
  </si>
  <si>
    <t xml:space="preserve">Does the ship participate in the Environmental Ship Index (ESI) and are ESI points above 30?  </t>
  </si>
  <si>
    <t>5460.3</t>
  </si>
  <si>
    <t xml:space="preserve">Does the ship participate in the Environmental Ship Index (ESI) and are ESI points above 40?  </t>
  </si>
  <si>
    <t>5460.4</t>
  </si>
  <si>
    <t xml:space="preserve">Does the ship participate in the Environmental Ship Index (ESI) and are ESI points above 50?  </t>
  </si>
  <si>
    <t>5500.3</t>
  </si>
  <si>
    <t>5500.8</t>
  </si>
  <si>
    <t>Is the sewage treatment plant regularly checked and maintained as per manufacturer's guidelines?</t>
  </si>
  <si>
    <r>
      <rPr>
        <b/>
        <u/>
        <sz val="16"/>
        <rFont val="Arial"/>
        <family val="2"/>
      </rPr>
      <t>For all ships</t>
    </r>
    <r>
      <rPr>
        <b/>
        <sz val="16"/>
        <rFont val="Arial"/>
        <family val="2"/>
      </rPr>
      <t>: Sewage Holding Tank</t>
    </r>
  </si>
  <si>
    <t>5500.7</t>
  </si>
  <si>
    <t>Is the sewage holding tank regularly checked and maintained?</t>
  </si>
  <si>
    <t>Is the sewage treatment plant capable of treating grey water before being discharged?</t>
  </si>
  <si>
    <t>Is the grey water never discharged within the coastal and port areas?</t>
  </si>
  <si>
    <t xml:space="preserve">Ballast Water Management </t>
  </si>
  <si>
    <t>Is the master aware of cases where the ship cannot reasonably be expected to carry out ballast water exchange?</t>
  </si>
  <si>
    <t>5700.7</t>
  </si>
  <si>
    <t>Are sediment volumes monitored &amp; recorded ?</t>
  </si>
  <si>
    <t>5700.8</t>
  </si>
  <si>
    <t>Does sediment disposal take place in port (to sediment reception facility) or at sea (more than 200nm from land and at depth greater than 200m) ?</t>
  </si>
  <si>
    <t>5800</t>
  </si>
  <si>
    <t>Accidental Bunker Oil Pollution Prevention Measures (overflow prevention systems)</t>
  </si>
  <si>
    <t>5800.5</t>
  </si>
  <si>
    <t>5800.6</t>
  </si>
  <si>
    <t>5800.7</t>
  </si>
  <si>
    <t>5800.8</t>
  </si>
  <si>
    <t>Are high level alarms and/or (over) flow alarms given on the location where the person in charge of the bunkering or transfer operation will normally be located?</t>
  </si>
  <si>
    <t>5801</t>
  </si>
  <si>
    <t>Protective location of fuel and lubrication oil tanks</t>
  </si>
  <si>
    <t>5801.1</t>
  </si>
  <si>
    <t>5801.2</t>
  </si>
  <si>
    <t>5801.3</t>
  </si>
  <si>
    <r>
      <t xml:space="preserve">Is the vessel fitted with a class approved stern tube </t>
    </r>
    <r>
      <rPr>
        <u/>
        <sz val="16"/>
        <rFont val="Arial"/>
        <family val="2"/>
      </rPr>
      <t>water</t>
    </r>
    <r>
      <rPr>
        <sz val="16"/>
        <rFont val="Arial"/>
        <family val="2"/>
      </rPr>
      <t xml:space="preserve"> lubricated system which uses </t>
    </r>
    <r>
      <rPr>
        <u/>
        <sz val="16"/>
        <rFont val="Arial"/>
        <family val="2"/>
      </rPr>
      <t>sea water</t>
    </r>
    <r>
      <rPr>
        <sz val="16"/>
        <rFont val="Arial"/>
        <family val="2"/>
      </rPr>
      <t xml:space="preserve"> as a lubricant? (system includes water conditioning and monitoring equipment)</t>
    </r>
  </si>
  <si>
    <r>
      <t>Alternative for 5810.1, 5810.3, 5810.4 and 5810.5</t>
    </r>
    <r>
      <rPr>
        <sz val="16"/>
        <rFont val="Arial"/>
        <family val="2"/>
      </rPr>
      <t xml:space="preserve">
Is the vessel fitted with a class approved stern tube water lubricated system which uses </t>
    </r>
    <r>
      <rPr>
        <u/>
        <sz val="16"/>
        <rFont val="Arial"/>
        <family val="2"/>
      </rPr>
      <t>fresh water</t>
    </r>
    <r>
      <rPr>
        <sz val="16"/>
        <rFont val="Arial"/>
        <family val="2"/>
      </rPr>
      <t xml:space="preserve"> as a lubricant? (system  includes water conditioning and monitoring equipment)
*Additives used to maintain the condition of the water should be environmentally friendly.</t>
    </r>
  </si>
  <si>
    <r>
      <t xml:space="preserve">Alternative for 5810.1 and 5810.6: </t>
    </r>
    <r>
      <rPr>
        <sz val="16"/>
        <rFont val="Arial"/>
        <family val="2"/>
      </rPr>
      <t xml:space="preserve">
Is the vessel fitted with a class approved stern tube  lubrication system with an </t>
    </r>
    <r>
      <rPr>
        <u/>
        <sz val="16"/>
        <rFont val="Arial"/>
        <family val="2"/>
      </rPr>
      <t>air type</t>
    </r>
    <r>
      <rPr>
        <sz val="16"/>
        <rFont val="Arial"/>
        <family val="2"/>
      </rPr>
      <t xml:space="preserve"> or </t>
    </r>
    <r>
      <rPr>
        <u/>
        <sz val="16"/>
        <rFont val="Arial"/>
        <family val="2"/>
      </rPr>
      <t>void space seal</t>
    </r>
    <r>
      <rPr>
        <sz val="16"/>
        <rFont val="Arial"/>
        <family val="2"/>
      </rPr>
      <t>?</t>
    </r>
  </si>
  <si>
    <t>5810.4</t>
  </si>
  <si>
    <r>
      <t>Alternative for 5810.1 and 5810.6:</t>
    </r>
    <r>
      <rPr>
        <sz val="16"/>
        <rFont val="Arial"/>
        <family val="2"/>
      </rPr>
      <t xml:space="preserve">
Does the vessel use a stern tube lubricant that is certified according to the EAL/EEL or equivalent?</t>
    </r>
  </si>
  <si>
    <t>5810.5</t>
  </si>
  <si>
    <r>
      <rPr>
        <b/>
        <u/>
        <sz val="16"/>
        <rFont val="Arial"/>
        <family val="2"/>
      </rPr>
      <t xml:space="preserve">Alternative for 5810.1 and 5810.6: </t>
    </r>
    <r>
      <rPr>
        <sz val="16"/>
        <rFont val="Arial"/>
        <family val="2"/>
      </rPr>
      <t xml:space="preserve">
Is the crew aware of characteristics of the environmentally friendly stern tube lubricant (EAL/EEL certified or equivalent) with respect to maintenance &amp; its effect on the system if needed? (e.g. condition of seals &amp; filters, temperature &amp; condition of oil etc.)</t>
    </r>
  </si>
  <si>
    <t>Does the vessel use a mooring wire lubricant / grease that is certified according to the EEL?</t>
  </si>
  <si>
    <t>Does the vessel use grease that is certified according to the EEL (all deck equipment)?</t>
  </si>
  <si>
    <t>Does the vessel use gear oil that is certified according to the EEL (all deck equipment)?</t>
  </si>
  <si>
    <t>Does the vessel use hydraulic oil that is certified according to the EEL in mooring and anchor appliances?</t>
  </si>
  <si>
    <t>Does the vessel use hydraulic oil that is certified according to the EEL in crane appliances?</t>
  </si>
  <si>
    <t>Is the crew aware of characteristics of environmentally friendly lubricants (EEL certified) with respect to maintenance &amp; their effect on the applicable system if needed? (e.g. condition of seals &amp; filters, temperature &amp; condition of oil, prevention of humidity ingress etc.)</t>
  </si>
  <si>
    <t>5821.10</t>
  </si>
  <si>
    <t>Is washwater from the economizer/boilers collected in a Soot separation / collection tank?</t>
  </si>
  <si>
    <t>5821.11</t>
  </si>
  <si>
    <t>Are management instructions regarding disposal of soot and soot-water mixtures available onboard?</t>
  </si>
  <si>
    <t>5821.12</t>
  </si>
  <si>
    <t>Is all Oily bilge water from the bilge wells/drains transferred to the Bilge Primary Tank or pre-separation system for pre-separation of oil and water?</t>
  </si>
  <si>
    <t>5821.15</t>
  </si>
  <si>
    <t>Is the authority for operating and maintaining the Oily Water Separator and Oil Content Meter with the master or this is automatically logged in the system?</t>
  </si>
  <si>
    <t>Is all the bilge water from machinery spaces always delivered to reception facilities?</t>
  </si>
  <si>
    <t>Is a sludge collecting pump installed (with the sole purpose of collecting the sludge from different ER tanks to the Oil Residue (Sludge) Tank)?</t>
  </si>
  <si>
    <t>Is a sludge discharge pump installed with the purpose of discharging the sludge to reception facilities (with sufficient capacity to discharge the sludge within 8 hrs)</t>
  </si>
  <si>
    <t>5822.8</t>
  </si>
  <si>
    <t>Is a tank or system installed with the sole purpose of removing large quantities of water from the sludge?</t>
  </si>
  <si>
    <t>5822.9</t>
  </si>
  <si>
    <t xml:space="preserve">Is a separate tank or system installed with the sole purpose of evaporating water from the sludge? </t>
  </si>
  <si>
    <t>5822.10</t>
  </si>
  <si>
    <t>Is a separate tank or system installed with the purpose of mixing the sludge while incinerated (in incinerator or boiler)</t>
  </si>
  <si>
    <t>6100</t>
  </si>
  <si>
    <t>Does the ship have an internal technical inspection programme?</t>
  </si>
  <si>
    <t>Are relevant previous survey and internal technical inspection reports available on board?</t>
  </si>
  <si>
    <t>Does the ship have a repair history?</t>
  </si>
  <si>
    <t>Does the company issue procedures/instructions for hull / ship's construction condition inspections to be carried out by the ship's personnel?</t>
  </si>
  <si>
    <t>Is a Computer Based Program installed to register failures, break downs and near misses in order to have a constant event report on the systems?</t>
  </si>
  <si>
    <t>Is a Computer Based Program installed for spare parts management of critical equipment and stand- by equipment?</t>
  </si>
  <si>
    <t>Is a  safety stock available for critical equipment and stand-by equipment?</t>
  </si>
  <si>
    <t>Are winch brake tests carried out and recorded at least once a year or after an excessive load?</t>
  </si>
  <si>
    <t>Is a winch brake test kit on board?</t>
  </si>
  <si>
    <t>6200.3</t>
  </si>
  <si>
    <t>Is an overview available with all details of mooring wires / fibre ropes, winches, inspections, 
maintenance, tests etc.?</t>
  </si>
  <si>
    <t>6200.4</t>
  </si>
  <si>
    <t>Is the ship provided with information on the design of the mooring system? (with examples to show the loads likely to be experienced under particular conditions and to illustrate those situations under which the limit of the system is likely to be reached)</t>
  </si>
  <si>
    <t xml:space="preserve">Are internal inspections for wires + fibre ropes carried out &amp; do these inspections  take manufacturer’s recommendations into account? </t>
  </si>
  <si>
    <t>Is an automatic wire rope lubricator in use on board?</t>
  </si>
  <si>
    <r>
      <t>Alternative for 6200.7:</t>
    </r>
    <r>
      <rPr>
        <sz val="17"/>
        <rFont val="Arial"/>
        <family val="2"/>
      </rPr>
      <t xml:space="preserve"> </t>
    </r>
    <r>
      <rPr>
        <sz val="16"/>
        <rFont val="Arial"/>
        <family val="2"/>
      </rPr>
      <t>(for fibre ropes) Are there procedures for care of fibre ropes?</t>
    </r>
  </si>
  <si>
    <t xml:space="preserve">Corrosion Prevention of  Seawater Ballast Tanks </t>
  </si>
  <si>
    <t>Are ballast tanks of double-hulled vessel, coated with a hard coating of a light colour?</t>
  </si>
  <si>
    <r>
      <t>Alternative to 6300.1</t>
    </r>
    <r>
      <rPr>
        <sz val="16"/>
        <rFont val="Arial"/>
        <family val="2"/>
      </rPr>
      <t xml:space="preserve"> Are ballast tanks coated with dark epoxy maintained with a modified epoxy coating of a light colour, after safety benefit assessment is carried out?</t>
    </r>
  </si>
  <si>
    <t>6300.2</t>
  </si>
  <si>
    <t>Are ballast tanks maintained in a good condition?</t>
  </si>
  <si>
    <t>6300.3</t>
  </si>
  <si>
    <t>Are manufacturer’s technical product data sheets and job specifications of the coatings on board?</t>
  </si>
  <si>
    <t>Is the corrosion prevention system, other than coating, included in the maintenance system?</t>
  </si>
  <si>
    <t>Certificates for Cargo Gear</t>
  </si>
  <si>
    <t>6500.1</t>
  </si>
  <si>
    <t>Is a register of cargo handling gear and lifting appliances issued? (CG1)</t>
  </si>
  <si>
    <t>6500.2</t>
  </si>
  <si>
    <t>Is a certificate of test and thorough examination of lifting appliances issued? (CG2)</t>
  </si>
  <si>
    <t>6500.3</t>
  </si>
  <si>
    <t>Is a certificate of test and thorough examination of loose gear issued? (CG3)</t>
  </si>
  <si>
    <t>6500.4</t>
  </si>
  <si>
    <t>Is a certificate of test and thorough examination of wire rope issued? (CG4)</t>
  </si>
  <si>
    <t>6700.1</t>
  </si>
  <si>
    <t>Does the ship’s crew ensure that the following measures are taken on decks and ramps to minimise the probability of serious damage to the cargo? 
 - adequate lighting, 
 - all obstacles (obstructions, stanchions, etc.) are painted or marked in safety colours and
 - the construction elements most likely to be accidentally run into with cars are padded.</t>
  </si>
  <si>
    <t>6700.2</t>
  </si>
  <si>
    <t>Does the ship’s crew ensure that all internal and external ramps are set at a sufficiently low angle (not more than 8 degrees ramp angle) and offer good grip to the transported vehicles?</t>
  </si>
  <si>
    <t>6700.3</t>
  </si>
  <si>
    <t>Are the ship’s driveways in the turning points equipped with antiskid tapes/painting?</t>
  </si>
  <si>
    <t>6700.4</t>
  </si>
  <si>
    <t>Are metal parts of vehicle lashings protected to preclude damage?</t>
  </si>
  <si>
    <t>6700.5</t>
  </si>
  <si>
    <t>Is it ensured (by means of periodic inspection and certificate issued by relevant organization) that the strength and elongation characteristic of mobile chains/lashings is not less than 120 kN?</t>
  </si>
  <si>
    <t>Is an inspection and maintenance scheme in place to determine and maintain the condition of cargo securing devices and to eliminate deteriorated devices?</t>
  </si>
  <si>
    <t>Is the inspection and maintenance criteria for emergency signage and markings in the cargo space (supporting way finding and orientation in case of fire, e.g. for deck, sections, zones and localities) included in the ship’s planned maintenance system (PMS).</t>
  </si>
  <si>
    <t>6700.8</t>
  </si>
  <si>
    <t xml:space="preserve">Are there extra deck officers onboard in addition to what is required by minimum safe manning document? </t>
  </si>
  <si>
    <t xml:space="preserve">Are there extra engine officers onboard in addition to what is required by minimum safe manning document? </t>
  </si>
  <si>
    <t>Are there extra deck ratings onboard in addition to what is required by minimum safe manning document?</t>
  </si>
  <si>
    <t xml:space="preserve">Are there extra engine ratings onboard  in addition to what is required by minimum safe manning document? </t>
  </si>
  <si>
    <t>Is there a ship administrator onboard (In addition to the standard complement and extra deck-officers and -ratings above) ?</t>
  </si>
  <si>
    <t>Is there an electrical officer onboard in addition to the engine officers required by the safe manning document?</t>
  </si>
  <si>
    <r>
      <t xml:space="preserve">Training / Courses for Personnel, </t>
    </r>
    <r>
      <rPr>
        <sz val="16"/>
        <rFont val="Arial"/>
        <family val="2"/>
      </rPr>
      <t>Additional Green Award Requirements &amp; IMO Model Courses</t>
    </r>
    <r>
      <rPr>
        <b/>
        <sz val="14"/>
        <color indexed="52"/>
        <rFont val="Arial"/>
        <family val="2"/>
      </rPr>
      <t/>
    </r>
  </si>
  <si>
    <t>Have the lower ranking deck officers completed advanced fire fighting (IMO2.03) ?</t>
  </si>
  <si>
    <t>Have the lower ranking engine officers completed advanced fire fighting (IMO2.03) ?</t>
  </si>
  <si>
    <t>Has the onboard management completed the onboard assessment/train the trainer course (IMO 1.30)?</t>
  </si>
  <si>
    <t xml:space="preserve">Have the officers involved in cargo and ballast handling completed a simulator based training/course ? </t>
  </si>
  <si>
    <t>Have the ship personnel completed "Marine Environmental Awareness" course (IMO 1.38)?</t>
  </si>
  <si>
    <t>Have all the deck officers completed bridge team management/bridge resource management training course (IMO 1.22) ?</t>
  </si>
  <si>
    <t>Have all the engine officers completed engine room resource management training course?</t>
  </si>
  <si>
    <r>
      <rPr>
        <b/>
        <u/>
        <sz val="16"/>
        <rFont val="Arial"/>
        <family val="2"/>
      </rPr>
      <t>Alternative to 7300.8 &amp; 7300.19</t>
    </r>
    <r>
      <rPr>
        <b/>
        <sz val="16"/>
        <rFont val="Arial"/>
        <family val="2"/>
      </rPr>
      <t xml:space="preserve"> </t>
    </r>
    <r>
      <rPr>
        <sz val="16"/>
        <rFont val="Arial"/>
        <family val="2"/>
      </rPr>
      <t>Have all  the officers completed maritime resource management course ?</t>
    </r>
  </si>
  <si>
    <t>Is there a cadet currently onboard or has there been any in the last 6 months ?</t>
  </si>
  <si>
    <t>Have all the officers completed Security Awareness Training?</t>
  </si>
  <si>
    <r>
      <t xml:space="preserve">Familiarisation, </t>
    </r>
    <r>
      <rPr>
        <sz val="16"/>
        <rFont val="Arial"/>
        <family val="2"/>
      </rPr>
      <t xml:space="preserve">Additional Green Award Requirement   </t>
    </r>
  </si>
  <si>
    <t>Have all the ship board crew after a period of absence or leave has been provided with familiarization of changes with regard to the operations/machinery which is related to their position ?</t>
  </si>
  <si>
    <t>Have all newly employed/engaged shipboard crew (first ship for that specific company) been provided with familiarization with regard to operations/machinery which is related to their position ?</t>
  </si>
  <si>
    <t>Are the company format handover reports from all off - signing officers available onboard?</t>
  </si>
  <si>
    <t>7400.7</t>
  </si>
  <si>
    <t xml:space="preserve">Are the on-signers aware of the content of the hand-over reports? </t>
  </si>
  <si>
    <t>Is the master provided with instruction/procedure to monitor and address non compliance on STCW 2010 Manila amendments on work/rest hours onboard ?</t>
  </si>
  <si>
    <t>The Total Score Review has been moved to another tab named "Ship - Total Score Review"</t>
  </si>
  <si>
    <t>Min = Max</t>
  </si>
  <si>
    <r>
      <t xml:space="preserve">TOTAL SCORE REVIEW                                                                                                             </t>
    </r>
    <r>
      <rPr>
        <b/>
        <sz val="26"/>
        <rFont val="Arial"/>
        <family val="2"/>
      </rPr>
      <t xml:space="preserve"> SHIP SURVEY - RO-RO CARGO SHIP</t>
    </r>
  </si>
  <si>
    <t>SHIP'S RANKING SCORE</t>
  </si>
  <si>
    <t>Min = Max elements</t>
  </si>
  <si>
    <t>Complied?</t>
  </si>
  <si>
    <t>SUPPLEMENT TO 5410 - NOx EMISSIONS</t>
  </si>
  <si>
    <r>
      <t>DATA FROM "</t>
    </r>
    <r>
      <rPr>
        <b/>
        <sz val="12"/>
        <color theme="1"/>
        <rFont val="Arial"/>
        <family val="2"/>
      </rPr>
      <t xml:space="preserve">SUPPLEMENT TO </t>
    </r>
    <r>
      <rPr>
        <b/>
        <u/>
        <sz val="12"/>
        <color theme="1"/>
        <rFont val="Arial"/>
        <family val="2"/>
      </rPr>
      <t>ENGINE</t>
    </r>
    <r>
      <rPr>
        <b/>
        <sz val="12"/>
        <color theme="1"/>
        <rFont val="Arial"/>
        <family val="2"/>
      </rPr>
      <t xml:space="preserve"> INTERNATIONAL AIR POLLUTION PREVENTION CERTIFICATE -- RECORD OF CONSTRUCTION, TECHNICAL FILE, AND MEANS OF VERIFICATION</t>
    </r>
    <r>
      <rPr>
        <sz val="12"/>
        <color theme="1"/>
        <rFont val="Arial"/>
        <family val="2"/>
      </rPr>
      <t>"</t>
    </r>
  </si>
  <si>
    <t>Keel Laid (DD/MM/YYYY) (available on supplement to IAPP certificate)</t>
  </si>
  <si>
    <t>MAIN</t>
  </si>
  <si>
    <t>TIER</t>
  </si>
  <si>
    <t>AUXILIARY</t>
  </si>
  <si>
    <t>Questions applicable (from 5410.11 - 5410.18)</t>
  </si>
  <si>
    <t>OTHER</t>
  </si>
  <si>
    <t>MAIN ENGINE 1</t>
  </si>
  <si>
    <t>RPM</t>
  </si>
  <si>
    <t>Tier 1</t>
  </si>
  <si>
    <t>Tier 2</t>
  </si>
  <si>
    <t>Tier 3</t>
  </si>
  <si>
    <t>Applicable NOx emission limit (g/kWh)</t>
  </si>
  <si>
    <t>Engine's actual NOx emission value (g/kWh)</t>
  </si>
  <si>
    <t>Percentage reduction</t>
  </si>
  <si>
    <t>GA Compliance</t>
  </si>
  <si>
    <t>MAIN ENGINE 2</t>
  </si>
  <si>
    <t>AUXILIARY ENGINE 1</t>
  </si>
  <si>
    <t>AUXILIARY ENGINE 2</t>
  </si>
  <si>
    <t>AUXILIARY ENGINE 3</t>
  </si>
  <si>
    <t>AUXILIARY ENGINE 4</t>
  </si>
  <si>
    <t>OTHER ENGINE</t>
  </si>
  <si>
    <t>SUPPLEMENT TO 5440 GHG EMISSIONS - CO2</t>
  </si>
  <si>
    <t>ENERGY EFFICIENCY TECHNOLOGIES INFORMATION PORTAL</t>
  </si>
  <si>
    <t>TECHNOLOGY GROUPS</t>
  </si>
  <si>
    <t>IMO GLOMEEP Website</t>
  </si>
  <si>
    <t>MACHINERY TECHNOLOGIES</t>
  </si>
  <si>
    <t>This technology group includes measures that improve the energy efficiency of main and auxiliary engines. These include measures such as auxiliary systems optimization, optimizing heat exchangers, waste heat recovery systems, electronic auto-tuning, batteries and other solutions.</t>
  </si>
  <si>
    <t>Y?</t>
  </si>
  <si>
    <t>NAME</t>
  </si>
  <si>
    <t>FUNCTION</t>
  </si>
  <si>
    <t>TECHNICAL MATURITY*</t>
  </si>
  <si>
    <t>APPLICABILITY</t>
  </si>
  <si>
    <t>Auxiliary systems optimization</t>
  </si>
  <si>
    <t>Optimizing auxiliary systems to actual operational profiles, not design conditions</t>
  </si>
  <si>
    <t>Semi-mature</t>
  </si>
  <si>
    <t>All vessels</t>
  </si>
  <si>
    <t>Engine de-rating</t>
  </si>
  <si>
    <t>De-rating an engine for reduction of the vessel's maximum speed to increase its efficiency by limiting the potential power output</t>
  </si>
  <si>
    <t>Vessels sailing 10-15% slower than design speed</t>
  </si>
  <si>
    <t>Engine performance optimization (automatic)</t>
  </si>
  <si>
    <t>Automatic increase of engine efficiency through testing and tuning according to actual operational load and conditions</t>
  </si>
  <si>
    <t>Mainly for two stroke engines</t>
  </si>
  <si>
    <t>Engine performance optimization (manual)</t>
  </si>
  <si>
    <t>Manual increase of engine efficiency through testing and tuning according to actual operational load and conditions</t>
  </si>
  <si>
    <t>Mature</t>
  </si>
  <si>
    <t>Exhaust gas boilers on auxiliary engines</t>
  </si>
  <si>
    <t>Exhaust gas boilers recover the heat from the exhaust gas of auxiliary engines to generate steam, hot water or heat for process heating</t>
  </si>
  <si>
    <t>Vessels without shaft generator</t>
  </si>
  <si>
    <t>Hybridization (plug-in or conventional)</t>
  </si>
  <si>
    <t>Use of electricity to replace various modes of power consumption</t>
  </si>
  <si>
    <t>Vessels with large fluctuations in power output (ferries, offshore vessels, tugs)</t>
  </si>
  <si>
    <t>Improved auxiliary engine load</t>
  </si>
  <si>
    <t>Increase of the auxiliary engines' load and efficiency by reducing the number of auxiliary engines running</t>
  </si>
  <si>
    <t>Shaft generator</t>
  </si>
  <si>
    <t>Produce electricity from the main propulsion engine</t>
  </si>
  <si>
    <t>All vessels with high power needs and long transits</t>
  </si>
  <si>
    <t>Shore power</t>
  </si>
  <si>
    <t>Use of cold ironing in ports to reduce fuel consumption on power producing engines</t>
  </si>
  <si>
    <t>For smaller vessels and in ports with developed solutions for larger vessels</t>
  </si>
  <si>
    <t>Steam plant operation improvement</t>
  </si>
  <si>
    <t>Improve operations and maintenance of steam plant system saving fuel on oil fired boiler</t>
  </si>
  <si>
    <t>Mainly crude and product tankers</t>
  </si>
  <si>
    <t>Waste heat recovery systems</t>
  </si>
  <si>
    <t>Recover thermal energy from the exhaust gas and convert it into electrical energy</t>
  </si>
  <si>
    <t>All vessels with engines above 10 MW</t>
  </si>
  <si>
    <t>PROPULSION AND HULL IMPROVEMENTS</t>
  </si>
  <si>
    <t>Technologies in this group focus on improving the hydrodynamic performance of the vessel. This includes solutions that reduce the resistance of the vessel and/or also improve the propulsive efficiency of the vessel. Examples include measures such as propeller polishing, hull cleaning, PIDs (Propulsion Improving Devices), air lubrication and more.</t>
  </si>
  <si>
    <t>Air cavity lubrication</t>
  </si>
  <si>
    <t>Use of air injection on the wetted hull surfaces to improve a ship’s hydrodynamic performance</t>
  </si>
  <si>
    <t>Most vessels in deep sea trade</t>
  </si>
  <si>
    <t>Hull cleaning</t>
  </si>
  <si>
    <t>Removal of fouling on the hull to increase the vessel's hydrodynamic performance</t>
  </si>
  <si>
    <t>Hull coating</t>
  </si>
  <si>
    <t>Reduction of the hull's resistance through water</t>
  </si>
  <si>
    <t>Hull form optimization</t>
  </si>
  <si>
    <t>Optimizing the hull for lower resistance through water</t>
  </si>
  <si>
    <t>Hull retrofitting</t>
  </si>
  <si>
    <t>Retrofitting of the bulbous bow, optimizing thruster tunnels or bilge keel to reduce resistance</t>
  </si>
  <si>
    <t>Propeller polishing</t>
  </si>
  <si>
    <t>Removal of fouling on the propeller</t>
  </si>
  <si>
    <t>Propeller retrofitting</t>
  </si>
  <si>
    <t>Retrofitting the propeller to increase efficiency</t>
  </si>
  <si>
    <t>Propulsion Improving Devices (PIDs)</t>
  </si>
  <si>
    <t>Installation of propulsion improving devices</t>
  </si>
  <si>
    <t>ENERGY CONSUMERS</t>
  </si>
  <si>
    <t>Consumers are equipment or devices that use energy when operated. Technologies in this group focus on minimizing the energy consumption by improving the device or optimizing the utilization of the device. Examples of measures in this group are frequency controllers, cargo handling systems, low energy lighting and more.</t>
  </si>
  <si>
    <t>Cargo handling systems (Cargo discharge operation)</t>
  </si>
  <si>
    <t>Reduction of energy consumption while discharging crude oil by use of model-based studies of the discharge operation</t>
  </si>
  <si>
    <t>Tankers</t>
  </si>
  <si>
    <t>Energy efficient lighting system</t>
  </si>
  <si>
    <t>Use of energy efficient lighting equipment, such as LED light, to increase efficiency and remove heat loss from light devices</t>
  </si>
  <si>
    <t>Frequency controlled electric motors</t>
  </si>
  <si>
    <t>Regulating the frequency of the motors in order to adapt the motor optimized load</t>
  </si>
  <si>
    <t>ENERGY RECOVERY</t>
  </si>
  <si>
    <t>Technologies in this group focus on capturing energy from the surroundings of the vessel and using or transforming this to useful energy for the vessel. This involves measures such as application of kites, fixed sails or wings, Flettner rotors, or solar panels.</t>
  </si>
  <si>
    <t>Fixed sails or wings</t>
  </si>
  <si>
    <t>Use sails or wings to replace some of the propulsion power needed</t>
  </si>
  <si>
    <t>Not mature</t>
  </si>
  <si>
    <t>Vessels with enough place on deck (general cargo, tankers, bulkers)</t>
  </si>
  <si>
    <t>Flettner rotors</t>
  </si>
  <si>
    <t>Use Flettner rotors to generate power from wind energy</t>
  </si>
  <si>
    <t>Dependent on trading area and sufficient free deck-surface</t>
  </si>
  <si>
    <t>Kite</t>
  </si>
  <si>
    <t>Use a kite to replace some of the propulsion power needed</t>
  </si>
  <si>
    <t>Solar panels</t>
  </si>
  <si>
    <t>Install solar panels for conversion of solar energy to electricity</t>
  </si>
  <si>
    <t>TECHNICAL SOLUTIONS FOR OPTIMIZING OPERATION</t>
  </si>
  <si>
    <t>Technologies in this group focus on improving the operation of the vessel more than improving the vessel itself. The list of suggested measures includes both technologies and suggestions for best practice (without direct application of a technology). Measures in this group include trim and draft optimization, speed management, autopilot adjustment and use, combinator optimizing, and others.</t>
  </si>
  <si>
    <t>Autopilot adjustment and use</t>
  </si>
  <si>
    <t>Use of an automatic system to control the vessel's rudder in a more energy efficient manner</t>
  </si>
  <si>
    <t>Combinator optimizing</t>
  </si>
  <si>
    <t>Use of optimized pitch settings and propeller speed for optimized efficiency of propulsion system</t>
  </si>
  <si>
    <t>For vessels with controllable pitch propeller</t>
  </si>
  <si>
    <t>Efficient DP Operation</t>
  </si>
  <si>
    <t>Optimize the operation in DP mode</t>
  </si>
  <si>
    <t>Vessels with DP mode</t>
  </si>
  <si>
    <t>Speed management</t>
  </si>
  <si>
    <t>Management of the vessel's speed in the most efficient manner</t>
  </si>
  <si>
    <t>Trim and draft optimization</t>
  </si>
  <si>
    <t>Optimizing the trim and draft to reduce the vessel's water resistance</t>
  </si>
  <si>
    <t>Weather routing</t>
  </si>
  <si>
    <t>Including weather conditions when planning a voyage</t>
  </si>
  <si>
    <t>Definitions of maturity levels according to uptake across the maritime industry, and degree of proven technology/principle</t>
  </si>
  <si>
    <t>Proven, new or existing technology/principle, with high uptake across the industry.</t>
  </si>
  <si>
    <t>Proven, new or existing technology/principle, but with limited uptake across the industry.</t>
  </si>
  <si>
    <t>New unproven-, unproven existing- , or proven existing technology/principle but with very few installations and little to no operational experience.</t>
  </si>
  <si>
    <t xml:space="preserve">*This Information Portal is still under development and further images will be added. </t>
  </si>
  <si>
    <t>This Energy Efficiency Technologies Information Portal was developed in cooperation with DNV GL.</t>
  </si>
  <si>
    <t>This webpage serves as an Information Portal for Energy Efficiency Technologies for Ships. IMO does not make any warranties or representations as to the accuracy or completeness of the information provided.</t>
  </si>
  <si>
    <t>View disclaimer</t>
  </si>
  <si>
    <t>(Only applicable to new ships (ships contracted to build on or after 1st July 2014) of a gross tonnage of 1,600 and above.)</t>
  </si>
  <si>
    <t>1510</t>
  </si>
  <si>
    <t>Emergency Oil Recovery</t>
  </si>
  <si>
    <t>1510.1</t>
  </si>
  <si>
    <t>1510.2</t>
  </si>
  <si>
    <t>1800</t>
  </si>
  <si>
    <t>Social Dimension / Sustainability</t>
  </si>
  <si>
    <t>A. Good Health &amp; Well-Being</t>
  </si>
  <si>
    <t>1800.1</t>
  </si>
  <si>
    <t>1800.3</t>
  </si>
  <si>
    <t>1800.4</t>
  </si>
  <si>
    <t>1800.5</t>
  </si>
  <si>
    <t>B. Reduced Inequalities / Equal Opportunities / Diversity</t>
  </si>
  <si>
    <t>B.1 General</t>
  </si>
  <si>
    <t>1800.7</t>
  </si>
  <si>
    <t>1800.8</t>
  </si>
  <si>
    <t>B.2 Gender-specific</t>
  </si>
  <si>
    <t>1800.10</t>
  </si>
  <si>
    <t>1800.11</t>
  </si>
  <si>
    <t>A. Emission Monitoring</t>
  </si>
  <si>
    <t>5410.10</t>
  </si>
  <si>
    <t>B. Emission Reduction</t>
  </si>
  <si>
    <t>If YES, choose from below options</t>
  </si>
  <si>
    <t>C. Additional Questions</t>
  </si>
  <si>
    <t>Exhaust Gas Recirculation (EGR)</t>
  </si>
  <si>
    <t>5410.22</t>
  </si>
  <si>
    <t>5410.24</t>
  </si>
  <si>
    <t>Selective Catalytic Reduction (SCR)</t>
  </si>
  <si>
    <t>5410.26</t>
  </si>
  <si>
    <t>SOx Emissions</t>
  </si>
  <si>
    <t>5420.11</t>
  </si>
  <si>
    <t>5420.12</t>
  </si>
  <si>
    <t>Exhaust Gas Cleaning System (EGCS)</t>
  </si>
  <si>
    <t>5420.13</t>
  </si>
  <si>
    <t>5420.14</t>
  </si>
  <si>
    <t>5420.20</t>
  </si>
  <si>
    <t>5440.10</t>
  </si>
  <si>
    <t>5440.14</t>
  </si>
  <si>
    <r>
      <t>Short term goals (CO</t>
    </r>
    <r>
      <rPr>
        <b/>
        <vertAlign val="subscript"/>
        <sz val="16"/>
        <rFont val="Arial"/>
        <family val="2"/>
      </rPr>
      <t>2</t>
    </r>
    <r>
      <rPr>
        <b/>
        <sz val="16"/>
        <rFont val="Arial"/>
        <family val="2"/>
      </rPr>
      <t xml:space="preserve"> reduction through energy efficiency measures)</t>
    </r>
  </si>
  <si>
    <t>5440.15</t>
  </si>
  <si>
    <t>For ease of use, measures are grouped according to the GLOMEEP Energy efficiency technologies information portal.</t>
  </si>
  <si>
    <r>
      <t>If YES, choose from below options and fill-in supplement CO</t>
    </r>
    <r>
      <rPr>
        <b/>
        <vertAlign val="subscript"/>
        <sz val="16"/>
        <rFont val="Arial"/>
        <family val="2"/>
      </rPr>
      <t>2</t>
    </r>
    <r>
      <rPr>
        <b/>
        <sz val="16"/>
        <rFont val="Arial"/>
        <family val="2"/>
      </rPr>
      <t xml:space="preserve"> - GloMEEP tab</t>
    </r>
  </si>
  <si>
    <t>Measures related to Machinery</t>
  </si>
  <si>
    <t>Measures related to Propulsion and Hull Improvements</t>
  </si>
  <si>
    <t>Measures related to Energy Consumers</t>
  </si>
  <si>
    <t>Measures related to Energy Recovery</t>
  </si>
  <si>
    <r>
      <t>Mid term goals (CO</t>
    </r>
    <r>
      <rPr>
        <b/>
        <vertAlign val="subscript"/>
        <sz val="16"/>
        <rFont val="Arial"/>
        <family val="2"/>
      </rPr>
      <t>2</t>
    </r>
    <r>
      <rPr>
        <b/>
        <sz val="16"/>
        <rFont val="Arial"/>
        <family val="2"/>
      </rPr>
      <t xml:space="preserve"> reduction through the use of low carbon fuels)</t>
    </r>
  </si>
  <si>
    <t>5440.18</t>
  </si>
  <si>
    <t>Low carbon fuels</t>
  </si>
  <si>
    <t>LNG (Liquefied Natural Gas)</t>
  </si>
  <si>
    <t>LPG (Liquefied Petroleum Gas)</t>
  </si>
  <si>
    <t>Bio-diesel</t>
  </si>
  <si>
    <t>Bio-LNG (Bio-methane)</t>
  </si>
  <si>
    <t>Methanol</t>
  </si>
  <si>
    <t>Ethanol</t>
  </si>
  <si>
    <t>Dimethyl Ether</t>
  </si>
  <si>
    <t>5440.19</t>
  </si>
  <si>
    <r>
      <t>Long term goals (CO</t>
    </r>
    <r>
      <rPr>
        <b/>
        <vertAlign val="subscript"/>
        <sz val="16"/>
        <rFont val="Arial"/>
        <family val="2"/>
      </rPr>
      <t>2</t>
    </r>
    <r>
      <rPr>
        <b/>
        <sz val="16"/>
        <rFont val="Arial"/>
        <family val="2"/>
      </rPr>
      <t xml:space="preserve"> neutral operation through zero carbon fuels)</t>
    </r>
  </si>
  <si>
    <t>5440.20</t>
  </si>
  <si>
    <t>Zero carbon fuels</t>
  </si>
  <si>
    <t>Anhydrous Ammonia</t>
  </si>
  <si>
    <t>Hydrogen</t>
  </si>
  <si>
    <t>Fuel Cells (Powered by ammonia or hydrogen)</t>
  </si>
  <si>
    <t>Batteries</t>
  </si>
  <si>
    <t>Nuclear</t>
  </si>
  <si>
    <t>5440.21</t>
  </si>
  <si>
    <t>5440.22</t>
  </si>
  <si>
    <t>Renewable Energy source</t>
  </si>
  <si>
    <t>Solar</t>
  </si>
  <si>
    <t>Sewage Treatment Plant</t>
  </si>
  <si>
    <t>5821.17</t>
  </si>
  <si>
    <t>B. Soot Collection Tank arrangement</t>
  </si>
  <si>
    <t>C. Oily bilge water tank arrangement</t>
  </si>
  <si>
    <t>D. Oily water separator / Oil content meter</t>
  </si>
  <si>
    <t>Is the vessel equipped with a system providing emergency access to cargo tanks and bunker tanks (for example, from the vessel deck), should the vessel be submerged?</t>
  </si>
  <si>
    <t>Does the ship carry an oil skimmer or a similar device that can be used in an emergency situation of oil spill overboard?</t>
  </si>
  <si>
    <t>Does the vessel have an ITF or similar agreement in place?</t>
  </si>
  <si>
    <t>Is an electronic device available on board specifically to access digital platform (web or app) subscribed by the company for seeking medical advice?</t>
  </si>
  <si>
    <t>Has the shipboard staff been familiarized with platforms (online/offline) providing access to emotional support networks to tackle mental health issues?</t>
  </si>
  <si>
    <t>Do all shipboard personnel have access to the internet at all times?</t>
  </si>
  <si>
    <t>Have all ship board personnel been made aware of confidential reporting procedures to report harassment &amp; discrimination?</t>
  </si>
  <si>
    <t>Have steps been taken to create awareness among shipboard staff and to ensure effective implementation of policies focusing on subjects such as equal opportunities, equality and diversity, inclusion, anti-discrimination, anti-harassment, etc.?</t>
  </si>
  <si>
    <t>Does the vessel have women seafarer(s) working either as officers or ratings?</t>
  </si>
  <si>
    <t>Is the ship equipped with the following specific facilities for women seafarers:
– feminine hygiene items (in bonded stores) &amp; separate disposal facilities
– separate washrooms with sanitary facilities
– suitable sized (gender specific) safety and protective clothing
– access to medical supplies without having to consult male colleagues</t>
  </si>
  <si>
    <t>5410</t>
  </si>
  <si>
    <t>Does the ship use a continuous emission monitoring system (in-situ or extractive) for monitoring and recording NOx emissions?</t>
  </si>
  <si>
    <t>For ships keel laid between 01-01-2000 and 31-12-2010 (Tier I mandatory ships)</t>
  </si>
  <si>
    <t>5410.11</t>
  </si>
  <si>
    <r>
      <t xml:space="preserve">Does the ship reach the NOx tier 2 limits on the </t>
    </r>
    <r>
      <rPr>
        <b/>
        <u/>
        <sz val="16"/>
        <rFont val="Arial"/>
        <family val="2"/>
      </rPr>
      <t>main engines</t>
    </r>
    <r>
      <rPr>
        <sz val="16"/>
        <rFont val="Arial"/>
        <family val="2"/>
      </rPr>
      <t>?</t>
    </r>
  </si>
  <si>
    <t>5410.12</t>
  </si>
  <si>
    <r>
      <t xml:space="preserve">Does the ship reach the NOx tier 2 limits on the </t>
    </r>
    <r>
      <rPr>
        <b/>
        <u/>
        <sz val="16"/>
        <rFont val="Arial"/>
        <family val="2"/>
      </rPr>
      <t>auxiliary engines</t>
    </r>
    <r>
      <rPr>
        <sz val="16"/>
        <rFont val="Arial"/>
        <family val="2"/>
      </rPr>
      <t>?</t>
    </r>
  </si>
  <si>
    <t>For ships keel laid on / after 01-01-2011 (5410.13 - 5410.18)</t>
  </si>
  <si>
    <t>5410.13</t>
  </si>
  <si>
    <r>
      <t xml:space="preserve">Does the ship reach NOx emissions 15% below the tier 2 limits on their </t>
    </r>
    <r>
      <rPr>
        <b/>
        <u/>
        <sz val="16"/>
        <rFont val="Arial"/>
        <family val="2"/>
      </rPr>
      <t>main engine</t>
    </r>
    <r>
      <rPr>
        <sz val="16"/>
        <rFont val="Arial"/>
        <family val="2"/>
      </rPr>
      <t>?</t>
    </r>
  </si>
  <si>
    <t>5410.15</t>
  </si>
  <si>
    <r>
      <rPr>
        <b/>
        <u/>
        <sz val="16"/>
        <rFont val="Arial"/>
        <family val="2"/>
      </rPr>
      <t>ALTERNATIVE 1 to 5410.13</t>
    </r>
    <r>
      <rPr>
        <sz val="16"/>
        <rFont val="Arial"/>
        <family val="2"/>
      </rPr>
      <t xml:space="preserve">
Does the ship reach NOx emissions 30% below the tier 2 limits on their </t>
    </r>
    <r>
      <rPr>
        <b/>
        <u/>
        <sz val="16"/>
        <rFont val="Arial"/>
        <family val="2"/>
      </rPr>
      <t>main engine</t>
    </r>
    <r>
      <rPr>
        <sz val="16"/>
        <rFont val="Arial"/>
        <family val="2"/>
      </rPr>
      <t>?</t>
    </r>
  </si>
  <si>
    <t>5410.17</t>
  </si>
  <si>
    <r>
      <rPr>
        <b/>
        <u/>
        <sz val="16"/>
        <rFont val="Arial"/>
        <family val="2"/>
      </rPr>
      <t>ALTERNATIVE 2 to 5410.13</t>
    </r>
    <r>
      <rPr>
        <sz val="16"/>
        <rFont val="Arial"/>
        <family val="2"/>
      </rPr>
      <t xml:space="preserve">
Does the ship reach NOx emissions 50% below the tier 2 limits on their </t>
    </r>
    <r>
      <rPr>
        <b/>
        <u/>
        <sz val="16"/>
        <rFont val="Arial"/>
        <family val="2"/>
      </rPr>
      <t>main engine</t>
    </r>
    <r>
      <rPr>
        <sz val="16"/>
        <rFont val="Arial"/>
        <family val="2"/>
      </rPr>
      <t>?</t>
    </r>
  </si>
  <si>
    <t>5410.14</t>
  </si>
  <si>
    <r>
      <t xml:space="preserve">Does the ship reach NOx emissions 15% below the tier 2 limits on their </t>
    </r>
    <r>
      <rPr>
        <b/>
        <u/>
        <sz val="16"/>
        <rFont val="Arial"/>
        <family val="2"/>
      </rPr>
      <t>auxiliary engine</t>
    </r>
    <r>
      <rPr>
        <sz val="16"/>
        <rFont val="Arial"/>
        <family val="2"/>
      </rPr>
      <t>?</t>
    </r>
  </si>
  <si>
    <t>5410.16</t>
  </si>
  <si>
    <r>
      <rPr>
        <b/>
        <u/>
        <sz val="16"/>
        <rFont val="Arial"/>
        <family val="2"/>
      </rPr>
      <t>ALTERNATIVE 1 to 5410.14</t>
    </r>
    <r>
      <rPr>
        <sz val="16"/>
        <rFont val="Arial"/>
        <family val="2"/>
      </rPr>
      <t xml:space="preserve">
Does the ship reach NOx emissions 30% below the tier 2 limits on their </t>
    </r>
    <r>
      <rPr>
        <b/>
        <u/>
        <sz val="16"/>
        <rFont val="Arial"/>
        <family val="2"/>
      </rPr>
      <t>auxiliary engine</t>
    </r>
    <r>
      <rPr>
        <sz val="16"/>
        <rFont val="Arial"/>
        <family val="2"/>
      </rPr>
      <t>?</t>
    </r>
  </si>
  <si>
    <t>5410.18</t>
  </si>
  <si>
    <r>
      <rPr>
        <b/>
        <u/>
        <sz val="16"/>
        <rFont val="Arial"/>
        <family val="2"/>
      </rPr>
      <t>ALTERNATIVE 2 to 5410.14</t>
    </r>
    <r>
      <rPr>
        <sz val="16"/>
        <rFont val="Arial"/>
        <family val="2"/>
      </rPr>
      <t xml:space="preserve">
Does the ship reach NOx emissions 50% below the tier 2 limits on their </t>
    </r>
    <r>
      <rPr>
        <b/>
        <u/>
        <sz val="16"/>
        <rFont val="Arial"/>
        <family val="2"/>
      </rPr>
      <t>auxiliary engine</t>
    </r>
    <r>
      <rPr>
        <sz val="16"/>
        <rFont val="Arial"/>
        <family val="2"/>
      </rPr>
      <t>?</t>
    </r>
  </si>
  <si>
    <r>
      <t xml:space="preserve">Does the ship communicate negative test results from the continuous monitoring of exhaust gas recirculation bleed-off discharge water to the company?
</t>
    </r>
    <r>
      <rPr>
        <i/>
        <sz val="16"/>
        <rFont val="Arial"/>
        <family val="2"/>
      </rPr>
      <t>* The guidelines set out in MEPC.259 (68) are applicable to EGR bleed-off discharge water as well.</t>
    </r>
  </si>
  <si>
    <t>5410.23</t>
  </si>
  <si>
    <r>
      <t xml:space="preserve">Is the treated wash water discharged from the EGR unit as bleed-off water collected for sampling periodically 
and communicated communication made to the company for the below parameters?
1. Heavy metals
2. Wash water additives.
</t>
    </r>
    <r>
      <rPr>
        <i/>
        <sz val="16"/>
        <rFont val="Arial"/>
        <family val="2"/>
      </rPr>
      <t>*Above two values are on top of the mandatory monitoring of pH, PAH, turbidity values set by IMO.</t>
    </r>
  </si>
  <si>
    <t>Is appropriate PPE being used by the crew during the handling of caustic soda which is used as an additive for EGR?</t>
  </si>
  <si>
    <t>Does the shipboard crew monitor the catalyst condition continuously to make sure injected urea is fully utilized to avoid ammonia slip?</t>
  </si>
  <si>
    <t>Does the ship use a continuous emission monitoring system (in-situ or extractive) for monitoring and recording SOx emissions?</t>
  </si>
  <si>
    <r>
      <rPr>
        <b/>
        <sz val="16"/>
        <rFont val="Arial"/>
        <family val="2"/>
      </rPr>
      <t>Main and auxiliary engines:</t>
    </r>
    <r>
      <rPr>
        <sz val="16"/>
        <rFont val="Arial"/>
        <family val="2"/>
      </rPr>
      <t xml:space="preserve">
Does the ship voluntarily burn low sulphur fuel (max. 0.10% sulphur) or use equivalent methodology during the ship's stay at every port?
</t>
    </r>
    <r>
      <rPr>
        <i/>
        <sz val="16"/>
        <rFont val="Arial"/>
        <family val="2"/>
      </rPr>
      <t>(If exhaust gas cleaning system is used, sulphur content is measured with SO2:CO2 ratio. Ratio of max 4.3 is equal to 0.10% sulphur content)</t>
    </r>
  </si>
  <si>
    <r>
      <t xml:space="preserve">Is the ship fitted with an EGC system which is tested, surveyed, certified and verified under the requirements of Scheme B* (continuous emission monitoring with parameter checks)?
</t>
    </r>
    <r>
      <rPr>
        <i/>
        <sz val="16"/>
        <rFont val="Arial"/>
        <family val="2"/>
      </rPr>
      <t>* Under scheme B, the SOx emissions compliance plan (SECP) should present how the continuous monitoring of ship exhaust gas emissions will demonstrate that the total SO2(ppm)/CO2(%) ratio is comparable to the requirements of 14.1 and/or 14.4 of MARPOL Annex 6.
* The ship should be in possession of EGC technical manual, scheme B (ETM-B).</t>
    </r>
  </si>
  <si>
    <r>
      <t xml:space="preserve">Does the ship communicate negative test results from the continuous monitoring of wash water discharge to the company?
</t>
    </r>
    <r>
      <rPr>
        <i/>
        <sz val="16"/>
        <rFont val="Arial"/>
        <family val="2"/>
      </rPr>
      <t>*The wash water discharge criteria have been set out in MEPC.259 (68).</t>
    </r>
  </si>
  <si>
    <t>5420.15</t>
  </si>
  <si>
    <r>
      <t xml:space="preserve">Is the treated wash water discharged from the EGC unit collected for sampling periodically and communication made to the company for the below parameters?
1.Heavy metals
2.Wash water additives
</t>
    </r>
    <r>
      <rPr>
        <i/>
        <sz val="16"/>
        <rFont val="Arial"/>
        <family val="2"/>
      </rPr>
      <t>*Above two are on top of the mandatory monitoring of pH, PaH, turbidity values set by IMO.</t>
    </r>
  </si>
  <si>
    <t>5420.18</t>
  </si>
  <si>
    <r>
      <t xml:space="preserve">Does the ship have an EGC unit that is capable of operating </t>
    </r>
    <r>
      <rPr>
        <b/>
        <u/>
        <sz val="16"/>
        <rFont val="Arial"/>
        <family val="2"/>
      </rPr>
      <t>only</t>
    </r>
    <r>
      <rPr>
        <sz val="16"/>
        <rFont val="Arial"/>
        <family val="2"/>
      </rPr>
      <t xml:space="preserve"> in closed-loop mode?</t>
    </r>
  </si>
  <si>
    <t>5420.17</t>
  </si>
  <si>
    <r>
      <rPr>
        <b/>
        <u/>
        <sz val="16"/>
        <rFont val="Arial"/>
        <family val="2"/>
      </rPr>
      <t>ALTERNATIVE TO 5420.18</t>
    </r>
    <r>
      <rPr>
        <sz val="16"/>
        <rFont val="Arial"/>
        <family val="2"/>
      </rPr>
      <t xml:space="preserve">
Does the ship have an EGC unit that is capable of operating both in open and closed-loop mode (hybrid)?</t>
    </r>
  </si>
  <si>
    <t>5420.19</t>
  </si>
  <si>
    <r>
      <t xml:space="preserve">Is the EGC unit capable of operating in zero discharge mode*?
</t>
    </r>
    <r>
      <rPr>
        <i/>
        <sz val="16"/>
        <rFont val="Arial"/>
        <family val="2"/>
      </rPr>
      <t>*Applicable only for vessels fitted with EGCS capable of operating in closed-loop mode.</t>
    </r>
  </si>
  <si>
    <t>Is appropriate PPE being used by the crew during handling of caustic soda which is used as an additive for closed-loop scrubbers?</t>
  </si>
  <si>
    <t>5430.7</t>
  </si>
  <si>
    <t>Does the ship have a Diesel Particulate Filter (DPF) for both main and auxiliary engines?</t>
  </si>
  <si>
    <t>5430.8</t>
  </si>
  <si>
    <t>Does the ship have a Diesel Oxidation Catalyst (DOC) for both main and auxiliary engines?</t>
  </si>
  <si>
    <t>5430.9</t>
  </si>
  <si>
    <t>Does the ship have an Electrostatic Precipitator (ESP) for both main and auxiliary engines?</t>
  </si>
  <si>
    <t>Does the ship use flow meters for monitoring and recording of fuel consumption? (Flow meter is to be calibrated and certified by for example a classification society)</t>
  </si>
  <si>
    <t>5440.11</t>
  </si>
  <si>
    <r>
      <rPr>
        <u/>
        <sz val="16"/>
        <rFont val="Arial"/>
        <family val="2"/>
      </rPr>
      <t xml:space="preserve">Applicable to ships contracted for building on or after 1st January 2013, or delivered on or after 1st July 2015: </t>
    </r>
    <r>
      <rPr>
        <sz val="16"/>
        <rFont val="Arial"/>
        <family val="2"/>
      </rPr>
      <t xml:space="preserve">
Is the "attained EEDI" data for the ship available onboard?</t>
    </r>
  </si>
  <si>
    <t>Attained EEDI of the ship =</t>
  </si>
  <si>
    <t>Does the ship use a ship performance monitoring software to monitor and reduce energy consumption by operational measures on-board?</t>
  </si>
  <si>
    <t>(Design and operational based measures)
Energy efficiency measures implemented on-board the vessel?</t>
  </si>
  <si>
    <t>Measures related to Technical Solutions for optimizing the operations</t>
  </si>
  <si>
    <r>
      <rPr>
        <b/>
        <u/>
        <sz val="16"/>
        <rFont val="Arial"/>
        <family val="2"/>
      </rPr>
      <t>Main engines:</t>
    </r>
    <r>
      <rPr>
        <sz val="16"/>
        <rFont val="Arial"/>
        <family val="2"/>
      </rPr>
      <t xml:space="preserve">
Does the ship burn low carbon fuels such as:</t>
    </r>
  </si>
  <si>
    <t>GTL (Gas to liquid fuel)</t>
  </si>
  <si>
    <t>Other: *fill during survey*</t>
  </si>
  <si>
    <t>If Other=</t>
  </si>
  <si>
    <r>
      <rPr>
        <b/>
        <u/>
        <sz val="16"/>
        <rFont val="Arial"/>
        <family val="2"/>
      </rPr>
      <t>Auxiliary engines:</t>
    </r>
    <r>
      <rPr>
        <sz val="16"/>
        <rFont val="Arial"/>
        <family val="2"/>
      </rPr>
      <t xml:space="preserve">
Does the ship burn low carbon fuels such as:</t>
    </r>
  </si>
  <si>
    <r>
      <rPr>
        <b/>
        <u/>
        <sz val="16"/>
        <rFont val="Arial"/>
        <family val="2"/>
      </rPr>
      <t xml:space="preserve">Main engines:
</t>
    </r>
    <r>
      <rPr>
        <sz val="16"/>
        <rFont val="Arial"/>
        <family val="2"/>
      </rPr>
      <t>Does the ship use zero carbon fuels such as:</t>
    </r>
  </si>
  <si>
    <r>
      <rPr>
        <b/>
        <u/>
        <sz val="16"/>
        <rFont val="Arial"/>
        <family val="2"/>
      </rPr>
      <t>Auxiliary engines:</t>
    </r>
    <r>
      <rPr>
        <sz val="16"/>
        <rFont val="Arial"/>
        <family val="2"/>
      </rPr>
      <t xml:space="preserve">
Does the ship use zero carbon fuels such as:</t>
    </r>
  </si>
  <si>
    <t>Does the ship use renewable energy sources for energy production such as:</t>
  </si>
  <si>
    <t>Wind: *fill during survey*</t>
  </si>
  <si>
    <t>Wind=</t>
  </si>
  <si>
    <t>5440.23</t>
  </si>
  <si>
    <t>Have shipboard personnel received training for energy efficiency measures and related monitoring systems on board?</t>
  </si>
  <si>
    <t>Is the sewage treated with a sewage treatment plant which uses minimal or no harmful chemicals?</t>
  </si>
  <si>
    <t>Are samples of treated discharged effluent from the sewage treatment plant collected periodically (at least annually) for lab testing ashore to check the compliance with relevant MEPC standards?</t>
  </si>
  <si>
    <t>Is the ship in possession of the periodical sample testing report/certificate from a laboratory ashore confirming the compliance with the relevant MEPC standards?</t>
  </si>
  <si>
    <r>
      <t xml:space="preserve">Are </t>
    </r>
    <r>
      <rPr>
        <b/>
        <u/>
        <sz val="16"/>
        <rFont val="Arial"/>
        <family val="2"/>
      </rPr>
      <t>all</t>
    </r>
    <r>
      <rPr>
        <sz val="16"/>
        <rFont val="Arial"/>
        <family val="2"/>
      </rPr>
      <t xml:space="preserve"> fuel oil bunker tanks fitted with a high-high level alarm? </t>
    </r>
  </si>
  <si>
    <r>
      <t xml:space="preserve">Are overflow lines of </t>
    </r>
    <r>
      <rPr>
        <b/>
        <u/>
        <sz val="16"/>
        <rFont val="Arial"/>
        <family val="2"/>
      </rPr>
      <t>all</t>
    </r>
    <r>
      <rPr>
        <sz val="16"/>
        <rFont val="Arial"/>
        <family val="2"/>
      </rPr>
      <t xml:space="preserve"> fuel oil bunker tanks arranged with a flow alarm?</t>
    </r>
  </si>
  <si>
    <t>Are engine room personnel familiarized with on board sludge and bilge water management procedures?</t>
  </si>
  <si>
    <t>Are engine room personnel familiar with the system layout, drawings and manuals?</t>
  </si>
  <si>
    <r>
      <t>A. Clean Drains (Drains that are</t>
    </r>
    <r>
      <rPr>
        <b/>
        <u/>
        <sz val="16"/>
        <color indexed="8"/>
        <rFont val="Arial"/>
        <family val="2"/>
      </rPr>
      <t xml:space="preserve"> normally not</t>
    </r>
    <r>
      <rPr>
        <b/>
        <sz val="16"/>
        <color indexed="8"/>
        <rFont val="Arial"/>
        <family val="2"/>
      </rPr>
      <t xml:space="preserve"> contaminated by oil)</t>
    </r>
  </si>
  <si>
    <t>Does the bilge water from the Clean drain tank (for the collection of "clean drains" As per MEPC.1/Circ.642) pass through 15 ppm oil content meter and alarm?</t>
  </si>
  <si>
    <t>Does the engine room logbook logs discharges from the Clean drain tank (tank used for the collection of "clean drains", as per MEPC.1/Circ.642)?</t>
  </si>
  <si>
    <t>5821.18</t>
  </si>
  <si>
    <t>Is soot separation / collection tank decanted, remaining water transferred to bilge holding tank and solid soot particles collected for garbage disposal (reception facility)?</t>
  </si>
  <si>
    <t>Is an independent pump arrangement available for the discharge from the Soot separation / collection tank to overboard?</t>
  </si>
  <si>
    <t>Is Oily bilge water from the Oily bilge water holding tank pumped through the Oily Water Separator to the Clean water tank (rather than overboard discharge)?</t>
  </si>
  <si>
    <r>
      <rPr>
        <b/>
        <u/>
        <sz val="16"/>
        <rFont val="Arial"/>
        <family val="2"/>
      </rPr>
      <t>N/A for vessels keel laid after 2005</t>
    </r>
    <r>
      <rPr>
        <sz val="16"/>
        <rFont val="Arial"/>
        <family val="2"/>
      </rPr>
      <t xml:space="preserve">
Is the oil content meter with an automatic stopping device capable of measuring the difference between emulsifying particles and oil installed , as per IMO resolution MEPC.107(49)?</t>
    </r>
  </si>
  <si>
    <t>Is there an equipment or a protection system (e.g. White Box) installed that stops the Oily Water Separator from discharging overboard when the Oil Content Meter is flushed/diluted with clean water to prevent illegal discharges of bilge water from machinery spaces?</t>
  </si>
  <si>
    <t>5821.16</t>
  </si>
  <si>
    <r>
      <rPr>
        <b/>
        <u/>
        <sz val="16"/>
        <rFont val="Arial"/>
        <family val="2"/>
      </rPr>
      <t>Alternative to 5821.15</t>
    </r>
    <r>
      <rPr>
        <sz val="16"/>
        <rFont val="Arial"/>
        <family val="2"/>
      </rPr>
      <t xml:space="preserve">
Is the ship equipped with a system which would ensure that operation and maintenance of the Oily Water Separator and Oil Content Meter can only be started with the Master's permission (for example, Main/Master Switch on bridge)?</t>
    </r>
  </si>
  <si>
    <r>
      <rPr>
        <b/>
        <u/>
        <sz val="16"/>
        <rFont val="Arial"/>
        <family val="2"/>
      </rPr>
      <t>N/A for vessels keel laid after 2005</t>
    </r>
    <r>
      <rPr>
        <sz val="16"/>
        <rFont val="Arial"/>
        <family val="2"/>
      </rPr>
      <t xml:space="preserve">
Is the Oily Water Separator equipped with a re-circulating facility for testing the device with the closed overboard discharge  (As per IMO resolution MEPC.107(49) 6.1.1.) ?</t>
    </r>
  </si>
  <si>
    <r>
      <t>Alternative to 5822.8 - 5822.10</t>
    </r>
    <r>
      <rPr>
        <sz val="16"/>
        <rFont val="Arial"/>
        <family val="2"/>
      </rPr>
      <t xml:space="preserve">
Is all the ship sludge always delivered to reception facilities?</t>
    </r>
  </si>
  <si>
    <t>Does the vessel have an "Inventory of Hazardous Materials" (Part I completed)?</t>
  </si>
  <si>
    <r>
      <t>Alternative to 5900.10:</t>
    </r>
    <r>
      <rPr>
        <sz val="16"/>
        <rFont val="Arial"/>
        <family val="2"/>
      </rPr>
      <t xml:space="preserve"> Has the process been started to prepare Part I of the "Inventory of Hazardous Materials" with a target completion date?</t>
    </r>
  </si>
  <si>
    <t>Greenhouse Gas (GHG) Emissions - CO2 Emissions</t>
  </si>
  <si>
    <r>
      <t xml:space="preserve">Are </t>
    </r>
    <r>
      <rPr>
        <b/>
        <u/>
        <sz val="16"/>
        <rFont val="Arial"/>
        <family val="2"/>
      </rPr>
      <t>all</t>
    </r>
    <r>
      <rPr>
        <sz val="16"/>
        <rFont val="Arial"/>
        <family val="2"/>
      </rPr>
      <t xml:space="preserve"> fuel oil bunker tanks fitted with an overflow line that is connected to an overflow tank?</t>
    </r>
  </si>
  <si>
    <t>Does the company provide instructions / procedures to control the access of unauthorized persons on board?</t>
  </si>
  <si>
    <t>Has the vessel been subjected to unannounced drug and alcohol testing at least once every year (not exceeding 18 months between two consecutive tests) by an external organisation?</t>
  </si>
  <si>
    <t>9421</t>
  </si>
  <si>
    <t>ISO Certification</t>
  </si>
  <si>
    <t>9421.1</t>
  </si>
  <si>
    <t>Is the ship certified for the latest edition of ISO 9001 (quality management systems)?</t>
  </si>
  <si>
    <t>9421.2</t>
  </si>
  <si>
    <t>Is the ship certified for the latest edition of ISO 14001 (environmental management systems)?</t>
  </si>
  <si>
    <t>9421.3</t>
  </si>
  <si>
    <t>Is the ship certified for the latest edition of ISO 22301 (societal security – business continuity management systems)?</t>
  </si>
  <si>
    <t>9421.4</t>
  </si>
  <si>
    <t>Is the ship certified for the latest edition of ISO 27001 (information security management systems)?</t>
  </si>
  <si>
    <t>9421.5</t>
  </si>
  <si>
    <t>Is the ship certified for the latest edition of ISO 45001 (occupational health and safety management systems)?</t>
  </si>
  <si>
    <t>9421.6</t>
  </si>
  <si>
    <t>Is the ship certified for the latest edition of ISO 50001 (energy management systems)?</t>
  </si>
  <si>
    <t>9421.7</t>
  </si>
  <si>
    <t>9421.8</t>
  </si>
  <si>
    <t>3101</t>
  </si>
  <si>
    <t>Bunker Operations - LNG</t>
  </si>
  <si>
    <t>3101.1</t>
  </si>
  <si>
    <t>3101.2</t>
  </si>
  <si>
    <t>3101.3</t>
  </si>
  <si>
    <t>3101.4</t>
  </si>
  <si>
    <t>3101.6</t>
  </si>
  <si>
    <t>Is the ship mandated to use only a relevant IAPH LNG bunkering checklist - either by company SMS or by instructions from charterer / port authority?</t>
  </si>
  <si>
    <t>Do shipboard personnel make use of LNG specific PPEs such as protective cryogenic gloves and safety goggles with side protection during LNG bunkering operations?</t>
  </si>
  <si>
    <t>Are ship's LNG bunker stations equipped with CCTV for the purpose of observing the bunkering operation from the bridge or operation control room?</t>
  </si>
  <si>
    <t>3101.5</t>
  </si>
  <si>
    <t>Does the ship use thermal imaging camera/equipment for leakage detection of LNG during bunkering?</t>
  </si>
  <si>
    <t>Have relevant shipboard personnel completed a shore-based training on LNG bunkering?</t>
  </si>
  <si>
    <r>
      <t xml:space="preserve">Are all onboard fire patrols by designated shipboard personnel conducted with a </t>
    </r>
    <r>
      <rPr>
        <b/>
        <sz val="16"/>
        <rFont val="Arial"/>
        <family val="2"/>
      </rPr>
      <t>pre-defined frequency and quality aspects</t>
    </r>
    <r>
      <rPr>
        <sz val="16"/>
        <rFont val="Arial"/>
        <family val="2"/>
      </rPr>
      <t>?</t>
    </r>
  </si>
  <si>
    <t>Is it ensured that the ship provide and use only its own connectors and cables for providing electrical power to ‘reefer’ units during the voyage?</t>
  </si>
  <si>
    <t>Do relevant shipboard personnel evaluate the fire drills conducted on board to improve their preparedness and effectiveness?</t>
  </si>
  <si>
    <t>Does the ship’s cargo securing manual mandate that relevant shipboard personnel inspect and correct (re-tension) cargo lashings at least every day during the first three days and then every third day and are records of such checks been performed kept on board?</t>
  </si>
  <si>
    <t>Does the ship’s cargo securing manual mandate that relevant shipboard personnel establish daily checks on cargo lashings, if heavy weather is expected and are records of such checks been performed kept on board?</t>
  </si>
  <si>
    <t>Does the ship crew ensure that internal and external connecting and access ramps remain set at sufficiently low angle (not more than 8 degrees from horizontal) during loading/unloading operations?</t>
  </si>
  <si>
    <t>Is an adequate distance maintained between vehicles (as recommended by ECG Quality Manual or any other internationally recognized standard or as recommended by the customers)?</t>
  </si>
  <si>
    <t>Are sand boxes, drip trays and mopping up equipment provided on board sufficient for cleaning of minor fuel spillage/leaks on all vehicle decks?</t>
  </si>
  <si>
    <t>Are potentially hazardous objects or objects which are likely to damage the cargo during loading or discharging, indicated? (e.g. construction elements such as pillars, stanchions, position and type of vehicle deck ladders, position of projecting pipes)</t>
  </si>
  <si>
    <t>Does the vessel have a ship specific garbage management plan detailing the specific ship's equipment, arrangements and procedures for the handling of garbage?</t>
  </si>
  <si>
    <t>1610.8</t>
  </si>
  <si>
    <t>1610.9</t>
  </si>
  <si>
    <t>1610.12</t>
  </si>
  <si>
    <t>Is shipboard crew aware of plans and procedures of cyber risk management (as described in SMS) and their implementation on board?</t>
  </si>
  <si>
    <t>Does the vessel undergo cyber risk assessment (at an interval deemed suitable by the company) by means of either of the following:
- self-assessment followed by third party risk assessment
- penetration tests of critical IT and OT infrastructure performed by external experts simulating cyber attacks?</t>
  </si>
  <si>
    <t>Are on-board systems forbidden to be remotely accessed by technicians and manufacturers without authorization by the vessel’s senior leadership team (For example, by following a two-step digital authorization process)?</t>
  </si>
  <si>
    <t>Fuel oil management</t>
  </si>
  <si>
    <t>B.1 MARPOL delivered fuel oil sampling</t>
  </si>
  <si>
    <t>B.2 In-use fuel oil sampling</t>
  </si>
  <si>
    <t>3200.16</t>
  </si>
  <si>
    <t>B.3 Testing</t>
  </si>
  <si>
    <t>C. Operational procedures</t>
  </si>
  <si>
    <t>3200.17</t>
  </si>
  <si>
    <t>3200.18</t>
  </si>
  <si>
    <t>D. Additional questions</t>
  </si>
  <si>
    <t>3200.19</t>
  </si>
  <si>
    <t>B.Sampling &amp; Testing</t>
  </si>
  <si>
    <t>Is all fuel oil sampling (during bunkering) carried out using an automatic sampler (time or flow proportional) in accordance with MARPOL Annex VI?</t>
  </si>
  <si>
    <r>
      <t xml:space="preserve">Is bunkered fuel oil </t>
    </r>
    <r>
      <rPr>
        <b/>
        <u/>
        <sz val="16"/>
        <rFont val="Arial"/>
        <family val="2"/>
      </rPr>
      <t>always</t>
    </r>
    <r>
      <rPr>
        <sz val="16"/>
        <rFont val="Arial"/>
        <family val="2"/>
      </rPr>
      <t xml:space="preserve"> tested (before use onboard) by a recognized fuel analysis organization ashore in accordance with the requirements of ISO 8217 standard?</t>
    </r>
  </si>
  <si>
    <r>
      <t xml:space="preserve">For the situations where commingling of two different fuels is unavoidable, does the relevant ship crew implement the company prescribed </t>
    </r>
    <r>
      <rPr>
        <b/>
        <u/>
        <sz val="16"/>
        <rFont val="Arial"/>
        <family val="2"/>
      </rPr>
      <t>commingling procedure</t>
    </r>
    <r>
      <rPr>
        <sz val="16"/>
        <rFont val="Arial"/>
        <family val="2"/>
      </rPr>
      <t xml:space="preserve"> to determine the compatibility of two bunkers (including the reference test methods)?</t>
    </r>
  </si>
  <si>
    <t>Are the copies of valid certificate of quality (COQ) and associated laboratory analysis reports for the recently bunkered fuel oil available on board?</t>
  </si>
  <si>
    <t>A. General procedures</t>
  </si>
  <si>
    <t>B. Garbage types</t>
  </si>
  <si>
    <t>B.3 Ashes and clinkers</t>
  </si>
  <si>
    <t>B.4 Cleaning agents &amp; additives</t>
  </si>
  <si>
    <t>B.5 Plastics</t>
  </si>
  <si>
    <t>5200.41</t>
  </si>
  <si>
    <t>5200.42</t>
  </si>
  <si>
    <t>5200.43</t>
  </si>
  <si>
    <t>C. Additional questions</t>
  </si>
  <si>
    <t>Are all collection garbage receptacles for all categories of garbage labelled/marked and color coded?</t>
  </si>
  <si>
    <t>B.1 Food waste</t>
  </si>
  <si>
    <t>Is the discharge from comminutors directed to a dedicated holding tank while the vessel is operating in special areas?</t>
  </si>
  <si>
    <t>Is the vessel equipped with a refrigerated sack compactor or freezer space for food waste storage?</t>
  </si>
  <si>
    <t>Is the vessel equipped with a grease interceptors (grease traps)?</t>
  </si>
  <si>
    <r>
      <t xml:space="preserve">Are </t>
    </r>
    <r>
      <rPr>
        <u/>
        <sz val="16"/>
        <rFont val="Arial"/>
        <family val="2"/>
      </rPr>
      <t>non harmful</t>
    </r>
    <r>
      <rPr>
        <sz val="16"/>
        <rFont val="Arial"/>
        <family val="2"/>
      </rPr>
      <t xml:space="preserve"> (MARPOL Annex V compliant) cleaning agents and additives used for cleaning the deck / external surfaces?</t>
    </r>
  </si>
  <si>
    <t>5200.39</t>
  </si>
  <si>
    <t>Are plastic cutlery, dishes &amp; straws banned on board?</t>
  </si>
  <si>
    <t>5200.40</t>
  </si>
  <si>
    <t>Are beverages and mineral water bottles in bonded store replaced by better sustainable alternatives such as beverages in tin cans and large water barrels in a dispenser?</t>
  </si>
  <si>
    <t>Are single food servings in small plastic pots not used on board (for example, small yoghurt pots are replaced with decanted supplies in large containers)?</t>
  </si>
  <si>
    <t>Has the crew completed training / education programme in relation to garbage management?</t>
  </si>
  <si>
    <t xml:space="preserve">Are the crew aware that plastic should not be incinerated? </t>
  </si>
  <si>
    <t>For ALL ships (5410.19)</t>
  </si>
  <si>
    <t>5410.19</t>
  </si>
  <si>
    <t>5441</t>
  </si>
  <si>
    <r>
      <t>Greenhouse Gas (GHG) Emissions - Methane (CH</t>
    </r>
    <r>
      <rPr>
        <b/>
        <vertAlign val="subscript"/>
        <sz val="16"/>
        <rFont val="Arial"/>
        <family val="2"/>
      </rPr>
      <t>4</t>
    </r>
    <r>
      <rPr>
        <b/>
        <sz val="16"/>
        <rFont val="Arial"/>
        <family val="2"/>
      </rPr>
      <t>) Emissions - Main Propulsion</t>
    </r>
  </si>
  <si>
    <t>Alternative 1 - Gas Turbine or High Pressure Dual Fuel Engine</t>
  </si>
  <si>
    <t>5441.2</t>
  </si>
  <si>
    <t>Is the ship powered by low (or no) Methane Slip technology, for example, Gas Turbine or High Pressure Dual Fuel (HPDF) Engine?</t>
  </si>
  <si>
    <t>Alternative 2 - Other Engine Types</t>
  </si>
  <si>
    <t>5441.3</t>
  </si>
  <si>
    <t>5441.1</t>
  </si>
  <si>
    <t>Does the ship use a continuous emission monitoring system (in-situ or extractive) for monitoring and recording Methane Slip?</t>
  </si>
  <si>
    <t>5441.4</t>
  </si>
  <si>
    <t>5801.4</t>
  </si>
  <si>
    <t>Is the ship’s hull and/or fuel tanks are built of advanced shipbuilding plates (highly ductile steel) or structural features (for example, sandwich plate structure)?</t>
  </si>
  <si>
    <t>A. General - managing work/rest hours</t>
  </si>
  <si>
    <t>B. Fatigue management</t>
  </si>
  <si>
    <t>7500.9</t>
  </si>
  <si>
    <t>Does the fatigue mitigation and control strategy consist of the following (both):
- framework to assess the hazards associated with fatigue (hazard assessment)
- strategies to mitigate the risk of fatigue (risk mitigation)</t>
  </si>
  <si>
    <t>7500.10</t>
  </si>
  <si>
    <t>C. Additional questions - reporting, training &amp; awareness</t>
  </si>
  <si>
    <t>7500.11</t>
  </si>
  <si>
    <t>Are work/rest hours performed by the individual seafarer recorded  with the use of a software programme and the reports generated accessible for the office?</t>
  </si>
  <si>
    <t>Does the ship have fatigue mitigation and control strategy (or similar document) available within the Safety Management System (SMS) to ensure the health and well being of the seafarers?</t>
  </si>
  <si>
    <t>Does the Master implement the use of any one of the following fatigue management tools (as described in IMO MSC.1/Circ1598) by shipboard crew on board:
- Sleep Diary
- Self-monitoring through fatigue and sleepiness ratings
- Fatigue self-assessment tool
- Fatigue event reporting</t>
  </si>
  <si>
    <r>
      <t xml:space="preserve">Does the ship have a procedure in which crew members are able to report to a designated person on fatigue related issues </t>
    </r>
    <r>
      <rPr>
        <b/>
        <u/>
        <sz val="16"/>
        <rFont val="Arial"/>
        <family val="2"/>
      </rPr>
      <t>without fearing any action against them for such communication</t>
    </r>
    <r>
      <rPr>
        <sz val="16"/>
        <rFont val="Arial"/>
        <family val="2"/>
      </rPr>
      <t>?</t>
    </r>
  </si>
  <si>
    <t>Do all shipboard crew members undergo company fatigue management training and awareness campaigns on an initial and recurrent basis?</t>
  </si>
  <si>
    <r>
      <t>Alternative for 1300.1</t>
    </r>
    <r>
      <rPr>
        <u/>
        <sz val="16"/>
        <rFont val="Arial"/>
        <family val="2"/>
      </rPr>
      <t>:</t>
    </r>
    <r>
      <rPr>
        <sz val="16"/>
        <rFont val="Arial"/>
        <family val="2"/>
      </rPr>
      <t xml:space="preserve"> sufficient number of air cylinders for the sole purpose of safety drills.</t>
    </r>
  </si>
  <si>
    <t>Does the vessel have access to contingency plans and related information in a non-electronic form that need to be followed in the event of a cyber attack?</t>
  </si>
  <si>
    <t>Are any tanks intended for fuel-oil or other substances, with a minimum capacity of 20m³, constructed at least B/15 or 2 meters above the keel level ?</t>
  </si>
  <si>
    <t>Are tanks for fuel oil protected by a double side ? (for ships below 20,000gt, width of double side to be at least 0.76m ; for 20,000gt and above, width to be at least 2 meters)</t>
  </si>
  <si>
    <t>Are all lubrication oil tanks constructed at least 0.76 meters above the keel line ?</t>
  </si>
  <si>
    <t>Does an additional examination take place after unusual events, such as long periods of inactivity, excessive loads, heat exposure, loading/discharge at swell ports, etc.?</t>
  </si>
  <si>
    <t>Are non-conformities, accidents and hazardous occurrences reported to the office?</t>
  </si>
  <si>
    <t>Is fine filtering mesh installed to the ship’s washing machine’s outlets to prevent micro-plastic fibres reaching the ocean?</t>
  </si>
  <si>
    <t>Has the ship achieved annual reduction in Methane Slip on its LNG-fuelled engines?</t>
  </si>
  <si>
    <t>Have shipboard personnel received awareness training on methane emissions from LNG-fuelled engines?</t>
  </si>
  <si>
    <t>Are fuel oil samples drawn from the following designated sampling points at least once every four months for testing of catalytic fines &amp; separator efficiency at a recognized fuel analysis organization ashore?
1. at engine inlet
2. before separator
3. after separator</t>
  </si>
  <si>
    <t>Is the commingling of two different bunkers (even of the same grade of fuel) prohibited?</t>
  </si>
  <si>
    <t>Is the grinder / comminutor also used beyond 12 nautical miles (and operating outside special areas) from the nearest shore as they hasten assimilation into the marine environment ?</t>
  </si>
  <si>
    <t>Does a designated shipboard personnel provide a dedicated watch (from a safe location) on bunker station during the entire duration of the LNG bunkering?</t>
  </si>
  <si>
    <t>Is the ship certified for the latest edition of ISO 10015 (quality management – guidelines for competence management and people development)?</t>
  </si>
  <si>
    <t>Is the ship certified for the latest edition of ISO 30401 (knowledge management systems – requirements)?</t>
  </si>
  <si>
    <t>REQUIREMENTS ACCORDING TO ISO STANDARDS</t>
  </si>
  <si>
    <r>
      <t xml:space="preserve">Do all the ship’s engines (main and auxiliary) </t>
    </r>
    <r>
      <rPr>
        <b/>
        <u/>
        <sz val="16"/>
        <rFont val="Arial"/>
        <family val="2"/>
      </rPr>
      <t>ALWAYS</t>
    </r>
    <r>
      <rPr>
        <sz val="16"/>
        <rFont val="Arial"/>
        <family val="2"/>
      </rPr>
      <t xml:space="preserve"> operate at NOx Tier 3 levels in all ports and contiguous zones (24 nm from the nearest land)?</t>
    </r>
  </si>
  <si>
    <t>For ships required to follow D-1 standard (as per International Ballast Water Management Certificate (IBWMC))</t>
  </si>
  <si>
    <t>5700.10</t>
  </si>
  <si>
    <t>For ships required to follow D-2 standard (as per International Ballast Water Management Certificate (IBWMC))</t>
  </si>
  <si>
    <t>5700.11</t>
  </si>
  <si>
    <t>5700.12</t>
  </si>
  <si>
    <t>5700.14</t>
  </si>
  <si>
    <t>5700.15</t>
  </si>
  <si>
    <t>Does the ship voluntarily comply with D-2 ballast water management standard using a type-approved ballast water treatment system (BWTS)?</t>
  </si>
  <si>
    <t>Does the ship carry and implement ship-specific contingency plan prepared taking into account system design limitations, for example, 
- the UV-based BWTS cannot operate correctly in ports where the water is very muddy, 
- when operating in low salinity ports, the crew should plan to carry enough salt water or brine in order for the electrochlorination BWTS to function effectively.</t>
  </si>
  <si>
    <t>Does the ship undertake (both of) the following in order to keep the BWTS in operable condition:
- maintain full inventory of manufacturer recommended spare parts list
- maintain safe-margin stock of consumables (such as chemicals with short shelf-life, UV lamps, etc. as required by the installed system)</t>
  </si>
  <si>
    <t>5700.13</t>
  </si>
  <si>
    <t>Does relevant shipboard personnel make use of suitable personal protective equipment (PPE) for handling chemicals used to operate BWTS?</t>
  </si>
  <si>
    <t>Is relevant crew trained to operate specific BWT system installed on board, for example, by means of computer-based training, training at the makers facilities or on a simulation BWMS that mimics real BWTS operations?</t>
  </si>
  <si>
    <t>Is the relevant crew familiarized with the operation of the BWTS installed on board?</t>
  </si>
  <si>
    <t>For all ships</t>
  </si>
  <si>
    <t>5100</t>
  </si>
  <si>
    <t>Biofouling Management</t>
  </si>
  <si>
    <t>5100.5</t>
  </si>
  <si>
    <t>5100.6</t>
  </si>
  <si>
    <t>5100.7</t>
  </si>
  <si>
    <t>Are there ship-specific procedures/instructions (according to IMO guidelines) for the control and management of ship's biofouling to minimize the transfer of invasive aquatic species?</t>
  </si>
  <si>
    <t>Does the ship undergo in-water inspections and proactive hull cleanings as per the frequency and timing defined in consultation with coatings manufacturer and/or coatings consultant?</t>
  </si>
  <si>
    <t>Does the ship communicate to the office data points that are pre-defined as indicators for reactive hull cleaning (For example, based on performance monitoring or other relevant datasets such as increased drag or increased friction)?</t>
  </si>
  <si>
    <t>5100.9</t>
  </si>
  <si>
    <t>Is the vessel's hull coated with non-toxic hard coating to mitigate bio-fouling?</t>
  </si>
  <si>
    <t>Vessel assigned to NOx Tier-3 ECA route (Y/N)</t>
  </si>
  <si>
    <t>Main propulsion type</t>
  </si>
  <si>
    <t>DIESEL ENGINE</t>
  </si>
  <si>
    <t>Electricity generation</t>
  </si>
  <si>
    <t>DUAL FUEL DIESEL ENGINE</t>
  </si>
  <si>
    <t>For DIESEL-ELECTRIC &amp; DUAL FUEL (LNG / LPG) data, use "OTHER ENGINE" modules below</t>
  </si>
  <si>
    <t>STEAM TURBINE</t>
  </si>
  <si>
    <r>
      <rPr>
        <b/>
        <sz val="12"/>
        <rFont val="Arial"/>
        <family val="2"/>
      </rPr>
      <t>NA</t>
    </r>
    <r>
      <rPr>
        <b/>
        <sz val="12"/>
        <rFont val="Wingdings"/>
        <charset val="2"/>
      </rPr>
      <t>à</t>
    </r>
  </si>
  <si>
    <t>GAS TURBINE</t>
  </si>
  <si>
    <t>DIESEL-ELECTRIC</t>
  </si>
  <si>
    <t>STEAM TURBINE + (DUAL FUEL) DIESEL ENGINE</t>
  </si>
  <si>
    <t>CHECKLIST - BASIC CRITERIA - SHIP SURVEY - RO-RO CARGO SHIP - VERSION 2023</t>
  </si>
  <si>
    <t>CHECKLIST - RANKING CRITERIA - SHIP SURVEY - RO-RO CARGO SHIP - VERSION 2023</t>
  </si>
  <si>
    <t>CHECKLIST - RANKING CRITERIA - SURVEY - RO-RO CARGO SHIP - VERSION 2023</t>
  </si>
  <si>
    <t>Are all recyclable material such as paper, plastic, metal (for example, tin cans), glass, bottles, crockery &amp; similar refuse, and dunnage always delivered to the port reception facilities?</t>
  </si>
  <si>
    <t>5821.19</t>
  </si>
  <si>
    <t>Does the ship have in operation a Class-approved equipment that ensures that the oil content of the bilge water effluent without dilution does not exceed 5 parts per million?</t>
  </si>
  <si>
    <t>5821.9 is an alternative to 5821.1 - 5821.19 (all the above)</t>
  </si>
  <si>
    <r>
      <t xml:space="preserve">Is the crew </t>
    </r>
    <r>
      <rPr>
        <b/>
        <u/>
        <sz val="16"/>
        <rFont val="Arial"/>
        <family val="2"/>
      </rPr>
      <t>aware</t>
    </r>
    <r>
      <rPr>
        <sz val="16"/>
        <rFont val="Arial"/>
        <family val="2"/>
      </rPr>
      <t xml:space="preserve"> that old ropes and mooring lines are forbidden to be dumped at sea and must be retained on board until landed ashore for correct disposal?</t>
    </r>
  </si>
  <si>
    <t>5500.10</t>
  </si>
  <si>
    <r>
      <rPr>
        <b/>
        <u/>
        <sz val="16"/>
        <rFont val="Arial"/>
        <family val="2"/>
      </rPr>
      <t>Alternative for 5500.1, 5500.2, 5500.3 &amp; 5500.8 (applicable ONLY for short-haul vessels)</t>
    </r>
    <r>
      <rPr>
        <sz val="16"/>
        <rFont val="Arial"/>
        <family val="2"/>
      </rPr>
      <t xml:space="preserve">
Does the ship deliver all its sewage / sewage sludge (regardless of treated or untreated) to port reception facilities (where available)?</t>
    </r>
  </si>
  <si>
    <t>5900.14</t>
  </si>
  <si>
    <t>Is a software tool used to support the IHM maintenance process, for example, for the collection of Material Declarations (MDs) &amp; SDoCs for all purchased items that fall into the scope of IHM Part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</si>
</sst>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0">
    <numFmt numFmtId="164" formatCode="&quot;Minimum ranking score required for element 5410 = &quot;0#"/>
    <numFmt numFmtId="166" formatCode="&quot;Minimum ranking score required for element 5421 = &quot;0#"/>
    <numFmt numFmtId="167" formatCode="&quot;Minimum ranking score required for element 5430 = &quot;0#"/>
    <numFmt numFmtId="170" formatCode="&quot;Minimum ranking score required for element 5460 = &quot;0#"/>
    <numFmt numFmtId="172" formatCode="&quot;Minimum ranking score required for element 1200 = &quot;0"/>
    <numFmt numFmtId="173" formatCode="&quot;Minimum ranking score required for element 1300 = &quot;0"/>
    <numFmt numFmtId="174" formatCode="&quot;Minimum ranking score required for element 1400 = &quot;0"/>
    <numFmt numFmtId="175" formatCode="&quot;Minimum ranking score required for element 1500 = &quot;0"/>
    <numFmt numFmtId="176" formatCode="&quot;Minimum ranking score required for element 1600 = &quot;0"/>
    <numFmt numFmtId="177" formatCode="&quot;Minimum ranking score required for element 2100 = &quot;0"/>
    <numFmt numFmtId="178" formatCode="&quot;Minimum ranking score required for element 2300 = &quot;0"/>
    <numFmt numFmtId="179" formatCode="&quot;Minimum ranking score required for element 3100 = &quot;0"/>
    <numFmt numFmtId="180" formatCode="&quot;Minimum ranking score required for element 3200 = &quot;0"/>
    <numFmt numFmtId="181" formatCode="&quot;Minimum ranking score required for element 5200 = &quot;0"/>
    <numFmt numFmtId="182" formatCode="&quot;Minimum ranking score required for element 5700 = &quot;0"/>
    <numFmt numFmtId="183" formatCode="&quot;Minimum ranking score required for element 6100 = &quot;0"/>
    <numFmt numFmtId="184" formatCode="&quot;Minimum ranking score required for element 6200 = &quot;0"/>
    <numFmt numFmtId="185" formatCode="&quot;Minimum ranking score required for element 6300 = &quot;0"/>
    <numFmt numFmtId="187" formatCode="&quot;Minimum ranking score required for element 7200 = &quot;0"/>
    <numFmt numFmtId="188" formatCode="&quot;Minimum ranking score required for element 7300 = &quot;0"/>
    <numFmt numFmtId="189" formatCode="&quot;Minimum ranking score required for element 7400 = &quot;0"/>
    <numFmt numFmtId="190" formatCode="&quot;Minimum ranking score required for element 7500 = &quot;0"/>
    <numFmt numFmtId="191" formatCode="&quot;Minimum ranking score required for element 2120 = &quot;0"/>
    <numFmt numFmtId="192" formatCode="0.000"/>
    <numFmt numFmtId="196" formatCode="&quot;Minimum ranking score required for element 5820 = &quot;0"/>
    <numFmt numFmtId="197" formatCode="&quot;Minimum ranking score required for element 5821 = &quot;0"/>
    <numFmt numFmtId="198" formatCode="&quot;Minimum ranking score required for element 5822 = &quot;0"/>
    <numFmt numFmtId="199" formatCode="&quot;Minimum ranking score required for element 6110 = &quot;0"/>
    <numFmt numFmtId="200" formatCode="&quot;Minimum ranking score required for element 1700 = &quot;0"/>
    <numFmt numFmtId="201" formatCode="&quot;Minimum ranking score required for element 1710 = &quot;0"/>
    <numFmt numFmtId="202" formatCode="&quot;Minimum ranking score required for element 2111 = &quot;0"/>
    <numFmt numFmtId="203" formatCode="&quot;Minimum ranking score required for element 5500 = &quot;0"/>
    <numFmt numFmtId="204" formatCode="&quot;Minimum ranking score required for element 5510 = &quot;0"/>
    <numFmt numFmtId="206" formatCode="&quot;Minimum ranking score required for element 1610 = &quot;0"/>
    <numFmt numFmtId="208" formatCode="&quot;Minimum ranking score required for element 4602 = &quot;0"/>
    <numFmt numFmtId="209" formatCode="&quot;Minimum ranking score required for element 4606 = &quot;0"/>
    <numFmt numFmtId="210" formatCode="&quot;Minimum ranking score required for element 6700 = &quot;0"/>
    <numFmt numFmtId="211" formatCode="&quot;Minimum ranking score required for element 1550 = &quot;0"/>
    <numFmt numFmtId="212" formatCode="&quot;Minimum ranking score required for element 4900 = &quot;0"/>
    <numFmt numFmtId="213" formatCode="&quot;Minimum ranking score required for element 2200 = &quot;0"/>
    <numFmt numFmtId="214" formatCode="&quot;Minimum ranking score required for element 4500 = &quot;0"/>
    <numFmt numFmtId="215" formatCode="&quot;Minimum ranking score required for element 4601 = &quot;0"/>
    <numFmt numFmtId="216" formatCode="&quot;Minimum ranking score required for element 4603 = &quot;0"/>
    <numFmt numFmtId="217" formatCode="&quot;Minimum ranking score required for element 5420 = &quot;0"/>
    <numFmt numFmtId="218" formatCode="&quot;Minimum ranking score required for element 5800 = &quot;0"/>
    <numFmt numFmtId="219" formatCode="&quot;Minimum ranking score required for element 5801 = &quot;0"/>
    <numFmt numFmtId="220" formatCode="&quot;Minimum ranking score required for element 5810 = &quot;0#"/>
    <numFmt numFmtId="221" formatCode="&quot;Minimum ranking score required for element 5811 = &quot;0#"/>
    <numFmt numFmtId="222" formatCode="&quot;Minimum ranking score required for element 5812 = &quot;0#"/>
    <numFmt numFmtId="223" formatCode="&quot;Minimum ranking score required for element 5900 = &quot;0"/>
    <numFmt numFmtId="224" formatCode="&quot;Minimum ranking score required for element 6500 = &quot;0"/>
    <numFmt numFmtId="225" formatCode="##&quot; not complied&quot;"/>
    <numFmt numFmtId="226" formatCode="0.0"/>
    <numFmt numFmtId="227" formatCode="&quot;Minimum ranking score required for element 1510 = &quot;0"/>
    <numFmt numFmtId="228" formatCode="&quot;Minimum ranking score required for element 1800 = &quot;0"/>
    <numFmt numFmtId="229" formatCode="&quot;Minimum ranking score required for element 5440 = &quot;0"/>
    <numFmt numFmtId="230" formatCode="&quot;Minimum ranking score required for element 9421 = &quot;0"/>
    <numFmt numFmtId="231" formatCode="&quot;Minimum ranking score required for element 3101 = &quot;0"/>
    <numFmt numFmtId="232" formatCode="&quot;Minimum ranking score required for element 5441 = &quot;0"/>
    <numFmt numFmtId="233" formatCode="&quot;Minimum ranking score required for element 5100 = &quot;0"/>
  </numFmts>
  <fonts count="10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20"/>
      <name val="Arial"/>
      <family val="2"/>
    </font>
    <font>
      <b/>
      <sz val="14"/>
      <name val="Arial"/>
      <family val="2"/>
    </font>
    <font>
      <b/>
      <sz val="12"/>
      <name val="Arial"/>
      <family val="2"/>
    </font>
    <font>
      <sz val="12"/>
      <name val="Arial"/>
      <family val="2"/>
    </font>
    <font>
      <b/>
      <sz val="12"/>
      <color indexed="12"/>
      <name val="Arial"/>
      <family val="2"/>
    </font>
    <font>
      <sz val="12"/>
      <color indexed="10"/>
      <name val="Arial"/>
      <family val="2"/>
    </font>
    <font>
      <sz val="14"/>
      <name val="Arial"/>
      <family val="2"/>
    </font>
    <font>
      <b/>
      <sz val="16"/>
      <color indexed="10"/>
      <name val="Arial"/>
      <family val="2"/>
    </font>
    <font>
      <sz val="16"/>
      <name val="Arial"/>
      <family val="2"/>
    </font>
    <font>
      <b/>
      <sz val="14"/>
      <color indexed="10"/>
      <name val="Arial Black"/>
      <family val="2"/>
    </font>
    <font>
      <sz val="14"/>
      <color indexed="10"/>
      <name val="Arial Black"/>
      <family val="2"/>
    </font>
    <font>
      <b/>
      <sz val="14"/>
      <color indexed="12"/>
      <name val="Arial"/>
      <family val="2"/>
    </font>
    <font>
      <b/>
      <sz val="14"/>
      <color indexed="10"/>
      <name val="Arial"/>
      <family val="2"/>
    </font>
    <font>
      <sz val="10"/>
      <color indexed="12"/>
      <name val="Arial"/>
      <family val="2"/>
    </font>
    <font>
      <sz val="14"/>
      <color indexed="10"/>
      <name val="Arial"/>
      <family val="2"/>
    </font>
    <font>
      <sz val="14"/>
      <color indexed="12"/>
      <name val="Arial"/>
      <family val="2"/>
    </font>
    <font>
      <b/>
      <sz val="14"/>
      <color indexed="52"/>
      <name val="Arial"/>
      <family val="2"/>
    </font>
    <font>
      <b/>
      <sz val="36"/>
      <name val="Arial"/>
      <family val="2"/>
    </font>
    <font>
      <sz val="14"/>
      <color indexed="57"/>
      <name val="Arial"/>
      <family val="2"/>
    </font>
    <font>
      <b/>
      <sz val="12"/>
      <color indexed="10"/>
      <name val="Arial"/>
      <family val="2"/>
    </font>
    <font>
      <b/>
      <sz val="18"/>
      <color indexed="10"/>
      <name val="Arial"/>
      <family val="2"/>
    </font>
    <font>
      <sz val="10"/>
      <name val="Arial"/>
      <family val="2"/>
    </font>
    <font>
      <sz val="10"/>
      <color indexed="10"/>
      <name val="Arial"/>
      <family val="2"/>
    </font>
    <font>
      <b/>
      <i/>
      <sz val="12"/>
      <name val="Arial"/>
      <family val="2"/>
    </font>
    <font>
      <b/>
      <sz val="16"/>
      <name val="Arial"/>
      <family val="2"/>
    </font>
    <font>
      <b/>
      <sz val="26"/>
      <name val="Arial"/>
      <family val="2"/>
    </font>
    <font>
      <b/>
      <u/>
      <sz val="16"/>
      <name val="Arial"/>
      <family val="2"/>
    </font>
    <font>
      <sz val="16"/>
      <color indexed="22"/>
      <name val="Arial"/>
      <family val="2"/>
    </font>
    <font>
      <u/>
      <sz val="16"/>
      <name val="Arial"/>
      <family val="2"/>
    </font>
    <font>
      <b/>
      <sz val="15"/>
      <name val="Arial"/>
      <family val="2"/>
    </font>
    <font>
      <b/>
      <sz val="16"/>
      <color indexed="8"/>
      <name val="Arial"/>
      <family val="2"/>
    </font>
    <font>
      <sz val="16"/>
      <color indexed="8"/>
      <name val="Arial"/>
      <family val="2"/>
    </font>
    <font>
      <i/>
      <sz val="16"/>
      <name val="Arial"/>
      <family val="2"/>
    </font>
    <font>
      <sz val="1"/>
      <name val="Arial"/>
      <family val="2"/>
    </font>
    <font>
      <sz val="16"/>
      <color indexed="55"/>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u/>
      <sz val="16"/>
      <color indexed="8"/>
      <name val="Arial"/>
      <family val="2"/>
    </font>
    <font>
      <b/>
      <sz val="22"/>
      <name val="Arial"/>
      <family val="2"/>
    </font>
    <font>
      <sz val="16"/>
      <color indexed="10"/>
      <name val="Arial"/>
      <family val="2"/>
    </font>
    <font>
      <b/>
      <sz val="16"/>
      <color rgb="FFFF0000"/>
      <name val="Arial"/>
      <family val="2"/>
    </font>
    <font>
      <u/>
      <sz val="11"/>
      <color theme="10"/>
      <name val="Calibri"/>
      <family val="2"/>
      <scheme val="minor"/>
    </font>
    <font>
      <b/>
      <sz val="10"/>
      <color indexed="10"/>
      <name val="Arial Black"/>
      <family val="2"/>
    </font>
    <font>
      <sz val="10"/>
      <color indexed="17"/>
      <name val="Arial"/>
      <family val="2"/>
    </font>
    <font>
      <b/>
      <sz val="1"/>
      <color indexed="10"/>
      <name val="Arial Black"/>
      <family val="2"/>
    </font>
    <font>
      <sz val="10"/>
      <color indexed="10"/>
      <name val="Arial Black"/>
      <family val="2"/>
    </font>
    <font>
      <sz val="14"/>
      <color indexed="48"/>
      <name val="Arial"/>
      <family val="2"/>
    </font>
    <font>
      <b/>
      <sz val="14"/>
      <color indexed="17"/>
      <name val="Arial"/>
      <family val="2"/>
    </font>
    <font>
      <b/>
      <sz val="14"/>
      <color indexed="9"/>
      <name val="Arial Black"/>
      <family val="2"/>
    </font>
    <font>
      <sz val="10"/>
      <color indexed="9"/>
      <name val="Arial"/>
      <family val="2"/>
    </font>
    <font>
      <sz val="14"/>
      <color indexed="17"/>
      <name val="Arial"/>
      <family val="2"/>
    </font>
    <font>
      <sz val="26"/>
      <name val="Arial"/>
      <family val="2"/>
    </font>
    <font>
      <sz val="16"/>
      <color theme="1"/>
      <name val="Arial"/>
      <family val="2"/>
    </font>
    <font>
      <sz val="16"/>
      <color indexed="17"/>
      <name val="Arial"/>
      <family val="2"/>
    </font>
    <font>
      <b/>
      <sz val="26"/>
      <color indexed="9"/>
      <name val="Arial"/>
      <family val="2"/>
    </font>
    <font>
      <sz val="26"/>
      <color indexed="9"/>
      <name val="Arial"/>
      <family val="2"/>
    </font>
    <font>
      <sz val="26"/>
      <color indexed="17"/>
      <name val="Arial"/>
      <family val="2"/>
    </font>
    <font>
      <b/>
      <sz val="14"/>
      <color indexed="8"/>
      <name val="Arial"/>
      <family val="2"/>
    </font>
    <font>
      <b/>
      <u/>
      <sz val="17"/>
      <name val="Arial"/>
      <family val="2"/>
    </font>
    <font>
      <sz val="17"/>
      <name val="Arial"/>
      <family val="2"/>
    </font>
    <font>
      <b/>
      <sz val="14"/>
      <color indexed="9"/>
      <name val="Arial"/>
      <family val="2"/>
    </font>
    <font>
      <b/>
      <sz val="14"/>
      <color indexed="57"/>
      <name val="Arial"/>
      <family val="2"/>
    </font>
    <font>
      <sz val="10"/>
      <color theme="1"/>
      <name val="Arial"/>
      <family val="2"/>
    </font>
    <font>
      <sz val="12"/>
      <color theme="1"/>
      <name val="Calibri"/>
      <family val="2"/>
      <scheme val="minor"/>
    </font>
    <font>
      <sz val="12"/>
      <color theme="1"/>
      <name val="Arial"/>
      <family val="2"/>
    </font>
    <font>
      <b/>
      <sz val="12"/>
      <color theme="1"/>
      <name val="Arial"/>
      <family val="2"/>
    </font>
    <font>
      <b/>
      <u/>
      <sz val="12"/>
      <color theme="1"/>
      <name val="Arial"/>
      <family val="2"/>
    </font>
    <font>
      <b/>
      <sz val="12"/>
      <color rgb="FFFF0000"/>
      <name val="Arial"/>
      <family val="2"/>
    </font>
    <font>
      <b/>
      <sz val="12"/>
      <color theme="1"/>
      <name val="Calibri"/>
      <family val="2"/>
      <scheme val="minor"/>
    </font>
    <font>
      <b/>
      <sz val="10"/>
      <color theme="1"/>
      <name val="Arial"/>
      <family val="2"/>
    </font>
    <font>
      <b/>
      <sz val="10"/>
      <color theme="1"/>
      <name val="Calibri"/>
      <family val="2"/>
      <scheme val="minor"/>
    </font>
    <font>
      <b/>
      <sz val="11"/>
      <color theme="1"/>
      <name val="Calibri"/>
      <family val="2"/>
      <scheme val="minor"/>
    </font>
    <font>
      <b/>
      <sz val="12"/>
      <name val="Calibri"/>
      <family val="2"/>
      <scheme val="minor"/>
    </font>
    <font>
      <u/>
      <sz val="10"/>
      <color theme="10"/>
      <name val="Arial"/>
      <family val="2"/>
    </font>
    <font>
      <sz val="1"/>
      <color theme="1"/>
      <name val="Calibri"/>
      <family val="2"/>
      <scheme val="minor"/>
    </font>
    <font>
      <sz val="11"/>
      <color rgb="FF333333"/>
      <name val="Calibri"/>
      <family val="2"/>
      <scheme val="minor"/>
    </font>
    <font>
      <b/>
      <vertAlign val="subscript"/>
      <sz val="16"/>
      <name val="Arial"/>
      <family val="2"/>
    </font>
    <font>
      <sz val="14"/>
      <color rgb="FF339966"/>
      <name val="Arial"/>
      <family val="2"/>
    </font>
    <font>
      <b/>
      <sz val="12"/>
      <name val="Wingdings"/>
      <charset val="2"/>
    </font>
    <font>
      <b/>
      <u/>
      <sz val="12"/>
      <color rgb="FFFF0000"/>
      <name val="Arial"/>
      <family val="2"/>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indexed="40"/>
        <bgColor indexed="64"/>
      </patternFill>
    </fill>
    <fill>
      <patternFill patternType="solid">
        <fgColor indexed="14"/>
        <bgColor indexed="64"/>
      </patternFill>
    </fill>
    <fill>
      <patternFill patternType="lightUp">
        <bgColor indexed="51"/>
      </patternFill>
    </fill>
    <fill>
      <patternFill patternType="solid">
        <fgColor indexed="50"/>
        <bgColor indexed="64"/>
      </patternFill>
    </fill>
    <fill>
      <patternFill patternType="solid">
        <fgColor theme="0"/>
        <bgColor indexed="64"/>
      </patternFill>
    </fill>
    <fill>
      <patternFill patternType="solid">
        <fgColor rgb="FFC0C0C0"/>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indexed="13"/>
        <bgColor indexed="43"/>
      </patternFill>
    </fill>
    <fill>
      <patternFill patternType="solid">
        <fgColor theme="0"/>
        <bgColor indexed="43"/>
      </patternFill>
    </fill>
    <fill>
      <patternFill patternType="solid">
        <fgColor rgb="FF92D050"/>
        <bgColor indexed="64"/>
      </patternFill>
    </fill>
    <fill>
      <patternFill patternType="solid">
        <fgColor rgb="FF00B0F0"/>
        <bgColor indexed="64"/>
      </patternFill>
    </fill>
    <fill>
      <patternFill patternType="solid">
        <fgColor rgb="FFCCCCFF"/>
        <bgColor indexed="64"/>
      </patternFill>
    </fill>
    <fill>
      <patternFill patternType="solid">
        <fgColor theme="5" tint="0.39994506668294322"/>
        <bgColor indexed="64"/>
      </patternFill>
    </fill>
  </fills>
  <borders count="14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double">
        <color indexed="64"/>
      </top>
      <bottom/>
      <diagonal/>
    </border>
    <border>
      <left style="medium">
        <color indexed="64"/>
      </left>
      <right style="medium">
        <color indexed="64"/>
      </right>
      <top style="double">
        <color indexed="64"/>
      </top>
      <bottom style="medium">
        <color indexed="10"/>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double">
        <color indexed="64"/>
      </right>
      <top style="double">
        <color indexed="64"/>
      </top>
      <bottom style="medium">
        <color indexed="10"/>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10"/>
      </bottom>
      <diagonal/>
    </border>
    <border>
      <left/>
      <right/>
      <top style="medium">
        <color indexed="64"/>
      </top>
      <bottom style="medium">
        <color indexed="10"/>
      </bottom>
      <diagonal/>
    </border>
    <border>
      <left/>
      <right style="medium">
        <color indexed="64"/>
      </right>
      <top style="medium">
        <color indexed="64"/>
      </top>
      <bottom style="medium">
        <color indexed="10"/>
      </bottom>
      <diagonal/>
    </border>
    <border>
      <left style="medium">
        <color indexed="64"/>
      </left>
      <right/>
      <top style="medium">
        <color indexed="10"/>
      </top>
      <bottom style="medium">
        <color indexed="64"/>
      </bottom>
      <diagonal/>
    </border>
    <border>
      <left/>
      <right style="medium">
        <color indexed="10"/>
      </right>
      <top style="medium">
        <color indexed="10"/>
      </top>
      <bottom style="medium">
        <color indexed="64"/>
      </bottom>
      <diagonal/>
    </border>
    <border>
      <left style="medium">
        <color indexed="10"/>
      </left>
      <right/>
      <top style="medium">
        <color indexed="10"/>
      </top>
      <bottom style="medium">
        <color indexed="64"/>
      </bottom>
      <diagonal/>
    </border>
    <border>
      <left/>
      <right/>
      <top style="medium">
        <color indexed="10"/>
      </top>
      <bottom style="medium">
        <color indexed="64"/>
      </bottom>
      <diagonal/>
    </border>
    <border>
      <left/>
      <right style="medium">
        <color indexed="64"/>
      </right>
      <top style="medium">
        <color indexed="10"/>
      </top>
      <bottom style="medium">
        <color indexed="64"/>
      </bottom>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10"/>
      </left>
      <right/>
      <top/>
      <bottom style="medium">
        <color indexed="64"/>
      </bottom>
      <diagonal/>
    </border>
    <border>
      <left style="medium">
        <color indexed="64"/>
      </left>
      <right/>
      <top style="medium">
        <color indexed="10"/>
      </top>
      <bottom/>
      <diagonal/>
    </border>
    <border>
      <left/>
      <right style="medium">
        <color indexed="10"/>
      </right>
      <top style="medium">
        <color indexed="10"/>
      </top>
      <bottom/>
      <diagonal/>
    </border>
    <border>
      <left style="medium">
        <color indexed="10"/>
      </left>
      <right/>
      <top style="medium">
        <color indexed="10"/>
      </top>
      <bottom/>
      <diagonal/>
    </border>
    <border>
      <left/>
      <right/>
      <top style="medium">
        <color indexed="10"/>
      </top>
      <bottom/>
      <diagonal/>
    </border>
    <border>
      <left/>
      <right style="medium">
        <color indexed="64"/>
      </right>
      <top style="medium">
        <color indexed="10"/>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medium">
        <color indexed="64"/>
      </right>
      <top style="double">
        <color indexed="64"/>
      </top>
      <bottom style="medium">
        <color indexed="10"/>
      </bottom>
      <diagonal/>
    </border>
    <border>
      <left/>
      <right style="medium">
        <color indexed="64"/>
      </right>
      <top style="thin">
        <color indexed="64"/>
      </top>
      <bottom style="double">
        <color indexed="64"/>
      </bottom>
      <diagonal/>
    </border>
    <border>
      <left style="medium">
        <color indexed="64"/>
      </left>
      <right style="medium">
        <color indexed="64"/>
      </right>
      <top/>
      <bottom style="medium">
        <color indexed="1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double">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bottom style="thin">
        <color indexed="64"/>
      </bottom>
      <diagonal/>
    </border>
    <border>
      <left style="thin">
        <color auto="1"/>
      </left>
      <right style="medium">
        <color auto="1"/>
      </right>
      <top/>
      <bottom style="thin">
        <color auto="1"/>
      </bottom>
      <diagonal/>
    </border>
    <border>
      <left style="thin">
        <color indexed="64"/>
      </left>
      <right style="thin">
        <color indexed="64"/>
      </right>
      <top style="medium">
        <color indexed="64"/>
      </top>
      <bottom/>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double">
        <color indexed="64"/>
      </left>
      <right/>
      <top style="double">
        <color indexed="64"/>
      </top>
      <bottom style="double">
        <color indexed="64"/>
      </bottom>
      <diagonal/>
    </border>
  </borders>
  <cellStyleXfs count="60">
    <xf numFmtId="0" fontId="0"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5"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8" borderId="0" applyNumberFormat="0" applyBorder="0" applyAlignment="0" applyProtection="0"/>
    <xf numFmtId="0" fontId="41" fillId="11" borderId="0" applyNumberFormat="0" applyBorder="0" applyAlignment="0" applyProtection="0"/>
    <xf numFmtId="0" fontId="42" fillId="12"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9" borderId="0" applyNumberFormat="0" applyBorder="0" applyAlignment="0" applyProtection="0"/>
    <xf numFmtId="0" fontId="43" fillId="20" borderId="1" applyNumberFormat="0" applyAlignment="0" applyProtection="0"/>
    <xf numFmtId="0" fontId="44" fillId="21" borderId="2" applyNumberFormat="0" applyAlignment="0" applyProtection="0"/>
    <xf numFmtId="0" fontId="45" fillId="0" borderId="3" applyNumberFormat="0" applyFill="0" applyAlignment="0" applyProtection="0"/>
    <xf numFmtId="0" fontId="46" fillId="4" borderId="0" applyNumberFormat="0" applyBorder="0" applyAlignment="0" applyProtection="0"/>
    <xf numFmtId="0" fontId="47" fillId="7" borderId="1" applyNumberFormat="0" applyAlignment="0" applyProtection="0"/>
    <xf numFmtId="0" fontId="48" fillId="0" borderId="4" applyNumberFormat="0" applyFill="0" applyAlignment="0" applyProtection="0"/>
    <xf numFmtId="0" fontId="49" fillId="0" borderId="5" applyNumberFormat="0" applyFill="0" applyAlignment="0" applyProtection="0"/>
    <xf numFmtId="0" fontId="50" fillId="0" borderId="6" applyNumberFormat="0" applyFill="0" applyAlignment="0" applyProtection="0"/>
    <xf numFmtId="0" fontId="50" fillId="0" borderId="0" applyNumberFormat="0" applyFill="0" applyBorder="0" applyAlignment="0" applyProtection="0"/>
    <xf numFmtId="0" fontId="51" fillId="22" borderId="0" applyNumberFormat="0" applyBorder="0" applyAlignment="0" applyProtection="0"/>
    <xf numFmtId="0" fontId="27" fillId="0" borderId="0"/>
    <xf numFmtId="0" fontId="5" fillId="23" borderId="7" applyNumberFormat="0" applyFont="0" applyAlignment="0" applyProtection="0"/>
    <xf numFmtId="0" fontId="52" fillId="3" borderId="0" applyNumberFormat="0" applyBorder="0" applyAlignment="0" applyProtection="0"/>
    <xf numFmtId="9" fontId="5" fillId="0" borderId="0" applyFont="0" applyFill="0" applyBorder="0" applyAlignment="0" applyProtection="0"/>
    <xf numFmtId="0" fontId="53" fillId="0" borderId="0" applyNumberFormat="0" applyFill="0" applyBorder="0" applyAlignment="0" applyProtection="0"/>
    <xf numFmtId="0" fontId="54" fillId="0" borderId="9" applyNumberFormat="0" applyFill="0" applyAlignment="0" applyProtection="0"/>
    <xf numFmtId="0" fontId="55" fillId="20" borderId="8" applyNumberFormat="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 fillId="0" borderId="0"/>
    <xf numFmtId="0" fontId="62" fillId="0" borderId="0" applyNumberFormat="0" applyFill="0" applyBorder="0" applyAlignment="0" applyProtection="0"/>
    <xf numFmtId="0" fontId="5" fillId="0" borderId="0"/>
    <xf numFmtId="0" fontId="4" fillId="0" borderId="0"/>
    <xf numFmtId="9" fontId="4" fillId="0" borderId="0" applyFont="0" applyFill="0" applyBorder="0" applyAlignment="0" applyProtection="0"/>
    <xf numFmtId="0" fontId="4" fillId="0" borderId="0"/>
    <xf numFmtId="0" fontId="3" fillId="0" borderId="0"/>
    <xf numFmtId="9" fontId="3" fillId="0" borderId="0" applyFont="0" applyFill="0" applyBorder="0" applyAlignment="0" applyProtection="0"/>
    <xf numFmtId="0" fontId="2" fillId="0" borderId="0"/>
    <xf numFmtId="0" fontId="94" fillId="0" borderId="0" applyNumberForma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1116">
    <xf numFmtId="0" fontId="0" fillId="0" borderId="0" xfId="0"/>
    <xf numFmtId="0" fontId="17" fillId="0" borderId="11" xfId="0" applyFont="1" applyBorder="1" applyAlignment="1">
      <alignment horizontal="center" vertical="center"/>
    </xf>
    <xf numFmtId="0" fontId="0" fillId="0" borderId="0" xfId="0" applyAlignment="1">
      <alignment vertical="center"/>
    </xf>
    <xf numFmtId="0" fontId="17" fillId="0" borderId="26" xfId="0" applyFont="1" applyBorder="1" applyAlignment="1">
      <alignment horizontal="center" vertical="center"/>
    </xf>
    <xf numFmtId="0" fontId="15" fillId="24" borderId="17" xfId="0" applyFont="1" applyFill="1" applyBorder="1" applyAlignment="1">
      <alignment horizontal="center" vertical="center"/>
    </xf>
    <xf numFmtId="0" fontId="15" fillId="24" borderId="10" xfId="0" applyFont="1" applyFill="1" applyBorder="1" applyAlignment="1">
      <alignment horizontal="center" vertical="center"/>
    </xf>
    <xf numFmtId="0" fontId="0" fillId="25" borderId="0" xfId="0" applyFill="1" applyAlignment="1">
      <alignment vertical="center"/>
    </xf>
    <xf numFmtId="0" fontId="15" fillId="24" borderId="21" xfId="0" applyFont="1" applyFill="1" applyBorder="1" applyAlignment="1">
      <alignment vertical="center"/>
    </xf>
    <xf numFmtId="0" fontId="0" fillId="24" borderId="21" xfId="0" applyFill="1" applyBorder="1" applyAlignment="1">
      <alignment vertical="center"/>
    </xf>
    <xf numFmtId="0" fontId="15" fillId="24" borderId="14" xfId="0" applyFont="1" applyFill="1" applyBorder="1" applyAlignment="1">
      <alignment horizontal="center" vertical="center"/>
    </xf>
    <xf numFmtId="0" fontId="15" fillId="24" borderId="15" xfId="0" applyFont="1" applyFill="1" applyBorder="1" applyAlignment="1">
      <alignment horizontal="center" vertical="center"/>
    </xf>
    <xf numFmtId="0" fontId="15" fillId="24" borderId="16" xfId="0" applyFont="1" applyFill="1" applyBorder="1" applyAlignment="1">
      <alignment horizontal="center" vertical="center"/>
    </xf>
    <xf numFmtId="0" fontId="15" fillId="24" borderId="21" xfId="0" applyFont="1" applyFill="1" applyBorder="1" applyAlignment="1">
      <alignment horizontal="left" vertical="center"/>
    </xf>
    <xf numFmtId="0" fontId="21" fillId="24" borderId="21" xfId="0" applyFont="1" applyFill="1" applyBorder="1" applyAlignment="1">
      <alignment horizontal="center" vertical="center"/>
    </xf>
    <xf numFmtId="0" fontId="18" fillId="24" borderId="14" xfId="0" applyFont="1" applyFill="1" applyBorder="1" applyAlignment="1">
      <alignment horizontal="center" vertical="center"/>
    </xf>
    <xf numFmtId="0" fontId="18" fillId="24" borderId="10" xfId="0" applyFont="1" applyFill="1" applyBorder="1" applyAlignment="1">
      <alignment horizontal="center" vertical="center"/>
    </xf>
    <xf numFmtId="0" fontId="15" fillId="24" borderId="10" xfId="0" applyFont="1" applyFill="1" applyBorder="1" applyAlignment="1">
      <alignment horizontal="center"/>
    </xf>
    <xf numFmtId="0" fontId="15" fillId="24" borderId="15" xfId="0" applyFont="1" applyFill="1" applyBorder="1" applyAlignment="1">
      <alignment horizontal="center"/>
    </xf>
    <xf numFmtId="0" fontId="0" fillId="24" borderId="21" xfId="0" applyFill="1" applyBorder="1"/>
    <xf numFmtId="0" fontId="17" fillId="0" borderId="18" xfId="0" applyFont="1" applyBorder="1" applyAlignment="1">
      <alignment horizontal="center" vertical="center"/>
    </xf>
    <xf numFmtId="0" fontId="17" fillId="0" borderId="38" xfId="0" applyFont="1" applyBorder="1" applyAlignment="1">
      <alignment horizontal="center" vertical="center"/>
    </xf>
    <xf numFmtId="0" fontId="17" fillId="0" borderId="39" xfId="0" applyFont="1" applyBorder="1" applyAlignment="1">
      <alignment horizontal="center" vertical="center"/>
    </xf>
    <xf numFmtId="0" fontId="7" fillId="24" borderId="18" xfId="0" applyFont="1" applyFill="1" applyBorder="1" applyAlignment="1" applyProtection="1">
      <alignment horizontal="center" vertical="center"/>
      <protection locked="0"/>
    </xf>
    <xf numFmtId="0" fontId="7" fillId="0" borderId="40" xfId="0" applyFont="1" applyBorder="1" applyAlignment="1">
      <alignment horizontal="left" vertical="center"/>
    </xf>
    <xf numFmtId="0" fontId="12" fillId="0" borderId="0" xfId="0" applyFont="1" applyAlignment="1">
      <alignment vertical="center"/>
    </xf>
    <xf numFmtId="0" fontId="7" fillId="0" borderId="37" xfId="0" applyFont="1" applyBorder="1" applyAlignment="1">
      <alignment horizontal="left" vertical="center"/>
    </xf>
    <xf numFmtId="0" fontId="0" fillId="0" borderId="0" xfId="0" applyAlignment="1">
      <alignment vertical="center" wrapText="1"/>
    </xf>
    <xf numFmtId="0" fontId="11" fillId="0" borderId="0" xfId="0" applyFont="1" applyAlignment="1">
      <alignment horizontal="center" vertical="center"/>
    </xf>
    <xf numFmtId="0" fontId="0" fillId="0" borderId="36" xfId="0" applyBorder="1" applyAlignment="1">
      <alignment vertical="center"/>
    </xf>
    <xf numFmtId="0" fontId="0" fillId="26" borderId="0" xfId="0" applyFill="1" applyAlignment="1">
      <alignment vertical="center"/>
    </xf>
    <xf numFmtId="0" fontId="0" fillId="26" borderId="0" xfId="0" applyFill="1"/>
    <xf numFmtId="0" fontId="15" fillId="24" borderId="17" xfId="0" applyFont="1" applyFill="1" applyBorder="1" applyAlignment="1">
      <alignment horizontal="center"/>
    </xf>
    <xf numFmtId="0" fontId="15" fillId="24" borderId="31" xfId="0" applyFont="1" applyFill="1" applyBorder="1" applyAlignment="1">
      <alignment horizontal="center" vertical="center"/>
    </xf>
    <xf numFmtId="0" fontId="12" fillId="0" borderId="42" xfId="0" applyFont="1" applyBorder="1" applyAlignment="1">
      <alignment vertical="center" wrapText="1"/>
    </xf>
    <xf numFmtId="0" fontId="17" fillId="0" borderId="40" xfId="0" applyFont="1" applyBorder="1" applyAlignment="1">
      <alignment horizontal="center" vertical="center"/>
    </xf>
    <xf numFmtId="0" fontId="17" fillId="25" borderId="18" xfId="0" applyFont="1" applyFill="1" applyBorder="1" applyAlignment="1">
      <alignment horizontal="center" vertical="center"/>
    </xf>
    <xf numFmtId="0" fontId="17" fillId="25" borderId="38" xfId="0" applyFont="1" applyFill="1" applyBorder="1" applyAlignment="1">
      <alignment horizontal="center" vertical="center"/>
    </xf>
    <xf numFmtId="0" fontId="7" fillId="24" borderId="37" xfId="0" applyFont="1" applyFill="1" applyBorder="1" applyAlignment="1" applyProtection="1">
      <alignment horizontal="center" vertical="center"/>
      <protection locked="0"/>
    </xf>
    <xf numFmtId="0" fontId="7" fillId="24" borderId="37" xfId="0" applyFont="1" applyFill="1" applyBorder="1" applyAlignment="1">
      <alignment horizontal="center" vertical="center"/>
    </xf>
    <xf numFmtId="0" fontId="17" fillId="0" borderId="0" xfId="0" applyFont="1" applyAlignment="1">
      <alignment horizontal="center" vertical="center"/>
    </xf>
    <xf numFmtId="0" fontId="7" fillId="0" borderId="19" xfId="0" applyFont="1" applyBorder="1" applyAlignment="1">
      <alignment horizontal="left" vertical="center"/>
    </xf>
    <xf numFmtId="0" fontId="7" fillId="0" borderId="45" xfId="0" applyFont="1" applyBorder="1" applyAlignment="1">
      <alignment horizontal="left" vertical="center"/>
    </xf>
    <xf numFmtId="0" fontId="17" fillId="0" borderId="41" xfId="0" applyFont="1" applyBorder="1" applyAlignment="1">
      <alignment horizontal="center" vertical="center"/>
    </xf>
    <xf numFmtId="0" fontId="7" fillId="0" borderId="18" xfId="0" applyFont="1" applyBorder="1" applyAlignment="1">
      <alignment horizontal="left" vertical="center"/>
    </xf>
    <xf numFmtId="0" fontId="7" fillId="0" borderId="43" xfId="0" applyFont="1" applyBorder="1" applyAlignment="1">
      <alignment horizontal="left" vertical="center"/>
    </xf>
    <xf numFmtId="0" fontId="30" fillId="0" borderId="24" xfId="0" applyFont="1" applyBorder="1" applyAlignment="1">
      <alignment horizontal="left" vertical="center"/>
    </xf>
    <xf numFmtId="0" fontId="30" fillId="0" borderId="24" xfId="0" applyFont="1" applyBorder="1" applyAlignment="1">
      <alignment vertical="center"/>
    </xf>
    <xf numFmtId="0" fontId="14" fillId="0" borderId="23" xfId="0" applyFont="1" applyBorder="1" applyAlignment="1">
      <alignment horizontal="left" vertical="center" wrapText="1"/>
    </xf>
    <xf numFmtId="0" fontId="14" fillId="0" borderId="23" xfId="0" applyFont="1" applyBorder="1" applyAlignment="1">
      <alignment vertical="center"/>
    </xf>
    <xf numFmtId="0" fontId="14" fillId="0" borderId="41" xfId="0" applyFont="1" applyBorder="1" applyAlignment="1">
      <alignment vertical="center"/>
    </xf>
    <xf numFmtId="0" fontId="14" fillId="0" borderId="41" xfId="0" applyFont="1" applyBorder="1" applyAlignment="1">
      <alignment horizontal="left" vertical="center" wrapText="1"/>
    </xf>
    <xf numFmtId="0" fontId="14" fillId="0" borderId="46" xfId="0" applyFont="1" applyBorder="1" applyAlignment="1">
      <alignment vertical="center"/>
    </xf>
    <xf numFmtId="0" fontId="14" fillId="0" borderId="41" xfId="0" applyFont="1" applyBorder="1" applyAlignment="1">
      <alignment vertical="center" wrapText="1"/>
    </xf>
    <xf numFmtId="0" fontId="14" fillId="0" borderId="23" xfId="0" applyFont="1" applyBorder="1" applyAlignment="1">
      <alignment horizontal="left" vertical="center"/>
    </xf>
    <xf numFmtId="0" fontId="14" fillId="0" borderId="46" xfId="0" applyFont="1" applyBorder="1" applyAlignment="1">
      <alignment horizontal="left" vertical="center" wrapText="1"/>
    </xf>
    <xf numFmtId="0" fontId="30" fillId="0" borderId="10" xfId="0" applyFont="1" applyBorder="1" applyAlignment="1">
      <alignment vertical="center"/>
    </xf>
    <xf numFmtId="0" fontId="14" fillId="0" borderId="39" xfId="0" applyFont="1" applyBorder="1" applyAlignment="1">
      <alignment horizontal="left" vertical="center" wrapText="1"/>
    </xf>
    <xf numFmtId="0" fontId="14" fillId="0" borderId="18" xfId="0" applyFont="1" applyBorder="1" applyAlignment="1">
      <alignment vertical="center" wrapText="1"/>
    </xf>
    <xf numFmtId="0" fontId="14" fillId="0" borderId="40" xfId="0" applyFont="1" applyBorder="1" applyAlignment="1">
      <alignment vertical="center" wrapText="1"/>
    </xf>
    <xf numFmtId="0" fontId="14" fillId="0" borderId="23" xfId="0" applyFont="1" applyBorder="1" applyAlignment="1">
      <alignment vertical="center" wrapText="1"/>
    </xf>
    <xf numFmtId="0" fontId="14" fillId="0" borderId="46" xfId="0" applyFont="1" applyBorder="1" applyAlignment="1">
      <alignment vertical="center" wrapText="1"/>
    </xf>
    <xf numFmtId="0" fontId="30" fillId="0" borderId="21" xfId="0" applyFont="1" applyBorder="1" applyAlignment="1">
      <alignment vertical="center"/>
    </xf>
    <xf numFmtId="0" fontId="14" fillId="0" borderId="0" xfId="0" applyFont="1" applyAlignment="1">
      <alignment vertical="center" wrapText="1"/>
    </xf>
    <xf numFmtId="0" fontId="30" fillId="0" borderId="20" xfId="0" applyFont="1" applyBorder="1" applyAlignment="1">
      <alignment horizontal="left" vertical="center" wrapText="1"/>
    </xf>
    <xf numFmtId="0" fontId="30" fillId="0" borderId="21" xfId="0" applyFont="1" applyBorder="1" applyAlignment="1">
      <alignment vertical="center" wrapText="1"/>
    </xf>
    <xf numFmtId="0" fontId="14" fillId="27" borderId="44" xfId="0" applyFont="1" applyFill="1" applyBorder="1" applyAlignment="1">
      <alignment vertical="center" wrapText="1"/>
    </xf>
    <xf numFmtId="0" fontId="14" fillId="27" borderId="19" xfId="0" applyFont="1" applyFill="1" applyBorder="1" applyAlignment="1">
      <alignment vertical="center" wrapText="1"/>
    </xf>
    <xf numFmtId="0" fontId="14" fillId="0" borderId="49" xfId="0" applyFont="1" applyBorder="1" applyAlignment="1">
      <alignment vertical="center" wrapText="1"/>
    </xf>
    <xf numFmtId="0" fontId="14" fillId="0" borderId="18" xfId="0" applyFont="1" applyBorder="1" applyAlignment="1">
      <alignment vertical="center"/>
    </xf>
    <xf numFmtId="0" fontId="14" fillId="0" borderId="37" xfId="0" applyFont="1" applyBorder="1" applyAlignment="1">
      <alignment vertical="center" wrapText="1"/>
    </xf>
    <xf numFmtId="0" fontId="30" fillId="0" borderId="21" xfId="0" applyFont="1" applyBorder="1" applyAlignment="1">
      <alignment horizontal="left" vertical="center" wrapText="1"/>
    </xf>
    <xf numFmtId="0" fontId="14" fillId="0" borderId="18" xfId="0" applyFont="1" applyBorder="1" applyAlignment="1">
      <alignment horizontal="left" vertical="center" wrapText="1"/>
    </xf>
    <xf numFmtId="0" fontId="14" fillId="0" borderId="43" xfId="0" applyFont="1" applyBorder="1" applyAlignment="1">
      <alignment vertical="center" wrapText="1"/>
    </xf>
    <xf numFmtId="0" fontId="30" fillId="0" borderId="33" xfId="0" applyFont="1" applyBorder="1" applyAlignment="1">
      <alignment vertical="center" wrapText="1"/>
    </xf>
    <xf numFmtId="0" fontId="7" fillId="0" borderId="35" xfId="0" applyFont="1" applyBorder="1" applyAlignment="1">
      <alignment horizontal="left" vertical="center"/>
    </xf>
    <xf numFmtId="0" fontId="14" fillId="0" borderId="37" xfId="0" applyFont="1" applyBorder="1" applyAlignment="1">
      <alignment horizontal="left" vertical="center" wrapText="1"/>
    </xf>
    <xf numFmtId="0" fontId="14" fillId="0" borderId="52" xfId="0" applyFont="1" applyBorder="1" applyAlignment="1">
      <alignment vertical="center" wrapText="1"/>
    </xf>
    <xf numFmtId="0" fontId="24" fillId="0" borderId="0" xfId="0" applyFont="1" applyAlignment="1">
      <alignment horizontal="center" vertical="center"/>
    </xf>
    <xf numFmtId="0" fontId="12" fillId="0" borderId="43" xfId="0" applyFont="1" applyBorder="1" applyAlignment="1">
      <alignment horizontal="center" vertical="center"/>
    </xf>
    <xf numFmtId="0" fontId="0" fillId="24" borderId="29" xfId="0" applyFill="1" applyBorder="1" applyAlignment="1">
      <alignment vertical="center"/>
    </xf>
    <xf numFmtId="0" fontId="0" fillId="24" borderId="27" xfId="0" applyFill="1" applyBorder="1" applyAlignment="1">
      <alignment vertical="center"/>
    </xf>
    <xf numFmtId="0" fontId="14" fillId="26" borderId="37" xfId="0" applyFont="1" applyFill="1" applyBorder="1" applyAlignment="1">
      <alignment horizontal="left" vertical="center" wrapText="1"/>
    </xf>
    <xf numFmtId="0" fontId="0" fillId="24" borderId="30" xfId="0" applyFill="1" applyBorder="1" applyAlignment="1">
      <alignment vertical="center"/>
    </xf>
    <xf numFmtId="0" fontId="0" fillId="24" borderId="31" xfId="0" applyFill="1" applyBorder="1" applyAlignment="1">
      <alignment vertical="center"/>
    </xf>
    <xf numFmtId="0" fontId="7" fillId="0" borderId="52" xfId="0" applyFont="1" applyBorder="1" applyAlignment="1">
      <alignment horizontal="left" vertical="center"/>
    </xf>
    <xf numFmtId="0" fontId="14" fillId="26" borderId="36" xfId="0" applyFont="1" applyFill="1" applyBorder="1" applyAlignment="1">
      <alignment horizontal="left" vertical="center" wrapText="1"/>
    </xf>
    <xf numFmtId="0" fontId="14" fillId="26" borderId="18" xfId="0" applyFont="1" applyFill="1" applyBorder="1" applyAlignment="1">
      <alignment horizontal="left" vertical="center" wrapText="1"/>
    </xf>
    <xf numFmtId="0" fontId="14" fillId="27" borderId="37" xfId="0" applyFont="1" applyFill="1" applyBorder="1" applyAlignment="1">
      <alignment horizontal="left" vertical="center" wrapText="1"/>
    </xf>
    <xf numFmtId="0" fontId="15" fillId="24" borderId="58" xfId="0" applyFont="1" applyFill="1" applyBorder="1" applyAlignment="1">
      <alignment horizontal="center" vertical="center"/>
    </xf>
    <xf numFmtId="0" fontId="32" fillId="25" borderId="37" xfId="0" applyFont="1" applyFill="1" applyBorder="1" applyAlignment="1">
      <alignment horizontal="left" vertical="center" wrapText="1"/>
    </xf>
    <xf numFmtId="0" fontId="32" fillId="25" borderId="18" xfId="0" applyFont="1" applyFill="1" applyBorder="1" applyAlignment="1">
      <alignment horizontal="left" vertical="center" wrapText="1"/>
    </xf>
    <xf numFmtId="0" fontId="30" fillId="0" borderId="35" xfId="0" applyFont="1" applyBorder="1" applyAlignment="1">
      <alignment horizontal="left" vertical="center" wrapText="1"/>
    </xf>
    <xf numFmtId="0" fontId="15" fillId="24" borderId="29" xfId="0" applyFont="1" applyFill="1" applyBorder="1" applyAlignment="1">
      <alignment vertical="center"/>
    </xf>
    <xf numFmtId="0" fontId="15" fillId="24" borderId="31" xfId="0" applyFont="1" applyFill="1" applyBorder="1" applyAlignment="1">
      <alignment vertical="center"/>
    </xf>
    <xf numFmtId="0" fontId="15" fillId="24" borderId="27" xfId="0" applyFont="1" applyFill="1" applyBorder="1" applyAlignment="1">
      <alignment vertical="center"/>
    </xf>
    <xf numFmtId="0" fontId="15" fillId="24" borderId="30" xfId="0" applyFont="1" applyFill="1" applyBorder="1" applyAlignment="1">
      <alignment vertical="center"/>
    </xf>
    <xf numFmtId="0" fontId="17" fillId="0" borderId="19" xfId="0" applyFont="1" applyBorder="1" applyAlignment="1">
      <alignment horizontal="center" vertical="center"/>
    </xf>
    <xf numFmtId="0" fontId="21" fillId="24" borderId="33" xfId="0" applyFont="1" applyFill="1" applyBorder="1" applyAlignment="1">
      <alignment horizontal="center" vertical="center"/>
    </xf>
    <xf numFmtId="0" fontId="14" fillId="27" borderId="18" xfId="0" applyFont="1" applyFill="1" applyBorder="1" applyAlignment="1">
      <alignment horizontal="left" vertical="center" wrapText="1"/>
    </xf>
    <xf numFmtId="0" fontId="31" fillId="26" borderId="0" xfId="0" applyFont="1" applyFill="1" applyAlignment="1">
      <alignment vertical="center"/>
    </xf>
    <xf numFmtId="0" fontId="12" fillId="26" borderId="0" xfId="0" applyFont="1" applyFill="1" applyAlignment="1">
      <alignment vertical="center"/>
    </xf>
    <xf numFmtId="0" fontId="15" fillId="26" borderId="0" xfId="0" applyFont="1" applyFill="1" applyAlignment="1">
      <alignment vertical="center"/>
    </xf>
    <xf numFmtId="0" fontId="0" fillId="26" borderId="0" xfId="0" applyFill="1" applyAlignment="1">
      <alignment horizontal="center" vertical="center"/>
    </xf>
    <xf numFmtId="0" fontId="30" fillId="26" borderId="0" xfId="0" applyFont="1" applyFill="1" applyAlignment="1">
      <alignment horizontal="center" vertical="center"/>
    </xf>
    <xf numFmtId="0" fontId="15" fillId="24" borderId="25" xfId="0" applyFont="1" applyFill="1" applyBorder="1" applyAlignment="1">
      <alignment horizontal="center" vertical="center"/>
    </xf>
    <xf numFmtId="0" fontId="0" fillId="28" borderId="25" xfId="0" applyFill="1" applyBorder="1" applyAlignment="1">
      <alignment vertical="center"/>
    </xf>
    <xf numFmtId="0" fontId="0" fillId="29" borderId="25" xfId="0" applyFill="1" applyBorder="1" applyAlignment="1">
      <alignment vertical="center"/>
    </xf>
    <xf numFmtId="0" fontId="17" fillId="25" borderId="25" xfId="0" applyFont="1" applyFill="1" applyBorder="1" applyAlignment="1">
      <alignment horizontal="center" vertical="center"/>
    </xf>
    <xf numFmtId="0" fontId="0" fillId="30" borderId="25" xfId="0" applyFill="1" applyBorder="1" applyAlignment="1">
      <alignment vertical="center"/>
    </xf>
    <xf numFmtId="0" fontId="17" fillId="31" borderId="25" xfId="0" applyFont="1" applyFill="1" applyBorder="1" applyAlignment="1">
      <alignment horizontal="center" vertical="center"/>
    </xf>
    <xf numFmtId="0" fontId="0" fillId="27" borderId="25" xfId="0" applyFill="1" applyBorder="1" applyAlignment="1">
      <alignment vertical="center"/>
    </xf>
    <xf numFmtId="49" fontId="7" fillId="0" borderId="37" xfId="0" applyNumberFormat="1" applyFont="1" applyBorder="1" applyAlignment="1">
      <alignment horizontal="left" vertical="center"/>
    </xf>
    <xf numFmtId="49" fontId="7" fillId="0" borderId="44" xfId="0" applyNumberFormat="1" applyFont="1" applyBorder="1" applyAlignment="1">
      <alignment horizontal="left" vertical="center"/>
    </xf>
    <xf numFmtId="49" fontId="7" fillId="0" borderId="24" xfId="0" applyNumberFormat="1" applyFont="1" applyBorder="1" applyAlignment="1">
      <alignment horizontal="left" vertical="center"/>
    </xf>
    <xf numFmtId="49" fontId="7" fillId="0" borderId="19" xfId="0" applyNumberFormat="1" applyFont="1" applyBorder="1" applyAlignment="1">
      <alignment horizontal="left" vertical="center"/>
    </xf>
    <xf numFmtId="49" fontId="7" fillId="0" borderId="35" xfId="0" applyNumberFormat="1" applyFont="1" applyBorder="1" applyAlignment="1">
      <alignment horizontal="left" vertical="center"/>
    </xf>
    <xf numFmtId="49" fontId="7" fillId="0" borderId="45" xfId="0" applyNumberFormat="1" applyFont="1" applyBorder="1" applyAlignment="1">
      <alignment horizontal="left" vertical="center"/>
    </xf>
    <xf numFmtId="49" fontId="7" fillId="0" borderId="36" xfId="0" applyNumberFormat="1" applyFont="1" applyBorder="1" applyAlignment="1">
      <alignment horizontal="left" vertical="center"/>
    </xf>
    <xf numFmtId="49" fontId="7" fillId="0" borderId="33" xfId="0" applyNumberFormat="1" applyFont="1" applyBorder="1" applyAlignment="1">
      <alignment horizontal="left" vertical="center"/>
    </xf>
    <xf numFmtId="49" fontId="7" fillId="0" borderId="39" xfId="0" applyNumberFormat="1" applyFont="1" applyBorder="1" applyAlignment="1">
      <alignment horizontal="left" vertical="center"/>
    </xf>
    <xf numFmtId="49" fontId="7" fillId="0" borderId="18" xfId="0" applyNumberFormat="1" applyFont="1" applyBorder="1" applyAlignment="1">
      <alignment horizontal="left" vertical="center"/>
    </xf>
    <xf numFmtId="49" fontId="7" fillId="25" borderId="18" xfId="0" applyNumberFormat="1" applyFont="1" applyFill="1" applyBorder="1" applyAlignment="1">
      <alignment horizontal="left" vertical="center"/>
    </xf>
    <xf numFmtId="49" fontId="7" fillId="25" borderId="37" xfId="0" applyNumberFormat="1" applyFont="1" applyFill="1" applyBorder="1" applyAlignment="1">
      <alignment horizontal="left" vertical="center"/>
    </xf>
    <xf numFmtId="49" fontId="7" fillId="0" borderId="21" xfId="0" applyNumberFormat="1" applyFont="1" applyBorder="1" applyAlignment="1">
      <alignment horizontal="left" vertical="center"/>
    </xf>
    <xf numFmtId="49" fontId="13" fillId="0" borderId="21" xfId="0" applyNumberFormat="1" applyFont="1" applyBorder="1" applyAlignment="1">
      <alignment horizontal="left" vertical="center"/>
    </xf>
    <xf numFmtId="49" fontId="7" fillId="0" borderId="24" xfId="0" applyNumberFormat="1" applyFont="1" applyBorder="1" applyAlignment="1">
      <alignment horizontal="left" vertical="center" wrapText="1"/>
    </xf>
    <xf numFmtId="49" fontId="7" fillId="0" borderId="40" xfId="0" applyNumberFormat="1" applyFont="1" applyBorder="1" applyAlignment="1">
      <alignment horizontal="left" vertical="center"/>
    </xf>
    <xf numFmtId="49" fontId="7" fillId="0" borderId="43" xfId="0" applyNumberFormat="1" applyFont="1" applyBorder="1" applyAlignment="1">
      <alignment horizontal="left" vertical="center"/>
    </xf>
    <xf numFmtId="49" fontId="13" fillId="0" borderId="51" xfId="0" applyNumberFormat="1" applyFont="1" applyBorder="1" applyAlignment="1">
      <alignment horizontal="left" vertical="center"/>
    </xf>
    <xf numFmtId="49" fontId="7" fillId="0" borderId="22" xfId="0" applyNumberFormat="1" applyFont="1" applyBorder="1" applyAlignment="1">
      <alignment horizontal="left" vertical="center"/>
    </xf>
    <xf numFmtId="49" fontId="7" fillId="0" borderId="21" xfId="0" applyNumberFormat="1" applyFont="1" applyBorder="1" applyAlignment="1">
      <alignment horizontal="left" vertical="center" wrapText="1"/>
    </xf>
    <xf numFmtId="49" fontId="7" fillId="0" borderId="33" xfId="0" applyNumberFormat="1" applyFont="1" applyBorder="1" applyAlignment="1">
      <alignment horizontal="left" vertical="center" wrapText="1"/>
    </xf>
    <xf numFmtId="49" fontId="7" fillId="26" borderId="18" xfId="0" applyNumberFormat="1" applyFont="1" applyFill="1" applyBorder="1" applyAlignment="1">
      <alignment horizontal="left" vertical="center"/>
    </xf>
    <xf numFmtId="49" fontId="13" fillId="0" borderId="33" xfId="0" applyNumberFormat="1" applyFont="1" applyBorder="1" applyAlignment="1">
      <alignment horizontal="left" vertical="center"/>
    </xf>
    <xf numFmtId="0" fontId="40" fillId="26" borderId="0" xfId="0" applyFont="1" applyFill="1" applyAlignment="1">
      <alignment vertical="center"/>
    </xf>
    <xf numFmtId="0" fontId="0" fillId="26" borderId="0" xfId="0" applyFill="1" applyAlignment="1">
      <alignment vertical="center" wrapText="1"/>
    </xf>
    <xf numFmtId="0" fontId="8" fillId="25" borderId="0" xfId="0" applyFont="1" applyFill="1" applyAlignment="1">
      <alignment vertical="center" textRotation="90" wrapText="1"/>
    </xf>
    <xf numFmtId="0" fontId="39" fillId="25" borderId="0" xfId="0" applyFont="1" applyFill="1" applyAlignment="1">
      <alignment vertical="center"/>
    </xf>
    <xf numFmtId="0" fontId="12" fillId="25" borderId="0" xfId="0" applyFont="1" applyFill="1" applyAlignment="1">
      <alignment vertical="center"/>
    </xf>
    <xf numFmtId="0" fontId="0" fillId="25" borderId="0" xfId="0" applyFill="1"/>
    <xf numFmtId="0" fontId="14" fillId="25" borderId="57" xfId="0" applyFont="1" applyFill="1" applyBorder="1" applyAlignment="1">
      <alignment horizontal="center" vertical="center"/>
    </xf>
    <xf numFmtId="192" fontId="14" fillId="25" borderId="60" xfId="38" applyNumberFormat="1" applyFont="1" applyFill="1" applyBorder="1" applyAlignment="1" applyProtection="1">
      <alignment horizontal="center" vertical="center"/>
    </xf>
    <xf numFmtId="0" fontId="0" fillId="25" borderId="0" xfId="0" applyFill="1" applyAlignment="1">
      <alignment horizontal="center" vertical="center"/>
    </xf>
    <xf numFmtId="0" fontId="0" fillId="25" borderId="0" xfId="0" applyFill="1" applyAlignment="1">
      <alignment vertical="center" wrapText="1"/>
    </xf>
    <xf numFmtId="0" fontId="11" fillId="25" borderId="0" xfId="0" applyFont="1" applyFill="1" applyAlignment="1">
      <alignment horizontal="center" vertical="center"/>
    </xf>
    <xf numFmtId="0" fontId="5" fillId="25" borderId="0" xfId="0" applyFont="1" applyFill="1" applyAlignment="1">
      <alignment vertical="center"/>
    </xf>
    <xf numFmtId="0" fontId="5" fillId="0" borderId="0" xfId="0" applyFont="1" applyAlignment="1">
      <alignment vertical="center"/>
    </xf>
    <xf numFmtId="0" fontId="30" fillId="0" borderId="13" xfId="0" applyFont="1" applyBorder="1" applyAlignment="1">
      <alignment horizontal="left" vertical="center" wrapText="1"/>
    </xf>
    <xf numFmtId="0" fontId="15" fillId="24" borderId="33" xfId="0" applyFont="1" applyFill="1" applyBorder="1" applyAlignment="1">
      <alignment horizontal="left" vertical="center"/>
    </xf>
    <xf numFmtId="0" fontId="0" fillId="24" borderId="33" xfId="0" applyFill="1" applyBorder="1" applyAlignment="1">
      <alignment horizontal="left" vertical="center"/>
    </xf>
    <xf numFmtId="0" fontId="0" fillId="24" borderId="33" xfId="0" applyFill="1" applyBorder="1" applyAlignment="1">
      <alignment vertical="center"/>
    </xf>
    <xf numFmtId="0" fontId="15" fillId="24" borderId="30" xfId="0" applyFont="1" applyFill="1" applyBorder="1" applyAlignment="1">
      <alignment horizontal="center" vertical="center"/>
    </xf>
    <xf numFmtId="0" fontId="0" fillId="32" borderId="25" xfId="0" applyFill="1" applyBorder="1" applyAlignment="1">
      <alignment vertical="center"/>
    </xf>
    <xf numFmtId="49" fontId="7" fillId="0" borderId="18" xfId="0" applyNumberFormat="1" applyFont="1" applyBorder="1" applyAlignment="1">
      <alignment vertical="center"/>
    </xf>
    <xf numFmtId="0" fontId="14" fillId="0" borderId="54" xfId="0" applyFont="1" applyBorder="1" applyAlignment="1">
      <alignment vertical="center" wrapText="1"/>
    </xf>
    <xf numFmtId="0" fontId="30" fillId="0" borderId="33" xfId="0" applyFont="1" applyBorder="1" applyAlignment="1">
      <alignment horizontal="left" vertical="center" wrapText="1"/>
    </xf>
    <xf numFmtId="0" fontId="15" fillId="24" borderId="33" xfId="0" applyFont="1" applyFill="1" applyBorder="1" applyAlignment="1">
      <alignment vertical="center"/>
    </xf>
    <xf numFmtId="0" fontId="7" fillId="0" borderId="33" xfId="0" applyFont="1" applyBorder="1" applyAlignment="1">
      <alignment horizontal="left" vertical="center"/>
    </xf>
    <xf numFmtId="0" fontId="30" fillId="0" borderId="35" xfId="0" applyFont="1" applyBorder="1" applyAlignment="1">
      <alignment vertical="center" wrapText="1"/>
    </xf>
    <xf numFmtId="0" fontId="12" fillId="0" borderId="52" xfId="0" applyFont="1" applyBorder="1" applyAlignment="1">
      <alignment vertical="center" wrapText="1"/>
    </xf>
    <xf numFmtId="49" fontId="7" fillId="0" borderId="59" xfId="0" applyNumberFormat="1" applyFont="1" applyBorder="1" applyAlignment="1">
      <alignment horizontal="left" vertical="center"/>
    </xf>
    <xf numFmtId="0" fontId="0" fillId="24" borderId="35" xfId="0" applyFill="1" applyBorder="1" applyAlignment="1">
      <alignment horizontal="left" vertical="center"/>
    </xf>
    <xf numFmtId="0" fontId="30" fillId="0" borderId="35" xfId="0" applyFont="1" applyBorder="1" applyAlignment="1">
      <alignment vertical="center"/>
    </xf>
    <xf numFmtId="0" fontId="0" fillId="24" borderId="13" xfId="0" applyFill="1" applyBorder="1" applyAlignment="1">
      <alignment vertical="center"/>
    </xf>
    <xf numFmtId="0" fontId="0" fillId="29" borderId="0" xfId="0" applyFill="1" applyAlignment="1">
      <alignment vertical="center" wrapText="1"/>
    </xf>
    <xf numFmtId="0" fontId="0" fillId="29" borderId="0" xfId="0" applyFill="1" applyAlignment="1">
      <alignment vertical="center"/>
    </xf>
    <xf numFmtId="0" fontId="12" fillId="29" borderId="0" xfId="0" applyFont="1" applyFill="1" applyAlignment="1">
      <alignment vertical="center"/>
    </xf>
    <xf numFmtId="0" fontId="59" fillId="29" borderId="0" xfId="0" applyFont="1" applyFill="1" applyAlignment="1">
      <alignment vertical="center"/>
    </xf>
    <xf numFmtId="0" fontId="24" fillId="0" borderId="37" xfId="0" applyFont="1" applyBorder="1" applyAlignment="1">
      <alignment horizontal="center" vertical="center"/>
    </xf>
    <xf numFmtId="0" fontId="24" fillId="0" borderId="36" xfId="0" applyFont="1" applyBorder="1" applyAlignment="1">
      <alignment horizontal="center" vertical="center"/>
    </xf>
    <xf numFmtId="0" fontId="7" fillId="24" borderId="18" xfId="0" applyFont="1" applyFill="1" applyBorder="1" applyAlignment="1">
      <alignment horizontal="center" vertical="center"/>
    </xf>
    <xf numFmtId="0" fontId="24" fillId="0" borderId="43" xfId="0" applyFont="1" applyBorder="1" applyAlignment="1">
      <alignment horizontal="center" vertical="center"/>
    </xf>
    <xf numFmtId="0" fontId="24" fillId="0" borderId="33" xfId="0" applyFont="1" applyBorder="1" applyAlignment="1">
      <alignment horizontal="center" vertical="center"/>
    </xf>
    <xf numFmtId="0" fontId="11" fillId="24" borderId="33" xfId="0" applyFont="1" applyFill="1" applyBorder="1" applyAlignment="1">
      <alignment horizontal="center" vertical="center"/>
    </xf>
    <xf numFmtId="0" fontId="18" fillId="26" borderId="37" xfId="0" applyFont="1" applyFill="1" applyBorder="1" applyAlignment="1">
      <alignment horizontal="center" vertical="center"/>
    </xf>
    <xf numFmtId="0" fontId="18" fillId="0" borderId="18" xfId="0" applyFont="1" applyBorder="1" applyAlignment="1">
      <alignment horizontal="center" vertical="center"/>
    </xf>
    <xf numFmtId="0" fontId="18" fillId="0" borderId="12" xfId="0" applyFont="1" applyBorder="1" applyAlignment="1">
      <alignment horizontal="center" vertical="center"/>
    </xf>
    <xf numFmtId="0" fontId="11" fillId="24" borderId="21" xfId="0" applyFont="1" applyFill="1" applyBorder="1" applyAlignment="1">
      <alignment horizontal="center" vertical="center"/>
    </xf>
    <xf numFmtId="0" fontId="18" fillId="0" borderId="37" xfId="0" applyFont="1" applyBorder="1" applyAlignment="1">
      <alignment horizontal="center" vertical="center"/>
    </xf>
    <xf numFmtId="0" fontId="24" fillId="0" borderId="18" xfId="0" applyFont="1" applyBorder="1" applyAlignment="1">
      <alignment horizontal="center" vertical="center"/>
    </xf>
    <xf numFmtId="0" fontId="18" fillId="0" borderId="40" xfId="0" applyFont="1" applyBorder="1" applyAlignment="1">
      <alignment horizontal="center" vertical="center"/>
    </xf>
    <xf numFmtId="0" fontId="18" fillId="0" borderId="11" xfId="0" applyFont="1" applyBorder="1" applyAlignment="1">
      <alignment horizontal="center" vertical="center"/>
    </xf>
    <xf numFmtId="0" fontId="20" fillId="24" borderId="21" xfId="0" applyFont="1" applyFill="1" applyBorder="1" applyAlignment="1">
      <alignment horizontal="center" vertical="center"/>
    </xf>
    <xf numFmtId="0" fontId="18" fillId="0" borderId="36" xfId="0" applyFont="1" applyBorder="1" applyAlignment="1">
      <alignment horizontal="center" vertical="center"/>
    </xf>
    <xf numFmtId="0" fontId="18" fillId="0" borderId="39" xfId="0" applyFont="1" applyBorder="1" applyAlignment="1">
      <alignment horizontal="center" vertical="center"/>
    </xf>
    <xf numFmtId="0" fontId="20" fillId="0" borderId="18" xfId="0" applyFont="1" applyBorder="1" applyAlignment="1">
      <alignment horizontal="center" vertical="center"/>
    </xf>
    <xf numFmtId="0" fontId="20" fillId="24" borderId="33" xfId="0" applyFont="1" applyFill="1" applyBorder="1" applyAlignment="1">
      <alignment horizontal="center" vertical="center"/>
    </xf>
    <xf numFmtId="0" fontId="24" fillId="26" borderId="18" xfId="0" applyFont="1" applyFill="1" applyBorder="1" applyAlignment="1">
      <alignment horizontal="center" vertical="center"/>
    </xf>
    <xf numFmtId="0" fontId="24" fillId="0" borderId="18" xfId="0" applyFont="1" applyBorder="1" applyAlignment="1">
      <alignment horizontal="center" vertical="center" wrapText="1"/>
    </xf>
    <xf numFmtId="0" fontId="18" fillId="0" borderId="38" xfId="0" applyFont="1" applyBorder="1" applyAlignment="1">
      <alignment horizontal="center" vertical="center"/>
    </xf>
    <xf numFmtId="0" fontId="12" fillId="0" borderId="18" xfId="0" applyFont="1" applyBorder="1" applyAlignment="1">
      <alignment horizontal="center" vertical="center"/>
    </xf>
    <xf numFmtId="0" fontId="12" fillId="0" borderId="0" xfId="0" applyFont="1" applyAlignment="1">
      <alignment horizontal="center" vertical="center" textRotation="90"/>
    </xf>
    <xf numFmtId="0" fontId="24" fillId="0" borderId="0" xfId="0" applyFont="1" applyAlignment="1">
      <alignment horizontal="center" vertical="center" wrapText="1"/>
    </xf>
    <xf numFmtId="0" fontId="12" fillId="0" borderId="21" xfId="0" applyFont="1" applyBorder="1" applyAlignment="1">
      <alignment vertical="center"/>
    </xf>
    <xf numFmtId="0" fontId="24" fillId="26" borderId="37" xfId="0" applyFont="1" applyFill="1" applyBorder="1" applyAlignment="1">
      <alignment horizontal="center" vertical="center"/>
    </xf>
    <xf numFmtId="0" fontId="24" fillId="34" borderId="18" xfId="0" applyFont="1" applyFill="1" applyBorder="1" applyAlignment="1">
      <alignment horizontal="center" vertical="center"/>
    </xf>
    <xf numFmtId="49" fontId="7" fillId="34" borderId="37" xfId="0" applyNumberFormat="1" applyFont="1" applyFill="1" applyBorder="1" applyAlignment="1">
      <alignment horizontal="left" vertical="center"/>
    </xf>
    <xf numFmtId="49" fontId="7" fillId="34" borderId="18" xfId="0" applyNumberFormat="1" applyFont="1" applyFill="1" applyBorder="1" applyAlignment="1">
      <alignment horizontal="left" vertical="center"/>
    </xf>
    <xf numFmtId="0" fontId="14" fillId="0" borderId="0" xfId="0" applyFont="1" applyAlignment="1">
      <alignment horizontal="left" vertical="center"/>
    </xf>
    <xf numFmtId="0" fontId="30" fillId="0" borderId="24" xfId="0" applyFont="1" applyBorder="1" applyAlignment="1">
      <alignment horizontal="left" vertical="center" wrapText="1"/>
    </xf>
    <xf numFmtId="0" fontId="30" fillId="0" borderId="24" xfId="0" applyFont="1" applyBorder="1" applyAlignment="1">
      <alignment vertical="center" wrapText="1"/>
    </xf>
    <xf numFmtId="0" fontId="12" fillId="0" borderId="13" xfId="0" applyFont="1" applyBorder="1" applyAlignment="1">
      <alignment vertical="center" wrapText="1"/>
    </xf>
    <xf numFmtId="0" fontId="12" fillId="0" borderId="37" xfId="0" applyFont="1" applyBorder="1" applyAlignment="1">
      <alignment horizontal="center" vertical="center"/>
    </xf>
    <xf numFmtId="0" fontId="16" fillId="24" borderId="27" xfId="0" applyFont="1" applyFill="1" applyBorder="1" applyAlignment="1">
      <alignment horizontal="center" vertical="center"/>
    </xf>
    <xf numFmtId="0" fontId="7" fillId="0" borderId="43" xfId="0" applyFont="1" applyBorder="1" applyAlignment="1">
      <alignment horizontal="center" vertical="center"/>
    </xf>
    <xf numFmtId="0" fontId="30" fillId="0" borderId="39" xfId="0" applyFont="1" applyBorder="1" applyAlignment="1">
      <alignment vertical="center" wrapText="1"/>
    </xf>
    <xf numFmtId="0" fontId="17" fillId="0" borderId="36" xfId="0" applyFont="1" applyBorder="1" applyAlignment="1">
      <alignment horizontal="center" vertical="center"/>
    </xf>
    <xf numFmtId="0" fontId="30" fillId="0" borderId="18" xfId="0" applyFont="1" applyBorder="1" applyAlignment="1">
      <alignment vertical="center" wrapText="1"/>
    </xf>
    <xf numFmtId="0" fontId="7" fillId="26" borderId="0" xfId="0" applyFont="1" applyFill="1" applyAlignment="1">
      <alignment vertical="center"/>
    </xf>
    <xf numFmtId="49" fontId="7" fillId="35" borderId="18" xfId="0" applyNumberFormat="1" applyFont="1" applyFill="1" applyBorder="1" applyAlignment="1">
      <alignment horizontal="left" vertical="center"/>
    </xf>
    <xf numFmtId="0" fontId="14" fillId="35" borderId="18" xfId="0" applyFont="1" applyFill="1" applyBorder="1" applyAlignment="1">
      <alignment horizontal="left" vertical="center" wrapText="1"/>
    </xf>
    <xf numFmtId="0" fontId="15" fillId="24" borderId="27" xfId="0" applyFont="1" applyFill="1" applyBorder="1" applyAlignment="1">
      <alignment horizontal="center" vertical="center"/>
    </xf>
    <xf numFmtId="0" fontId="15" fillId="24" borderId="29" xfId="0" applyFont="1" applyFill="1" applyBorder="1" applyAlignment="1">
      <alignment horizontal="center" vertical="center"/>
    </xf>
    <xf numFmtId="0" fontId="24" fillId="26" borderId="0" xfId="0" applyFont="1" applyFill="1" applyAlignment="1">
      <alignment horizontal="center" vertical="center"/>
    </xf>
    <xf numFmtId="0" fontId="15" fillId="24" borderId="14" xfId="0" applyFont="1" applyFill="1" applyBorder="1" applyAlignment="1">
      <alignment vertical="center"/>
    </xf>
    <xf numFmtId="0" fontId="24" fillId="0" borderId="44" xfId="0" applyFont="1" applyBorder="1" applyAlignment="1">
      <alignment horizontal="center" vertical="center"/>
    </xf>
    <xf numFmtId="0" fontId="0" fillId="0" borderId="18" xfId="0" applyBorder="1" applyAlignment="1">
      <alignment vertical="center"/>
    </xf>
    <xf numFmtId="49" fontId="8" fillId="0" borderId="18" xfId="0" applyNumberFormat="1" applyFont="1" applyBorder="1" applyAlignment="1">
      <alignment horizontal="left" vertical="center"/>
    </xf>
    <xf numFmtId="0" fontId="14" fillId="27" borderId="18" xfId="0" applyFont="1" applyFill="1" applyBorder="1" applyAlignment="1">
      <alignment vertical="center" wrapText="1"/>
    </xf>
    <xf numFmtId="0" fontId="30" fillId="0" borderId="40" xfId="0" applyFont="1" applyBorder="1" applyAlignment="1">
      <alignment vertical="center" wrapText="1"/>
    </xf>
    <xf numFmtId="0" fontId="14" fillId="0" borderId="22" xfId="0" applyFont="1" applyBorder="1" applyAlignment="1">
      <alignment vertical="center" wrapText="1"/>
    </xf>
    <xf numFmtId="0" fontId="14" fillId="0" borderId="18" xfId="44" applyFont="1" applyBorder="1" applyAlignment="1">
      <alignment vertical="center" wrapText="1"/>
    </xf>
    <xf numFmtId="0" fontId="14" fillId="37" borderId="18" xfId="44" applyFont="1" applyFill="1" applyBorder="1" applyAlignment="1">
      <alignment vertical="center" wrapText="1"/>
    </xf>
    <xf numFmtId="0" fontId="14" fillId="0" borderId="40" xfId="44" applyFont="1" applyBorder="1" applyAlignment="1">
      <alignment vertical="center" wrapText="1"/>
    </xf>
    <xf numFmtId="0" fontId="14" fillId="0" borderId="37" xfId="44" applyFont="1" applyBorder="1" applyAlignment="1">
      <alignment vertical="center" wrapText="1"/>
    </xf>
    <xf numFmtId="0" fontId="7" fillId="0" borderId="37" xfId="0" applyFont="1" applyBorder="1" applyAlignment="1">
      <alignment vertical="center"/>
    </xf>
    <xf numFmtId="0" fontId="17" fillId="25" borderId="19" xfId="0" applyFont="1" applyFill="1" applyBorder="1" applyAlignment="1">
      <alignment horizontal="center" vertical="center"/>
    </xf>
    <xf numFmtId="0" fontId="18" fillId="26" borderId="18" xfId="0" applyFont="1" applyFill="1" applyBorder="1" applyAlignment="1">
      <alignment horizontal="center" vertical="center"/>
    </xf>
    <xf numFmtId="0" fontId="12" fillId="26" borderId="0" xfId="0" applyFont="1" applyFill="1"/>
    <xf numFmtId="0" fontId="12" fillId="26" borderId="0" xfId="0" applyFont="1" applyFill="1" applyAlignment="1" applyProtection="1">
      <alignment vertical="center"/>
      <protection locked="0"/>
    </xf>
    <xf numFmtId="0" fontId="12" fillId="26" borderId="0" xfId="0" applyFont="1" applyFill="1" applyAlignment="1">
      <alignment horizontal="center" vertical="center"/>
    </xf>
    <xf numFmtId="0" fontId="12" fillId="26" borderId="0" xfId="0" applyFont="1" applyFill="1" applyAlignment="1" applyProtection="1">
      <alignment horizontal="right" vertical="center" indent="6"/>
      <protection locked="0"/>
    </xf>
    <xf numFmtId="0" fontId="12" fillId="26" borderId="0" xfId="0" applyFont="1" applyFill="1" applyAlignment="1" applyProtection="1">
      <alignment horizontal="center" vertical="center"/>
      <protection locked="0"/>
    </xf>
    <xf numFmtId="0" fontId="12" fillId="26" borderId="0" xfId="0" applyFont="1" applyFill="1" applyAlignment="1" applyProtection="1">
      <alignment horizontal="right" vertical="center"/>
      <protection locked="0"/>
    </xf>
    <xf numFmtId="0" fontId="7" fillId="0" borderId="35" xfId="0" applyFont="1" applyBorder="1" applyAlignment="1">
      <alignment horizontal="center" vertical="center" textRotation="90"/>
    </xf>
    <xf numFmtId="0" fontId="7" fillId="0" borderId="33" xfId="0" applyFont="1" applyBorder="1" applyAlignment="1">
      <alignment horizontal="right" vertical="center" textRotation="90" wrapText="1"/>
    </xf>
    <xf numFmtId="0" fontId="8" fillId="0" borderId="27" xfId="0" applyFont="1" applyBorder="1" applyAlignment="1">
      <alignment horizontal="center" textRotation="90"/>
    </xf>
    <xf numFmtId="0" fontId="9" fillId="0" borderId="29" xfId="0" applyFont="1" applyBorder="1" applyAlignment="1">
      <alignment horizontal="center" textRotation="90"/>
    </xf>
    <xf numFmtId="0" fontId="8" fillId="0" borderId="30" xfId="0" applyFont="1" applyBorder="1" applyAlignment="1">
      <alignment horizontal="center" textRotation="90"/>
    </xf>
    <xf numFmtId="0" fontId="9" fillId="0" borderId="31" xfId="0" applyFont="1" applyBorder="1" applyAlignment="1">
      <alignment horizontal="center" textRotation="90"/>
    </xf>
    <xf numFmtId="0" fontId="8" fillId="0" borderId="27" xfId="0" applyFont="1" applyBorder="1" applyAlignment="1">
      <alignment textRotation="90"/>
    </xf>
    <xf numFmtId="0" fontId="8" fillId="0" borderId="58" xfId="0" applyFont="1" applyBorder="1" applyAlignment="1">
      <alignment horizontal="center" textRotation="90"/>
    </xf>
    <xf numFmtId="0" fontId="29" fillId="0" borderId="33" xfId="0" applyFont="1" applyBorder="1" applyAlignment="1">
      <alignment horizontal="center" textRotation="90"/>
    </xf>
    <xf numFmtId="0" fontId="63" fillId="24" borderId="16" xfId="0" applyFont="1" applyFill="1" applyBorder="1" applyAlignment="1">
      <alignment horizontal="center"/>
    </xf>
    <xf numFmtId="0" fontId="63" fillId="24" borderId="14" xfId="0" applyFont="1" applyFill="1" applyBorder="1" applyAlignment="1">
      <alignment horizontal="center"/>
    </xf>
    <xf numFmtId="0" fontId="63" fillId="24" borderId="10" xfId="0" applyFont="1" applyFill="1" applyBorder="1" applyAlignment="1">
      <alignment horizontal="center"/>
    </xf>
    <xf numFmtId="0" fontId="63" fillId="24" borderId="20" xfId="0" applyFont="1" applyFill="1" applyBorder="1" applyAlignment="1">
      <alignment horizontal="center"/>
    </xf>
    <xf numFmtId="0" fontId="12" fillId="24" borderId="21" xfId="0" applyFont="1" applyFill="1" applyBorder="1" applyAlignment="1">
      <alignment horizontal="center" vertical="center"/>
    </xf>
    <xf numFmtId="0" fontId="63" fillId="24" borderId="28" xfId="0" applyFont="1" applyFill="1" applyBorder="1" applyAlignment="1">
      <alignment horizontal="center"/>
    </xf>
    <xf numFmtId="0" fontId="15" fillId="24" borderId="20" xfId="0" applyFont="1" applyFill="1" applyBorder="1" applyAlignment="1">
      <alignment horizontal="center"/>
    </xf>
    <xf numFmtId="0" fontId="15" fillId="24" borderId="14" xfId="0" applyFont="1" applyFill="1" applyBorder="1" applyAlignment="1">
      <alignment horizontal="center"/>
    </xf>
    <xf numFmtId="0" fontId="14" fillId="0" borderId="0" xfId="0" applyFont="1" applyAlignment="1">
      <alignment horizontal="left" vertical="center" wrapText="1"/>
    </xf>
    <xf numFmtId="0" fontId="15" fillId="24" borderId="16" xfId="0" applyFont="1" applyFill="1" applyBorder="1" applyAlignment="1">
      <alignment horizontal="center"/>
    </xf>
    <xf numFmtId="0" fontId="14" fillId="0" borderId="46" xfId="0" applyFont="1" applyBorder="1" applyAlignment="1">
      <alignment horizontal="left" vertical="center"/>
    </xf>
    <xf numFmtId="0" fontId="14" fillId="0" borderId="41" xfId="0" applyFont="1" applyBorder="1" applyAlignment="1">
      <alignment horizontal="left" vertical="center"/>
    </xf>
    <xf numFmtId="0" fontId="63" fillId="24" borderId="17" xfId="0" applyFont="1" applyFill="1" applyBorder="1" applyAlignment="1">
      <alignment horizontal="center"/>
    </xf>
    <xf numFmtId="0" fontId="14" fillId="26" borderId="46" xfId="0" applyFont="1" applyFill="1" applyBorder="1" applyAlignment="1">
      <alignment vertical="center" wrapText="1"/>
    </xf>
    <xf numFmtId="0" fontId="63" fillId="24" borderId="29" xfId="0" applyFont="1" applyFill="1" applyBorder="1" applyAlignment="1">
      <alignment horizontal="center" vertical="center"/>
    </xf>
    <xf numFmtId="0" fontId="63" fillId="24" borderId="31" xfId="0" applyFont="1" applyFill="1" applyBorder="1" applyAlignment="1">
      <alignment horizontal="center" vertical="center"/>
    </xf>
    <xf numFmtId="0" fontId="15" fillId="24" borderId="13" xfId="0" applyFont="1" applyFill="1" applyBorder="1" applyAlignment="1">
      <alignment horizontal="center" vertical="center"/>
    </xf>
    <xf numFmtId="0" fontId="12" fillId="24" borderId="33" xfId="0" applyFont="1" applyFill="1" applyBorder="1" applyAlignment="1">
      <alignment horizontal="center" vertical="center"/>
    </xf>
    <xf numFmtId="0" fontId="63" fillId="24" borderId="14" xfId="0" applyFont="1" applyFill="1" applyBorder="1" applyAlignment="1">
      <alignment horizontal="center" vertical="center"/>
    </xf>
    <xf numFmtId="0" fontId="63" fillId="24" borderId="16" xfId="0" applyFont="1" applyFill="1" applyBorder="1" applyAlignment="1">
      <alignment horizontal="center" vertical="center"/>
    </xf>
    <xf numFmtId="0" fontId="15" fillId="24" borderId="20" xfId="0" applyFont="1" applyFill="1" applyBorder="1" applyAlignment="1">
      <alignment horizontal="center" vertical="center"/>
    </xf>
    <xf numFmtId="0" fontId="35" fillId="0" borderId="24" xfId="0" applyFont="1" applyBorder="1" applyAlignment="1">
      <alignment vertical="center" wrapText="1"/>
    </xf>
    <xf numFmtId="0" fontId="66" fillId="24" borderId="14" xfId="0" applyFont="1" applyFill="1" applyBorder="1" applyAlignment="1">
      <alignment horizontal="center" vertical="center"/>
    </xf>
    <xf numFmtId="0" fontId="66" fillId="24" borderId="16" xfId="0" applyFont="1" applyFill="1" applyBorder="1" applyAlignment="1">
      <alignment horizontal="center" vertical="center"/>
    </xf>
    <xf numFmtId="0" fontId="66" fillId="24" borderId="20" xfId="0" applyFont="1" applyFill="1" applyBorder="1" applyAlignment="1">
      <alignment horizontal="center" vertical="center"/>
    </xf>
    <xf numFmtId="0" fontId="66" fillId="24" borderId="10" xfId="0" applyFont="1" applyFill="1" applyBorder="1" applyAlignment="1">
      <alignment horizontal="center" vertical="center"/>
    </xf>
    <xf numFmtId="0" fontId="14" fillId="0" borderId="0" xfId="0" applyFont="1" applyAlignment="1">
      <alignment vertical="center"/>
    </xf>
    <xf numFmtId="0" fontId="14" fillId="0" borderId="54" xfId="0" applyFont="1" applyBorder="1" applyAlignment="1">
      <alignment vertical="center"/>
    </xf>
    <xf numFmtId="0" fontId="66" fillId="24" borderId="29" xfId="0" applyFont="1" applyFill="1" applyBorder="1" applyAlignment="1">
      <alignment horizontal="center" vertical="center"/>
    </xf>
    <xf numFmtId="0" fontId="66" fillId="24" borderId="31" xfId="0" applyFont="1" applyFill="1" applyBorder="1" applyAlignment="1">
      <alignment horizontal="center" vertical="center"/>
    </xf>
    <xf numFmtId="0" fontId="66" fillId="24" borderId="27" xfId="0" applyFont="1" applyFill="1" applyBorder="1" applyAlignment="1">
      <alignment horizontal="center" vertical="center"/>
    </xf>
    <xf numFmtId="0" fontId="66" fillId="24" borderId="13" xfId="0" applyFont="1" applyFill="1" applyBorder="1" applyAlignment="1">
      <alignment horizontal="center" vertical="center"/>
    </xf>
    <xf numFmtId="0" fontId="13" fillId="0" borderId="36" xfId="0" applyFont="1" applyBorder="1" applyAlignment="1">
      <alignment horizontal="left" vertical="center"/>
    </xf>
    <xf numFmtId="49" fontId="18" fillId="0" borderId="51" xfId="0" applyNumberFormat="1" applyFont="1" applyBorder="1" applyAlignment="1">
      <alignment horizontal="left" vertical="center"/>
    </xf>
    <xf numFmtId="0" fontId="14" fillId="0" borderId="13" xfId="0" applyFont="1" applyBorder="1" applyAlignment="1">
      <alignment horizontal="left" vertical="center" wrapText="1"/>
    </xf>
    <xf numFmtId="0" fontId="30" fillId="0" borderId="20" xfId="0" applyFont="1" applyBorder="1" applyAlignment="1">
      <alignment horizontal="left" vertical="center"/>
    </xf>
    <xf numFmtId="0" fontId="15" fillId="24" borderId="24" xfId="0" applyFont="1" applyFill="1" applyBorder="1" applyAlignment="1">
      <alignment horizontal="center" vertical="center"/>
    </xf>
    <xf numFmtId="0" fontId="14" fillId="0" borderId="20" xfId="0" applyFont="1" applyBorder="1" applyAlignment="1">
      <alignment vertical="center"/>
    </xf>
    <xf numFmtId="0" fontId="14" fillId="0" borderId="54" xfId="0" applyFont="1" applyBorder="1" applyAlignment="1">
      <alignment horizontal="left" vertical="center" wrapText="1"/>
    </xf>
    <xf numFmtId="0" fontId="32" fillId="25" borderId="23" xfId="0" applyFont="1" applyFill="1" applyBorder="1" applyAlignment="1">
      <alignment vertical="center" wrapText="1"/>
    </xf>
    <xf numFmtId="0" fontId="32" fillId="25" borderId="18" xfId="0" applyFont="1" applyFill="1" applyBorder="1" applyAlignment="1">
      <alignment vertical="center" wrapText="1"/>
    </xf>
    <xf numFmtId="0" fontId="7" fillId="24" borderId="40" xfId="0" applyFont="1" applyFill="1" applyBorder="1" applyAlignment="1" applyProtection="1">
      <alignment horizontal="center" vertical="center"/>
      <protection locked="0"/>
    </xf>
    <xf numFmtId="0" fontId="15" fillId="24" borderId="28" xfId="0" applyFont="1" applyFill="1" applyBorder="1" applyAlignment="1">
      <alignment horizontal="center" vertical="center"/>
    </xf>
    <xf numFmtId="49" fontId="18" fillId="0" borderId="39" xfId="0" applyNumberFormat="1" applyFont="1" applyBorder="1" applyAlignment="1">
      <alignment horizontal="left" vertical="center"/>
    </xf>
    <xf numFmtId="49" fontId="18" fillId="0" borderId="33" xfId="0" applyNumberFormat="1" applyFont="1" applyBorder="1" applyAlignment="1">
      <alignment horizontal="left" vertical="center"/>
    </xf>
    <xf numFmtId="0" fontId="14" fillId="0" borderId="20" xfId="0" applyFont="1" applyBorder="1" applyAlignment="1">
      <alignment vertical="center" wrapText="1"/>
    </xf>
    <xf numFmtId="0" fontId="14" fillId="0" borderId="13" xfId="0" applyFont="1" applyBorder="1" applyAlignment="1">
      <alignment vertical="center" wrapText="1"/>
    </xf>
    <xf numFmtId="0" fontId="5" fillId="26" borderId="0" xfId="0" applyFont="1" applyFill="1" applyAlignment="1">
      <alignment horizontal="center" vertical="center"/>
    </xf>
    <xf numFmtId="0" fontId="5" fillId="0" borderId="0" xfId="0" applyFont="1" applyAlignment="1">
      <alignment horizontal="center" vertical="center"/>
    </xf>
    <xf numFmtId="0" fontId="12" fillId="26" borderId="0" xfId="0" applyFont="1" applyFill="1" applyAlignment="1">
      <alignment horizontal="right" vertical="center" indent="5"/>
    </xf>
    <xf numFmtId="0" fontId="12" fillId="26" borderId="0" xfId="0" applyFont="1" applyFill="1" applyAlignment="1">
      <alignment horizontal="right" vertical="center"/>
    </xf>
    <xf numFmtId="0" fontId="7" fillId="0" borderId="27" xfId="0" applyFont="1" applyBorder="1" applyAlignment="1">
      <alignment horizontal="center" vertical="center" textRotation="90"/>
    </xf>
    <xf numFmtId="0" fontId="23" fillId="0" borderId="31" xfId="0" applyFont="1" applyBorder="1" applyAlignment="1">
      <alignment horizontal="left" vertical="center" wrapText="1" indent="1"/>
    </xf>
    <xf numFmtId="0" fontId="29" fillId="0" borderId="27" xfId="0" applyFont="1" applyBorder="1" applyAlignment="1">
      <alignment horizontal="center" textRotation="90"/>
    </xf>
    <xf numFmtId="0" fontId="10" fillId="0" borderId="27" xfId="0" applyFont="1" applyBorder="1" applyAlignment="1">
      <alignment horizontal="center" textRotation="90"/>
    </xf>
    <xf numFmtId="0" fontId="25" fillId="0" borderId="29" xfId="0" applyFont="1" applyBorder="1" applyAlignment="1">
      <alignment horizontal="center" textRotation="90"/>
    </xf>
    <xf numFmtId="0" fontId="31" fillId="26" borderId="0" xfId="0" applyFont="1" applyFill="1"/>
    <xf numFmtId="0" fontId="15" fillId="24" borderId="16" xfId="0" applyFont="1" applyFill="1" applyBorder="1" applyAlignment="1">
      <alignment vertical="center"/>
    </xf>
    <xf numFmtId="0" fontId="15" fillId="24" borderId="10" xfId="0" applyFont="1" applyFill="1" applyBorder="1" applyAlignment="1">
      <alignment vertical="center"/>
    </xf>
    <xf numFmtId="0" fontId="15" fillId="24" borderId="15" xfId="0" applyFont="1" applyFill="1" applyBorder="1" applyAlignment="1">
      <alignment vertical="center"/>
    </xf>
    <xf numFmtId="0" fontId="14" fillId="25" borderId="0" xfId="0" applyFont="1" applyFill="1" applyAlignment="1">
      <alignment vertical="center"/>
    </xf>
    <xf numFmtId="0" fontId="17" fillId="0" borderId="37" xfId="0" applyFont="1" applyBorder="1" applyAlignment="1">
      <alignment horizontal="center" vertical="center"/>
    </xf>
    <xf numFmtId="0" fontId="12" fillId="0" borderId="18" xfId="0" applyFont="1" applyBorder="1" applyAlignment="1">
      <alignment vertical="center"/>
    </xf>
    <xf numFmtId="0" fontId="17" fillId="0" borderId="12" xfId="0" applyFont="1" applyBorder="1" applyAlignment="1">
      <alignment horizontal="center" vertical="center"/>
    </xf>
    <xf numFmtId="0" fontId="15" fillId="24" borderId="28" xfId="0" applyFont="1" applyFill="1" applyBorder="1" applyAlignment="1">
      <alignment vertical="center"/>
    </xf>
    <xf numFmtId="0" fontId="14" fillId="39" borderId="23" xfId="0" applyFont="1" applyFill="1" applyBorder="1" applyAlignment="1">
      <alignment horizontal="left" vertical="center" wrapText="1"/>
    </xf>
    <xf numFmtId="0" fontId="7" fillId="0" borderId="37" xfId="0" applyFont="1" applyBorder="1" applyAlignment="1">
      <alignment horizontal="center" vertical="center"/>
    </xf>
    <xf numFmtId="0" fontId="18" fillId="0" borderId="49" xfId="0" applyFont="1" applyBorder="1" applyAlignment="1">
      <alignment horizontal="center" vertical="center"/>
    </xf>
    <xf numFmtId="0" fontId="14" fillId="27" borderId="46" xfId="0" applyFont="1" applyFill="1" applyBorder="1" applyAlignment="1">
      <alignment horizontal="left" vertical="center" wrapText="1"/>
    </xf>
    <xf numFmtId="0" fontId="18" fillId="0" borderId="42" xfId="0" applyFont="1" applyBorder="1" applyAlignment="1">
      <alignment horizontal="center" vertical="center"/>
    </xf>
    <xf numFmtId="0" fontId="14" fillId="0" borderId="46" xfId="0" applyFont="1" applyBorder="1" applyAlignment="1">
      <alignment horizontal="left" vertical="center" wrapText="1" indent="1"/>
    </xf>
    <xf numFmtId="0" fontId="18" fillId="0" borderId="91" xfId="0" applyFont="1" applyBorder="1" applyAlignment="1">
      <alignment horizontal="center" vertical="center"/>
    </xf>
    <xf numFmtId="0" fontId="14" fillId="0" borderId="0" xfId="0" applyFont="1" applyAlignment="1">
      <alignment horizontal="left" vertical="center" wrapText="1" indent="1"/>
    </xf>
    <xf numFmtId="49" fontId="7" fillId="0" borderId="51" xfId="0" applyNumberFormat="1" applyFont="1" applyBorder="1" applyAlignment="1">
      <alignment horizontal="left" vertical="center"/>
    </xf>
    <xf numFmtId="0" fontId="67" fillId="24" borderId="21" xfId="0" applyFont="1" applyFill="1" applyBorder="1" applyAlignment="1">
      <alignment vertical="center"/>
    </xf>
    <xf numFmtId="0" fontId="20" fillId="24" borderId="28" xfId="0" applyFont="1" applyFill="1" applyBorder="1" applyAlignment="1">
      <alignment horizontal="center" vertical="center"/>
    </xf>
    <xf numFmtId="0" fontId="15" fillId="0" borderId="39" xfId="0" applyFont="1" applyBorder="1" applyAlignment="1">
      <alignment horizontal="center" vertical="center"/>
    </xf>
    <xf numFmtId="0" fontId="18" fillId="0" borderId="34" xfId="0" applyFont="1" applyBorder="1" applyAlignment="1">
      <alignment horizontal="center" vertical="center"/>
    </xf>
    <xf numFmtId="0" fontId="32" fillId="25" borderId="18" xfId="0" applyFont="1" applyFill="1" applyBorder="1" applyAlignment="1">
      <alignment horizontal="left" vertical="center"/>
    </xf>
    <xf numFmtId="0" fontId="15" fillId="0" borderId="36" xfId="0" applyFont="1" applyBorder="1" applyAlignment="1">
      <alignment horizontal="center" vertical="center"/>
    </xf>
    <xf numFmtId="0" fontId="18" fillId="0" borderId="53" xfId="0" applyFont="1" applyBorder="1" applyAlignment="1">
      <alignment horizontal="center" vertical="center"/>
    </xf>
    <xf numFmtId="0" fontId="68" fillId="0" borderId="36" xfId="0" applyFont="1" applyBorder="1" applyAlignment="1">
      <alignment horizontal="left" vertical="center"/>
    </xf>
    <xf numFmtId="0" fontId="14" fillId="0" borderId="41" xfId="0" applyFont="1" applyBorder="1" applyAlignment="1">
      <alignment horizontal="left" vertical="center" wrapText="1" indent="1"/>
    </xf>
    <xf numFmtId="0" fontId="15" fillId="24" borderId="21" xfId="0" applyFont="1" applyFill="1" applyBorder="1" applyAlignment="1">
      <alignment horizontal="center" vertical="center"/>
    </xf>
    <xf numFmtId="0" fontId="7" fillId="0" borderId="39" xfId="0" applyFont="1" applyBorder="1" applyAlignment="1">
      <alignment horizontal="center" vertical="center"/>
    </xf>
    <xf numFmtId="0" fontId="18" fillId="0" borderId="62" xfId="0" applyFont="1" applyBorder="1" applyAlignment="1">
      <alignment horizontal="center" vertical="center"/>
    </xf>
    <xf numFmtId="0" fontId="69" fillId="26" borderId="0" xfId="0" applyFont="1" applyFill="1" applyAlignment="1">
      <alignment vertical="center"/>
    </xf>
    <xf numFmtId="0" fontId="70" fillId="25" borderId="0" xfId="0" applyFont="1" applyFill="1" applyAlignment="1">
      <alignment vertical="center"/>
    </xf>
    <xf numFmtId="49" fontId="7" fillId="0" borderId="49" xfId="0" applyNumberFormat="1" applyFont="1" applyBorder="1" applyAlignment="1">
      <alignment horizontal="left" vertical="center"/>
    </xf>
    <xf numFmtId="0" fontId="7" fillId="0" borderId="18" xfId="0" applyFont="1" applyBorder="1" applyAlignment="1">
      <alignment horizontal="center" vertical="center"/>
    </xf>
    <xf numFmtId="0" fontId="68" fillId="0" borderId="18" xfId="0" applyFont="1" applyBorder="1" applyAlignment="1">
      <alignment horizontal="left" vertical="center"/>
    </xf>
    <xf numFmtId="0" fontId="14" fillId="0" borderId="18" xfId="0" applyFont="1" applyBorder="1" applyAlignment="1">
      <alignment horizontal="left" vertical="center" wrapText="1" indent="1"/>
    </xf>
    <xf numFmtId="0" fontId="14" fillId="0" borderId="43" xfId="0" applyFont="1" applyBorder="1" applyAlignment="1">
      <alignment horizontal="left" vertical="center" indent="1"/>
    </xf>
    <xf numFmtId="0" fontId="30" fillId="0" borderId="33" xfId="0" applyFont="1" applyBorder="1" applyAlignment="1">
      <alignment horizontal="left" vertical="center"/>
    </xf>
    <xf numFmtId="0" fontId="71" fillId="0" borderId="18" xfId="0" applyFont="1" applyBorder="1" applyAlignment="1">
      <alignment horizontal="center" vertical="center"/>
    </xf>
    <xf numFmtId="0" fontId="14" fillId="0" borderId="40" xfId="0" applyFont="1" applyBorder="1" applyAlignment="1">
      <alignment horizontal="left" vertical="center"/>
    </xf>
    <xf numFmtId="0" fontId="72" fillId="26" borderId="0" xfId="0" applyFont="1" applyFill="1" applyAlignment="1">
      <alignment vertical="center"/>
    </xf>
    <xf numFmtId="0" fontId="7" fillId="0" borderId="40" xfId="0" applyFont="1" applyBorder="1" applyAlignment="1">
      <alignment vertical="center"/>
    </xf>
    <xf numFmtId="0" fontId="30" fillId="0" borderId="37" xfId="0" applyFont="1" applyBorder="1" applyAlignment="1">
      <alignment vertical="center" wrapText="1"/>
    </xf>
    <xf numFmtId="0" fontId="32" fillId="37" borderId="18" xfId="44" applyFont="1" applyFill="1" applyBorder="1" applyAlignment="1">
      <alignment vertical="center" wrapText="1"/>
    </xf>
    <xf numFmtId="0" fontId="33" fillId="0" borderId="41" xfId="0" applyFont="1" applyBorder="1" applyAlignment="1">
      <alignment vertical="center" wrapText="1"/>
    </xf>
    <xf numFmtId="0" fontId="7" fillId="0" borderId="37" xfId="0" applyFont="1" applyBorder="1" applyAlignment="1" applyProtection="1">
      <alignment horizontal="center" vertical="center"/>
      <protection locked="0"/>
    </xf>
    <xf numFmtId="0" fontId="33" fillId="0" borderId="54" xfId="0" applyFont="1" applyBorder="1" applyAlignment="1">
      <alignment vertical="center" wrapText="1"/>
    </xf>
    <xf numFmtId="0" fontId="15" fillId="24" borderId="32" xfId="0" applyFont="1" applyFill="1" applyBorder="1" applyAlignment="1">
      <alignment vertical="center"/>
    </xf>
    <xf numFmtId="0" fontId="30" fillId="0" borderId="63" xfId="0" applyFont="1" applyBorder="1" applyAlignment="1">
      <alignment horizontal="left" vertical="center" wrapText="1"/>
    </xf>
    <xf numFmtId="0" fontId="14" fillId="40" borderId="23" xfId="0" applyFont="1" applyFill="1" applyBorder="1" applyAlignment="1">
      <alignment horizontal="left" vertical="center" wrapText="1"/>
    </xf>
    <xf numFmtId="0" fontId="14" fillId="34" borderId="46" xfId="0" applyFont="1" applyFill="1" applyBorder="1" applyAlignment="1">
      <alignment horizontal="left" vertical="center" wrapText="1"/>
    </xf>
    <xf numFmtId="0" fontId="14" fillId="34" borderId="41" xfId="0" applyFont="1" applyFill="1" applyBorder="1" applyAlignment="1">
      <alignment horizontal="left" vertical="center" wrapText="1"/>
    </xf>
    <xf numFmtId="0" fontId="7" fillId="0" borderId="36" xfId="0" applyFont="1" applyBorder="1" applyAlignment="1">
      <alignment horizontal="center" vertical="center"/>
    </xf>
    <xf numFmtId="0" fontId="14" fillId="34" borderId="23" xfId="0" applyFont="1" applyFill="1" applyBorder="1" applyAlignment="1">
      <alignment horizontal="left" vertical="center" wrapText="1"/>
    </xf>
    <xf numFmtId="0" fontId="14" fillId="0" borderId="13" xfId="0" applyFont="1" applyBorder="1" applyAlignment="1">
      <alignment horizontal="left" vertical="center" wrapText="1" indent="1"/>
    </xf>
    <xf numFmtId="0" fontId="73" fillId="0" borderId="18" xfId="0" applyFont="1" applyBorder="1" applyAlignment="1">
      <alignment horizontal="left" vertical="center" wrapText="1"/>
    </xf>
    <xf numFmtId="0" fontId="14" fillId="0" borderId="53" xfId="0" applyFont="1" applyBorder="1" applyAlignment="1">
      <alignment horizontal="left" vertical="center" wrapText="1"/>
    </xf>
    <xf numFmtId="0" fontId="14" fillId="35" borderId="53" xfId="0" applyFont="1" applyFill="1" applyBorder="1" applyAlignment="1">
      <alignment horizontal="left" vertical="center" wrapText="1"/>
    </xf>
    <xf numFmtId="0" fontId="14" fillId="0" borderId="53" xfId="0" applyFont="1" applyBorder="1" applyAlignment="1">
      <alignment horizontal="left" vertical="center" wrapText="1" indent="1"/>
    </xf>
    <xf numFmtId="0" fontId="14" fillId="0" borderId="54" xfId="0" applyFont="1" applyBorder="1" applyAlignment="1">
      <alignment horizontal="left" vertical="center" wrapText="1" indent="1"/>
    </xf>
    <xf numFmtId="0" fontId="61" fillId="0" borderId="21" xfId="0" applyFont="1" applyBorder="1" applyAlignment="1">
      <alignment horizontal="left" vertical="center" wrapText="1"/>
    </xf>
    <xf numFmtId="0" fontId="14" fillId="34" borderId="18" xfId="0" applyFont="1" applyFill="1" applyBorder="1" applyAlignment="1">
      <alignment horizontal="left" vertical="center" wrapText="1"/>
    </xf>
    <xf numFmtId="0" fontId="73" fillId="26" borderId="37" xfId="0" applyFont="1" applyFill="1" applyBorder="1" applyAlignment="1">
      <alignment horizontal="left" vertical="center" wrapText="1"/>
    </xf>
    <xf numFmtId="0" fontId="73" fillId="34" borderId="18" xfId="0" applyFont="1" applyFill="1" applyBorder="1" applyAlignment="1">
      <alignment horizontal="left" vertical="center" wrapText="1"/>
    </xf>
    <xf numFmtId="0" fontId="7" fillId="26" borderId="33" xfId="0" applyFont="1" applyFill="1" applyBorder="1" applyAlignment="1">
      <alignment horizontal="left" vertical="center" wrapText="1"/>
    </xf>
    <xf numFmtId="0" fontId="15" fillId="24" borderId="13" xfId="0" applyFont="1" applyFill="1" applyBorder="1" applyAlignment="1">
      <alignment vertical="center"/>
    </xf>
    <xf numFmtId="0" fontId="30" fillId="25" borderId="0" xfId="0" applyFont="1" applyFill="1" applyAlignment="1">
      <alignment vertical="center"/>
    </xf>
    <xf numFmtId="0" fontId="7" fillId="26" borderId="18" xfId="0" applyFont="1" applyFill="1" applyBorder="1" applyAlignment="1">
      <alignment horizontal="left" vertical="center"/>
    </xf>
    <xf numFmtId="0" fontId="68" fillId="0" borderId="40" xfId="0" applyFont="1" applyBorder="1" applyAlignment="1">
      <alignment horizontal="left" vertical="center"/>
    </xf>
    <xf numFmtId="0" fontId="74" fillId="0" borderId="41" xfId="0" applyFont="1" applyBorder="1" applyAlignment="1">
      <alignment horizontal="left" vertical="center" indent="1"/>
    </xf>
    <xf numFmtId="0" fontId="15" fillId="24" borderId="20" xfId="0" applyFont="1" applyFill="1" applyBorder="1" applyAlignment="1">
      <alignment vertical="center"/>
    </xf>
    <xf numFmtId="0" fontId="14" fillId="27" borderId="19" xfId="0" applyFont="1" applyFill="1" applyBorder="1" applyAlignment="1">
      <alignment horizontal="left" vertical="center"/>
    </xf>
    <xf numFmtId="0" fontId="15" fillId="24" borderId="14" xfId="0" applyFont="1" applyFill="1" applyBorder="1" applyAlignment="1">
      <alignment horizontal="left" vertical="center"/>
    </xf>
    <xf numFmtId="0" fontId="15" fillId="24" borderId="15" xfId="0" applyFont="1" applyFill="1" applyBorder="1" applyAlignment="1">
      <alignment horizontal="left" vertical="center"/>
    </xf>
    <xf numFmtId="0" fontId="15" fillId="24" borderId="16" xfId="0" applyFont="1" applyFill="1" applyBorder="1" applyAlignment="1">
      <alignment horizontal="left" vertical="center"/>
    </xf>
    <xf numFmtId="0" fontId="15" fillId="24" borderId="10" xfId="0" applyFont="1" applyFill="1" applyBorder="1" applyAlignment="1">
      <alignment horizontal="left" vertical="center"/>
    </xf>
    <xf numFmtId="0" fontId="0" fillId="24" borderId="21" xfId="0" applyFill="1" applyBorder="1" applyAlignment="1">
      <alignment horizontal="left" vertical="center"/>
    </xf>
    <xf numFmtId="0" fontId="14" fillId="0" borderId="18" xfId="0" applyFont="1" applyBorder="1" applyAlignment="1">
      <alignment horizontal="left" vertical="center"/>
    </xf>
    <xf numFmtId="0" fontId="18" fillId="0" borderId="92" xfId="0" applyFont="1" applyBorder="1" applyAlignment="1">
      <alignment horizontal="center" vertical="center"/>
    </xf>
    <xf numFmtId="0" fontId="12" fillId="0" borderId="19" xfId="0" applyFont="1" applyBorder="1" applyAlignment="1">
      <alignment horizontal="left" vertical="center"/>
    </xf>
    <xf numFmtId="0" fontId="14" fillId="0" borderId="37" xfId="0" applyFont="1" applyBorder="1" applyAlignment="1">
      <alignment horizontal="left" vertical="center" indent="1"/>
    </xf>
    <xf numFmtId="0" fontId="18" fillId="0" borderId="93" xfId="0" applyFont="1" applyBorder="1" applyAlignment="1">
      <alignment horizontal="center" vertical="center"/>
    </xf>
    <xf numFmtId="0" fontId="30" fillId="0" borderId="35" xfId="0" applyFont="1" applyBorder="1" applyAlignment="1">
      <alignment horizontal="left" vertical="center" indent="1"/>
    </xf>
    <xf numFmtId="0" fontId="19" fillId="24" borderId="21" xfId="0" applyFont="1" applyFill="1" applyBorder="1" applyAlignment="1">
      <alignment vertical="center"/>
    </xf>
    <xf numFmtId="0" fontId="14" fillId="27" borderId="44" xfId="0" applyFont="1" applyFill="1" applyBorder="1" applyAlignment="1">
      <alignment horizontal="left" vertical="center" wrapText="1"/>
    </xf>
    <xf numFmtId="0" fontId="14" fillId="27" borderId="19" xfId="0" applyFont="1" applyFill="1" applyBorder="1" applyAlignment="1">
      <alignment horizontal="left" vertical="center" wrapText="1"/>
    </xf>
    <xf numFmtId="0" fontId="14" fillId="27" borderId="45" xfId="0" applyFont="1" applyFill="1" applyBorder="1" applyAlignment="1">
      <alignment horizontal="left" vertical="center" wrapText="1"/>
    </xf>
    <xf numFmtId="0" fontId="14" fillId="0" borderId="35" xfId="0" applyFont="1" applyBorder="1" applyAlignment="1">
      <alignment horizontal="left" vertical="center" wrapText="1" indent="1"/>
    </xf>
    <xf numFmtId="0" fontId="14" fillId="0" borderId="44" xfId="0" applyFont="1" applyBorder="1" applyAlignment="1">
      <alignment horizontal="left" vertical="center" wrapText="1"/>
    </xf>
    <xf numFmtId="0" fontId="32" fillId="25" borderId="44" xfId="0" applyFont="1" applyFill="1" applyBorder="1" applyAlignment="1">
      <alignment horizontal="left" vertical="center" wrapText="1"/>
    </xf>
    <xf numFmtId="0" fontId="14" fillId="0" borderId="19" xfId="0" applyFont="1" applyBorder="1" applyAlignment="1">
      <alignment horizontal="left" vertical="center" wrapText="1"/>
    </xf>
    <xf numFmtId="0" fontId="15" fillId="24" borderId="17" xfId="0" applyFont="1" applyFill="1" applyBorder="1" applyAlignment="1">
      <alignment vertical="center"/>
    </xf>
    <xf numFmtId="49" fontId="12" fillId="0" borderId="42" xfId="0" applyNumberFormat="1" applyFont="1" applyBorder="1" applyAlignment="1">
      <alignment horizontal="left" vertical="center"/>
    </xf>
    <xf numFmtId="49" fontId="12" fillId="0" borderId="53" xfId="0" applyNumberFormat="1" applyFont="1" applyBorder="1" applyAlignment="1">
      <alignment horizontal="left" vertical="center"/>
    </xf>
    <xf numFmtId="0" fontId="12" fillId="0" borderId="45" xfId="0" applyFont="1" applyBorder="1" applyAlignment="1">
      <alignment vertical="center" wrapText="1"/>
    </xf>
    <xf numFmtId="0" fontId="15" fillId="24" borderId="24" xfId="0" applyFont="1" applyFill="1" applyBorder="1" applyAlignment="1">
      <alignment vertical="center"/>
    </xf>
    <xf numFmtId="49" fontId="7" fillId="0" borderId="23" xfId="0" applyNumberFormat="1" applyFont="1" applyBorder="1" applyAlignment="1">
      <alignment horizontal="left" vertical="center"/>
    </xf>
    <xf numFmtId="0" fontId="14" fillId="38" borderId="37" xfId="0" applyFont="1" applyFill="1" applyBorder="1" applyAlignment="1">
      <alignment vertical="center" wrapText="1"/>
    </xf>
    <xf numFmtId="0" fontId="14" fillId="38" borderId="18" xfId="0" applyFont="1" applyFill="1" applyBorder="1" applyAlignment="1">
      <alignment vertical="center" wrapText="1"/>
    </xf>
    <xf numFmtId="0" fontId="7" fillId="0" borderId="23" xfId="0" applyFont="1" applyBorder="1" applyAlignment="1">
      <alignment horizontal="left" vertical="center"/>
    </xf>
    <xf numFmtId="0" fontId="12" fillId="0" borderId="18" xfId="0" applyFont="1" applyBorder="1" applyAlignment="1">
      <alignment vertical="center" wrapText="1"/>
    </xf>
    <xf numFmtId="0" fontId="15" fillId="24" borderId="35" xfId="0" applyFont="1" applyFill="1" applyBorder="1" applyAlignment="1">
      <alignment vertical="center"/>
    </xf>
    <xf numFmtId="49" fontId="7" fillId="0" borderId="46" xfId="0" applyNumberFormat="1" applyFont="1" applyBorder="1" applyAlignment="1">
      <alignment horizontal="left" vertical="center"/>
    </xf>
    <xf numFmtId="0" fontId="12" fillId="0" borderId="42" xfId="0" applyFont="1" applyBorder="1" applyAlignment="1">
      <alignment horizontal="left" vertical="center"/>
    </xf>
    <xf numFmtId="0" fontId="12" fillId="0" borderId="50" xfId="0" applyFont="1" applyBorder="1" applyAlignment="1">
      <alignment horizontal="center" vertical="center"/>
    </xf>
    <xf numFmtId="0" fontId="0" fillId="0" borderId="52" xfId="0" applyBorder="1" applyAlignment="1">
      <alignment vertical="center"/>
    </xf>
    <xf numFmtId="0" fontId="15" fillId="24" borderId="35" xfId="0" applyFont="1" applyFill="1" applyBorder="1" applyAlignment="1">
      <alignment horizontal="center" vertical="center"/>
    </xf>
    <xf numFmtId="0" fontId="14" fillId="27" borderId="37" xfId="0" applyFont="1" applyFill="1" applyBorder="1" applyAlignment="1">
      <alignment vertical="center" wrapText="1"/>
    </xf>
    <xf numFmtId="0" fontId="7" fillId="0" borderId="42" xfId="0" applyFont="1" applyBorder="1" applyAlignment="1">
      <alignment horizontal="left" vertical="center"/>
    </xf>
    <xf numFmtId="0" fontId="24" fillId="0" borderId="39" xfId="0" applyFont="1" applyBorder="1" applyAlignment="1">
      <alignment horizontal="center" vertical="center"/>
    </xf>
    <xf numFmtId="49" fontId="7" fillId="0" borderId="42" xfId="0" applyNumberFormat="1" applyFont="1" applyBorder="1" applyAlignment="1">
      <alignment horizontal="left" vertical="center"/>
    </xf>
    <xf numFmtId="0" fontId="24" fillId="0" borderId="94" xfId="0" applyFont="1" applyBorder="1" applyAlignment="1">
      <alignment horizontal="center" vertical="center"/>
    </xf>
    <xf numFmtId="49" fontId="7" fillId="26" borderId="35" xfId="0" applyNumberFormat="1" applyFont="1" applyFill="1" applyBorder="1" applyAlignment="1">
      <alignment horizontal="left" vertical="center"/>
    </xf>
    <xf numFmtId="0" fontId="75" fillId="26" borderId="0" xfId="0" applyFont="1" applyFill="1" applyAlignment="1">
      <alignment vertical="center"/>
    </xf>
    <xf numFmtId="0" fontId="18" fillId="26" borderId="40" xfId="0" applyFont="1" applyFill="1" applyBorder="1" applyAlignment="1">
      <alignment horizontal="center" vertical="center"/>
    </xf>
    <xf numFmtId="0" fontId="8" fillId="0" borderId="18" xfId="0" applyFont="1" applyBorder="1" applyAlignment="1">
      <alignment horizontal="left" vertical="center"/>
    </xf>
    <xf numFmtId="0" fontId="14" fillId="0" borderId="42" xfId="0" applyFont="1" applyBorder="1" applyAlignment="1">
      <alignment horizontal="left" vertical="center" wrapText="1" indent="1"/>
    </xf>
    <xf numFmtId="0" fontId="76" fillId="26" borderId="0" xfId="0" applyFont="1" applyFill="1" applyAlignment="1">
      <alignment vertical="center"/>
    </xf>
    <xf numFmtId="0" fontId="0" fillId="0" borderId="43" xfId="0" applyBorder="1" applyAlignment="1">
      <alignment horizontal="left" vertical="center"/>
    </xf>
    <xf numFmtId="0" fontId="70" fillId="26" borderId="0" xfId="0" applyFont="1" applyFill="1" applyAlignment="1">
      <alignment vertical="center"/>
    </xf>
    <xf numFmtId="0" fontId="14" fillId="0" borderId="40" xfId="0" applyFont="1" applyBorder="1" applyAlignment="1">
      <alignment horizontal="left" vertical="center" wrapText="1"/>
    </xf>
    <xf numFmtId="49" fontId="8" fillId="0" borderId="44" xfId="0" applyNumberFormat="1" applyFont="1" applyBorder="1" applyAlignment="1">
      <alignment horizontal="left" vertical="center"/>
    </xf>
    <xf numFmtId="49" fontId="8" fillId="0" borderId="19" xfId="0" applyNumberFormat="1" applyFont="1" applyBorder="1" applyAlignment="1">
      <alignment horizontal="left" vertical="center"/>
    </xf>
    <xf numFmtId="0" fontId="24" fillId="26" borderId="43" xfId="0" applyFont="1" applyFill="1" applyBorder="1" applyAlignment="1">
      <alignment horizontal="center" vertical="center"/>
    </xf>
    <xf numFmtId="49" fontId="8" fillId="0" borderId="52" xfId="0" applyNumberFormat="1" applyFont="1" applyBorder="1" applyAlignment="1">
      <alignment horizontal="left" vertical="center"/>
    </xf>
    <xf numFmtId="49" fontId="7" fillId="26" borderId="44" xfId="0" applyNumberFormat="1" applyFont="1" applyFill="1" applyBorder="1" applyAlignment="1">
      <alignment horizontal="left" vertical="center"/>
    </xf>
    <xf numFmtId="0" fontId="30" fillId="26" borderId="33" xfId="0" applyFont="1" applyFill="1" applyBorder="1" applyAlignment="1">
      <alignment horizontal="left" vertical="center" wrapText="1"/>
    </xf>
    <xf numFmtId="0" fontId="34" fillId="26" borderId="37" xfId="0" applyFont="1" applyFill="1" applyBorder="1" applyAlignment="1">
      <alignment horizontal="left" vertical="center" wrapText="1"/>
    </xf>
    <xf numFmtId="49" fontId="0" fillId="0" borderId="43" xfId="0" applyNumberFormat="1" applyBorder="1" applyAlignment="1">
      <alignment horizontal="left" vertical="center"/>
    </xf>
    <xf numFmtId="49" fontId="7" fillId="26" borderId="19" xfId="0" applyNumberFormat="1" applyFont="1" applyFill="1" applyBorder="1" applyAlignment="1">
      <alignment horizontal="left" vertical="center"/>
    </xf>
    <xf numFmtId="0" fontId="0" fillId="0" borderId="40" xfId="0" applyBorder="1" applyAlignment="1">
      <alignment horizontal="left" vertical="center"/>
    </xf>
    <xf numFmtId="0" fontId="14" fillId="0" borderId="50" xfId="0" applyFont="1" applyBorder="1" applyAlignment="1">
      <alignment horizontal="left" vertical="center" wrapText="1" indent="1"/>
    </xf>
    <xf numFmtId="49" fontId="8" fillId="0" borderId="45" xfId="0" applyNumberFormat="1" applyFont="1" applyBorder="1" applyAlignment="1">
      <alignment horizontal="left" vertical="center"/>
    </xf>
    <xf numFmtId="49" fontId="7" fillId="26" borderId="21" xfId="0" applyNumberFormat="1" applyFont="1" applyFill="1" applyBorder="1" applyAlignment="1">
      <alignment horizontal="left" vertical="center"/>
    </xf>
    <xf numFmtId="0" fontId="9" fillId="24" borderId="21" xfId="0" applyFont="1" applyFill="1" applyBorder="1" applyAlignment="1">
      <alignment horizontal="center" vertical="center"/>
    </xf>
    <xf numFmtId="0" fontId="15" fillId="24" borderId="58" xfId="0" applyFont="1" applyFill="1" applyBorder="1" applyAlignment="1">
      <alignment vertical="center"/>
    </xf>
    <xf numFmtId="0" fontId="30" fillId="25" borderId="23" xfId="0" applyFont="1" applyFill="1" applyBorder="1" applyAlignment="1">
      <alignment horizontal="left" vertical="center" wrapText="1"/>
    </xf>
    <xf numFmtId="0" fontId="17" fillId="25" borderId="37" xfId="0" applyFont="1" applyFill="1" applyBorder="1" applyAlignment="1">
      <alignment horizontal="center" vertical="center"/>
    </xf>
    <xf numFmtId="0" fontId="12" fillId="0" borderId="18" xfId="0" applyFont="1" applyBorder="1" applyAlignment="1">
      <alignment horizontal="left" vertical="center"/>
    </xf>
    <xf numFmtId="0" fontId="14" fillId="0" borderId="18" xfId="0" applyFont="1" applyBorder="1" applyAlignment="1">
      <alignment horizontal="left" vertical="center" indent="1"/>
    </xf>
    <xf numFmtId="0" fontId="14" fillId="0" borderId="13" xfId="0" applyFont="1" applyBorder="1" applyAlignment="1">
      <alignment horizontal="left" vertical="center" indent="1"/>
    </xf>
    <xf numFmtId="0" fontId="14" fillId="0" borderId="63" xfId="0" applyFont="1" applyBorder="1" applyAlignment="1">
      <alignment horizontal="left" vertical="center" wrapText="1"/>
    </xf>
    <xf numFmtId="0" fontId="71" fillId="26" borderId="0" xfId="0" applyFont="1" applyFill="1" applyAlignment="1">
      <alignment vertical="center"/>
    </xf>
    <xf numFmtId="0" fontId="77" fillId="26" borderId="0" xfId="0" applyFont="1" applyFill="1" applyAlignment="1">
      <alignment vertical="center"/>
    </xf>
    <xf numFmtId="0" fontId="64" fillId="25" borderId="0" xfId="0" applyFont="1" applyFill="1" applyAlignment="1">
      <alignment vertical="center"/>
    </xf>
    <xf numFmtId="0" fontId="64" fillId="0" borderId="0" xfId="0" applyFont="1" applyAlignment="1">
      <alignment vertical="center"/>
    </xf>
    <xf numFmtId="0" fontId="14" fillId="0" borderId="19" xfId="0" applyFont="1" applyBorder="1" applyAlignment="1">
      <alignment horizontal="left" vertical="center" wrapText="1" indent="1"/>
    </xf>
    <xf numFmtId="0" fontId="7" fillId="0" borderId="40" xfId="0" applyFont="1" applyBorder="1" applyAlignment="1">
      <alignment horizontal="left" vertical="center" wrapText="1"/>
    </xf>
    <xf numFmtId="0" fontId="14" fillId="0" borderId="45" xfId="0" applyFont="1" applyBorder="1" applyAlignment="1">
      <alignment horizontal="left" vertical="center" wrapText="1" indent="1"/>
    </xf>
    <xf numFmtId="0" fontId="14" fillId="0" borderId="19" xfId="0" applyFont="1" applyBorder="1" applyAlignment="1">
      <alignment horizontal="left" vertical="top" wrapText="1"/>
    </xf>
    <xf numFmtId="0" fontId="7" fillId="0" borderId="43" xfId="0" applyFont="1" applyBorder="1" applyAlignment="1">
      <alignment horizontal="left" vertical="center" wrapText="1"/>
    </xf>
    <xf numFmtId="0" fontId="14" fillId="0" borderId="52" xfId="0" applyFont="1" applyBorder="1" applyAlignment="1">
      <alignment horizontal="left" vertical="center" wrapText="1" indent="1"/>
    </xf>
    <xf numFmtId="0" fontId="69" fillId="34" borderId="0" xfId="0" applyFont="1" applyFill="1" applyAlignment="1">
      <alignment vertical="center"/>
    </xf>
    <xf numFmtId="0" fontId="7" fillId="0" borderId="21" xfId="0" applyFont="1" applyBorder="1" applyAlignment="1">
      <alignment horizontal="left" vertical="center" wrapText="1"/>
    </xf>
    <xf numFmtId="0" fontId="36" fillId="0" borderId="39" xfId="0" applyFont="1" applyBorder="1" applyAlignment="1">
      <alignment horizontal="left" vertical="center"/>
    </xf>
    <xf numFmtId="0" fontId="30" fillId="0" borderId="18" xfId="0" applyFont="1" applyBorder="1" applyAlignment="1">
      <alignment horizontal="left" vertical="center" wrapText="1"/>
    </xf>
    <xf numFmtId="0" fontId="32" fillId="0" borderId="18" xfId="0" applyFont="1" applyBorder="1" applyAlignment="1">
      <alignment horizontal="left" vertical="center" wrapText="1"/>
    </xf>
    <xf numFmtId="0" fontId="14" fillId="25" borderId="19" xfId="0" applyFont="1" applyFill="1" applyBorder="1" applyAlignment="1">
      <alignment horizontal="left" vertical="center" wrapText="1"/>
    </xf>
    <xf numFmtId="0" fontId="32" fillId="25" borderId="19" xfId="0" applyFont="1" applyFill="1" applyBorder="1" applyAlignment="1">
      <alignment horizontal="left" vertical="center" wrapText="1"/>
    </xf>
    <xf numFmtId="49" fontId="7" fillId="0" borderId="43" xfId="0" applyNumberFormat="1" applyFont="1" applyBorder="1" applyAlignment="1">
      <alignment horizontal="left" vertical="center" wrapText="1"/>
    </xf>
    <xf numFmtId="49" fontId="78" fillId="0" borderId="19" xfId="0" applyNumberFormat="1" applyFont="1" applyBorder="1" applyAlignment="1">
      <alignment horizontal="left" vertical="center"/>
    </xf>
    <xf numFmtId="0" fontId="0" fillId="0" borderId="54" xfId="0" applyBorder="1" applyAlignment="1">
      <alignment horizontal="left" vertical="center" indent="1"/>
    </xf>
    <xf numFmtId="0" fontId="15" fillId="24" borderId="29" xfId="0" applyFont="1" applyFill="1" applyBorder="1" applyAlignment="1">
      <alignment horizontal="left" vertical="center"/>
    </xf>
    <xf numFmtId="0" fontId="15" fillId="24" borderId="27" xfId="0" applyFont="1" applyFill="1" applyBorder="1" applyAlignment="1">
      <alignment horizontal="left" vertical="center"/>
    </xf>
    <xf numFmtId="0" fontId="14" fillId="25" borderId="0" xfId="0" applyFont="1" applyFill="1"/>
    <xf numFmtId="49" fontId="12" fillId="0" borderId="18" xfId="0" applyNumberFormat="1" applyFont="1" applyBorder="1" applyAlignment="1">
      <alignment horizontal="left" vertical="center"/>
    </xf>
    <xf numFmtId="0" fontId="14" fillId="0" borderId="0" xfId="0" applyFont="1" applyAlignment="1">
      <alignment horizontal="left" vertical="center" indent="1"/>
    </xf>
    <xf numFmtId="0" fontId="30" fillId="0" borderId="54" xfId="0" applyFont="1" applyBorder="1" applyAlignment="1">
      <alignment horizontal="center" vertical="center" wrapText="1"/>
    </xf>
    <xf numFmtId="0" fontId="79" fillId="25" borderId="46" xfId="0" applyFont="1" applyFill="1" applyBorder="1" applyAlignment="1">
      <alignment vertical="center" wrapText="1"/>
    </xf>
    <xf numFmtId="0" fontId="5" fillId="24" borderId="33" xfId="0" applyFont="1" applyFill="1" applyBorder="1" applyAlignment="1">
      <alignment vertical="center"/>
    </xf>
    <xf numFmtId="49" fontId="7" fillId="25" borderId="19" xfId="0" applyNumberFormat="1" applyFont="1" applyFill="1" applyBorder="1" applyAlignment="1">
      <alignment horizontal="left" vertical="center"/>
    </xf>
    <xf numFmtId="0" fontId="70" fillId="25" borderId="0" xfId="0" applyFont="1" applyFill="1"/>
    <xf numFmtId="0" fontId="5" fillId="25" borderId="0" xfId="0" applyFont="1" applyFill="1"/>
    <xf numFmtId="0" fontId="14" fillId="27" borderId="23" xfId="0" applyFont="1" applyFill="1" applyBorder="1" applyAlignment="1">
      <alignment horizontal="left" vertical="center" wrapText="1"/>
    </xf>
    <xf numFmtId="0" fontId="7" fillId="0" borderId="18" xfId="0" applyFont="1" applyBorder="1" applyAlignment="1">
      <alignment horizontal="left" vertical="center" wrapText="1"/>
    </xf>
    <xf numFmtId="0" fontId="7" fillId="0" borderId="40" xfId="0" applyFont="1" applyBorder="1" applyAlignment="1">
      <alignment horizontal="left" vertical="center" textRotation="90"/>
    </xf>
    <xf numFmtId="0" fontId="14" fillId="0" borderId="41" xfId="0" applyFont="1" applyBorder="1" applyAlignment="1">
      <alignment horizontal="left" vertical="center" indent="1"/>
    </xf>
    <xf numFmtId="0" fontId="30" fillId="0" borderId="28" xfId="0" applyFont="1" applyBorder="1" applyAlignment="1">
      <alignment horizontal="left" vertical="center" wrapText="1"/>
    </xf>
    <xf numFmtId="0" fontId="30" fillId="0" borderId="32" xfId="0" applyFont="1" applyBorder="1" applyAlignment="1">
      <alignment horizontal="left" vertical="center" wrapText="1"/>
    </xf>
    <xf numFmtId="0" fontId="18" fillId="24" borderId="15" xfId="0" applyFont="1" applyFill="1" applyBorder="1" applyAlignment="1">
      <alignment horizontal="center" vertical="center"/>
    </xf>
    <xf numFmtId="0" fontId="18" fillId="24" borderId="16" xfId="0" applyFont="1" applyFill="1" applyBorder="1" applyAlignment="1">
      <alignment horizontal="center" vertical="center"/>
    </xf>
    <xf numFmtId="0" fontId="15" fillId="24" borderId="31" xfId="0" applyFont="1" applyFill="1" applyBorder="1" applyAlignment="1">
      <alignment horizontal="left" vertical="center"/>
    </xf>
    <xf numFmtId="0" fontId="15" fillId="24" borderId="30" xfId="0" applyFont="1" applyFill="1" applyBorder="1" applyAlignment="1">
      <alignment horizontal="left" vertical="center"/>
    </xf>
    <xf numFmtId="0" fontId="14" fillId="26" borderId="42" xfId="0" applyFont="1" applyFill="1" applyBorder="1" applyAlignment="1">
      <alignment horizontal="left" vertical="center" wrapText="1"/>
    </xf>
    <xf numFmtId="0" fontId="12" fillId="0" borderId="43" xfId="0" applyFont="1" applyBorder="1" applyAlignment="1">
      <alignment horizontal="left" vertical="center"/>
    </xf>
    <xf numFmtId="0" fontId="14" fillId="0" borderId="42" xfId="0" applyFont="1" applyBorder="1" applyAlignment="1">
      <alignment horizontal="left" vertical="center" wrapText="1"/>
    </xf>
    <xf numFmtId="0" fontId="15" fillId="24" borderId="20" xfId="0" applyFont="1" applyFill="1" applyBorder="1" applyAlignment="1">
      <alignment horizontal="left" vertical="center"/>
    </xf>
    <xf numFmtId="0" fontId="14" fillId="34" borderId="23" xfId="0" applyFont="1" applyFill="1" applyBorder="1" applyAlignment="1">
      <alignment horizontal="left" vertical="top" wrapText="1"/>
    </xf>
    <xf numFmtId="0" fontId="7" fillId="0" borderId="18" xfId="0" applyFont="1" applyBorder="1" applyAlignment="1">
      <alignment vertical="center"/>
    </xf>
    <xf numFmtId="0" fontId="81" fillId="26" borderId="0" xfId="0" applyFont="1" applyFill="1" applyAlignment="1">
      <alignment horizontal="center" vertical="center"/>
    </xf>
    <xf numFmtId="0" fontId="38" fillId="0" borderId="23" xfId="0" applyFont="1" applyBorder="1" applyAlignment="1">
      <alignment horizontal="left" vertical="center" wrapText="1" indent="1"/>
    </xf>
    <xf numFmtId="0" fontId="15" fillId="24" borderId="28" xfId="0" applyFont="1" applyFill="1" applyBorder="1" applyAlignment="1">
      <alignment horizontal="center"/>
    </xf>
    <xf numFmtId="0" fontId="14" fillId="0" borderId="54" xfId="0" applyFont="1" applyBorder="1" applyAlignment="1">
      <alignment horizontal="left" vertical="center" indent="1"/>
    </xf>
    <xf numFmtId="0" fontId="30" fillId="0" borderId="21" xfId="0" applyFont="1" applyBorder="1" applyAlignment="1">
      <alignment horizontal="left" vertical="center"/>
    </xf>
    <xf numFmtId="0" fontId="14" fillId="26" borderId="46" xfId="0" applyFont="1" applyFill="1" applyBorder="1" applyAlignment="1">
      <alignment horizontal="left" vertical="center" indent="1"/>
    </xf>
    <xf numFmtId="0" fontId="0" fillId="0" borderId="0" xfId="0" applyAlignment="1">
      <alignment horizontal="left" vertical="center" wrapText="1" indent="1"/>
    </xf>
    <xf numFmtId="0" fontId="82" fillId="26" borderId="0" xfId="0" applyFont="1" applyFill="1" applyAlignment="1">
      <alignment horizontal="center" vertical="center" textRotation="90" wrapText="1"/>
    </xf>
    <xf numFmtId="0" fontId="7" fillId="0" borderId="10" xfId="0" applyFont="1" applyBorder="1" applyAlignment="1">
      <alignment horizontal="center" vertical="center" textRotation="90"/>
    </xf>
    <xf numFmtId="0" fontId="7" fillId="25" borderId="10" xfId="0" applyFont="1" applyFill="1" applyBorder="1" applyAlignment="1">
      <alignment horizontal="center" textRotation="90"/>
    </xf>
    <xf numFmtId="0" fontId="7" fillId="25" borderId="14" xfId="0" applyFont="1" applyFill="1" applyBorder="1" applyAlignment="1">
      <alignment horizontal="center" textRotation="90"/>
    </xf>
    <xf numFmtId="0" fontId="12" fillId="0" borderId="0" xfId="0" applyFont="1" applyAlignment="1">
      <alignment horizontal="center" vertical="center"/>
    </xf>
    <xf numFmtId="0" fontId="82" fillId="26" borderId="0" xfId="0" applyFont="1" applyFill="1" applyAlignment="1">
      <alignment horizontal="center" vertical="center"/>
    </xf>
    <xf numFmtId="0" fontId="12" fillId="25" borderId="55" xfId="0" applyFont="1" applyFill="1" applyBorder="1" applyAlignment="1">
      <alignment vertical="center"/>
    </xf>
    <xf numFmtId="0" fontId="39" fillId="25" borderId="61" xfId="0" applyFont="1" applyFill="1" applyBorder="1" applyAlignment="1">
      <alignment vertical="center"/>
    </xf>
    <xf numFmtId="0" fontId="12" fillId="25" borderId="94" xfId="0" applyFont="1" applyFill="1" applyBorder="1" applyAlignment="1">
      <alignment vertical="center"/>
    </xf>
    <xf numFmtId="0" fontId="39" fillId="25" borderId="87" xfId="0" applyFont="1" applyFill="1" applyBorder="1" applyAlignment="1">
      <alignment vertical="center"/>
    </xf>
    <xf numFmtId="0" fontId="12" fillId="25" borderId="102" xfId="0" applyFont="1" applyFill="1" applyBorder="1" applyAlignment="1">
      <alignment vertical="center"/>
    </xf>
    <xf numFmtId="0" fontId="39" fillId="25" borderId="103" xfId="0" applyFont="1" applyFill="1" applyBorder="1" applyAlignment="1">
      <alignment vertical="center"/>
    </xf>
    <xf numFmtId="0" fontId="18" fillId="26" borderId="0" xfId="0" applyFont="1" applyFill="1" applyAlignment="1">
      <alignment horizontal="center" vertical="center"/>
    </xf>
    <xf numFmtId="0" fontId="24" fillId="0" borderId="0" xfId="0" applyFont="1" applyAlignment="1">
      <alignment vertical="center"/>
    </xf>
    <xf numFmtId="0" fontId="72" fillId="26" borderId="0" xfId="0" applyFont="1" applyFill="1"/>
    <xf numFmtId="0" fontId="82" fillId="26" borderId="20" xfId="0" applyFont="1" applyFill="1" applyBorder="1" applyAlignment="1">
      <alignment horizontal="center" vertical="center"/>
    </xf>
    <xf numFmtId="0" fontId="82" fillId="26" borderId="28" xfId="0" applyFont="1" applyFill="1" applyBorder="1" applyAlignment="1">
      <alignment horizontal="center" vertical="center"/>
    </xf>
    <xf numFmtId="0" fontId="28" fillId="25" borderId="0" xfId="0" applyFont="1" applyFill="1" applyAlignment="1">
      <alignment vertical="center"/>
    </xf>
    <xf numFmtId="0" fontId="14" fillId="25" borderId="47" xfId="0" applyFont="1" applyFill="1" applyBorder="1" applyAlignment="1">
      <alignment horizontal="center" vertical="center"/>
    </xf>
    <xf numFmtId="0" fontId="7" fillId="26" borderId="0" xfId="0" applyFont="1" applyFill="1"/>
    <xf numFmtId="0" fontId="14" fillId="25" borderId="0" xfId="0" applyFont="1" applyFill="1" applyAlignment="1">
      <alignment vertical="center" wrapText="1"/>
    </xf>
    <xf numFmtId="0" fontId="7" fillId="25" borderId="0" xfId="0" applyFont="1" applyFill="1"/>
    <xf numFmtId="0" fontId="0" fillId="25" borderId="36" xfId="0" applyFill="1" applyBorder="1" applyAlignment="1">
      <alignment vertical="center"/>
    </xf>
    <xf numFmtId="0" fontId="0" fillId="25" borderId="0" xfId="0" applyFill="1" applyAlignment="1">
      <alignment horizontal="left" vertical="center" wrapText="1" indent="1"/>
    </xf>
    <xf numFmtId="0" fontId="31" fillId="25" borderId="0" xfId="0" applyFont="1" applyFill="1" applyAlignment="1">
      <alignment vertical="center"/>
    </xf>
    <xf numFmtId="49" fontId="18" fillId="0" borderId="21" xfId="0" applyNumberFormat="1" applyFont="1" applyBorder="1" applyAlignment="1">
      <alignment horizontal="left" vertical="center"/>
    </xf>
    <xf numFmtId="49" fontId="7" fillId="0" borderId="37" xfId="0" applyNumberFormat="1" applyFont="1" applyBorder="1" applyAlignment="1">
      <alignment horizontal="left" vertical="center" wrapText="1"/>
    </xf>
    <xf numFmtId="49" fontId="7" fillId="0" borderId="18" xfId="0" applyNumberFormat="1" applyFont="1" applyBorder="1" applyAlignment="1">
      <alignment horizontal="left" vertical="center" wrapText="1"/>
    </xf>
    <xf numFmtId="0" fontId="2" fillId="34" borderId="0" xfId="52" applyFill="1" applyProtection="1">
      <protection locked="0"/>
    </xf>
    <xf numFmtId="0" fontId="2" fillId="34" borderId="0" xfId="52" applyFill="1"/>
    <xf numFmtId="0" fontId="89" fillId="34" borderId="0" xfId="52" applyFont="1" applyFill="1"/>
    <xf numFmtId="0" fontId="94" fillId="34" borderId="0" xfId="53" applyFill="1"/>
    <xf numFmtId="0" fontId="92" fillId="34" borderId="0" xfId="52" applyFont="1" applyFill="1"/>
    <xf numFmtId="0" fontId="2" fillId="34" borderId="10" xfId="52" applyFill="1" applyBorder="1"/>
    <xf numFmtId="0" fontId="2" fillId="34" borderId="17" xfId="52" applyFill="1" applyBorder="1"/>
    <xf numFmtId="0" fontId="2" fillId="34" borderId="14" xfId="52" applyFill="1" applyBorder="1"/>
    <xf numFmtId="0" fontId="2" fillId="34" borderId="48" xfId="52" applyFill="1" applyBorder="1"/>
    <xf numFmtId="0" fontId="2" fillId="34" borderId="85" xfId="52" applyFill="1" applyBorder="1"/>
    <xf numFmtId="0" fontId="2" fillId="34" borderId="89" xfId="52" applyFill="1" applyBorder="1"/>
    <xf numFmtId="0" fontId="2" fillId="34" borderId="84" xfId="52" applyFill="1" applyBorder="1"/>
    <xf numFmtId="0" fontId="95" fillId="34" borderId="39" xfId="52" applyFont="1" applyFill="1" applyBorder="1" applyAlignment="1" applyProtection="1">
      <alignment wrapText="1"/>
      <protection locked="0"/>
    </xf>
    <xf numFmtId="0" fontId="62" fillId="34" borderId="136" xfId="45" applyFill="1" applyBorder="1" applyAlignment="1">
      <alignment vertical="center" wrapText="1"/>
    </xf>
    <xf numFmtId="0" fontId="2" fillId="34" borderId="86" xfId="52" applyFill="1" applyBorder="1" applyAlignment="1">
      <alignment vertical="center" wrapText="1"/>
    </xf>
    <xf numFmtId="0" fontId="2" fillId="34" borderId="137" xfId="52" applyFill="1" applyBorder="1" applyAlignment="1">
      <alignment vertical="center" wrapText="1"/>
    </xf>
    <xf numFmtId="0" fontId="2" fillId="34" borderId="0" xfId="52" applyFill="1" applyAlignment="1" applyProtection="1">
      <alignment wrapText="1"/>
      <protection locked="0"/>
    </xf>
    <xf numFmtId="0" fontId="2" fillId="34" borderId="0" xfId="52" applyFill="1" applyAlignment="1">
      <alignment wrapText="1"/>
    </xf>
    <xf numFmtId="0" fontId="95" fillId="34" borderId="18" xfId="52" applyFont="1" applyFill="1" applyBorder="1" applyAlignment="1" applyProtection="1">
      <alignment wrapText="1"/>
      <protection locked="0"/>
    </xf>
    <xf numFmtId="0" fontId="62" fillId="34" borderId="94" xfId="45" applyFill="1" applyBorder="1" applyAlignment="1">
      <alignment horizontal="left" vertical="center" wrapText="1"/>
    </xf>
    <xf numFmtId="0" fontId="96" fillId="34" borderId="25" xfId="52" applyFont="1" applyFill="1" applyBorder="1" applyAlignment="1">
      <alignment horizontal="left" vertical="center" wrapText="1"/>
    </xf>
    <xf numFmtId="0" fontId="96" fillId="34" borderId="87" xfId="52" applyFont="1" applyFill="1" applyBorder="1" applyAlignment="1">
      <alignment horizontal="left" vertical="center" wrapText="1"/>
    </xf>
    <xf numFmtId="0" fontId="95" fillId="34" borderId="43" xfId="52" applyFont="1" applyFill="1" applyBorder="1" applyAlignment="1" applyProtection="1">
      <alignment wrapText="1"/>
      <protection locked="0"/>
    </xf>
    <xf numFmtId="0" fontId="62" fillId="34" borderId="102" xfId="45" applyFill="1" applyBorder="1" applyAlignment="1">
      <alignment horizontal="left" vertical="center" wrapText="1"/>
    </xf>
    <xf numFmtId="0" fontId="96" fillId="34" borderId="101" xfId="52" applyFont="1" applyFill="1" applyBorder="1" applyAlignment="1">
      <alignment horizontal="left" vertical="center" wrapText="1"/>
    </xf>
    <xf numFmtId="0" fontId="96" fillId="34" borderId="103" xfId="52" applyFont="1" applyFill="1" applyBorder="1" applyAlignment="1">
      <alignment horizontal="left" vertical="center" wrapText="1"/>
    </xf>
    <xf numFmtId="0" fontId="2" fillId="34" borderId="0" xfId="52" applyFill="1" applyAlignment="1">
      <alignment vertical="center"/>
    </xf>
    <xf numFmtId="0" fontId="92" fillId="34" borderId="0" xfId="52" applyFont="1" applyFill="1" applyAlignment="1">
      <alignment vertical="center"/>
    </xf>
    <xf numFmtId="0" fontId="2" fillId="34" borderId="21" xfId="52" applyFill="1" applyBorder="1"/>
    <xf numFmtId="0" fontId="2" fillId="34" borderId="10" xfId="52" applyFill="1" applyBorder="1" applyAlignment="1">
      <alignment vertical="center"/>
    </xf>
    <xf numFmtId="0" fontId="2" fillId="34" borderId="17" xfId="52" applyFill="1" applyBorder="1" applyAlignment="1">
      <alignment vertical="center"/>
    </xf>
    <xf numFmtId="0" fontId="2" fillId="34" borderId="14" xfId="52" applyFill="1" applyBorder="1" applyAlignment="1">
      <alignment vertical="center"/>
    </xf>
    <xf numFmtId="0" fontId="2" fillId="34" borderId="51" xfId="52" applyFill="1" applyBorder="1"/>
    <xf numFmtId="0" fontId="2" fillId="34" borderId="95" xfId="52" applyFill="1" applyBorder="1" applyAlignment="1">
      <alignment vertical="center"/>
    </xf>
    <xf numFmtId="0" fontId="2" fillId="34" borderId="138" xfId="52" applyFill="1" applyBorder="1" applyAlignment="1">
      <alignment vertical="center"/>
    </xf>
    <xf numFmtId="0" fontId="2" fillId="34" borderId="96" xfId="52" applyFill="1" applyBorder="1" applyAlignment="1">
      <alignment vertical="center"/>
    </xf>
    <xf numFmtId="0" fontId="62" fillId="34" borderId="55" xfId="45" applyFill="1" applyBorder="1" applyAlignment="1">
      <alignment horizontal="left" vertical="center" wrapText="1"/>
    </xf>
    <xf numFmtId="0" fontId="96" fillId="34" borderId="88" xfId="52" applyFont="1" applyFill="1" applyBorder="1" applyAlignment="1">
      <alignment horizontal="left" vertical="center" wrapText="1"/>
    </xf>
    <xf numFmtId="0" fontId="96" fillId="34" borderId="61" xfId="52" applyFont="1" applyFill="1" applyBorder="1" applyAlignment="1">
      <alignment horizontal="left" vertical="center" wrapText="1"/>
    </xf>
    <xf numFmtId="0" fontId="91" fillId="34" borderId="0" xfId="52" applyFont="1" applyFill="1"/>
    <xf numFmtId="0" fontId="96" fillId="34" borderId="0" xfId="52" applyFont="1" applyFill="1" applyAlignment="1">
      <alignment horizontal="left" vertical="center" wrapText="1"/>
    </xf>
    <xf numFmtId="0" fontId="96" fillId="34" borderId="0" xfId="52" applyFont="1" applyFill="1" applyAlignment="1">
      <alignment horizontal="left" vertical="top" wrapText="1"/>
    </xf>
    <xf numFmtId="0" fontId="62" fillId="34" borderId="0" xfId="45" applyFill="1"/>
    <xf numFmtId="0" fontId="2" fillId="0" borderId="0" xfId="52" applyProtection="1">
      <protection locked="0"/>
    </xf>
    <xf numFmtId="0" fontId="2" fillId="0" borderId="0" xfId="52"/>
    <xf numFmtId="0" fontId="15" fillId="24" borderId="33" xfId="0" applyFont="1" applyFill="1" applyBorder="1" applyAlignment="1">
      <alignment horizontal="center" vertical="center"/>
    </xf>
    <xf numFmtId="0" fontId="9" fillId="24" borderId="33" xfId="0" applyFont="1" applyFill="1" applyBorder="1" applyAlignment="1">
      <alignment horizontal="center" vertical="center"/>
    </xf>
    <xf numFmtId="0" fontId="30" fillId="0" borderId="22" xfId="0" applyFont="1" applyBorder="1" applyAlignment="1">
      <alignment horizontal="left" vertical="center" wrapText="1"/>
    </xf>
    <xf numFmtId="0" fontId="60" fillId="0" borderId="59" xfId="0" applyFont="1" applyBorder="1" applyAlignment="1">
      <alignment horizontal="left" vertical="center" wrapText="1"/>
    </xf>
    <xf numFmtId="0" fontId="7" fillId="0" borderId="36" xfId="0" applyFont="1" applyBorder="1" applyAlignment="1">
      <alignment vertical="center"/>
    </xf>
    <xf numFmtId="0" fontId="36" fillId="0" borderId="18" xfId="0" applyFont="1" applyBorder="1" applyAlignment="1">
      <alignment horizontal="left" vertical="center"/>
    </xf>
    <xf numFmtId="0" fontId="14" fillId="0" borderId="36" xfId="0" applyFont="1" applyBorder="1" applyAlignment="1">
      <alignment horizontal="left" vertical="center" wrapText="1"/>
    </xf>
    <xf numFmtId="0" fontId="18" fillId="26" borderId="36" xfId="0" applyFont="1" applyFill="1" applyBorder="1" applyAlignment="1">
      <alignment horizontal="center" vertical="center"/>
    </xf>
    <xf numFmtId="0" fontId="7" fillId="43" borderId="37" xfId="0" applyFont="1" applyFill="1" applyBorder="1" applyAlignment="1" applyProtection="1">
      <alignment horizontal="center" vertical="center"/>
      <protection locked="0"/>
    </xf>
    <xf numFmtId="0" fontId="7" fillId="24" borderId="36" xfId="0" applyFont="1" applyFill="1" applyBorder="1" applyAlignment="1">
      <alignment horizontal="center" vertical="center"/>
    </xf>
    <xf numFmtId="0" fontId="30" fillId="0" borderId="37" xfId="0" applyFont="1" applyBorder="1" applyAlignment="1">
      <alignment horizontal="left" vertical="center" wrapText="1"/>
    </xf>
    <xf numFmtId="0" fontId="30" fillId="0" borderId="59" xfId="0" applyFont="1" applyBorder="1" applyAlignment="1">
      <alignment vertical="center" wrapText="1"/>
    </xf>
    <xf numFmtId="0" fontId="98" fillId="0" borderId="37" xfId="0" applyFont="1" applyBorder="1" applyAlignment="1">
      <alignment horizontal="center" vertical="center"/>
    </xf>
    <xf numFmtId="0" fontId="98" fillId="0" borderId="18" xfId="0" applyFont="1" applyBorder="1" applyAlignment="1">
      <alignment horizontal="center" vertical="center"/>
    </xf>
    <xf numFmtId="0" fontId="7" fillId="0" borderId="59" xfId="0" applyFont="1" applyBorder="1" applyAlignment="1">
      <alignment horizontal="left" vertical="center"/>
    </xf>
    <xf numFmtId="0" fontId="7" fillId="24" borderId="36" xfId="0" applyFont="1" applyFill="1" applyBorder="1" applyAlignment="1" applyProtection="1">
      <alignment horizontal="center" vertical="center"/>
      <protection locked="0"/>
    </xf>
    <xf numFmtId="0" fontId="14" fillId="35" borderId="40" xfId="0" applyFont="1" applyFill="1" applyBorder="1" applyAlignment="1">
      <alignment horizontal="left" vertical="center" wrapText="1"/>
    </xf>
    <xf numFmtId="0" fontId="17" fillId="35" borderId="18" xfId="0" applyFont="1" applyFill="1" applyBorder="1" applyAlignment="1">
      <alignment horizontal="center" vertical="center"/>
    </xf>
    <xf numFmtId="0" fontId="17" fillId="35" borderId="40" xfId="0" applyFont="1" applyFill="1" applyBorder="1" applyAlignment="1">
      <alignment horizontal="center" vertical="center"/>
    </xf>
    <xf numFmtId="0" fontId="15" fillId="24" borderId="85" xfId="0" applyFont="1" applyFill="1" applyBorder="1" applyAlignment="1">
      <alignment horizontal="center" vertical="center"/>
    </xf>
    <xf numFmtId="0" fontId="15" fillId="24" borderId="89" xfId="0" applyFont="1" applyFill="1" applyBorder="1" applyAlignment="1">
      <alignment horizontal="center" vertical="center"/>
    </xf>
    <xf numFmtId="0" fontId="15" fillId="24" borderId="36" xfId="0" applyFont="1" applyFill="1" applyBorder="1" applyAlignment="1">
      <alignment horizontal="center" vertical="center"/>
    </xf>
    <xf numFmtId="0" fontId="9" fillId="24" borderId="36" xfId="0" applyFont="1" applyFill="1" applyBorder="1" applyAlignment="1">
      <alignment horizontal="center" vertical="center"/>
    </xf>
    <xf numFmtId="0" fontId="7" fillId="43" borderId="18" xfId="0" applyFont="1" applyFill="1" applyBorder="1" applyAlignment="1">
      <alignment horizontal="center" vertical="center"/>
    </xf>
    <xf numFmtId="49" fontId="7" fillId="26" borderId="24" xfId="0" applyNumberFormat="1" applyFont="1" applyFill="1" applyBorder="1" applyAlignment="1">
      <alignment horizontal="left" vertical="center"/>
    </xf>
    <xf numFmtId="0" fontId="30" fillId="0" borderId="23" xfId="0" applyFont="1" applyBorder="1" applyAlignment="1">
      <alignment horizontal="right" vertical="center" wrapText="1"/>
    </xf>
    <xf numFmtId="0" fontId="14" fillId="26" borderId="18" xfId="0" applyFont="1" applyFill="1" applyBorder="1" applyAlignment="1">
      <alignment horizontal="right" vertical="center" wrapText="1"/>
    </xf>
    <xf numFmtId="0" fontId="14" fillId="26" borderId="37" xfId="0" applyFont="1" applyFill="1" applyBorder="1" applyAlignment="1">
      <alignment horizontal="right" vertical="center" wrapText="1"/>
    </xf>
    <xf numFmtId="0" fontId="14" fillId="38" borderId="46" xfId="0" applyFont="1" applyFill="1" applyBorder="1" applyAlignment="1">
      <alignment horizontal="left" vertical="center" wrapText="1"/>
    </xf>
    <xf numFmtId="0" fontId="14" fillId="35" borderId="19" xfId="0" applyFont="1" applyFill="1" applyBorder="1" applyAlignment="1">
      <alignment horizontal="left" vertical="center" wrapText="1"/>
    </xf>
    <xf numFmtId="0" fontId="7" fillId="43" borderId="37" xfId="0" applyFont="1" applyFill="1" applyBorder="1" applyAlignment="1">
      <alignment vertical="center"/>
    </xf>
    <xf numFmtId="0" fontId="14" fillId="0" borderId="52" xfId="0" applyFont="1" applyBorder="1" applyAlignment="1">
      <alignment vertical="center"/>
    </xf>
    <xf numFmtId="0" fontId="7" fillId="0" borderId="43" xfId="0" applyFont="1" applyBorder="1" applyAlignment="1">
      <alignment vertical="center"/>
    </xf>
    <xf numFmtId="0" fontId="12" fillId="0" borderId="39" xfId="0" applyFont="1" applyBorder="1" applyAlignment="1">
      <alignment horizontal="center" vertical="center"/>
    </xf>
    <xf numFmtId="0" fontId="14" fillId="26" borderId="33" xfId="0" applyFont="1" applyFill="1" applyBorder="1" applyAlignment="1">
      <alignment horizontal="left" vertical="center" wrapText="1"/>
    </xf>
    <xf numFmtId="0" fontId="14" fillId="26" borderId="33" xfId="0" applyFont="1" applyFill="1" applyBorder="1" applyAlignment="1">
      <alignment horizontal="right" vertical="center" wrapText="1"/>
    </xf>
    <xf numFmtId="0" fontId="7" fillId="0" borderId="40" xfId="0" applyFont="1" applyBorder="1" applyAlignment="1">
      <alignment horizontal="center" vertical="center"/>
    </xf>
    <xf numFmtId="0" fontId="14" fillId="34" borderId="0" xfId="0" applyFont="1" applyFill="1" applyAlignment="1">
      <alignment horizontal="left" vertical="top" wrapText="1"/>
    </xf>
    <xf numFmtId="0" fontId="0" fillId="0" borderId="13" xfId="0" applyBorder="1" applyAlignment="1">
      <alignment vertical="center"/>
    </xf>
    <xf numFmtId="0" fontId="30" fillId="0" borderId="46" xfId="0" applyFont="1" applyBorder="1" applyAlignment="1">
      <alignment horizontal="left" vertical="center" wrapText="1"/>
    </xf>
    <xf numFmtId="0" fontId="30" fillId="0" borderId="23" xfId="0" applyFont="1" applyBorder="1" applyAlignment="1">
      <alignment horizontal="left" vertical="center" wrapText="1"/>
    </xf>
    <xf numFmtId="0" fontId="9" fillId="26" borderId="0" xfId="0" applyFont="1" applyFill="1" applyAlignment="1">
      <alignment horizontal="center" vertical="top" wrapText="1"/>
    </xf>
    <xf numFmtId="0" fontId="83" fillId="34" borderId="0" xfId="58" applyFont="1" applyFill="1"/>
    <xf numFmtId="0" fontId="85" fillId="34" borderId="0" xfId="58" applyFont="1" applyFill="1" applyAlignment="1">
      <alignment horizontal="left" vertical="center"/>
    </xf>
    <xf numFmtId="0" fontId="84" fillId="35" borderId="0" xfId="58" applyFont="1" applyFill="1"/>
    <xf numFmtId="0" fontId="84" fillId="34" borderId="0" xfId="58" applyFont="1" applyFill="1"/>
    <xf numFmtId="0" fontId="9" fillId="26" borderId="23" xfId="0" applyFont="1" applyFill="1" applyBorder="1" applyAlignment="1">
      <alignment horizontal="center" vertical="top" wrapText="1"/>
    </xf>
    <xf numFmtId="0" fontId="83" fillId="42" borderId="0" xfId="58" applyFont="1" applyFill="1"/>
    <xf numFmtId="0" fontId="86" fillId="34" borderId="99" xfId="58" applyFont="1" applyFill="1" applyBorder="1" applyAlignment="1">
      <alignment horizontal="right" vertical="center" wrapText="1"/>
    </xf>
    <xf numFmtId="0" fontId="86" fillId="34" borderId="0" xfId="58" applyFont="1" applyFill="1" applyAlignment="1">
      <alignment horizontal="right" vertical="center" wrapText="1"/>
    </xf>
    <xf numFmtId="0" fontId="86" fillId="34" borderId="112" xfId="58" applyFont="1" applyFill="1" applyBorder="1" applyAlignment="1">
      <alignment horizontal="right" vertical="center" wrapText="1"/>
    </xf>
    <xf numFmtId="0" fontId="85" fillId="41" borderId="56" xfId="58" applyFont="1" applyFill="1" applyBorder="1" applyAlignment="1" applyProtection="1">
      <alignment horizontal="center" vertical="center" wrapText="1"/>
      <protection locked="0"/>
    </xf>
    <xf numFmtId="0" fontId="85" fillId="41" borderId="46" xfId="58" applyFont="1" applyFill="1" applyBorder="1" applyAlignment="1" applyProtection="1">
      <alignment horizontal="center" vertical="center" wrapText="1"/>
      <protection locked="0"/>
    </xf>
    <xf numFmtId="0" fontId="85" fillId="41" borderId="113" xfId="58" applyFont="1" applyFill="1" applyBorder="1" applyAlignment="1" applyProtection="1">
      <alignment horizontal="center" vertical="center" wrapText="1"/>
      <protection locked="0"/>
    </xf>
    <xf numFmtId="0" fontId="83" fillId="42" borderId="0" xfId="58" applyFont="1" applyFill="1" applyAlignment="1">
      <alignment vertical="center"/>
    </xf>
    <xf numFmtId="0" fontId="99" fillId="0" borderId="109" xfId="58" applyFont="1" applyBorder="1" applyAlignment="1">
      <alignment horizontal="center" vertical="center"/>
    </xf>
    <xf numFmtId="0" fontId="8" fillId="43" borderId="121" xfId="58" applyFont="1" applyFill="1" applyBorder="1" applyAlignment="1" applyProtection="1">
      <alignment horizontal="center" vertical="center"/>
      <protection locked="0"/>
    </xf>
    <xf numFmtId="0" fontId="89" fillId="35" borderId="0" xfId="58" applyFont="1" applyFill="1" applyAlignment="1">
      <alignment horizontal="left" vertical="center"/>
    </xf>
    <xf numFmtId="14" fontId="89" fillId="35" borderId="0" xfId="58" applyNumberFormat="1" applyFont="1" applyFill="1" applyAlignment="1">
      <alignment vertical="center"/>
    </xf>
    <xf numFmtId="0" fontId="84" fillId="35" borderId="0" xfId="58" applyFont="1" applyFill="1" applyAlignment="1">
      <alignment wrapText="1"/>
    </xf>
    <xf numFmtId="0" fontId="84" fillId="35" borderId="0" xfId="58" applyFont="1" applyFill="1" applyAlignment="1">
      <alignment horizontal="left" vertical="center"/>
    </xf>
    <xf numFmtId="0" fontId="84" fillId="35" borderId="0" xfId="58" applyFont="1" applyFill="1" applyAlignment="1">
      <alignment horizontal="right"/>
    </xf>
    <xf numFmtId="0" fontId="83" fillId="34" borderId="0" xfId="58" applyFont="1" applyFill="1" applyAlignment="1">
      <alignment vertical="center"/>
    </xf>
    <xf numFmtId="226" fontId="84" fillId="35" borderId="0" xfId="58" applyNumberFormat="1" applyFont="1" applyFill="1" applyAlignment="1">
      <alignment horizontal="right"/>
    </xf>
    <xf numFmtId="226" fontId="84" fillId="35" borderId="0" xfId="58" applyNumberFormat="1" applyFont="1" applyFill="1"/>
    <xf numFmtId="0" fontId="5" fillId="34" borderId="0" xfId="58" applyFont="1" applyFill="1"/>
    <xf numFmtId="226" fontId="85" fillId="35" borderId="0" xfId="58" applyNumberFormat="1" applyFont="1" applyFill="1"/>
    <xf numFmtId="0" fontId="85" fillId="0" borderId="0" xfId="58" applyFont="1" applyAlignment="1">
      <alignment horizontal="left" vertical="center"/>
    </xf>
    <xf numFmtId="0" fontId="83" fillId="0" borderId="0" xfId="58" applyFont="1" applyAlignment="1">
      <alignment vertical="center"/>
    </xf>
    <xf numFmtId="0" fontId="88" fillId="34" borderId="120" xfId="58" applyFont="1" applyFill="1" applyBorder="1" applyAlignment="1">
      <alignment vertical="center"/>
    </xf>
    <xf numFmtId="0" fontId="88" fillId="34" borderId="110" xfId="58" applyFont="1" applyFill="1" applyBorder="1" applyAlignment="1">
      <alignment vertical="center"/>
    </xf>
    <xf numFmtId="0" fontId="83" fillId="35" borderId="0" xfId="58" applyFont="1" applyFill="1"/>
    <xf numFmtId="0" fontId="85" fillId="35" borderId="0" xfId="58" applyFont="1" applyFill="1" applyAlignment="1">
      <alignment horizontal="left" vertical="center"/>
    </xf>
    <xf numFmtId="0" fontId="14" fillId="35" borderId="46" xfId="0" applyFont="1" applyFill="1" applyBorder="1" applyAlignment="1">
      <alignment horizontal="left" vertical="center" wrapText="1"/>
    </xf>
    <xf numFmtId="0" fontId="17" fillId="35" borderId="37" xfId="0" applyFont="1" applyFill="1" applyBorder="1" applyAlignment="1">
      <alignment horizontal="center" vertical="center"/>
    </xf>
    <xf numFmtId="0" fontId="39" fillId="0" borderId="19" xfId="0" applyFont="1" applyBorder="1" applyAlignment="1" applyProtection="1">
      <alignment horizontal="center"/>
      <protection locked="0"/>
    </xf>
    <xf numFmtId="0" fontId="39" fillId="0" borderId="42" xfId="0" applyFont="1" applyBorder="1" applyAlignment="1" applyProtection="1">
      <alignment horizontal="center"/>
      <protection locked="0"/>
    </xf>
    <xf numFmtId="0" fontId="39" fillId="0" borderId="52" xfId="0" applyFont="1" applyBorder="1" applyAlignment="1" applyProtection="1">
      <alignment horizontal="center"/>
      <protection locked="0"/>
    </xf>
    <xf numFmtId="0" fontId="39" fillId="0" borderId="50" xfId="0" applyFont="1" applyBorder="1" applyAlignment="1" applyProtection="1">
      <alignment horizontal="center"/>
      <protection locked="0"/>
    </xf>
    <xf numFmtId="0" fontId="13" fillId="0" borderId="35" xfId="0" applyFont="1" applyBorder="1" applyAlignment="1">
      <alignment horizontal="left" vertical="center"/>
    </xf>
    <xf numFmtId="0" fontId="14" fillId="0" borderId="13" xfId="0" applyFont="1" applyBorder="1" applyAlignment="1">
      <alignment horizontal="left"/>
    </xf>
    <xf numFmtId="0" fontId="13" fillId="0" borderId="24" xfId="0" applyFont="1" applyBorder="1" applyAlignment="1">
      <alignment horizontal="left" vertical="center"/>
    </xf>
    <xf numFmtId="0" fontId="14" fillId="0" borderId="20" xfId="0" applyFont="1" applyBorder="1" applyAlignment="1">
      <alignment horizontal="left"/>
    </xf>
    <xf numFmtId="0" fontId="6" fillId="36" borderId="24" xfId="0" applyFont="1" applyFill="1" applyBorder="1" applyAlignment="1">
      <alignment horizontal="center" vertical="center"/>
    </xf>
    <xf numFmtId="0" fontId="6" fillId="36" borderId="20" xfId="0" applyFont="1" applyFill="1" applyBorder="1" applyAlignment="1">
      <alignment horizontal="center" vertical="center"/>
    </xf>
    <xf numFmtId="0" fontId="39" fillId="0" borderId="19" xfId="0" applyFont="1" applyBorder="1" applyAlignment="1" applyProtection="1">
      <alignment horizontal="center" vertical="center"/>
      <protection locked="0"/>
    </xf>
    <xf numFmtId="0" fontId="39" fillId="0" borderId="42" xfId="0" applyFont="1" applyBorder="1" applyAlignment="1" applyProtection="1">
      <alignment horizontal="center" vertical="center"/>
      <protection locked="0"/>
    </xf>
    <xf numFmtId="0" fontId="0" fillId="0" borderId="59" xfId="0" applyBorder="1" applyAlignment="1">
      <alignment horizontal="center" vertical="center"/>
    </xf>
    <xf numFmtId="0" fontId="0" fillId="0" borderId="63" xfId="0" applyBorder="1" applyAlignment="1">
      <alignment horizontal="center" vertical="center"/>
    </xf>
    <xf numFmtId="0" fontId="0" fillId="0" borderId="63" xfId="0" applyBorder="1" applyAlignment="1">
      <alignment vertical="center"/>
    </xf>
    <xf numFmtId="0" fontId="0" fillId="0" borderId="62" xfId="0" applyBorder="1" applyAlignment="1">
      <alignment vertical="center"/>
    </xf>
    <xf numFmtId="0" fontId="39" fillId="0" borderId="44"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45" xfId="0" applyFont="1" applyBorder="1" applyAlignment="1" applyProtection="1">
      <alignment horizontal="center" vertical="center"/>
      <protection locked="0"/>
    </xf>
    <xf numFmtId="0" fontId="39" fillId="0" borderId="53" xfId="0" applyFont="1" applyBorder="1" applyAlignment="1" applyProtection="1">
      <alignment horizontal="center" vertical="center"/>
      <protection locked="0"/>
    </xf>
    <xf numFmtId="0" fontId="17" fillId="0" borderId="64" xfId="0" applyFont="1" applyBorder="1" applyAlignment="1">
      <alignment horizontal="center" vertical="center"/>
    </xf>
    <xf numFmtId="0" fontId="0" fillId="0" borderId="67" xfId="0" applyBorder="1" applyAlignment="1">
      <alignment vertical="center"/>
    </xf>
    <xf numFmtId="0" fontId="0" fillId="0" borderId="68" xfId="0" applyBorder="1"/>
    <xf numFmtId="219" fontId="18" fillId="0" borderId="69" xfId="0" applyNumberFormat="1" applyFont="1" applyBorder="1" applyAlignment="1">
      <alignment horizontal="left" vertical="center"/>
    </xf>
    <xf numFmtId="219" fontId="0" fillId="0" borderId="70" xfId="0" applyNumberFormat="1" applyBorder="1" applyAlignment="1">
      <alignment horizontal="left" vertical="center"/>
    </xf>
    <xf numFmtId="219" fontId="0" fillId="0" borderId="71" xfId="0" applyNumberFormat="1" applyBorder="1" applyAlignment="1">
      <alignment horizontal="left" vertical="center"/>
    </xf>
    <xf numFmtId="182" fontId="18" fillId="0" borderId="69" xfId="0" applyNumberFormat="1" applyFont="1" applyBorder="1" applyAlignment="1">
      <alignment horizontal="left" vertical="center"/>
    </xf>
    <xf numFmtId="0" fontId="0" fillId="0" borderId="70" xfId="0" applyBorder="1" applyAlignment="1">
      <alignment horizontal="left" vertical="center"/>
    </xf>
    <xf numFmtId="0" fontId="0" fillId="0" borderId="71" xfId="0" applyBorder="1" applyAlignment="1">
      <alignment horizontal="left" vertical="center"/>
    </xf>
    <xf numFmtId="0" fontId="0" fillId="0" borderId="20" xfId="0" applyBorder="1" applyAlignment="1">
      <alignment vertical="center"/>
    </xf>
    <xf numFmtId="0" fontId="0" fillId="0" borderId="28" xfId="0" applyBorder="1" applyAlignment="1">
      <alignment vertical="center"/>
    </xf>
    <xf numFmtId="0" fontId="39" fillId="0" borderId="59" xfId="0" applyFont="1" applyBorder="1" applyAlignment="1" applyProtection="1">
      <alignment horizontal="center" vertical="center"/>
      <protection locked="0"/>
    </xf>
    <xf numFmtId="0" fontId="39" fillId="0" borderId="62" xfId="0" applyFont="1" applyBorder="1" applyAlignment="1" applyProtection="1">
      <alignment horizontal="center" vertical="center"/>
      <protection locked="0"/>
    </xf>
    <xf numFmtId="0" fontId="39" fillId="0" borderId="22" xfId="0" applyFont="1" applyBorder="1" applyAlignment="1" applyProtection="1">
      <alignment horizontal="center" vertical="center"/>
      <protection locked="0"/>
    </xf>
    <xf numFmtId="0" fontId="39" fillId="0" borderId="34" xfId="0" applyFont="1" applyBorder="1" applyAlignment="1" applyProtection="1">
      <alignment horizontal="center" vertical="center"/>
      <protection locked="0"/>
    </xf>
    <xf numFmtId="0" fontId="0" fillId="0" borderId="66" xfId="0" applyBorder="1" applyAlignment="1">
      <alignment vertical="center"/>
    </xf>
    <xf numFmtId="0" fontId="0" fillId="0" borderId="79" xfId="0" applyBorder="1" applyAlignment="1">
      <alignment vertical="center"/>
    </xf>
    <xf numFmtId="0" fontId="0" fillId="0" borderId="80" xfId="0" applyBorder="1"/>
    <xf numFmtId="233" fontId="18" fillId="0" borderId="69" xfId="0" applyNumberFormat="1" applyFont="1" applyBorder="1" applyAlignment="1">
      <alignment horizontal="left" vertical="center"/>
    </xf>
    <xf numFmtId="233" fontId="0" fillId="0" borderId="70" xfId="0" applyNumberFormat="1" applyBorder="1" applyAlignment="1">
      <alignment horizontal="left" vertical="center"/>
    </xf>
    <xf numFmtId="233" fontId="0" fillId="0" borderId="71" xfId="0" applyNumberFormat="1" applyBorder="1" applyAlignment="1">
      <alignment horizontal="left" vertical="center"/>
    </xf>
    <xf numFmtId="0" fontId="0" fillId="0" borderId="68" xfId="0" applyBorder="1" applyAlignment="1">
      <alignment vertical="center"/>
    </xf>
    <xf numFmtId="178" fontId="18" fillId="0" borderId="69" xfId="0" applyNumberFormat="1" applyFont="1" applyBorder="1" applyAlignment="1">
      <alignment horizontal="left" vertical="center"/>
    </xf>
    <xf numFmtId="177" fontId="18" fillId="0" borderId="69" xfId="0" applyNumberFormat="1" applyFont="1" applyBorder="1" applyAlignment="1">
      <alignment horizontal="left" vertical="center"/>
    </xf>
    <xf numFmtId="179" fontId="18" fillId="0" borderId="69" xfId="0" applyNumberFormat="1" applyFont="1" applyBorder="1" applyAlignment="1">
      <alignment horizontal="left" vertical="center"/>
    </xf>
    <xf numFmtId="209" fontId="18" fillId="0" borderId="69" xfId="0" applyNumberFormat="1" applyFont="1" applyBorder="1" applyAlignment="1">
      <alignment horizontal="left" vertical="center"/>
    </xf>
    <xf numFmtId="0" fontId="17" fillId="0" borderId="65" xfId="0" applyFont="1" applyBorder="1" applyAlignment="1">
      <alignment horizontal="center" vertical="center"/>
    </xf>
    <xf numFmtId="208" fontId="18" fillId="0" borderId="69" xfId="0" applyNumberFormat="1" applyFont="1" applyBorder="1" applyAlignment="1">
      <alignment horizontal="left" vertical="center"/>
    </xf>
    <xf numFmtId="0" fontId="0" fillId="0" borderId="63" xfId="0" applyBorder="1" applyAlignment="1">
      <alignment horizontal="left" vertical="center"/>
    </xf>
    <xf numFmtId="173" fontId="18" fillId="0" borderId="69" xfId="0" applyNumberFormat="1" applyFont="1" applyBorder="1" applyAlignment="1">
      <alignment horizontal="left" vertical="center"/>
    </xf>
    <xf numFmtId="0" fontId="0" fillId="0" borderId="44" xfId="0" applyBorder="1" applyAlignment="1">
      <alignment horizontal="center" vertical="center"/>
    </xf>
    <xf numFmtId="0" fontId="0" fillId="0" borderId="23" xfId="0" applyBorder="1" applyAlignment="1">
      <alignment horizontal="center" vertical="center"/>
    </xf>
    <xf numFmtId="0" fontId="0" fillId="0" borderId="49" xfId="0" applyBorder="1" applyAlignment="1">
      <alignment horizontal="center" vertical="center"/>
    </xf>
    <xf numFmtId="206" fontId="18" fillId="0" borderId="69" xfId="0" applyNumberFormat="1" applyFont="1" applyBorder="1" applyAlignment="1">
      <alignment horizontal="left" vertical="center"/>
    </xf>
    <xf numFmtId="206" fontId="0" fillId="0" borderId="70" xfId="0" applyNumberFormat="1" applyBorder="1" applyAlignment="1">
      <alignment horizontal="left" vertical="center"/>
    </xf>
    <xf numFmtId="206" fontId="0" fillId="0" borderId="71" xfId="0" applyNumberFormat="1" applyBorder="1" applyAlignment="1">
      <alignment horizontal="left" vertical="center"/>
    </xf>
    <xf numFmtId="200" fontId="18" fillId="0" borderId="69" xfId="0" applyNumberFormat="1" applyFont="1" applyBorder="1" applyAlignment="1">
      <alignment horizontal="left" vertical="center"/>
    </xf>
    <xf numFmtId="200" fontId="0" fillId="0" borderId="70" xfId="0" applyNumberFormat="1" applyBorder="1" applyAlignment="1">
      <alignment horizontal="left" vertical="center"/>
    </xf>
    <xf numFmtId="200" fontId="0" fillId="0" borderId="71" xfId="0" applyNumberFormat="1" applyBorder="1" applyAlignment="1">
      <alignment horizontal="left" vertical="center"/>
    </xf>
    <xf numFmtId="172" fontId="18" fillId="0" borderId="69" xfId="0" applyNumberFormat="1" applyFont="1" applyBorder="1" applyAlignment="1">
      <alignment horizontal="left" vertical="center"/>
    </xf>
    <xf numFmtId="201" fontId="18" fillId="0" borderId="69" xfId="0" applyNumberFormat="1" applyFont="1" applyBorder="1" applyAlignment="1">
      <alignment horizontal="left" vertical="center"/>
    </xf>
    <xf numFmtId="201" fontId="0" fillId="0" borderId="70" xfId="0" applyNumberFormat="1" applyBorder="1" applyAlignment="1">
      <alignment horizontal="left" vertical="center"/>
    </xf>
    <xf numFmtId="201" fontId="0" fillId="0" borderId="71" xfId="0" applyNumberFormat="1" applyBorder="1" applyAlignment="1">
      <alignment horizontal="left" vertical="center"/>
    </xf>
    <xf numFmtId="202" fontId="18" fillId="0" borderId="69" xfId="0" applyNumberFormat="1" applyFont="1" applyBorder="1" applyAlignment="1">
      <alignment horizontal="left" vertical="center"/>
    </xf>
    <xf numFmtId="202" fontId="0" fillId="0" borderId="70" xfId="0" applyNumberFormat="1" applyBorder="1" applyAlignment="1">
      <alignment horizontal="left" vertical="center"/>
    </xf>
    <xf numFmtId="202" fontId="0" fillId="0" borderId="71" xfId="0" applyNumberFormat="1" applyBorder="1" applyAlignment="1">
      <alignment horizontal="left" vertical="center"/>
    </xf>
    <xf numFmtId="212" fontId="18" fillId="0" borderId="69" xfId="0" applyNumberFormat="1" applyFont="1" applyBorder="1" applyAlignment="1">
      <alignment horizontal="left" vertical="center"/>
    </xf>
    <xf numFmtId="212" fontId="0" fillId="0" borderId="70" xfId="0" applyNumberFormat="1" applyBorder="1" applyAlignment="1">
      <alignment horizontal="left" vertical="center"/>
    </xf>
    <xf numFmtId="212" fontId="0" fillId="0" borderId="71" xfId="0" applyNumberFormat="1" applyBorder="1" applyAlignment="1">
      <alignment horizontal="left" vertical="center"/>
    </xf>
    <xf numFmtId="181" fontId="18" fillId="0" borderId="69" xfId="0" applyNumberFormat="1" applyFont="1" applyBorder="1" applyAlignment="1">
      <alignment horizontal="left" vertical="center"/>
    </xf>
    <xf numFmtId="181" fontId="0" fillId="0" borderId="70" xfId="0" applyNumberFormat="1" applyBorder="1" applyAlignment="1">
      <alignment horizontal="left" vertical="center"/>
    </xf>
    <xf numFmtId="181" fontId="0" fillId="0" borderId="71" xfId="0" applyNumberFormat="1" applyBorder="1" applyAlignment="1">
      <alignment horizontal="left" vertical="center"/>
    </xf>
    <xf numFmtId="0" fontId="30" fillId="0" borderId="19" xfId="0" applyFont="1" applyBorder="1" applyAlignment="1">
      <alignment horizontal="left" vertical="center"/>
    </xf>
    <xf numFmtId="0" fontId="30" fillId="0" borderId="46" xfId="0" applyFont="1" applyBorder="1" applyAlignment="1">
      <alignment horizontal="left" vertical="center"/>
    </xf>
    <xf numFmtId="0" fontId="30" fillId="0" borderId="42" xfId="0" applyFont="1" applyBorder="1" applyAlignment="1">
      <alignment horizontal="left"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72" xfId="0" applyBorder="1" applyAlignment="1">
      <alignment horizontal="center" vertical="center"/>
    </xf>
    <xf numFmtId="167" fontId="18" fillId="0" borderId="69" xfId="0" applyNumberFormat="1" applyFont="1" applyBorder="1" applyAlignment="1">
      <alignment horizontal="left" vertical="center"/>
    </xf>
    <xf numFmtId="180" fontId="18" fillId="0" borderId="69" xfId="0" applyNumberFormat="1" applyFont="1" applyBorder="1" applyAlignment="1">
      <alignment horizontal="left" vertical="center"/>
    </xf>
    <xf numFmtId="174" fontId="18" fillId="0" borderId="69" xfId="0" applyNumberFormat="1" applyFont="1" applyBorder="1" applyAlignment="1">
      <alignment horizontal="left" vertical="center"/>
    </xf>
    <xf numFmtId="227" fontId="18" fillId="0" borderId="69" xfId="0" applyNumberFormat="1" applyFont="1" applyBorder="1" applyAlignment="1">
      <alignment horizontal="left" vertical="center"/>
    </xf>
    <xf numFmtId="227" fontId="0" fillId="0" borderId="70" xfId="0" applyNumberFormat="1" applyBorder="1" applyAlignment="1">
      <alignment horizontal="left" vertical="center"/>
    </xf>
    <xf numFmtId="227" fontId="0" fillId="0" borderId="71" xfId="0" applyNumberFormat="1" applyBorder="1" applyAlignment="1">
      <alignment horizontal="left" vertical="center"/>
    </xf>
    <xf numFmtId="0" fontId="6" fillId="36" borderId="24" xfId="0" applyFont="1" applyFill="1" applyBorder="1" applyAlignment="1">
      <alignment horizontal="center" vertical="center" wrapText="1"/>
    </xf>
    <xf numFmtId="0" fontId="6" fillId="36" borderId="20" xfId="0" applyFont="1" applyFill="1" applyBorder="1" applyAlignment="1">
      <alignment horizontal="center" vertical="center" wrapText="1"/>
    </xf>
    <xf numFmtId="0" fontId="6" fillId="36" borderId="28" xfId="0" applyFont="1" applyFill="1" applyBorder="1" applyAlignment="1">
      <alignment horizontal="center" vertical="center" wrapText="1"/>
    </xf>
    <xf numFmtId="175" fontId="18" fillId="0" borderId="69" xfId="0" applyNumberFormat="1" applyFont="1" applyBorder="1" applyAlignment="1">
      <alignment horizontal="left" vertical="center"/>
    </xf>
    <xf numFmtId="211" fontId="18" fillId="0" borderId="69" xfId="0" applyNumberFormat="1" applyFont="1" applyBorder="1" applyAlignment="1">
      <alignment horizontal="left" vertical="center"/>
    </xf>
    <xf numFmtId="0" fontId="39" fillId="0" borderId="46" xfId="0" applyFont="1" applyBorder="1" applyAlignment="1" applyProtection="1">
      <alignment horizontal="center" vertical="center"/>
      <protection locked="0"/>
    </xf>
    <xf numFmtId="0" fontId="39" fillId="0" borderId="52" xfId="0" applyFont="1" applyBorder="1" applyAlignment="1" applyProtection="1">
      <alignment horizontal="center" vertical="center"/>
      <protection locked="0"/>
    </xf>
    <xf numFmtId="0" fontId="39" fillId="0" borderId="50" xfId="0" applyFont="1" applyBorder="1" applyAlignment="1" applyProtection="1">
      <alignment horizontal="center" vertical="center"/>
      <protection locked="0"/>
    </xf>
    <xf numFmtId="0" fontId="0" fillId="0" borderId="19" xfId="0" applyBorder="1" applyAlignment="1">
      <alignment horizontal="center" vertical="center"/>
    </xf>
    <xf numFmtId="0" fontId="0" fillId="0" borderId="46" xfId="0" applyBorder="1" applyAlignment="1">
      <alignment horizontal="center" vertical="center"/>
    </xf>
    <xf numFmtId="0" fontId="0" fillId="0" borderId="46" xfId="0" applyBorder="1" applyAlignment="1">
      <alignment vertical="center"/>
    </xf>
    <xf numFmtId="0" fontId="0" fillId="0" borderId="42" xfId="0" applyBorder="1" applyAlignment="1">
      <alignment vertical="center"/>
    </xf>
    <xf numFmtId="232" fontId="18" fillId="0" borderId="69" xfId="0" applyNumberFormat="1" applyFont="1" applyBorder="1" applyAlignment="1">
      <alignment horizontal="left" vertical="center"/>
    </xf>
    <xf numFmtId="166" fontId="18" fillId="0" borderId="69" xfId="0" applyNumberFormat="1" applyFont="1" applyBorder="1" applyAlignment="1">
      <alignment horizontal="left" vertical="center"/>
    </xf>
    <xf numFmtId="183" fontId="18" fillId="0" borderId="69" xfId="0" applyNumberFormat="1" applyFont="1" applyBorder="1" applyAlignment="1">
      <alignment horizontal="left" vertical="center"/>
    </xf>
    <xf numFmtId="0" fontId="0" fillId="0" borderId="13" xfId="0" applyBorder="1" applyAlignment="1">
      <alignment horizontal="left" vertical="center"/>
    </xf>
    <xf numFmtId="0" fontId="0" fillId="0" borderId="32" xfId="0" applyBorder="1" applyAlignment="1">
      <alignment horizontal="left" vertical="center"/>
    </xf>
    <xf numFmtId="0" fontId="13" fillId="0" borderId="13" xfId="0" applyFont="1" applyBorder="1" applyAlignment="1">
      <alignment horizontal="left" vertical="center"/>
    </xf>
    <xf numFmtId="0" fontId="13" fillId="0" borderId="32" xfId="0" applyFont="1" applyBorder="1" applyAlignment="1">
      <alignment horizontal="left" vertical="center"/>
    </xf>
    <xf numFmtId="187" fontId="18" fillId="0" borderId="69" xfId="0" applyNumberFormat="1" applyFont="1" applyBorder="1" applyAlignment="1">
      <alignment horizontal="left" vertical="center"/>
    </xf>
    <xf numFmtId="190" fontId="18" fillId="0" borderId="69" xfId="0" applyNumberFormat="1" applyFont="1" applyBorder="1" applyAlignment="1">
      <alignment horizontal="left" vertical="center"/>
    </xf>
    <xf numFmtId="184" fontId="18" fillId="0" borderId="69" xfId="0" applyNumberFormat="1" applyFont="1" applyBorder="1" applyAlignment="1">
      <alignment horizontal="left" vertical="center"/>
    </xf>
    <xf numFmtId="199" fontId="18" fillId="0" borderId="69" xfId="0" applyNumberFormat="1" applyFont="1" applyBorder="1" applyAlignment="1">
      <alignment horizontal="left" vertical="center"/>
    </xf>
    <xf numFmtId="199" fontId="0" fillId="0" borderId="70" xfId="0" applyNumberFormat="1" applyBorder="1" applyAlignment="1">
      <alignment horizontal="left" vertical="center"/>
    </xf>
    <xf numFmtId="199" fontId="0" fillId="0" borderId="71" xfId="0" applyNumberFormat="1" applyBorder="1" applyAlignment="1">
      <alignment horizontal="left" vertical="center"/>
    </xf>
    <xf numFmtId="189" fontId="18" fillId="0" borderId="69" xfId="0" applyNumberFormat="1" applyFont="1" applyBorder="1" applyAlignment="1">
      <alignment horizontal="left" vertical="center"/>
    </xf>
    <xf numFmtId="188" fontId="18" fillId="0" borderId="69" xfId="0" applyNumberFormat="1" applyFont="1" applyBorder="1" applyAlignment="1">
      <alignment horizontal="left" vertical="center"/>
    </xf>
    <xf numFmtId="196" fontId="18" fillId="0" borderId="69" xfId="0" applyNumberFormat="1" applyFont="1" applyBorder="1" applyAlignment="1">
      <alignment horizontal="left" vertical="center"/>
    </xf>
    <xf numFmtId="196" fontId="0" fillId="0" borderId="70" xfId="0" applyNumberFormat="1" applyBorder="1" applyAlignment="1">
      <alignment horizontal="left" vertical="center"/>
    </xf>
    <xf numFmtId="196" fontId="0" fillId="0" borderId="71" xfId="0" applyNumberFormat="1" applyBorder="1" applyAlignment="1">
      <alignment horizontal="left" vertical="center"/>
    </xf>
    <xf numFmtId="0" fontId="0" fillId="0" borderId="62" xfId="0" applyBorder="1" applyAlignment="1">
      <alignment horizontal="center" vertical="center"/>
    </xf>
    <xf numFmtId="228" fontId="18" fillId="0" borderId="69" xfId="0" applyNumberFormat="1" applyFont="1" applyBorder="1" applyAlignment="1">
      <alignment horizontal="left" vertical="center"/>
    </xf>
    <xf numFmtId="228" fontId="0" fillId="0" borderId="70" xfId="0" applyNumberFormat="1" applyBorder="1" applyAlignment="1">
      <alignment horizontal="left" vertical="center"/>
    </xf>
    <xf numFmtId="228" fontId="0" fillId="0" borderId="71" xfId="0" applyNumberFormat="1" applyBorder="1" applyAlignment="1">
      <alignment horizontal="left" vertical="center"/>
    </xf>
    <xf numFmtId="164" fontId="18" fillId="0" borderId="69" xfId="0" applyNumberFormat="1" applyFont="1" applyBorder="1" applyAlignment="1">
      <alignment horizontal="left" vertical="center"/>
    </xf>
    <xf numFmtId="0" fontId="30" fillId="0" borderId="46" xfId="0" applyFont="1" applyBorder="1" applyAlignment="1">
      <alignment horizontal="left" vertical="center" wrapText="1"/>
    </xf>
    <xf numFmtId="0" fontId="30" fillId="0" borderId="42" xfId="0" applyFont="1" applyBorder="1" applyAlignment="1">
      <alignment horizontal="left" vertical="center" wrapText="1"/>
    </xf>
    <xf numFmtId="0" fontId="17" fillId="0" borderId="66" xfId="0" applyFont="1" applyBorder="1" applyAlignment="1">
      <alignment horizontal="center" vertical="center"/>
    </xf>
    <xf numFmtId="0" fontId="30" fillId="0" borderId="19" xfId="0" applyFont="1" applyBorder="1" applyAlignment="1">
      <alignment horizontal="left" vertical="center" wrapText="1"/>
    </xf>
    <xf numFmtId="0" fontId="0" fillId="0" borderId="139" xfId="0" applyBorder="1" applyAlignment="1">
      <alignment horizontal="center" vertical="center"/>
    </xf>
    <xf numFmtId="0" fontId="0" fillId="0" borderId="140" xfId="0" applyBorder="1" applyAlignment="1">
      <alignment horizontal="center" vertical="center"/>
    </xf>
    <xf numFmtId="0" fontId="0" fillId="0" borderId="141" xfId="0" applyBorder="1" applyAlignment="1">
      <alignment horizontal="center" vertical="center"/>
    </xf>
    <xf numFmtId="0" fontId="30" fillId="0" borderId="19" xfId="0" applyFont="1" applyBorder="1" applyAlignment="1" applyProtection="1">
      <alignment horizontal="left" vertical="center"/>
      <protection locked="0"/>
    </xf>
    <xf numFmtId="0" fontId="30" fillId="0" borderId="46" xfId="0" applyFont="1" applyBorder="1" applyAlignment="1" applyProtection="1">
      <alignment horizontal="left" vertical="center"/>
      <protection locked="0"/>
    </xf>
    <xf numFmtId="0" fontId="30" fillId="0" borderId="42" xfId="0" applyFont="1" applyBorder="1" applyAlignment="1" applyProtection="1">
      <alignment horizontal="left" vertical="center"/>
      <protection locked="0"/>
    </xf>
    <xf numFmtId="0" fontId="30" fillId="0" borderId="52" xfId="0" applyFont="1" applyBorder="1" applyAlignment="1" applyProtection="1">
      <alignment horizontal="left" vertical="center"/>
      <protection locked="0"/>
    </xf>
    <xf numFmtId="0" fontId="30" fillId="0" borderId="54" xfId="0" applyFont="1" applyBorder="1" applyAlignment="1" applyProtection="1">
      <alignment horizontal="left" vertical="center"/>
      <protection locked="0"/>
    </xf>
    <xf numFmtId="197" fontId="18" fillId="0" borderId="69" xfId="0" applyNumberFormat="1" applyFont="1" applyBorder="1" applyAlignment="1">
      <alignment horizontal="left" vertical="center"/>
    </xf>
    <xf numFmtId="197" fontId="0" fillId="0" borderId="70" xfId="0" applyNumberFormat="1" applyBorder="1" applyAlignment="1">
      <alignment horizontal="left" vertical="center"/>
    </xf>
    <xf numFmtId="197" fontId="0" fillId="0" borderId="71" xfId="0" applyNumberFormat="1" applyBorder="1" applyAlignment="1">
      <alignment horizontal="left" vertical="center"/>
    </xf>
    <xf numFmtId="198" fontId="18" fillId="0" borderId="69" xfId="0" applyNumberFormat="1" applyFont="1" applyBorder="1" applyAlignment="1">
      <alignment horizontal="left" vertical="center"/>
    </xf>
    <xf numFmtId="198" fontId="0" fillId="0" borderId="70" xfId="0" applyNumberFormat="1" applyBorder="1" applyAlignment="1">
      <alignment horizontal="left" vertical="center"/>
    </xf>
    <xf numFmtId="198" fontId="0" fillId="0" borderId="71" xfId="0" applyNumberFormat="1" applyBorder="1" applyAlignment="1">
      <alignment horizontal="left" vertical="center"/>
    </xf>
    <xf numFmtId="230" fontId="18" fillId="0" borderId="69" xfId="0" applyNumberFormat="1" applyFont="1" applyBorder="1" applyAlignment="1">
      <alignment horizontal="left" vertical="center"/>
    </xf>
    <xf numFmtId="230" fontId="0" fillId="0" borderId="70" xfId="0" applyNumberFormat="1" applyBorder="1" applyAlignment="1">
      <alignment horizontal="left" vertical="center"/>
    </xf>
    <xf numFmtId="230" fontId="0" fillId="0" borderId="71" xfId="0" applyNumberFormat="1" applyBorder="1" applyAlignment="1">
      <alignment horizontal="left" vertical="center"/>
    </xf>
    <xf numFmtId="231" fontId="18" fillId="0" borderId="69" xfId="0" applyNumberFormat="1" applyFont="1" applyBorder="1" applyAlignment="1">
      <alignment horizontal="left" vertical="center"/>
    </xf>
    <xf numFmtId="231" fontId="0" fillId="0" borderId="70" xfId="0" applyNumberFormat="1" applyBorder="1" applyAlignment="1">
      <alignment horizontal="left" vertical="center"/>
    </xf>
    <xf numFmtId="231" fontId="0" fillId="0" borderId="71" xfId="0" applyNumberFormat="1" applyBorder="1" applyAlignment="1">
      <alignment horizontal="left" vertical="center"/>
    </xf>
    <xf numFmtId="0" fontId="7" fillId="0" borderId="19" xfId="0" applyFont="1" applyBorder="1" applyAlignment="1">
      <alignment horizontal="center" vertical="center"/>
    </xf>
    <xf numFmtId="0" fontId="7" fillId="0" borderId="46" xfId="0" applyFont="1" applyBorder="1" applyAlignment="1">
      <alignment horizontal="center" vertical="center"/>
    </xf>
    <xf numFmtId="0" fontId="7" fillId="0" borderId="42" xfId="0" applyFont="1" applyBorder="1" applyAlignment="1">
      <alignment horizontal="center" vertical="center"/>
    </xf>
    <xf numFmtId="1" fontId="18" fillId="0" borderId="19" xfId="0" applyNumberFormat="1" applyFont="1" applyBorder="1" applyAlignment="1">
      <alignment horizontal="center" vertical="center"/>
    </xf>
    <xf numFmtId="1" fontId="18" fillId="0" borderId="46" xfId="0" applyNumberFormat="1" applyFont="1" applyBorder="1" applyAlignment="1">
      <alignment horizontal="center" vertical="center"/>
    </xf>
    <xf numFmtId="1" fontId="18" fillId="0" borderId="24" xfId="0" applyNumberFormat="1" applyFont="1" applyBorder="1" applyAlignment="1">
      <alignment horizontal="center" vertical="center"/>
    </xf>
    <xf numFmtId="1" fontId="18" fillId="0" borderId="20" xfId="0" applyNumberFormat="1" applyFont="1" applyBorder="1" applyAlignment="1">
      <alignment horizontal="center" vertical="center"/>
    </xf>
    <xf numFmtId="1" fontId="18" fillId="0" borderId="28" xfId="0" applyNumberFormat="1" applyFont="1" applyBorder="1" applyAlignment="1">
      <alignment horizontal="center" vertical="center"/>
    </xf>
    <xf numFmtId="0" fontId="30" fillId="0" borderId="44" xfId="0" applyFont="1" applyBorder="1" applyAlignment="1">
      <alignment horizontal="left" vertical="center" wrapText="1"/>
    </xf>
    <xf numFmtId="0" fontId="30" fillId="0" borderId="23" xfId="0" applyFont="1" applyBorder="1" applyAlignment="1">
      <alignment horizontal="left" vertical="center" wrapText="1"/>
    </xf>
    <xf numFmtId="0" fontId="30" fillId="0" borderId="49" xfId="0" applyFont="1" applyBorder="1" applyAlignment="1">
      <alignment horizontal="left" vertical="center" wrapText="1"/>
    </xf>
    <xf numFmtId="0" fontId="7" fillId="0" borderId="44" xfId="0" applyFont="1" applyBorder="1" applyAlignment="1">
      <alignment horizontal="center" vertical="center"/>
    </xf>
    <xf numFmtId="0" fontId="7" fillId="0" borderId="23" xfId="0" applyFont="1" applyBorder="1" applyAlignment="1">
      <alignment horizontal="center" vertical="center"/>
    </xf>
    <xf numFmtId="0" fontId="7" fillId="0" borderId="49" xfId="0" applyFont="1" applyBorder="1" applyAlignment="1">
      <alignment horizontal="center" vertical="center"/>
    </xf>
    <xf numFmtId="0" fontId="30" fillId="0" borderId="52" xfId="0" applyFont="1" applyBorder="1" applyAlignment="1">
      <alignment horizontal="left" vertical="center" wrapText="1"/>
    </xf>
    <xf numFmtId="0" fontId="30" fillId="0" borderId="54" xfId="0" applyFont="1" applyBorder="1" applyAlignment="1">
      <alignment horizontal="left" vertical="center" wrapText="1"/>
    </xf>
    <xf numFmtId="0" fontId="30" fillId="0" borderId="50" xfId="0" applyFont="1" applyBorder="1" applyAlignment="1">
      <alignment horizontal="left" vertical="center" wrapText="1"/>
    </xf>
    <xf numFmtId="0" fontId="23" fillId="0" borderId="24" xfId="0" applyFont="1" applyBorder="1" applyAlignment="1">
      <alignment horizontal="center" vertical="center" wrapText="1"/>
    </xf>
    <xf numFmtId="0" fontId="17" fillId="0" borderId="24" xfId="0" applyFont="1" applyBorder="1" applyAlignment="1">
      <alignment horizontal="center" vertical="center" textRotation="90" wrapText="1"/>
    </xf>
    <xf numFmtId="0" fontId="17" fillId="0" borderId="20" xfId="0" applyFont="1" applyBorder="1" applyAlignment="1">
      <alignment horizontal="center" vertical="center" textRotation="90" wrapText="1"/>
    </xf>
    <xf numFmtId="0" fontId="17" fillId="0" borderId="28" xfId="0" applyFont="1" applyBorder="1" applyAlignment="1">
      <alignment horizontal="center" vertical="center" textRotation="90" wrapText="1"/>
    </xf>
    <xf numFmtId="0" fontId="7" fillId="0" borderId="24" xfId="0" applyFont="1" applyBorder="1" applyAlignment="1">
      <alignment horizontal="center" vertical="center" textRotation="90" wrapText="1"/>
    </xf>
    <xf numFmtId="0" fontId="7" fillId="0" borderId="20" xfId="0" applyFont="1" applyBorder="1" applyAlignment="1">
      <alignment horizontal="center" vertical="center" textRotation="90" wrapText="1"/>
    </xf>
    <xf numFmtId="0" fontId="7" fillId="0" borderId="28" xfId="0" applyFont="1" applyBorder="1" applyAlignment="1">
      <alignment horizontal="center" vertical="center" textRotation="90" wrapText="1"/>
    </xf>
    <xf numFmtId="0" fontId="18" fillId="0" borderId="24" xfId="0" applyFont="1" applyBorder="1" applyAlignment="1">
      <alignment horizontal="center" vertical="center" textRotation="90" wrapText="1"/>
    </xf>
    <xf numFmtId="0" fontId="22" fillId="0" borderId="28" xfId="0" applyFont="1" applyBorder="1" applyAlignment="1">
      <alignment horizontal="center" vertical="center" textRotation="90" wrapText="1"/>
    </xf>
    <xf numFmtId="0" fontId="26" fillId="0" borderId="24" xfId="0" applyFont="1" applyBorder="1" applyAlignment="1">
      <alignment vertical="center"/>
    </xf>
    <xf numFmtId="0" fontId="26" fillId="0" borderId="20" xfId="0" applyFont="1" applyBorder="1" applyAlignment="1">
      <alignment vertical="center"/>
    </xf>
    <xf numFmtId="0" fontId="26" fillId="0" borderId="28" xfId="0" applyFont="1" applyBorder="1" applyAlignment="1">
      <alignment vertical="center"/>
    </xf>
    <xf numFmtId="0" fontId="0" fillId="26" borderId="0" xfId="0" applyFill="1" applyAlignment="1">
      <alignment vertical="center"/>
    </xf>
    <xf numFmtId="0" fontId="30" fillId="33" borderId="55" xfId="0" applyFont="1" applyFill="1" applyBorder="1" applyAlignment="1">
      <alignment horizontal="center" vertical="center"/>
    </xf>
    <xf numFmtId="0" fontId="0" fillId="33" borderId="61" xfId="0" applyFill="1" applyBorder="1" applyAlignment="1">
      <alignment horizontal="center" vertical="center"/>
    </xf>
    <xf numFmtId="0" fontId="2" fillId="34" borderId="0" xfId="52" applyFill="1" applyAlignment="1">
      <alignment wrapText="1"/>
    </xf>
    <xf numFmtId="0" fontId="2" fillId="34" borderId="0" xfId="52" applyFill="1"/>
    <xf numFmtId="0" fontId="2" fillId="34" borderId="13" xfId="52" applyFill="1" applyBorder="1" applyAlignment="1">
      <alignment vertical="top" wrapText="1"/>
    </xf>
    <xf numFmtId="0" fontId="2" fillId="34" borderId="13" xfId="52" applyFill="1" applyBorder="1"/>
    <xf numFmtId="0" fontId="96" fillId="34" borderId="0" xfId="52" applyFont="1" applyFill="1" applyAlignment="1">
      <alignment horizontal="left" vertical="center" wrapText="1"/>
    </xf>
    <xf numFmtId="0" fontId="96" fillId="34" borderId="0" xfId="52" applyFont="1" applyFill="1" applyAlignment="1">
      <alignment horizontal="left" vertical="top" wrapText="1"/>
    </xf>
    <xf numFmtId="0" fontId="2" fillId="34" borderId="0" xfId="52" applyFill="1" applyAlignment="1">
      <alignment vertical="top" wrapText="1"/>
    </xf>
    <xf numFmtId="0" fontId="93" fillId="36" borderId="56" xfId="52" applyFont="1" applyFill="1" applyBorder="1" applyAlignment="1">
      <alignment horizontal="center" vertical="center"/>
    </xf>
    <xf numFmtId="0" fontId="93" fillId="36" borderId="46" xfId="52" applyFont="1" applyFill="1" applyBorder="1" applyAlignment="1">
      <alignment horizontal="center" vertical="center"/>
    </xf>
    <xf numFmtId="0" fontId="93" fillId="36" borderId="90" xfId="52" applyFont="1" applyFill="1" applyBorder="1" applyAlignment="1">
      <alignment horizontal="center" vertical="center"/>
    </xf>
    <xf numFmtId="0" fontId="2" fillId="34" borderId="0" xfId="52" applyFill="1" applyAlignment="1">
      <alignment horizontal="left"/>
    </xf>
    <xf numFmtId="0" fontId="0" fillId="36" borderId="28" xfId="0" applyFill="1" applyBorder="1" applyAlignment="1">
      <alignment horizontal="center" vertical="center"/>
    </xf>
    <xf numFmtId="0" fontId="0" fillId="0" borderId="32" xfId="0" applyBorder="1"/>
    <xf numFmtId="0" fontId="65" fillId="0" borderId="24" xfId="0" applyFont="1" applyBorder="1" applyAlignment="1" applyProtection="1">
      <alignment horizontal="center"/>
      <protection locked="0"/>
    </xf>
    <xf numFmtId="0" fontId="65" fillId="0" borderId="28" xfId="0" applyFont="1" applyBorder="1" applyAlignment="1" applyProtection="1">
      <alignment horizontal="center"/>
      <protection locked="0"/>
    </xf>
    <xf numFmtId="0" fontId="65" fillId="0" borderId="20" xfId="0" applyFont="1" applyBorder="1" applyAlignment="1" applyProtection="1">
      <alignment horizontal="center"/>
      <protection locked="0"/>
    </xf>
    <xf numFmtId="0" fontId="65" fillId="0" borderId="59" xfId="0" applyFont="1" applyBorder="1" applyAlignment="1" applyProtection="1">
      <alignment horizontal="center"/>
      <protection locked="0"/>
    </xf>
    <xf numFmtId="0" fontId="65" fillId="0" borderId="62" xfId="0" applyFont="1" applyBorder="1" applyAlignment="1" applyProtection="1">
      <alignment horizontal="center"/>
      <protection locked="0"/>
    </xf>
    <xf numFmtId="0" fontId="65" fillId="0" borderId="63" xfId="0" applyFont="1" applyBorder="1" applyAlignment="1" applyProtection="1">
      <alignment horizontal="center"/>
      <protection locked="0"/>
    </xf>
    <xf numFmtId="0" fontId="65" fillId="0" borderId="52" xfId="0" applyFont="1" applyBorder="1" applyAlignment="1" applyProtection="1">
      <alignment horizontal="center"/>
      <protection locked="0"/>
    </xf>
    <xf numFmtId="0" fontId="65" fillId="0" borderId="50" xfId="0" applyFont="1" applyBorder="1" applyAlignment="1" applyProtection="1">
      <alignment horizontal="center"/>
      <protection locked="0"/>
    </xf>
    <xf numFmtId="0" fontId="65" fillId="0" borderId="54" xfId="0" applyFont="1" applyBorder="1" applyAlignment="1" applyProtection="1">
      <alignment horizontal="center"/>
      <protection locked="0"/>
    </xf>
    <xf numFmtId="0" fontId="65" fillId="0" borderId="19" xfId="0" applyFont="1" applyBorder="1" applyAlignment="1" applyProtection="1">
      <alignment horizontal="center"/>
      <protection locked="0"/>
    </xf>
    <xf numFmtId="0" fontId="65" fillId="0" borderId="42" xfId="0" applyFont="1" applyBorder="1" applyAlignment="1" applyProtection="1">
      <alignment horizontal="center"/>
      <protection locked="0"/>
    </xf>
    <xf numFmtId="0" fontId="65" fillId="0" borderId="46" xfId="0" applyFont="1" applyBorder="1" applyAlignment="1" applyProtection="1">
      <alignment horizontal="center"/>
      <protection locked="0"/>
    </xf>
    <xf numFmtId="0" fontId="65" fillId="0" borderId="45" xfId="0" applyFont="1" applyBorder="1" applyAlignment="1" applyProtection="1">
      <alignment horizontal="center"/>
      <protection locked="0"/>
    </xf>
    <xf numFmtId="0" fontId="65" fillId="0" borderId="53" xfId="0" applyFont="1" applyBorder="1" applyAlignment="1" applyProtection="1">
      <alignment horizontal="center"/>
      <protection locked="0"/>
    </xf>
    <xf numFmtId="0" fontId="65" fillId="0" borderId="41" xfId="0" applyFont="1" applyBorder="1" applyAlignment="1" applyProtection="1">
      <alignment horizontal="center"/>
      <protection locked="0"/>
    </xf>
    <xf numFmtId="0" fontId="0" fillId="0" borderId="28" xfId="0" applyBorder="1"/>
    <xf numFmtId="0" fontId="65" fillId="0" borderId="35" xfId="0" applyFont="1" applyBorder="1" applyAlignment="1" applyProtection="1">
      <alignment horizontal="center"/>
      <protection locked="0"/>
    </xf>
    <xf numFmtId="0" fontId="65" fillId="0" borderId="32" xfId="0" applyFont="1" applyBorder="1" applyAlignment="1" applyProtection="1">
      <alignment horizontal="center"/>
      <protection locked="0"/>
    </xf>
    <xf numFmtId="0" fontId="65" fillId="0" borderId="13" xfId="0" applyFont="1" applyBorder="1" applyAlignment="1" applyProtection="1">
      <alignment horizontal="center"/>
      <protection locked="0"/>
    </xf>
    <xf numFmtId="0" fontId="15" fillId="25" borderId="59" xfId="0" applyFont="1" applyFill="1" applyBorder="1" applyAlignment="1">
      <alignment horizontal="center"/>
    </xf>
    <xf numFmtId="0" fontId="15" fillId="25" borderId="63" xfId="0" applyFont="1" applyFill="1" applyBorder="1" applyAlignment="1">
      <alignment horizontal="center"/>
    </xf>
    <xf numFmtId="0" fontId="0" fillId="0" borderId="63" xfId="0" applyBorder="1" applyAlignment="1">
      <alignment horizontal="center"/>
    </xf>
    <xf numFmtId="0" fontId="0" fillId="0" borderId="62" xfId="0" applyBorder="1" applyAlignment="1">
      <alignment horizontal="center"/>
    </xf>
    <xf numFmtId="0" fontId="63" fillId="25" borderId="19" xfId="0" applyFont="1" applyFill="1" applyBorder="1" applyAlignment="1">
      <alignment horizontal="center"/>
    </xf>
    <xf numFmtId="0" fontId="63" fillId="25" borderId="46" xfId="0" applyFont="1" applyFill="1" applyBorder="1" applyAlignment="1">
      <alignment horizontal="center"/>
    </xf>
    <xf numFmtId="0" fontId="0" fillId="0" borderId="46" xfId="0" applyBorder="1" applyAlignment="1">
      <alignment horizontal="center"/>
    </xf>
    <xf numFmtId="0" fontId="0" fillId="0" borderId="42" xfId="0" applyBorder="1" applyAlignment="1">
      <alignment horizontal="center"/>
    </xf>
    <xf numFmtId="0" fontId="65" fillId="0" borderId="44" xfId="0" applyFont="1" applyBorder="1" applyAlignment="1" applyProtection="1">
      <alignment horizontal="center"/>
      <protection locked="0"/>
    </xf>
    <xf numFmtId="0" fontId="65" fillId="0" borderId="49" xfId="0" applyFont="1" applyBorder="1" applyAlignment="1" applyProtection="1">
      <alignment horizontal="center"/>
      <protection locked="0"/>
    </xf>
    <xf numFmtId="0" fontId="65" fillId="0" borderId="23" xfId="0" applyFont="1" applyBorder="1" applyAlignment="1" applyProtection="1">
      <alignment horizontal="center"/>
      <protection locked="0"/>
    </xf>
    <xf numFmtId="0" fontId="14" fillId="0" borderId="59" xfId="0" applyFont="1" applyBorder="1" applyAlignment="1">
      <alignment horizontal="left"/>
    </xf>
    <xf numFmtId="0" fontId="0" fillId="0" borderId="63" xfId="0" applyBorder="1"/>
    <xf numFmtId="0" fontId="0" fillId="0" borderId="62" xfId="0" applyBorder="1"/>
    <xf numFmtId="0" fontId="5" fillId="0" borderId="19" xfId="0" applyFont="1" applyBorder="1" applyAlignment="1">
      <alignment horizontal="center" vertical="center"/>
    </xf>
    <xf numFmtId="0" fontId="0" fillId="0" borderId="42" xfId="0" applyBorder="1" applyAlignment="1">
      <alignment horizontal="center" vertical="center"/>
    </xf>
    <xf numFmtId="0" fontId="0" fillId="0" borderId="67" xfId="0" applyBorder="1"/>
    <xf numFmtId="0" fontId="0" fillId="0" borderId="19" xfId="0" applyBorder="1" applyAlignment="1">
      <alignment horizontal="left" vertical="center"/>
    </xf>
    <xf numFmtId="0" fontId="0" fillId="0" borderId="59" xfId="0" applyBorder="1" applyAlignment="1">
      <alignment horizontal="left" vertical="center"/>
    </xf>
    <xf numFmtId="232" fontId="0" fillId="0" borderId="70" xfId="0" applyNumberFormat="1" applyBorder="1" applyAlignment="1">
      <alignment horizontal="left" vertical="center"/>
    </xf>
    <xf numFmtId="232" fontId="0" fillId="0" borderId="71" xfId="0" applyNumberFormat="1" applyBorder="1" applyAlignment="1">
      <alignment horizontal="left" vertical="center"/>
    </xf>
    <xf numFmtId="170" fontId="18" fillId="0" borderId="78" xfId="0" applyNumberFormat="1" applyFont="1" applyBorder="1" applyAlignment="1">
      <alignment horizontal="left" vertical="center"/>
    </xf>
    <xf numFmtId="0" fontId="13" fillId="0" borderId="44" xfId="0" applyFont="1" applyBorder="1" applyAlignment="1">
      <alignment vertical="center" wrapText="1"/>
    </xf>
    <xf numFmtId="0" fontId="0" fillId="0" borderId="23" xfId="0" applyBorder="1" applyAlignment="1">
      <alignment vertical="center" wrapText="1"/>
    </xf>
    <xf numFmtId="0" fontId="0" fillId="0" borderId="49" xfId="0" applyBorder="1" applyAlignment="1">
      <alignment vertical="center" wrapText="1"/>
    </xf>
    <xf numFmtId="0" fontId="13" fillId="0" borderId="59" xfId="0" applyFont="1" applyBorder="1" applyAlignment="1">
      <alignment vertical="center" wrapText="1"/>
    </xf>
    <xf numFmtId="0" fontId="0" fillId="0" borderId="63" xfId="0" applyBorder="1" applyAlignment="1">
      <alignment vertical="center" wrapText="1"/>
    </xf>
    <xf numFmtId="0" fontId="0" fillId="0" borderId="62" xfId="0" applyBorder="1" applyAlignment="1">
      <alignment vertical="center" wrapText="1"/>
    </xf>
    <xf numFmtId="0" fontId="13" fillId="0" borderId="19" xfId="0" applyFont="1" applyBorder="1" applyAlignment="1">
      <alignment vertical="center" wrapText="1"/>
    </xf>
    <xf numFmtId="0" fontId="0" fillId="0" borderId="46" xfId="0" applyBorder="1" applyAlignment="1">
      <alignment vertical="center" wrapText="1"/>
    </xf>
    <xf numFmtId="0" fontId="0" fillId="0" borderId="42" xfId="0" applyBorder="1" applyAlignment="1">
      <alignment vertical="center" wrapText="1"/>
    </xf>
    <xf numFmtId="0" fontId="13" fillId="0" borderId="24" xfId="0" applyFont="1" applyBorder="1" applyAlignment="1">
      <alignment vertical="center" wrapText="1"/>
    </xf>
    <xf numFmtId="0" fontId="13" fillId="0" borderId="20" xfId="0" applyFont="1" applyBorder="1" applyAlignment="1">
      <alignment vertical="center" wrapText="1"/>
    </xf>
    <xf numFmtId="0" fontId="13" fillId="0" borderId="28" xfId="0" applyFont="1" applyBorder="1" applyAlignment="1">
      <alignment vertical="center" wrapText="1"/>
    </xf>
    <xf numFmtId="211" fontId="18" fillId="0" borderId="70" xfId="0" applyNumberFormat="1" applyFont="1" applyBorder="1" applyAlignment="1">
      <alignment horizontal="left" vertical="center"/>
    </xf>
    <xf numFmtId="211" fontId="18" fillId="0" borderId="71" xfId="0" applyNumberFormat="1" applyFont="1" applyBorder="1" applyAlignment="1">
      <alignment horizontal="left" vertical="center"/>
    </xf>
    <xf numFmtId="0" fontId="0" fillId="0" borderId="79" xfId="0" applyBorder="1"/>
    <xf numFmtId="176" fontId="18" fillId="0" borderId="81" xfId="0" applyNumberFormat="1" applyFont="1" applyBorder="1" applyAlignment="1">
      <alignment horizontal="left" vertical="center"/>
    </xf>
    <xf numFmtId="0" fontId="0" fillId="0" borderId="82" xfId="0" applyBorder="1" applyAlignment="1">
      <alignment horizontal="left" vertical="center"/>
    </xf>
    <xf numFmtId="0" fontId="0" fillId="0" borderId="83" xfId="0" applyBorder="1" applyAlignment="1">
      <alignment horizontal="left" vertical="center"/>
    </xf>
    <xf numFmtId="0" fontId="13" fillId="0" borderId="35" xfId="0" applyFont="1" applyBorder="1" applyAlignment="1">
      <alignment vertical="center" wrapText="1"/>
    </xf>
    <xf numFmtId="0" fontId="13" fillId="0" borderId="13" xfId="0" applyFont="1" applyBorder="1" applyAlignment="1">
      <alignment vertical="center" wrapText="1"/>
    </xf>
    <xf numFmtId="0" fontId="13" fillId="0" borderId="32" xfId="0" applyFont="1" applyBorder="1" applyAlignment="1">
      <alignment vertical="center" wrapText="1"/>
    </xf>
    <xf numFmtId="0" fontId="0" fillId="0" borderId="20" xfId="0" applyBorder="1" applyAlignment="1">
      <alignment vertical="center" wrapText="1"/>
    </xf>
    <xf numFmtId="0" fontId="0" fillId="0" borderId="28" xfId="0" applyBorder="1" applyAlignment="1">
      <alignment vertical="center" wrapText="1"/>
    </xf>
    <xf numFmtId="191" fontId="18" fillId="0" borderId="69" xfId="0" applyNumberFormat="1" applyFont="1" applyBorder="1" applyAlignment="1">
      <alignment horizontal="left" vertical="center"/>
    </xf>
    <xf numFmtId="213" fontId="18" fillId="0" borderId="69" xfId="0" applyNumberFormat="1" applyFont="1" applyBorder="1" applyAlignment="1">
      <alignment horizontal="left" vertical="center"/>
    </xf>
    <xf numFmtId="0" fontId="39" fillId="0" borderId="24" xfId="0" applyFont="1" applyBorder="1" applyAlignment="1" applyProtection="1">
      <alignment vertical="center"/>
      <protection locked="0"/>
    </xf>
    <xf numFmtId="0" fontId="39" fillId="0" borderId="28" xfId="0" applyFont="1" applyBorder="1" applyAlignment="1" applyProtection="1">
      <alignment vertical="center"/>
      <protection locked="0"/>
    </xf>
    <xf numFmtId="0" fontId="0" fillId="0" borderId="80" xfId="0" applyBorder="1" applyAlignment="1">
      <alignment vertical="center"/>
    </xf>
    <xf numFmtId="214" fontId="18" fillId="0" borderId="81" xfId="0" applyNumberFormat="1" applyFont="1" applyBorder="1" applyAlignment="1">
      <alignment horizontal="left" vertical="center"/>
    </xf>
    <xf numFmtId="0" fontId="39" fillId="0" borderId="59" xfId="0" applyFont="1" applyBorder="1" applyAlignment="1" applyProtection="1">
      <alignment vertical="center"/>
      <protection locked="0"/>
    </xf>
    <xf numFmtId="0" fontId="39" fillId="0" borderId="62" xfId="0" applyFont="1" applyBorder="1" applyAlignment="1" applyProtection="1">
      <alignment vertical="center"/>
      <protection locked="0"/>
    </xf>
    <xf numFmtId="0" fontId="39" fillId="0" borderId="37" xfId="0" applyFont="1" applyBorder="1" applyAlignment="1" applyProtection="1">
      <alignment vertical="center"/>
      <protection locked="0"/>
    </xf>
    <xf numFmtId="215" fontId="18" fillId="0" borderId="69" xfId="0" applyNumberFormat="1" applyFont="1" applyBorder="1" applyAlignment="1">
      <alignment horizontal="left" vertical="center"/>
    </xf>
    <xf numFmtId="0" fontId="39" fillId="0" borderId="39" xfId="0" applyFont="1" applyBorder="1" applyAlignment="1" applyProtection="1">
      <alignment vertical="center"/>
      <protection locked="0"/>
    </xf>
    <xf numFmtId="0" fontId="39" fillId="0" borderId="18" xfId="0" applyFont="1" applyBorder="1" applyAlignment="1" applyProtection="1">
      <alignment vertical="center"/>
      <protection locked="0"/>
    </xf>
    <xf numFmtId="216" fontId="18" fillId="0" borderId="69" xfId="0" applyNumberFormat="1" applyFont="1" applyBorder="1" applyAlignment="1">
      <alignment horizontal="left" vertical="center"/>
    </xf>
    <xf numFmtId="0" fontId="39" fillId="0" borderId="43" xfId="0" applyFont="1" applyBorder="1" applyAlignment="1" applyProtection="1">
      <alignment vertical="center"/>
      <protection locked="0"/>
    </xf>
    <xf numFmtId="0" fontId="30" fillId="0" borderId="19" xfId="0" applyFont="1" applyBorder="1" applyAlignment="1">
      <alignment vertical="center" wrapText="1"/>
    </xf>
    <xf numFmtId="0" fontId="30" fillId="0" borderId="46" xfId="0" applyFont="1" applyBorder="1" applyAlignment="1">
      <alignment vertical="center" wrapText="1"/>
    </xf>
    <xf numFmtId="0" fontId="30" fillId="0" borderId="42" xfId="0" applyFont="1" applyBorder="1" applyAlignment="1">
      <alignment vertical="center" wrapText="1"/>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203" fontId="18" fillId="0" borderId="69" xfId="0" applyNumberFormat="1" applyFont="1" applyBorder="1" applyAlignment="1">
      <alignment horizontal="left" vertical="center"/>
    </xf>
    <xf numFmtId="203" fontId="0" fillId="0" borderId="70" xfId="0" applyNumberFormat="1" applyBorder="1" applyAlignment="1">
      <alignment horizontal="left" vertical="center"/>
    </xf>
    <xf numFmtId="203" fontId="0" fillId="0" borderId="71" xfId="0" applyNumberFormat="1" applyBorder="1" applyAlignment="1">
      <alignment horizontal="left" vertical="center"/>
    </xf>
    <xf numFmtId="204" fontId="18" fillId="0" borderId="69" xfId="0" applyNumberFormat="1" applyFont="1" applyBorder="1" applyAlignment="1">
      <alignment horizontal="left" vertical="center"/>
    </xf>
    <xf numFmtId="204" fontId="0" fillId="0" borderId="70" xfId="0" applyNumberFormat="1" applyBorder="1" applyAlignment="1">
      <alignment horizontal="left" vertical="center"/>
    </xf>
    <xf numFmtId="204" fontId="0" fillId="0" borderId="71" xfId="0" applyNumberFormat="1" applyBorder="1" applyAlignment="1">
      <alignment horizontal="left" vertical="center"/>
    </xf>
    <xf numFmtId="0" fontId="15" fillId="0" borderId="24" xfId="0" applyFont="1" applyBorder="1" applyAlignment="1">
      <alignment horizontal="center" vertical="center"/>
    </xf>
    <xf numFmtId="0" fontId="15" fillId="0" borderId="20" xfId="0" applyFont="1" applyBorder="1" applyAlignment="1">
      <alignment horizontal="center" vertical="center"/>
    </xf>
    <xf numFmtId="0" fontId="15" fillId="0" borderId="28" xfId="0" applyFont="1" applyBorder="1" applyAlignment="1">
      <alignment horizontal="center" vertical="center"/>
    </xf>
    <xf numFmtId="0" fontId="36" fillId="0" borderId="35" xfId="0" applyFont="1" applyBorder="1" applyAlignment="1">
      <alignment vertical="center" wrapText="1"/>
    </xf>
    <xf numFmtId="218" fontId="18" fillId="0" borderId="69" xfId="0" applyNumberFormat="1" applyFont="1" applyBorder="1" applyAlignment="1">
      <alignment horizontal="left" vertical="center"/>
    </xf>
    <xf numFmtId="221" fontId="18" fillId="0" borderId="69" xfId="0" applyNumberFormat="1" applyFont="1" applyBorder="1" applyAlignment="1">
      <alignment horizontal="left" vertical="center"/>
    </xf>
    <xf numFmtId="220" fontId="18" fillId="0" borderId="69" xfId="0" applyNumberFormat="1" applyFont="1" applyBorder="1" applyAlignment="1">
      <alignment horizontal="left" vertical="center"/>
    </xf>
    <xf numFmtId="0" fontId="0" fillId="0" borderId="70" xfId="0" applyBorder="1" applyAlignment="1">
      <alignment vertical="center"/>
    </xf>
    <xf numFmtId="185" fontId="18" fillId="0" borderId="69" xfId="0" applyNumberFormat="1" applyFont="1" applyBorder="1" applyAlignment="1">
      <alignment horizontal="left" vertical="center"/>
    </xf>
    <xf numFmtId="224" fontId="18" fillId="0" borderId="69" xfId="0" applyNumberFormat="1" applyFont="1" applyBorder="1" applyAlignment="1">
      <alignment horizontal="left" vertical="center"/>
    </xf>
    <xf numFmtId="210" fontId="18" fillId="0" borderId="69" xfId="0" applyNumberFormat="1" applyFont="1" applyBorder="1" applyAlignment="1">
      <alignment horizontal="left" vertical="center"/>
    </xf>
    <xf numFmtId="210" fontId="0" fillId="0" borderId="70" xfId="0" applyNumberFormat="1" applyBorder="1" applyAlignment="1">
      <alignment horizontal="left" vertical="center"/>
    </xf>
    <xf numFmtId="210" fontId="0" fillId="0" borderId="71" xfId="0" applyNumberFormat="1" applyBorder="1" applyAlignment="1">
      <alignment horizontal="left" vertical="center"/>
    </xf>
    <xf numFmtId="187" fontId="0" fillId="0" borderId="70" xfId="0" applyNumberFormat="1" applyBorder="1" applyAlignment="1">
      <alignment horizontal="left" vertical="center"/>
    </xf>
    <xf numFmtId="187" fontId="0" fillId="0" borderId="71" xfId="0" applyNumberFormat="1" applyBorder="1" applyAlignment="1">
      <alignment horizontal="left" vertical="center"/>
    </xf>
    <xf numFmtId="0" fontId="30" fillId="0" borderId="59" xfId="0" applyFont="1" applyBorder="1" applyAlignment="1">
      <alignment horizontal="center" vertical="center" wrapText="1"/>
    </xf>
    <xf numFmtId="0" fontId="30" fillId="0" borderId="63" xfId="0" applyFont="1" applyBorder="1" applyAlignment="1">
      <alignment horizontal="center" vertical="center" wrapText="1"/>
    </xf>
    <xf numFmtId="0" fontId="30" fillId="0" borderId="62" xfId="0" applyFont="1" applyBorder="1" applyAlignment="1">
      <alignment horizontal="center" vertical="center" wrapText="1"/>
    </xf>
    <xf numFmtId="217" fontId="18" fillId="0" borderId="69" xfId="0" applyNumberFormat="1" applyFont="1" applyBorder="1" applyAlignment="1">
      <alignment horizontal="left" vertical="center"/>
    </xf>
    <xf numFmtId="217" fontId="0" fillId="0" borderId="70" xfId="0" applyNumberFormat="1" applyBorder="1" applyAlignment="1">
      <alignment horizontal="left" vertical="center"/>
    </xf>
    <xf numFmtId="217" fontId="0" fillId="0" borderId="71" xfId="0" applyNumberFormat="1" applyBorder="1" applyAlignment="1">
      <alignment horizontal="left" vertical="center"/>
    </xf>
    <xf numFmtId="0" fontId="30" fillId="0" borderId="50" xfId="0" applyFont="1" applyBorder="1" applyAlignment="1" applyProtection="1">
      <alignment horizontal="left" vertical="center"/>
      <protection locked="0"/>
    </xf>
    <xf numFmtId="0" fontId="15" fillId="0" borderId="72" xfId="0" applyFont="1" applyBorder="1" applyAlignment="1">
      <alignment horizontal="center" vertical="center"/>
    </xf>
    <xf numFmtId="0" fontId="15" fillId="0" borderId="73" xfId="0" applyFont="1" applyBorder="1" applyAlignment="1">
      <alignment horizontal="center" vertical="center"/>
    </xf>
    <xf numFmtId="0" fontId="15" fillId="0" borderId="74" xfId="0" applyFont="1" applyBorder="1" applyAlignment="1">
      <alignment horizontal="center" vertical="center"/>
    </xf>
    <xf numFmtId="0" fontId="15" fillId="0" borderId="139" xfId="0" applyFont="1" applyBorder="1" applyAlignment="1">
      <alignment horizontal="center" vertical="center"/>
    </xf>
    <xf numFmtId="0" fontId="15" fillId="0" borderId="140" xfId="0" applyFont="1" applyBorder="1" applyAlignment="1">
      <alignment horizontal="center" vertical="center"/>
    </xf>
    <xf numFmtId="0" fontId="15" fillId="0" borderId="141" xfId="0" applyFont="1" applyBorder="1" applyAlignment="1">
      <alignment horizontal="center" vertical="center"/>
    </xf>
    <xf numFmtId="0" fontId="30" fillId="0" borderId="19" xfId="0" applyFont="1" applyBorder="1" applyAlignment="1" applyProtection="1">
      <alignment vertical="center"/>
      <protection locked="0"/>
    </xf>
    <xf numFmtId="0" fontId="30" fillId="0" borderId="46" xfId="0" applyFont="1" applyBorder="1" applyAlignment="1" applyProtection="1">
      <alignment vertical="center"/>
      <protection locked="0"/>
    </xf>
    <xf numFmtId="0" fontId="30" fillId="0" borderId="42" xfId="0" applyFont="1" applyBorder="1" applyAlignment="1" applyProtection="1">
      <alignment vertical="center"/>
      <protection locked="0"/>
    </xf>
    <xf numFmtId="229" fontId="18" fillId="0" borderId="69" xfId="0" applyNumberFormat="1" applyFont="1" applyBorder="1" applyAlignment="1">
      <alignment horizontal="left" vertical="center"/>
    </xf>
    <xf numFmtId="229" fontId="0" fillId="0" borderId="70" xfId="0" applyNumberFormat="1" applyBorder="1" applyAlignment="1">
      <alignment horizontal="left" vertical="center"/>
    </xf>
    <xf numFmtId="229" fontId="0" fillId="0" borderId="71" xfId="0" applyNumberFormat="1" applyBorder="1" applyAlignment="1">
      <alignment horizontal="left" vertical="center"/>
    </xf>
    <xf numFmtId="222" fontId="18" fillId="0" borderId="69" xfId="0" applyNumberFormat="1" applyFont="1" applyBorder="1" applyAlignment="1">
      <alignment horizontal="left" vertical="center"/>
    </xf>
    <xf numFmtId="223" fontId="18" fillId="0" borderId="69" xfId="0" applyNumberFormat="1" applyFont="1" applyBorder="1" applyAlignment="1">
      <alignment horizontal="left" vertical="center"/>
    </xf>
    <xf numFmtId="223" fontId="0" fillId="0" borderId="70" xfId="0" applyNumberFormat="1" applyBorder="1" applyAlignment="1">
      <alignment horizontal="left" vertical="center"/>
    </xf>
    <xf numFmtId="223" fontId="0" fillId="0" borderId="71" xfId="0" applyNumberFormat="1" applyBorder="1" applyAlignment="1">
      <alignment horizontal="left" vertical="center"/>
    </xf>
    <xf numFmtId="0" fontId="14" fillId="26" borderId="56" xfId="0" applyFont="1" applyFill="1" applyBorder="1" applyAlignment="1">
      <alignment vertical="center"/>
    </xf>
    <xf numFmtId="0" fontId="0" fillId="0" borderId="90" xfId="0" applyBorder="1" applyAlignment="1">
      <alignment vertical="center"/>
    </xf>
    <xf numFmtId="225" fontId="14" fillId="25" borderId="24" xfId="0" applyNumberFormat="1" applyFont="1" applyFill="1" applyBorder="1" applyAlignment="1">
      <alignment horizontal="center" vertical="center"/>
    </xf>
    <xf numFmtId="225" fontId="14" fillId="25" borderId="28" xfId="0" applyNumberFormat="1" applyFont="1" applyFill="1" applyBorder="1" applyAlignment="1">
      <alignment horizontal="center" vertical="center"/>
    </xf>
    <xf numFmtId="0" fontId="17" fillId="0" borderId="24"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8"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8"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49" xfId="0" applyFont="1" applyBorder="1" applyAlignment="1">
      <alignment horizontal="center" vertical="center" wrapText="1"/>
    </xf>
    <xf numFmtId="1" fontId="18" fillId="0" borderId="44" xfId="0" applyNumberFormat="1" applyFont="1" applyBorder="1" applyAlignment="1">
      <alignment horizontal="center" vertical="center"/>
    </xf>
    <xf numFmtId="1" fontId="18" fillId="0" borderId="23" xfId="0" applyNumberFormat="1" applyFont="1" applyBorder="1" applyAlignment="1">
      <alignment horizontal="center" vertical="center"/>
    </xf>
    <xf numFmtId="0" fontId="82" fillId="26" borderId="44" xfId="0" applyFont="1" applyFill="1" applyBorder="1" applyAlignment="1">
      <alignment horizontal="center" vertical="center"/>
    </xf>
    <xf numFmtId="0" fontId="17" fillId="0" borderId="19"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42" xfId="0" applyFont="1" applyBorder="1" applyAlignment="1">
      <alignment horizontal="center" vertical="center" wrapText="1"/>
    </xf>
    <xf numFmtId="0" fontId="82" fillId="26" borderId="19" xfId="0" applyFont="1" applyFill="1" applyBorder="1" applyAlignment="1">
      <alignment horizontal="center" vertical="center"/>
    </xf>
    <xf numFmtId="0" fontId="18" fillId="0" borderId="24" xfId="0" applyFont="1" applyBorder="1" applyAlignment="1">
      <alignment horizontal="left" vertical="center" wrapText="1"/>
    </xf>
    <xf numFmtId="0" fontId="18" fillId="0" borderId="20" xfId="0" applyFont="1" applyBorder="1" applyAlignment="1">
      <alignment horizontal="left" vertical="center" wrapText="1"/>
    </xf>
    <xf numFmtId="0" fontId="7" fillId="0" borderId="44"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2"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50"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0" xfId="0" applyFont="1" applyBorder="1" applyAlignment="1">
      <alignment horizontal="center" vertical="center" wrapText="1"/>
    </xf>
    <xf numFmtId="1" fontId="18" fillId="0" borderId="52" xfId="0" applyNumberFormat="1" applyFont="1" applyBorder="1" applyAlignment="1">
      <alignment horizontal="center" vertical="center"/>
    </xf>
    <xf numFmtId="1" fontId="18" fillId="0" borderId="54" xfId="0" applyNumberFormat="1" applyFont="1" applyBorder="1" applyAlignment="1">
      <alignment horizontal="center" vertical="center"/>
    </xf>
    <xf numFmtId="0" fontId="82" fillId="26" borderId="52" xfId="0" applyFont="1" applyFill="1" applyBorder="1" applyAlignment="1">
      <alignment horizontal="center" vertical="center"/>
    </xf>
    <xf numFmtId="0" fontId="0" fillId="0" borderId="50" xfId="0" applyBorder="1" applyAlignment="1">
      <alignment horizontal="center" vertical="center"/>
    </xf>
    <xf numFmtId="0" fontId="18" fillId="0" borderId="22" xfId="0" applyFont="1" applyBorder="1" applyAlignment="1">
      <alignment horizontal="left" vertical="center" wrapText="1"/>
    </xf>
    <xf numFmtId="0" fontId="18" fillId="0" borderId="0" xfId="0" applyFont="1" applyAlignment="1">
      <alignment horizontal="left" vertical="center" wrapText="1"/>
    </xf>
    <xf numFmtId="0" fontId="0" fillId="0" borderId="0" xfId="0" applyAlignment="1">
      <alignment vertical="center"/>
    </xf>
    <xf numFmtId="0" fontId="0" fillId="0" borderId="34" xfId="0" applyBorder="1" applyAlignment="1">
      <alignment vertical="center"/>
    </xf>
    <xf numFmtId="0" fontId="0" fillId="36" borderId="20" xfId="0" applyFill="1" applyBorder="1" applyAlignment="1">
      <alignment horizontal="center" vertical="center" wrapText="1"/>
    </xf>
    <xf numFmtId="0" fontId="0" fillId="36" borderId="28" xfId="0" applyFill="1" applyBorder="1" applyAlignment="1">
      <alignment horizontal="center" vertical="center" wrapText="1"/>
    </xf>
    <xf numFmtId="0" fontId="30" fillId="25" borderId="0" xfId="0" applyFont="1" applyFill="1" applyAlignment="1">
      <alignment horizontal="center" vertical="center"/>
    </xf>
    <xf numFmtId="0" fontId="0" fillId="25" borderId="0" xfId="0" applyFill="1" applyAlignment="1">
      <alignment horizontal="center" vertical="center"/>
    </xf>
    <xf numFmtId="0" fontId="23" fillId="0" borderId="20" xfId="0" applyFont="1" applyBorder="1" applyAlignment="1">
      <alignment horizontal="center" vertical="center" wrapText="1"/>
    </xf>
    <xf numFmtId="0" fontId="23" fillId="0" borderId="28" xfId="0" applyFont="1" applyBorder="1" applyAlignment="1">
      <alignment horizontal="center" vertical="center" wrapText="1"/>
    </xf>
    <xf numFmtId="0" fontId="18" fillId="0" borderId="20" xfId="0" applyFont="1" applyBorder="1" applyAlignment="1">
      <alignment horizontal="center" vertical="center" textRotation="90" wrapText="1"/>
    </xf>
    <xf numFmtId="0" fontId="18" fillId="0" borderId="28" xfId="0" applyFont="1" applyBorder="1" applyAlignment="1">
      <alignment horizontal="center" vertical="center" textRotation="90" wrapText="1"/>
    </xf>
    <xf numFmtId="0" fontId="22" fillId="0" borderId="20" xfId="0" applyFont="1" applyBorder="1" applyAlignment="1">
      <alignment horizontal="center" vertical="center" textRotation="90" wrapText="1"/>
    </xf>
    <xf numFmtId="0" fontId="84" fillId="34" borderId="107" xfId="58" applyFont="1" applyFill="1" applyBorder="1" applyAlignment="1">
      <alignment horizontal="center"/>
    </xf>
    <xf numFmtId="9" fontId="85" fillId="37" borderId="100" xfId="59" applyFont="1" applyFill="1" applyBorder="1" applyAlignment="1">
      <alignment horizontal="left" vertical="center"/>
    </xf>
    <xf numFmtId="9" fontId="85" fillId="37" borderId="97" xfId="59" applyFont="1" applyFill="1" applyBorder="1" applyAlignment="1">
      <alignment horizontal="left" vertical="center"/>
    </xf>
    <xf numFmtId="9" fontId="85" fillId="37" borderId="123" xfId="59" applyFont="1" applyFill="1" applyBorder="1" applyAlignment="1">
      <alignment horizontal="left" vertical="center"/>
    </xf>
    <xf numFmtId="9" fontId="85" fillId="37" borderId="117" xfId="59" applyFont="1" applyFill="1" applyBorder="1" applyAlignment="1">
      <alignment horizontal="center" vertical="center"/>
    </xf>
    <xf numFmtId="9" fontId="85" fillId="37" borderId="118" xfId="59" applyFont="1" applyFill="1" applyBorder="1" applyAlignment="1">
      <alignment horizontal="center" vertical="center"/>
    </xf>
    <xf numFmtId="0" fontId="83" fillId="0" borderId="142" xfId="59" applyNumberFormat="1" applyFont="1" applyFill="1" applyBorder="1" applyAlignment="1">
      <alignment horizontal="right"/>
    </xf>
    <xf numFmtId="0" fontId="83" fillId="0" borderId="119" xfId="59" applyNumberFormat="1" applyFont="1" applyFill="1" applyBorder="1" applyAlignment="1">
      <alignment horizontal="right"/>
    </xf>
    <xf numFmtId="0" fontId="83" fillId="0" borderId="134" xfId="59" applyNumberFormat="1" applyFont="1" applyFill="1" applyBorder="1" applyAlignment="1">
      <alignment horizontal="right"/>
    </xf>
    <xf numFmtId="0" fontId="90" fillId="34" borderId="133" xfId="58" applyFont="1" applyFill="1" applyBorder="1" applyAlignment="1">
      <alignment horizontal="center" vertical="center"/>
    </xf>
    <xf numFmtId="0" fontId="90" fillId="34" borderId="134" xfId="58" applyFont="1" applyFill="1" applyBorder="1" applyAlignment="1">
      <alignment horizontal="center" vertical="center"/>
    </xf>
    <xf numFmtId="0" fontId="90" fillId="34" borderId="119" xfId="58" applyFont="1" applyFill="1" applyBorder="1" applyAlignment="1">
      <alignment horizontal="center" vertical="center"/>
    </xf>
    <xf numFmtId="0" fontId="90" fillId="34" borderId="135" xfId="58" applyFont="1" applyFill="1" applyBorder="1" applyAlignment="1">
      <alignment horizontal="center" vertical="center"/>
    </xf>
    <xf numFmtId="0" fontId="85" fillId="37" borderId="98" xfId="58" applyFont="1" applyFill="1" applyBorder="1" applyAlignment="1">
      <alignment horizontal="left" vertical="center"/>
    </xf>
    <xf numFmtId="0" fontId="85" fillId="37" borderId="46" xfId="58" applyFont="1" applyFill="1" applyBorder="1" applyAlignment="1">
      <alignment horizontal="left" vertical="center"/>
    </xf>
    <xf numFmtId="0" fontId="85" fillId="37" borderId="90" xfId="58" applyFont="1" applyFill="1" applyBorder="1" applyAlignment="1">
      <alignment horizontal="left" vertical="center"/>
    </xf>
    <xf numFmtId="226" fontId="86" fillId="37" borderId="25" xfId="58" applyNumberFormat="1" applyFont="1" applyFill="1" applyBorder="1" applyAlignment="1">
      <alignment horizontal="center" vertical="center"/>
    </xf>
    <xf numFmtId="226" fontId="86" fillId="37" borderId="114" xfId="58" applyNumberFormat="1" applyFont="1" applyFill="1" applyBorder="1" applyAlignment="1">
      <alignment horizontal="center" vertical="center"/>
    </xf>
    <xf numFmtId="0" fontId="86" fillId="38" borderId="98" xfId="58" applyFont="1" applyFill="1" applyBorder="1" applyAlignment="1">
      <alignment horizontal="left" vertical="center"/>
    </xf>
    <xf numFmtId="0" fontId="86" fillId="38" borderId="46" xfId="58" applyFont="1" applyFill="1" applyBorder="1" applyAlignment="1">
      <alignment horizontal="left" vertical="center"/>
    </xf>
    <xf numFmtId="0" fontId="86" fillId="38" borderId="90" xfId="58" applyFont="1" applyFill="1" applyBorder="1" applyAlignment="1">
      <alignment horizontal="left" vertical="center"/>
    </xf>
    <xf numFmtId="226" fontId="85" fillId="41" borderId="25" xfId="58" applyNumberFormat="1" applyFont="1" applyFill="1" applyBorder="1" applyAlignment="1" applyProtection="1">
      <alignment horizontal="center" vertical="center"/>
      <protection locked="0"/>
    </xf>
    <xf numFmtId="226" fontId="85" fillId="41" borderId="114" xfId="58" applyNumberFormat="1" applyFont="1" applyFill="1" applyBorder="1" applyAlignment="1" applyProtection="1">
      <alignment horizontal="center" vertical="center"/>
      <protection locked="0"/>
    </xf>
    <xf numFmtId="0" fontId="84" fillId="34" borderId="119" xfId="58" applyFont="1" applyFill="1" applyBorder="1" applyAlignment="1">
      <alignment horizontal="center"/>
    </xf>
    <xf numFmtId="0" fontId="88" fillId="34" borderId="120" xfId="58" applyFont="1" applyFill="1" applyBorder="1" applyAlignment="1">
      <alignment horizontal="left" vertical="center"/>
    </xf>
    <xf numFmtId="0" fontId="88" fillId="34" borderId="110" xfId="58" applyFont="1" applyFill="1" applyBorder="1" applyAlignment="1">
      <alignment horizontal="left" vertical="center"/>
    </xf>
    <xf numFmtId="226" fontId="85" fillId="41" borderId="109" xfId="58" applyNumberFormat="1" applyFont="1" applyFill="1" applyBorder="1" applyAlignment="1" applyProtection="1">
      <alignment horizontal="center" vertical="center"/>
      <protection locked="0"/>
    </xf>
    <xf numFmtId="226" fontId="85" fillId="41" borderId="111" xfId="58" applyNumberFormat="1" applyFont="1" applyFill="1" applyBorder="1" applyAlignment="1" applyProtection="1">
      <alignment horizontal="center" vertical="center"/>
      <protection locked="0"/>
    </xf>
    <xf numFmtId="0" fontId="86" fillId="34" borderId="121" xfId="58" applyFont="1" applyFill="1" applyBorder="1" applyAlignment="1">
      <alignment horizontal="center" vertical="center"/>
    </xf>
    <xf numFmtId="0" fontId="88" fillId="34" borderId="98" xfId="58" applyFont="1" applyFill="1" applyBorder="1" applyAlignment="1">
      <alignment horizontal="left" vertical="center"/>
    </xf>
    <xf numFmtId="0" fontId="88" fillId="34" borderId="46" xfId="58" applyFont="1" applyFill="1" applyBorder="1" applyAlignment="1">
      <alignment horizontal="left" vertical="center"/>
    </xf>
    <xf numFmtId="0" fontId="88" fillId="34" borderId="90" xfId="58" applyFont="1" applyFill="1" applyBorder="1" applyAlignment="1">
      <alignment horizontal="left" vertical="center"/>
    </xf>
    <xf numFmtId="0" fontId="86" fillId="34" borderId="25" xfId="58" applyFont="1" applyFill="1" applyBorder="1" applyAlignment="1">
      <alignment horizontal="center" vertical="center"/>
    </xf>
    <xf numFmtId="0" fontId="86" fillId="34" borderId="114" xfId="58" applyFont="1" applyFill="1" applyBorder="1" applyAlignment="1">
      <alignment horizontal="center" vertical="center"/>
    </xf>
    <xf numFmtId="0" fontId="91" fillId="34" borderId="119" xfId="58" applyFont="1" applyFill="1" applyBorder="1" applyAlignment="1">
      <alignment horizontal="center" vertical="center"/>
    </xf>
    <xf numFmtId="0" fontId="91" fillId="34" borderId="135" xfId="58" applyFont="1" applyFill="1" applyBorder="1" applyAlignment="1">
      <alignment horizontal="center" vertical="center"/>
    </xf>
    <xf numFmtId="9" fontId="85" fillId="0" borderId="119" xfId="59" applyFont="1" applyFill="1" applyBorder="1" applyAlignment="1">
      <alignment horizontal="center"/>
    </xf>
    <xf numFmtId="9" fontId="85" fillId="37" borderId="98" xfId="59" applyFont="1" applyFill="1" applyBorder="1" applyAlignment="1">
      <alignment horizontal="left" vertical="center"/>
    </xf>
    <xf numFmtId="9" fontId="85" fillId="37" borderId="46" xfId="59" applyFont="1" applyFill="1" applyBorder="1" applyAlignment="1">
      <alignment horizontal="left" vertical="center"/>
    </xf>
    <xf numFmtId="9" fontId="85" fillId="37" borderId="90" xfId="59" applyFont="1" applyFill="1" applyBorder="1" applyAlignment="1">
      <alignment horizontal="left" vertical="center"/>
    </xf>
    <xf numFmtId="9" fontId="85" fillId="37" borderId="128" xfId="59" applyFont="1" applyFill="1" applyBorder="1" applyAlignment="1">
      <alignment horizontal="center" vertical="center"/>
    </xf>
    <xf numFmtId="9" fontId="85" fillId="37" borderId="129" xfId="59" applyFont="1" applyFill="1" applyBorder="1" applyAlignment="1">
      <alignment horizontal="center" vertical="center"/>
    </xf>
    <xf numFmtId="0" fontId="83" fillId="0" borderId="100" xfId="59" applyNumberFormat="1" applyFont="1" applyFill="1" applyBorder="1" applyAlignment="1">
      <alignment horizontal="right"/>
    </xf>
    <xf numFmtId="0" fontId="83" fillId="0" borderId="97" xfId="59" applyNumberFormat="1" applyFont="1" applyFill="1" applyBorder="1" applyAlignment="1">
      <alignment horizontal="right"/>
    </xf>
    <xf numFmtId="0" fontId="83" fillId="0" borderId="123" xfId="59" applyNumberFormat="1" applyFont="1" applyFill="1" applyBorder="1" applyAlignment="1">
      <alignment horizontal="right"/>
    </xf>
    <xf numFmtId="9" fontId="90" fillId="0" borderId="131" xfId="59" applyFont="1" applyFill="1" applyBorder="1" applyAlignment="1">
      <alignment horizontal="center" vertical="center"/>
    </xf>
    <xf numFmtId="9" fontId="90" fillId="0" borderId="123" xfId="59" applyFont="1" applyFill="1" applyBorder="1" applyAlignment="1">
      <alignment horizontal="center" vertical="center"/>
    </xf>
    <xf numFmtId="9" fontId="90" fillId="0" borderId="97" xfId="59" applyFont="1" applyFill="1" applyBorder="1" applyAlignment="1">
      <alignment horizontal="center" vertical="center"/>
    </xf>
    <xf numFmtId="9" fontId="90" fillId="0" borderId="132" xfId="59" applyFont="1" applyFill="1" applyBorder="1" applyAlignment="1">
      <alignment horizontal="center" vertical="center"/>
    </xf>
    <xf numFmtId="9" fontId="85" fillId="37" borderId="25" xfId="59" applyFont="1" applyFill="1" applyBorder="1" applyAlignment="1">
      <alignment horizontal="center" vertical="center"/>
    </xf>
    <xf numFmtId="9" fontId="85" fillId="37" borderId="114" xfId="59" applyFont="1" applyFill="1" applyBorder="1" applyAlignment="1">
      <alignment horizontal="center" vertical="center"/>
    </xf>
    <xf numFmtId="0" fontId="90" fillId="0" borderId="126" xfId="59" applyNumberFormat="1" applyFont="1" applyFill="1" applyBorder="1" applyAlignment="1">
      <alignment horizontal="center" vertical="center"/>
    </xf>
    <xf numFmtId="0" fontId="90" fillId="0" borderId="127" xfId="59" applyNumberFormat="1" applyFont="1" applyFill="1" applyBorder="1" applyAlignment="1">
      <alignment horizontal="center" vertical="center"/>
    </xf>
    <xf numFmtId="0" fontId="8" fillId="34" borderId="109" xfId="58" applyFont="1" applyFill="1" applyBorder="1" applyAlignment="1">
      <alignment horizontal="center" vertical="center"/>
    </xf>
    <xf numFmtId="0" fontId="8" fillId="34" borderId="130" xfId="58" applyFont="1" applyFill="1" applyBorder="1" applyAlignment="1">
      <alignment horizontal="center" vertical="center"/>
    </xf>
    <xf numFmtId="0" fontId="86" fillId="34" borderId="98" xfId="58" applyFont="1" applyFill="1" applyBorder="1" applyAlignment="1">
      <alignment horizontal="left" vertical="center"/>
    </xf>
    <xf numFmtId="0" fontId="86" fillId="34" borderId="46" xfId="58" applyFont="1" applyFill="1" applyBorder="1" applyAlignment="1">
      <alignment horizontal="left" vertical="center"/>
    </xf>
    <xf numFmtId="0" fontId="86" fillId="34" borderId="90" xfId="58" applyFont="1" applyFill="1" applyBorder="1" applyAlignment="1">
      <alignment horizontal="left" vertical="center"/>
    </xf>
    <xf numFmtId="0" fontId="8" fillId="0" borderId="109" xfId="58" applyFont="1" applyBorder="1" applyAlignment="1">
      <alignment horizontal="center" vertical="center"/>
    </xf>
    <xf numFmtId="0" fontId="8" fillId="0" borderId="130" xfId="58" applyFont="1" applyBorder="1" applyAlignment="1">
      <alignment horizontal="center" vertical="center"/>
    </xf>
    <xf numFmtId="0" fontId="90" fillId="0" borderId="117" xfId="59" applyNumberFormat="1" applyFont="1" applyFill="1" applyBorder="1" applyAlignment="1">
      <alignment horizontal="center" vertical="center"/>
    </xf>
    <xf numFmtId="0" fontId="90" fillId="0" borderId="118" xfId="59" applyNumberFormat="1" applyFont="1" applyFill="1" applyBorder="1" applyAlignment="1">
      <alignment horizontal="center" vertical="center"/>
    </xf>
    <xf numFmtId="0" fontId="90" fillId="0" borderId="124" xfId="59" applyNumberFormat="1" applyFont="1" applyFill="1" applyBorder="1" applyAlignment="1">
      <alignment horizontal="center" vertical="center"/>
    </xf>
    <xf numFmtId="0" fontId="90" fillId="0" borderId="115" xfId="59" applyNumberFormat="1" applyFont="1" applyFill="1" applyBorder="1" applyAlignment="1">
      <alignment horizontal="center" vertical="center"/>
    </xf>
    <xf numFmtId="0" fontId="90" fillId="0" borderId="116" xfId="59" applyNumberFormat="1" applyFont="1" applyFill="1" applyBorder="1" applyAlignment="1">
      <alignment horizontal="center" vertical="center"/>
    </xf>
    <xf numFmtId="0" fontId="90" fillId="0" borderId="125" xfId="59" applyNumberFormat="1" applyFont="1" applyFill="1" applyBorder="1" applyAlignment="1">
      <alignment horizontal="center" vertical="center"/>
    </xf>
    <xf numFmtId="226" fontId="85" fillId="41" borderId="121" xfId="58" applyNumberFormat="1" applyFont="1" applyFill="1" applyBorder="1" applyAlignment="1" applyProtection="1">
      <alignment horizontal="center" vertical="center"/>
      <protection locked="0"/>
    </xf>
    <xf numFmtId="226" fontId="85" fillId="41" borderId="122" xfId="58" applyNumberFormat="1" applyFont="1" applyFill="1" applyBorder="1" applyAlignment="1" applyProtection="1">
      <alignment horizontal="center" vertical="center"/>
      <protection locked="0"/>
    </xf>
    <xf numFmtId="9" fontId="85" fillId="37" borderId="98" xfId="59" applyFont="1" applyFill="1" applyBorder="1" applyAlignment="1">
      <alignment horizontal="left"/>
    </xf>
    <xf numFmtId="9" fontId="85" fillId="37" borderId="46" xfId="59" applyFont="1" applyFill="1" applyBorder="1" applyAlignment="1">
      <alignment horizontal="left"/>
    </xf>
    <xf numFmtId="9" fontId="85" fillId="37" borderId="90" xfId="59" applyFont="1" applyFill="1" applyBorder="1" applyAlignment="1">
      <alignment horizontal="left"/>
    </xf>
    <xf numFmtId="0" fontId="85" fillId="34" borderId="99" xfId="58" applyFont="1" applyFill="1" applyBorder="1" applyAlignment="1">
      <alignment horizontal="right" vertical="center" wrapText="1"/>
    </xf>
    <xf numFmtId="0" fontId="85" fillId="34" borderId="0" xfId="58" applyFont="1" applyFill="1" applyAlignment="1">
      <alignment horizontal="right" vertical="center" wrapText="1"/>
    </xf>
    <xf numFmtId="0" fontId="85" fillId="34" borderId="112" xfId="58" applyFont="1" applyFill="1" applyBorder="1" applyAlignment="1">
      <alignment horizontal="right" vertical="center" wrapText="1"/>
    </xf>
    <xf numFmtId="0" fontId="85" fillId="37" borderId="25" xfId="58" applyFont="1" applyFill="1" applyBorder="1" applyAlignment="1">
      <alignment horizontal="left" vertical="center" wrapText="1"/>
    </xf>
    <xf numFmtId="0" fontId="85" fillId="37" borderId="114" xfId="58" applyFont="1" applyFill="1" applyBorder="1" applyAlignment="1">
      <alignment horizontal="left" vertical="center" wrapText="1"/>
    </xf>
    <xf numFmtId="0" fontId="86" fillId="34" borderId="106" xfId="58" applyFont="1" applyFill="1" applyBorder="1" applyAlignment="1">
      <alignment horizontal="right" vertical="center" wrapText="1"/>
    </xf>
    <xf numFmtId="0" fontId="86" fillId="34" borderId="107" xfId="58" applyFont="1" applyFill="1" applyBorder="1" applyAlignment="1">
      <alignment horizontal="right" vertical="center" wrapText="1"/>
    </xf>
    <xf numFmtId="0" fontId="86" fillId="34" borderId="108" xfId="58" applyFont="1" applyFill="1" applyBorder="1" applyAlignment="1">
      <alignment horizontal="right" vertical="center" wrapText="1"/>
    </xf>
    <xf numFmtId="14" fontId="85" fillId="41" borderId="109" xfId="58" applyNumberFormat="1" applyFont="1" applyFill="1" applyBorder="1" applyAlignment="1" applyProtection="1">
      <alignment horizontal="center" vertical="center" wrapText="1"/>
      <protection locked="0"/>
    </xf>
    <xf numFmtId="14" fontId="85" fillId="41" borderId="110" xfId="58" applyNumberFormat="1" applyFont="1" applyFill="1" applyBorder="1" applyAlignment="1" applyProtection="1">
      <alignment horizontal="center" vertical="center" wrapText="1"/>
      <protection locked="0"/>
    </xf>
    <xf numFmtId="14" fontId="85" fillId="41" borderId="111" xfId="58" applyNumberFormat="1" applyFont="1" applyFill="1" applyBorder="1" applyAlignment="1" applyProtection="1">
      <alignment horizontal="center" vertical="center" wrapText="1"/>
      <protection locked="0"/>
    </xf>
    <xf numFmtId="0" fontId="86" fillId="34" borderId="99" xfId="58" applyFont="1" applyFill="1" applyBorder="1" applyAlignment="1">
      <alignment horizontal="right" vertical="center" wrapText="1"/>
    </xf>
    <xf numFmtId="0" fontId="86" fillId="34" borderId="0" xfId="58" applyFont="1" applyFill="1" applyAlignment="1">
      <alignment horizontal="right" vertical="center" wrapText="1"/>
    </xf>
    <xf numFmtId="0" fontId="86" fillId="34" borderId="112" xfId="58" applyFont="1" applyFill="1" applyBorder="1" applyAlignment="1">
      <alignment horizontal="right" vertical="center" wrapText="1"/>
    </xf>
    <xf numFmtId="0" fontId="39" fillId="41" borderId="56" xfId="58" applyFont="1" applyFill="1" applyBorder="1" applyAlignment="1" applyProtection="1">
      <alignment horizontal="center" vertical="center" wrapText="1"/>
      <protection locked="0"/>
    </xf>
    <xf numFmtId="0" fontId="39" fillId="41" borderId="46" xfId="58" applyFont="1" applyFill="1" applyBorder="1" applyAlignment="1" applyProtection="1">
      <alignment horizontal="center" vertical="center" wrapText="1"/>
      <protection locked="0"/>
    </xf>
    <xf numFmtId="0" fontId="39" fillId="41" borderId="113" xfId="58" applyFont="1" applyFill="1" applyBorder="1" applyAlignment="1" applyProtection="1">
      <alignment horizontal="center" vertical="center" wrapText="1"/>
      <protection locked="0"/>
    </xf>
    <xf numFmtId="0" fontId="9" fillId="41" borderId="56" xfId="58" applyFont="1" applyFill="1" applyBorder="1" applyAlignment="1" applyProtection="1">
      <alignment horizontal="center" vertical="center" wrapText="1"/>
      <protection locked="0"/>
    </xf>
    <xf numFmtId="0" fontId="9" fillId="41" borderId="46" xfId="58" applyFont="1" applyFill="1" applyBorder="1" applyAlignment="1" applyProtection="1">
      <alignment horizontal="center" vertical="center" wrapText="1"/>
      <protection locked="0"/>
    </xf>
    <xf numFmtId="0" fontId="9" fillId="41" borderId="113" xfId="58" applyFont="1" applyFill="1" applyBorder="1" applyAlignment="1" applyProtection="1">
      <alignment horizontal="center" vertical="center" wrapText="1"/>
      <protection locked="0"/>
    </xf>
    <xf numFmtId="0" fontId="100" fillId="34" borderId="107" xfId="58" applyFont="1" applyFill="1" applyBorder="1" applyAlignment="1">
      <alignment horizontal="center" vertical="center" wrapText="1"/>
    </xf>
    <xf numFmtId="0" fontId="100" fillId="34" borderId="0" xfId="58" applyFont="1" applyFill="1" applyAlignment="1">
      <alignment horizontal="center" vertical="center" wrapText="1"/>
    </xf>
    <xf numFmtId="0" fontId="9" fillId="26" borderId="0" xfId="0" applyFont="1" applyFill="1" applyAlignment="1">
      <alignment horizontal="left" vertical="top" wrapText="1"/>
    </xf>
    <xf numFmtId="0" fontId="9" fillId="26" borderId="23" xfId="0" applyFont="1" applyFill="1" applyBorder="1" applyAlignment="1">
      <alignment horizontal="left" vertical="top" wrapText="1"/>
    </xf>
    <xf numFmtId="0" fontId="9" fillId="26" borderId="0" xfId="0" applyFont="1" applyFill="1" applyAlignment="1">
      <alignment horizontal="center" vertical="top" wrapText="1"/>
    </xf>
    <xf numFmtId="0" fontId="9" fillId="26" borderId="23" xfId="0" applyFont="1" applyFill="1" applyBorder="1" applyAlignment="1">
      <alignment horizontal="center" vertical="top" wrapText="1"/>
    </xf>
    <xf numFmtId="0" fontId="9" fillId="26" borderId="0" xfId="58" applyFont="1" applyFill="1" applyAlignment="1">
      <alignment horizontal="center" vertical="top" wrapText="1"/>
    </xf>
    <xf numFmtId="0" fontId="9" fillId="26" borderId="23" xfId="58" applyFont="1" applyFill="1" applyBorder="1" applyAlignment="1">
      <alignment horizontal="center" vertical="top" wrapText="1"/>
    </xf>
    <xf numFmtId="0" fontId="7" fillId="44" borderId="25" xfId="58" applyFont="1" applyFill="1" applyBorder="1" applyAlignment="1">
      <alignment horizontal="center" vertical="center" wrapText="1"/>
    </xf>
    <xf numFmtId="0" fontId="8" fillId="0" borderId="90" xfId="58" applyFont="1" applyBorder="1" applyAlignment="1">
      <alignment horizontal="center" vertical="center" textRotation="90"/>
    </xf>
    <xf numFmtId="0" fontId="8" fillId="0" borderId="25" xfId="58" applyFont="1" applyBorder="1" applyAlignment="1">
      <alignment horizontal="center" vertical="center" textRotation="90"/>
    </xf>
    <xf numFmtId="0" fontId="8" fillId="0" borderId="56" xfId="58" applyFont="1" applyBorder="1" applyAlignment="1">
      <alignment horizontal="center" vertical="center" textRotation="90"/>
    </xf>
    <xf numFmtId="0" fontId="85" fillId="34" borderId="104" xfId="58" applyFont="1" applyFill="1" applyBorder="1" applyAlignment="1">
      <alignment horizontal="left" vertical="center" wrapText="1"/>
    </xf>
    <xf numFmtId="0" fontId="85" fillId="34" borderId="41" xfId="58" applyFont="1" applyFill="1" applyBorder="1" applyAlignment="1">
      <alignment horizontal="left" vertical="center" wrapText="1"/>
    </xf>
    <xf numFmtId="0" fontId="85" fillId="34" borderId="105" xfId="58" applyFont="1" applyFill="1" applyBorder="1" applyAlignment="1">
      <alignment horizontal="left" vertical="center" wrapText="1"/>
    </xf>
  </cellXfs>
  <cellStyles count="6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5" xr:uid="{00000000-0005-0000-0000-000018000000}"/>
    <cellStyle name="Controlecel" xfId="26" xr:uid="{00000000-0005-0000-0000-000019000000}"/>
    <cellStyle name="Gekoppelde cel" xfId="27" xr:uid="{00000000-0005-0000-0000-00001A000000}"/>
    <cellStyle name="Goed" xfId="28" xr:uid="{00000000-0005-0000-0000-00001B000000}"/>
    <cellStyle name="Hyperlink" xfId="53" builtinId="8"/>
    <cellStyle name="Hyperlink 2" xfId="45" xr:uid="{00000000-0005-0000-0000-00001D000000}"/>
    <cellStyle name="Invoer" xfId="29" xr:uid="{00000000-0005-0000-0000-00001E000000}"/>
    <cellStyle name="Kop 1" xfId="30" xr:uid="{00000000-0005-0000-0000-00001F000000}"/>
    <cellStyle name="Kop 2" xfId="31" xr:uid="{00000000-0005-0000-0000-000020000000}"/>
    <cellStyle name="Kop 3" xfId="32" xr:uid="{00000000-0005-0000-0000-000021000000}"/>
    <cellStyle name="Kop 4" xfId="33" xr:uid="{00000000-0005-0000-0000-000022000000}"/>
    <cellStyle name="Neutraal" xfId="34" xr:uid="{00000000-0005-0000-0000-000023000000}"/>
    <cellStyle name="Normal" xfId="0" builtinId="0"/>
    <cellStyle name="Normal 2" xfId="35" xr:uid="{00000000-0005-0000-0000-000025000000}"/>
    <cellStyle name="Normal 2 2" xfId="44" xr:uid="{00000000-0005-0000-0000-000026000000}"/>
    <cellStyle name="Normal 3" xfId="46" xr:uid="{00000000-0005-0000-0000-000027000000}"/>
    <cellStyle name="Normal 3 2" xfId="47" xr:uid="{00000000-0005-0000-0000-000028000000}"/>
    <cellStyle name="Normal 3 2 2" xfId="56" xr:uid="{00000000-0005-0000-0000-000029000000}"/>
    <cellStyle name="Normal 3 2 3" xfId="58" xr:uid="{5FACEBAB-CB63-43D1-ADED-6909623262EF}"/>
    <cellStyle name="Normal 3 3" xfId="50" xr:uid="{00000000-0005-0000-0000-00002A000000}"/>
    <cellStyle name="Normal 3 4" xfId="54" xr:uid="{00000000-0005-0000-0000-00002B000000}"/>
    <cellStyle name="Normal 4" xfId="49" xr:uid="{00000000-0005-0000-0000-00002C000000}"/>
    <cellStyle name="Normal 4 2" xfId="52" xr:uid="{00000000-0005-0000-0000-00002D000000}"/>
    <cellStyle name="Notitie" xfId="36" xr:uid="{00000000-0005-0000-0000-00002E000000}"/>
    <cellStyle name="Ongeldig" xfId="37" xr:uid="{00000000-0005-0000-0000-00002F000000}"/>
    <cellStyle name="Percent" xfId="38" builtinId="5"/>
    <cellStyle name="Percent 2" xfId="48" xr:uid="{00000000-0005-0000-0000-000031000000}"/>
    <cellStyle name="Percent 2 2" xfId="51" xr:uid="{00000000-0005-0000-0000-000032000000}"/>
    <cellStyle name="Percent 2 2 2" xfId="57" xr:uid="{00000000-0005-0000-0000-000033000000}"/>
    <cellStyle name="Percent 2 2 3" xfId="59" xr:uid="{54C1826B-6B8E-47F4-B965-7CF1908E441A}"/>
    <cellStyle name="Percent 2 3" xfId="55" xr:uid="{00000000-0005-0000-0000-000034000000}"/>
    <cellStyle name="Titel" xfId="39" xr:uid="{00000000-0005-0000-0000-000035000000}"/>
    <cellStyle name="Totaal" xfId="40" xr:uid="{00000000-0005-0000-0000-000036000000}"/>
    <cellStyle name="Uitvoer" xfId="41" xr:uid="{00000000-0005-0000-0000-000037000000}"/>
    <cellStyle name="Verklarende tekst" xfId="42" xr:uid="{00000000-0005-0000-0000-000038000000}"/>
    <cellStyle name="Waarschuwingstekst" xfId="43" xr:uid="{00000000-0005-0000-0000-000039000000}"/>
  </cellStyles>
  <dxfs count="1176">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FF0000"/>
      </font>
      <fill>
        <patternFill>
          <bgColor rgb="FFFF0000"/>
        </patternFill>
      </fill>
    </dxf>
    <dxf>
      <font>
        <color rgb="FF00FF00"/>
      </font>
      <fill>
        <patternFill>
          <bgColor rgb="FF00FF00"/>
        </patternFill>
      </fill>
    </dxf>
    <dxf>
      <font>
        <color rgb="FFFF0000"/>
      </font>
      <fill>
        <patternFill>
          <bgColor rgb="FFFF000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patternType="lightUp">
          <bgColor auto="1"/>
        </patternFill>
      </fill>
    </dxf>
    <dxf>
      <fill>
        <patternFill patternType="lightUp">
          <fgColor auto="1"/>
          <bgColor auto="1"/>
        </patternFill>
      </fill>
    </dxf>
    <dxf>
      <fill>
        <patternFill patternType="lightUp">
          <fgColor auto="1"/>
          <bgColor auto="1"/>
        </patternFill>
      </fill>
    </dxf>
    <dxf>
      <fill>
        <patternFill patternType="lightUp">
          <bgColor auto="1"/>
        </patternFill>
      </fill>
    </dxf>
    <dxf>
      <fill>
        <patternFill patternType="lightUp">
          <bgColor auto="1"/>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patternType="none">
          <bgColor auto="1"/>
        </patternFill>
      </fill>
    </dxf>
    <dxf>
      <fill>
        <patternFill patternType="none">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rgb="FFFF0000"/>
        </patternFill>
      </fill>
    </dxf>
    <dxf>
      <fill>
        <patternFill patternType="none">
          <bgColor auto="1"/>
        </patternFill>
      </fill>
    </dxf>
    <dxf>
      <fill>
        <patternFill>
          <bgColor rgb="FF00FF00"/>
        </patternFill>
      </fill>
    </dxf>
    <dxf>
      <fill>
        <patternFill>
          <bgColor rgb="FF00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rgb="FFFF0000"/>
        </patternFill>
      </fill>
    </dxf>
    <dxf>
      <fill>
        <patternFill patternType="none">
          <bgColor auto="1"/>
        </patternFill>
      </fill>
    </dxf>
    <dxf>
      <fill>
        <patternFill>
          <bgColor rgb="FF00FF00"/>
        </patternFill>
      </fill>
    </dxf>
    <dxf>
      <fill>
        <patternFill>
          <bgColor rgb="FF00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rgb="FFFF0000"/>
        </patternFill>
      </fill>
    </dxf>
    <dxf>
      <fill>
        <patternFill patternType="none">
          <bgColor auto="1"/>
        </patternFill>
      </fill>
    </dxf>
    <dxf>
      <fill>
        <patternFill>
          <bgColor rgb="FF00FF00"/>
        </patternFill>
      </fill>
    </dxf>
    <dxf>
      <fill>
        <patternFill>
          <bgColor rgb="FF00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rgb="FFFF0000"/>
        </patternFill>
      </fill>
    </dxf>
    <dxf>
      <fill>
        <patternFill patternType="none">
          <bgColor auto="1"/>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rgb="FFFF0000"/>
        </patternFill>
      </fill>
    </dxf>
    <dxf>
      <fill>
        <patternFill patternType="none">
          <bgColor auto="1"/>
        </patternFill>
      </fill>
    </dxf>
    <dxf>
      <fill>
        <patternFill>
          <bgColor rgb="FF00FF00"/>
        </patternFill>
      </fill>
    </dxf>
    <dxf>
      <fill>
        <patternFill>
          <bgColor rgb="FF00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rgb="FFFF0000"/>
        </patternFill>
      </fill>
    </dxf>
    <dxf>
      <fill>
        <patternFill>
          <bgColor rgb="FFFF0000"/>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13"/>
        </patternFill>
      </fill>
    </dxf>
    <dxf>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13"/>
        </patternFill>
      </fill>
    </dxf>
    <dxf>
      <fill>
        <patternFill>
          <bgColor indexed="40"/>
        </patternFill>
      </fill>
    </dxf>
    <dxf>
      <fill>
        <patternFill>
          <bgColor indexed="40"/>
        </patternFill>
      </fill>
    </dxf>
    <dxf>
      <fill>
        <patternFill>
          <bgColor indexed="14"/>
        </patternFill>
      </fill>
    </dxf>
    <dxf>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13"/>
        </patternFill>
      </fill>
    </dxf>
    <dxf>
      <fill>
        <patternFill>
          <bgColor indexed="40"/>
        </patternFill>
      </fill>
    </dxf>
    <dxf>
      <fill>
        <patternFill>
          <bgColor indexed="40"/>
        </patternFill>
      </fill>
    </dxf>
    <dxf>
      <fill>
        <patternFill>
          <bgColor indexed="14"/>
        </patternFill>
      </fill>
    </dxf>
    <dxf>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ill>
        <patternFill>
          <bgColor indexed="14"/>
        </patternFill>
      </fill>
    </dxf>
    <dxf>
      <font>
        <condense val="0"/>
        <extend val="0"/>
        <color indexed="8"/>
      </font>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13"/>
        </patternFill>
      </fill>
    </dxf>
    <dxf>
      <fill>
        <patternFill>
          <bgColor indexed="14"/>
        </patternFill>
      </fill>
    </dxf>
    <dxf>
      <fill>
        <patternFill>
          <bgColor indexed="40"/>
        </patternFill>
      </fill>
    </dxf>
    <dxf>
      <fill>
        <patternFill>
          <bgColor indexed="13"/>
        </patternFill>
      </fill>
    </dxf>
    <dxf>
      <fill>
        <patternFill patternType="none">
          <bgColor indexed="65"/>
        </patternFill>
      </fill>
    </dxf>
    <dxf>
      <fill>
        <patternFill>
          <bgColor indexed="40"/>
        </patternFill>
      </fill>
    </dxf>
    <dxf>
      <fill>
        <patternFill>
          <bgColor indexed="40"/>
        </patternFill>
      </fill>
    </dxf>
    <dxf>
      <fill>
        <patternFill>
          <bgColor indexed="14"/>
        </patternFill>
      </fill>
    </dxf>
    <dxf>
      <fill>
        <patternFill>
          <bgColor indexed="40"/>
        </patternFill>
      </fill>
    </dxf>
    <dxf>
      <fill>
        <patternFill>
          <bgColor indexed="22"/>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22"/>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ont>
        <condense val="0"/>
        <extend val="0"/>
        <color indexed="10"/>
      </font>
      <fill>
        <patternFill>
          <bgColor indexed="10"/>
        </patternFill>
      </fill>
    </dxf>
    <dxf>
      <font>
        <condense val="0"/>
        <extend val="0"/>
        <color indexed="11"/>
      </font>
      <fill>
        <patternFill>
          <bgColor indexed="11"/>
        </patternFill>
      </fill>
    </dxf>
    <dxf>
      <fill>
        <patternFill patternType="none">
          <bgColor indexed="65"/>
        </patternFill>
      </fill>
    </dxf>
    <dxf>
      <fill>
        <patternFill>
          <bgColor rgb="FFFFFFFF"/>
        </patternFill>
      </fill>
    </dxf>
    <dxf>
      <fill>
        <patternFill>
          <bgColor rgb="FFC0C0C0"/>
        </patternFill>
      </fill>
    </dxf>
    <dxf>
      <fill>
        <patternFill>
          <bgColor indexed="40"/>
        </patternFill>
      </fill>
    </dxf>
    <dxf>
      <fill>
        <patternFill>
          <bgColor rgb="FFFFFFFF"/>
        </patternFill>
      </fill>
    </dxf>
    <dxf>
      <fill>
        <patternFill>
          <bgColor rgb="FFFFFFFF"/>
        </patternFill>
      </fill>
    </dxf>
    <dxf>
      <fill>
        <patternFill>
          <bgColor indexed="40"/>
        </patternFill>
      </fill>
    </dxf>
    <dxf>
      <fill>
        <patternFill>
          <bgColor indexed="40"/>
        </patternFill>
      </fill>
    </dxf>
    <dxf>
      <fill>
        <patternFill>
          <bgColor indexed="40"/>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rgb="FFC0C0C0"/>
        </patternFill>
      </fill>
    </dxf>
    <dxf>
      <fill>
        <patternFill>
          <bgColor indexed="40"/>
        </patternFill>
      </fill>
    </dxf>
    <dxf>
      <fill>
        <patternFill>
          <bgColor indexed="9"/>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ill>
        <patternFill>
          <bgColor indexed="40"/>
        </patternFill>
      </fill>
    </dxf>
    <dxf>
      <fill>
        <patternFill patternType="lightUp">
          <bgColor indexed="51"/>
        </patternFill>
      </fill>
    </dxf>
    <dxf>
      <font>
        <condense val="0"/>
        <extend val="0"/>
        <color indexed="13"/>
      </font>
      <fill>
        <patternFill>
          <bgColor indexed="13"/>
        </patternFill>
      </fill>
    </dxf>
    <dxf>
      <fill>
        <patternFill>
          <bgColor indexed="40"/>
        </patternFill>
      </fill>
    </dxf>
    <dxf>
      <fill>
        <patternFill patternType="none">
          <bgColor auto="1"/>
        </patternFill>
      </fill>
    </dxf>
    <dxf>
      <fill>
        <patternFill>
          <bgColor rgb="FF00CCFF"/>
        </patternFill>
      </fill>
    </dxf>
    <dxf>
      <fill>
        <patternFill>
          <bgColor rgb="FF00CCFF"/>
        </patternFill>
      </fill>
    </dxf>
    <dxf>
      <fill>
        <patternFill>
          <bgColor rgb="FF00CCFF"/>
        </patternFill>
      </fill>
    </dxf>
    <dxf>
      <fill>
        <patternFill>
          <bgColor indexed="40"/>
        </patternFill>
      </fill>
    </dxf>
    <dxf>
      <fill>
        <patternFill>
          <bgColor indexed="40"/>
        </patternFill>
      </fill>
    </dxf>
    <dxf>
      <fill>
        <patternFill>
          <bgColor indexed="40"/>
        </patternFill>
      </fill>
    </dxf>
    <dxf>
      <fill>
        <patternFill>
          <bgColor indexed="22"/>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22"/>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22"/>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22"/>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22"/>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22"/>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22"/>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rgb="FF00CCFF"/>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ill>
        <patternFill>
          <bgColor indexed="22"/>
        </patternFill>
      </fill>
    </dxf>
    <dxf>
      <fill>
        <patternFill patternType="none">
          <bgColor indexed="65"/>
        </patternFill>
      </fill>
    </dxf>
    <dxf>
      <fill>
        <patternFill>
          <bgColor indexed="8"/>
        </patternFill>
      </fill>
    </dxf>
    <dxf>
      <fill>
        <patternFill>
          <bgColor indexed="14"/>
        </patternFill>
      </fill>
    </dxf>
    <dxf>
      <fill>
        <patternFill>
          <bgColor indexed="40"/>
        </patternFill>
      </fill>
    </dxf>
    <dxf>
      <fill>
        <patternFill patternType="lightUp">
          <bgColor indexed="51"/>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ill>
        <patternFill>
          <bgColor indexed="40"/>
        </patternFill>
      </fill>
    </dxf>
    <dxf>
      <fill>
        <patternFill patternType="lightUp">
          <bgColor indexed="5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ont>
        <condense val="0"/>
        <extend val="0"/>
        <color indexed="8"/>
      </font>
      <fill>
        <patternFill>
          <bgColor indexed="40"/>
        </patternFill>
      </fill>
    </dxf>
    <dxf>
      <fill>
        <patternFill patternType="lightUp">
          <bgColor indexed="51"/>
        </patternFill>
      </fill>
    </dxf>
    <dxf>
      <fill>
        <patternFill>
          <bgColor indexed="40"/>
        </patternFill>
      </fill>
    </dxf>
    <dxf>
      <fill>
        <patternFill>
          <bgColor rgb="FFC0C0C0"/>
        </patternFill>
      </fill>
    </dxf>
    <dxf>
      <fill>
        <patternFill>
          <bgColor rgb="FFC0C0C0"/>
        </patternFill>
      </fill>
    </dxf>
    <dxf>
      <fill>
        <patternFill>
          <bgColor rgb="FFC0C0C0"/>
        </patternFill>
      </fill>
    </dxf>
    <dxf>
      <fill>
        <patternFill>
          <bgColor rgb="FFC0C0C0"/>
        </patternFill>
      </fill>
    </dxf>
    <dxf>
      <fill>
        <patternFill>
          <bgColor rgb="FFC0C0C0"/>
        </patternFill>
      </fill>
    </dxf>
    <dxf>
      <fill>
        <patternFill>
          <bgColor rgb="FFC0C0C0"/>
        </patternFill>
      </fill>
    </dxf>
    <dxf>
      <fill>
        <patternFill>
          <bgColor rgb="FFC0C0C0"/>
        </patternFill>
      </fill>
    </dxf>
    <dxf>
      <fill>
        <patternFill>
          <bgColor rgb="FFC0C0C0"/>
        </patternFill>
      </fill>
    </dxf>
    <dxf>
      <fill>
        <patternFill>
          <bgColor rgb="FFC0C0C0"/>
        </patternFill>
      </fill>
    </dxf>
    <dxf>
      <fill>
        <patternFill>
          <bgColor rgb="FFC0C0C0"/>
        </patternFill>
      </fill>
    </dxf>
    <dxf>
      <fill>
        <patternFill patternType="none">
          <bgColor auto="1"/>
        </patternFill>
      </fill>
    </dxf>
    <dxf>
      <fill>
        <patternFill>
          <bgColor rgb="FFC0C0C0"/>
        </patternFill>
      </fill>
    </dxf>
    <dxf>
      <fill>
        <patternFill patternType="none">
          <bgColor auto="1"/>
        </patternFill>
      </fill>
    </dxf>
    <dxf>
      <fill>
        <patternFill>
          <bgColor rgb="FFC0C0C0"/>
        </patternFill>
      </fill>
    </dxf>
    <dxf>
      <fill>
        <patternFill patternType="solid">
          <bgColor rgb="FFC0C0C0"/>
        </patternFill>
      </fill>
    </dxf>
    <dxf>
      <fill>
        <patternFill>
          <bgColor indexed="40"/>
        </patternFill>
      </fill>
    </dxf>
    <dxf>
      <fill>
        <patternFill patternType="none">
          <bgColor auto="1"/>
        </patternFill>
      </fill>
    </dxf>
    <dxf>
      <fill>
        <patternFill>
          <bgColor indexed="9"/>
        </patternFill>
      </fill>
    </dxf>
    <dxf>
      <fill>
        <patternFill>
          <bgColor indexed="40"/>
        </patternFill>
      </fill>
    </dxf>
    <dxf>
      <fill>
        <patternFill patternType="none">
          <bgColor auto="1"/>
        </patternFill>
      </fill>
    </dxf>
    <dxf>
      <fill>
        <patternFill>
          <bgColor indexed="9"/>
        </patternFill>
      </fill>
    </dxf>
    <dxf>
      <fill>
        <patternFill>
          <bgColor indexed="40"/>
        </patternFill>
      </fill>
    </dxf>
    <dxf>
      <fill>
        <patternFill>
          <bgColor indexed="9"/>
        </patternFill>
      </fill>
    </dxf>
    <dxf>
      <fill>
        <patternFill>
          <bgColor indexed="40"/>
        </patternFill>
      </fill>
    </dxf>
    <dxf>
      <fill>
        <patternFill>
          <bgColor indexed="9"/>
        </patternFill>
      </fill>
    </dxf>
    <dxf>
      <fill>
        <patternFill>
          <bgColor indexed="40"/>
        </patternFill>
      </fill>
    </dxf>
    <dxf>
      <fill>
        <patternFill patternType="none">
          <bgColor auto="1"/>
        </patternFill>
      </fill>
    </dxf>
    <dxf>
      <fill>
        <patternFill>
          <bgColor indexed="40"/>
        </patternFill>
      </fill>
    </dxf>
    <dxf>
      <fill>
        <patternFill>
          <bgColor indexed="9"/>
        </patternFill>
      </fill>
    </dxf>
    <dxf>
      <fill>
        <patternFill>
          <bgColor indexed="40"/>
        </patternFill>
      </fill>
    </dxf>
    <dxf>
      <fill>
        <patternFill>
          <bgColor indexed="9"/>
        </patternFill>
      </fill>
    </dxf>
    <dxf>
      <fill>
        <patternFill>
          <bgColor indexed="40"/>
        </patternFill>
      </fill>
    </dxf>
    <dxf>
      <fill>
        <patternFill>
          <bgColor indexed="9"/>
        </patternFill>
      </fill>
    </dxf>
    <dxf>
      <fill>
        <patternFill>
          <bgColor indexed="40"/>
        </patternFill>
      </fill>
    </dxf>
    <dxf>
      <fill>
        <patternFill>
          <bgColor indexed="9"/>
        </patternFill>
      </fill>
    </dxf>
    <dxf>
      <fill>
        <patternFill>
          <bgColor indexed="22"/>
        </patternFill>
      </fill>
    </dxf>
    <dxf>
      <fill>
        <patternFill>
          <bgColor indexed="22"/>
        </patternFill>
      </fill>
    </dxf>
    <dxf>
      <fill>
        <patternFill>
          <bgColor indexed="22"/>
        </patternFill>
      </fill>
    </dxf>
    <dxf>
      <fill>
        <patternFill>
          <bgColor indexed="40"/>
        </patternFill>
      </fill>
    </dxf>
    <dxf>
      <fill>
        <patternFill>
          <bgColor indexed="9"/>
        </patternFill>
      </fill>
    </dxf>
    <dxf>
      <fill>
        <patternFill>
          <bgColor indexed="40"/>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indexed="9"/>
        </patternFill>
      </fill>
    </dxf>
    <dxf>
      <fill>
        <patternFill>
          <bgColor indexed="40"/>
        </patternFill>
      </fill>
    </dxf>
    <dxf>
      <fill>
        <patternFill>
          <bgColor indexed="9"/>
        </patternFill>
      </fill>
    </dxf>
    <dxf>
      <fill>
        <patternFill>
          <bgColor indexed="40"/>
        </patternFill>
      </fill>
    </dxf>
    <dxf>
      <fill>
        <patternFill>
          <bgColor indexed="9"/>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indexed="9"/>
        </patternFill>
      </fill>
    </dxf>
    <dxf>
      <fill>
        <patternFill>
          <bgColor indexed="40"/>
        </patternFill>
      </fill>
    </dxf>
    <dxf>
      <fill>
        <patternFill>
          <bgColor indexed="9"/>
        </patternFill>
      </fill>
    </dxf>
    <dxf>
      <fill>
        <patternFill>
          <bgColor indexed="40"/>
        </patternFill>
      </fill>
    </dxf>
    <dxf>
      <fill>
        <patternFill>
          <bgColor indexed="9"/>
        </patternFill>
      </fill>
    </dxf>
    <dxf>
      <fill>
        <patternFill>
          <bgColor indexed="40"/>
        </patternFill>
      </fill>
    </dxf>
    <dxf>
      <fill>
        <patternFill>
          <bgColor indexed="9"/>
        </patternFill>
      </fill>
    </dxf>
    <dxf>
      <fill>
        <patternFill>
          <bgColor indexed="40"/>
        </patternFill>
      </fill>
    </dxf>
    <dxf>
      <fill>
        <patternFill>
          <bgColor indexed="9"/>
        </patternFill>
      </fill>
    </dxf>
    <dxf>
      <fill>
        <patternFill>
          <bgColor indexed="22"/>
        </patternFill>
      </fill>
    </dxf>
    <dxf>
      <fill>
        <patternFill>
          <bgColor indexed="9"/>
        </patternFill>
      </fill>
    </dxf>
    <dxf>
      <fill>
        <patternFill>
          <bgColor indexed="14"/>
        </patternFill>
      </fill>
    </dxf>
    <dxf>
      <font>
        <condense val="0"/>
        <extend val="0"/>
        <color indexed="8"/>
      </font>
      <fill>
        <patternFill>
          <bgColor indexed="40"/>
        </patternFill>
      </fill>
    </dxf>
    <dxf>
      <fill>
        <patternFill>
          <bgColor indexed="14"/>
        </patternFill>
      </fill>
    </dxf>
    <dxf>
      <fill>
        <patternFill>
          <bgColor indexed="40"/>
        </patternFill>
      </fill>
    </dxf>
    <dxf>
      <fill>
        <patternFill patternType="lightUp">
          <bgColor indexed="51"/>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ill>
        <patternFill>
          <bgColor indexed="40"/>
        </patternFill>
      </fill>
    </dxf>
    <dxf>
      <fill>
        <patternFill patternType="lightUp">
          <bgColor indexed="51"/>
        </patternFill>
      </fill>
    </dxf>
    <dxf>
      <fill>
        <patternFill>
          <bgColor indexed="40"/>
        </patternFill>
      </fill>
    </dxf>
    <dxf>
      <font>
        <condense val="0"/>
        <extend val="0"/>
        <color indexed="13"/>
      </font>
      <fill>
        <patternFill>
          <bgColor indexed="13"/>
        </patternFill>
      </fill>
    </dxf>
    <dxf>
      <fill>
        <patternFill>
          <bgColor indexed="14"/>
        </patternFill>
      </fill>
    </dxf>
    <dxf>
      <fill>
        <patternFill>
          <bgColor indexed="40"/>
        </patternFill>
      </fill>
    </dxf>
    <dxf>
      <fill>
        <patternFill patternType="lightUp">
          <bgColor indexed="51"/>
        </patternFill>
      </fill>
    </dxf>
    <dxf>
      <font>
        <b/>
        <i val="0"/>
      </font>
      <fill>
        <patternFill>
          <bgColor rgb="FFC0C0C0"/>
        </patternFill>
      </fill>
    </dxf>
    <dxf>
      <fill>
        <patternFill>
          <bgColor rgb="FF00CCFF"/>
        </patternFill>
      </fill>
    </dxf>
    <dxf>
      <font>
        <condense val="0"/>
        <extend val="0"/>
        <color indexed="10"/>
      </font>
      <fill>
        <patternFill>
          <bgColor indexed="10"/>
        </patternFill>
      </fill>
    </dxf>
    <dxf>
      <font>
        <condense val="0"/>
        <extend val="0"/>
        <color indexed="11"/>
      </font>
      <fill>
        <patternFill>
          <bgColor indexed="11"/>
        </patternFill>
      </fill>
    </dxf>
    <dxf>
      <font>
        <b/>
        <i val="0"/>
      </font>
      <fill>
        <patternFill>
          <bgColor rgb="FFC0C0C0"/>
        </patternFill>
      </fill>
    </dxf>
    <dxf>
      <font>
        <b/>
        <i val="0"/>
      </font>
      <fill>
        <patternFill>
          <bgColor rgb="FFC0C0C0"/>
        </patternFill>
      </fill>
    </dxf>
    <dxf>
      <font>
        <b/>
        <i val="0"/>
      </font>
      <fill>
        <patternFill>
          <bgColor rgb="FFC0C0C0"/>
        </patternFill>
      </fill>
    </dxf>
    <dxf>
      <font>
        <b/>
        <i val="0"/>
      </font>
      <fill>
        <patternFill>
          <bgColor rgb="FFC0C0C0"/>
        </patternFill>
      </fill>
    </dxf>
    <dxf>
      <font>
        <b/>
        <i val="0"/>
      </font>
      <fill>
        <patternFill>
          <bgColor rgb="FFC0C0C0"/>
        </patternFill>
      </fill>
    </dxf>
    <dxf>
      <fill>
        <patternFill>
          <bgColor rgb="FF00CCFF"/>
        </patternFill>
      </fill>
    </dxf>
    <dxf>
      <font>
        <b/>
        <i val="0"/>
      </font>
      <fill>
        <patternFill>
          <bgColor rgb="FFC0C0C0"/>
        </patternFill>
      </fill>
    </dxf>
    <dxf>
      <fill>
        <patternFill>
          <bgColor rgb="FF00CCFF"/>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theme="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theme="0"/>
        </patternFill>
      </fill>
    </dxf>
    <dxf>
      <font>
        <condense val="0"/>
        <extend val="0"/>
        <color indexed="13"/>
      </font>
      <fill>
        <patternFill>
          <bgColor indexed="13"/>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theme="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theme="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theme="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ill>
        <patternFill>
          <bgColor indexed="40"/>
        </patternFill>
      </fill>
    </dxf>
    <dxf>
      <fill>
        <patternFill patternType="lightUp">
          <bgColor indexed="51"/>
        </patternFill>
      </fill>
    </dxf>
    <dxf>
      <fill>
        <patternFill>
          <bgColor indexed="40"/>
        </patternFill>
      </fill>
    </dxf>
    <dxf>
      <fill>
        <patternFill>
          <bgColor theme="0"/>
        </patternFill>
      </fill>
    </dxf>
    <dxf>
      <fill>
        <patternFill>
          <bgColor indexed="40"/>
        </patternFill>
      </fill>
    </dxf>
    <dxf>
      <fill>
        <patternFill patternType="none">
          <bgColor auto="1"/>
        </patternFill>
      </fill>
    </dxf>
    <dxf>
      <fill>
        <patternFill patternType="none">
          <bgColor auto="1"/>
        </patternFill>
      </fill>
    </dxf>
    <dxf>
      <fill>
        <patternFill>
          <bgColor rgb="FFC0C0C0"/>
        </patternFill>
      </fill>
    </dxf>
    <dxf>
      <fill>
        <patternFill patternType="none">
          <bgColor auto="1"/>
        </patternFill>
      </fill>
    </dxf>
    <dxf>
      <fill>
        <patternFill patternType="none">
          <bgColor auto="1"/>
        </patternFill>
      </fill>
    </dxf>
    <dxf>
      <fill>
        <patternFill>
          <bgColor rgb="FFC0C0C0"/>
        </patternFill>
      </fill>
    </dxf>
    <dxf>
      <fill>
        <patternFill patternType="none">
          <bgColor auto="1"/>
        </patternFill>
      </fill>
    </dxf>
    <dxf>
      <fill>
        <patternFill patternType="none">
          <bgColor indexed="65"/>
        </patternFill>
      </fill>
    </dxf>
    <dxf>
      <fill>
        <patternFill>
          <bgColor indexed="22"/>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patternType="none">
          <bgColor auto="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patternType="none">
          <bgColor auto="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patternType="none">
          <bgColor auto="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patternType="none">
          <bgColor auto="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patternType="none">
          <bgColor auto="1"/>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ill>
        <patternFill>
          <bgColor indexed="40"/>
        </patternFill>
      </fill>
    </dxf>
    <dxf>
      <fill>
        <patternFill patternType="lightUp">
          <bgColor indexed="51"/>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ill>
        <patternFill>
          <bgColor indexed="40"/>
        </patternFill>
      </fill>
    </dxf>
    <dxf>
      <fill>
        <patternFill patternType="lightUp">
          <bgColor indexed="51"/>
        </patternFill>
      </fill>
    </dxf>
    <dxf>
      <font>
        <condense val="0"/>
        <extend val="0"/>
        <color indexed="13"/>
      </font>
      <fill>
        <patternFill>
          <bgColor indexed="13"/>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ill>
        <patternFill>
          <bgColor indexed="40"/>
        </patternFill>
      </fill>
    </dxf>
    <dxf>
      <fill>
        <patternFill patternType="lightUp">
          <bgColor indexed="51"/>
        </patternFill>
      </fill>
    </dxf>
    <dxf>
      <font>
        <condense val="0"/>
        <extend val="0"/>
        <color indexed="13"/>
      </font>
      <fill>
        <patternFill>
          <bgColor indexed="13"/>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ont>
        <condense val="0"/>
        <extend val="0"/>
        <color indexed="8"/>
      </font>
      <fill>
        <patternFill>
          <bgColor indexed="40"/>
        </patternFill>
      </fill>
    </dxf>
    <dxf>
      <fill>
        <patternFill patternType="lightUp">
          <bgColor indexed="51"/>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ill>
        <patternFill>
          <bgColor indexed="40"/>
        </patternFill>
      </fill>
    </dxf>
    <dxf>
      <fill>
        <patternFill patternType="lightUp">
          <bgColor indexed="51"/>
        </patternFill>
      </fill>
    </dxf>
    <dxf>
      <fill>
        <patternFill>
          <bgColor indexed="40"/>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bgColor indexed="22"/>
        </patternFill>
      </fill>
    </dxf>
    <dxf>
      <fill>
        <patternFill patternType="none">
          <bgColor indexed="65"/>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ill>
        <patternFill patternType="lightUp">
          <bgColor indexed="51"/>
        </patternFill>
      </fill>
    </dxf>
    <dxf>
      <fill>
        <patternFill>
          <bgColor indexed="40"/>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40"/>
        </patternFill>
      </fill>
    </dxf>
    <dxf>
      <fill>
        <patternFill>
          <bgColor indexed="40"/>
        </patternFill>
      </fill>
    </dxf>
    <dxf>
      <fill>
        <patternFill patternType="solid">
          <bgColor theme="0"/>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rgb="FFC0C0C0"/>
        </patternFill>
      </fill>
    </dxf>
    <dxf>
      <fill>
        <patternFill>
          <bgColor rgb="FFC0C0C0"/>
        </patternFill>
      </fill>
    </dxf>
    <dxf>
      <fill>
        <patternFill patternType="none">
          <bgColor auto="1"/>
        </patternFill>
      </fill>
    </dxf>
    <dxf>
      <fill>
        <patternFill>
          <bgColor indexed="14"/>
        </patternFill>
      </fill>
    </dxf>
    <dxf>
      <fill>
        <patternFill>
          <bgColor indexed="40"/>
        </patternFill>
      </fill>
    </dxf>
    <dxf>
      <fill>
        <patternFill patternType="lightUp">
          <bgColor indexed="5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patternType="none">
          <bgColor indexed="65"/>
        </patternFill>
      </fill>
    </dxf>
    <dxf>
      <fill>
        <patternFill patternType="none">
          <bgColor indexed="65"/>
        </patternFill>
      </fill>
    </dxf>
    <dxf>
      <fill>
        <patternFill patternType="none">
          <bgColor indexed="65"/>
        </patternFill>
      </fill>
    </dxf>
    <dxf>
      <fill>
        <patternFill>
          <bgColor indexed="40"/>
        </patternFill>
      </fill>
    </dxf>
    <dxf>
      <font>
        <condense val="0"/>
        <extend val="0"/>
        <color auto="1"/>
      </font>
      <fill>
        <patternFill patternType="none">
          <bgColor indexed="65"/>
        </patternFill>
      </fill>
    </dxf>
    <dxf>
      <fill>
        <patternFill>
          <bgColor indexed="40"/>
        </patternFill>
      </fill>
    </dxf>
    <dxf>
      <font>
        <condense val="0"/>
        <extend val="0"/>
        <color auto="1"/>
      </font>
      <fill>
        <patternFill patternType="none">
          <bgColor indexed="65"/>
        </patternFill>
      </fill>
    </dxf>
    <dxf>
      <fill>
        <patternFill>
          <bgColor indexed="40"/>
        </patternFill>
      </fill>
    </dxf>
    <dxf>
      <font>
        <condense val="0"/>
        <extend val="0"/>
        <color auto="1"/>
      </font>
      <fill>
        <patternFill patternType="none">
          <bgColor indexed="65"/>
        </patternFill>
      </fill>
    </dxf>
    <dxf>
      <fill>
        <patternFill>
          <bgColor indexed="40"/>
        </patternFill>
      </fill>
    </dxf>
    <dxf>
      <font>
        <condense val="0"/>
        <extend val="0"/>
        <color auto="1"/>
      </font>
      <fill>
        <patternFill patternType="none">
          <bgColor indexed="65"/>
        </patternFill>
      </fill>
    </dxf>
    <dxf>
      <fill>
        <patternFill>
          <bgColor theme="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patternType="none">
          <bgColor indexed="65"/>
        </patternFill>
      </fill>
    </dxf>
    <dxf>
      <fill>
        <patternFill>
          <bgColor indexed="40"/>
        </patternFill>
      </fill>
    </dxf>
    <dxf>
      <font>
        <condense val="0"/>
        <extend val="0"/>
        <color auto="1"/>
      </font>
      <fill>
        <patternFill patternType="none">
          <bgColor indexed="65"/>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rgb="FFC0C0C0"/>
        </patternFill>
      </fill>
    </dxf>
    <dxf>
      <fill>
        <patternFill>
          <bgColor rgb="FFC0C0C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ill>
        <patternFill patternType="none">
          <bgColor indexed="65"/>
        </patternFill>
      </fill>
    </dxf>
    <dxf>
      <fill>
        <patternFill>
          <bgColor indexed="22"/>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ill>
        <patternFill>
          <bgColor indexed="14"/>
        </patternFill>
      </fill>
    </dxf>
    <dxf>
      <fill>
        <patternFill>
          <bgColor indexed="40"/>
        </patternFill>
      </fill>
    </dxf>
    <dxf>
      <fill>
        <patternFill patternType="lightUp">
          <bgColor indexed="5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ill>
        <patternFill>
          <bgColor indexed="40"/>
        </patternFill>
      </fill>
    </dxf>
    <dxf>
      <fill>
        <patternFill patternType="lightUp">
          <bgColor indexed="5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indexed="40"/>
        </patternFill>
      </fill>
    </dxf>
    <dxf>
      <fill>
        <patternFill patternType="solid">
          <bgColor theme="0"/>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patternType="none">
          <bgColor auto="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ont>
        <condense val="0"/>
        <extend val="0"/>
        <color indexed="8"/>
      </font>
      <fill>
        <patternFill>
          <bgColor indexed="40"/>
        </patternFill>
      </fill>
    </dxf>
    <dxf>
      <fill>
        <patternFill patternType="lightUp">
          <bgColor indexed="51"/>
        </patternFill>
      </fill>
    </dxf>
    <dxf>
      <fill>
        <patternFill>
          <bgColor indexed="40"/>
        </patternFill>
      </fill>
    </dxf>
    <dxf>
      <font>
        <condense val="0"/>
        <extend val="0"/>
        <color indexed="13"/>
      </font>
      <fill>
        <patternFill>
          <bgColor indexed="13"/>
        </patternFill>
      </fill>
    </dxf>
    <dxf>
      <fill>
        <patternFill>
          <bgColor indexed="14"/>
        </patternFill>
      </fill>
    </dxf>
    <dxf>
      <fill>
        <patternFill>
          <bgColor indexed="40"/>
        </patternFill>
      </fill>
    </dxf>
    <dxf>
      <fill>
        <patternFill patternType="lightUp">
          <bgColor indexed="5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ill>
        <patternFill>
          <bgColor indexed="40"/>
        </patternFill>
      </fill>
    </dxf>
    <dxf>
      <fill>
        <patternFill patternType="lightUp">
          <bgColor indexed="51"/>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ill>
        <patternFill>
          <bgColor indexed="40"/>
        </patternFill>
      </fill>
    </dxf>
    <dxf>
      <fill>
        <patternFill patternType="lightUp">
          <bgColor indexed="51"/>
        </patternFill>
      </fill>
    </dxf>
    <dxf>
      <fill>
        <patternFill patternType="none">
          <bgColor indexed="65"/>
        </patternFill>
      </fill>
    </dxf>
    <dxf>
      <fill>
        <patternFill>
          <bgColor indexed="22"/>
        </patternFill>
      </fill>
    </dxf>
    <dxf>
      <font>
        <condense val="0"/>
        <extend val="0"/>
        <color indexed="13"/>
      </font>
      <fill>
        <patternFill>
          <bgColor indexed="13"/>
        </patternFill>
      </fill>
    </dxf>
    <dxf>
      <fill>
        <patternFill>
          <bgColor indexed="22"/>
        </patternFill>
      </fill>
    </dxf>
    <dxf>
      <fill>
        <patternFill patternType="none">
          <bgColor indexed="65"/>
        </patternFill>
      </fill>
    </dxf>
    <dxf>
      <fill>
        <patternFill>
          <bgColor indexed="22"/>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ont>
        <condense val="0"/>
        <extend val="0"/>
        <color indexed="8"/>
      </font>
      <fill>
        <patternFill>
          <bgColor indexed="40"/>
        </patternFill>
      </fill>
    </dxf>
    <dxf>
      <fill>
        <patternFill>
          <bgColor indexed="14"/>
        </patternFill>
      </fill>
    </dxf>
    <dxf>
      <fill>
        <patternFill>
          <bgColor indexed="40"/>
        </patternFill>
      </fill>
    </dxf>
    <dxf>
      <fill>
        <patternFill patternType="lightUp">
          <bgColor indexed="51"/>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bgColor indexed="22"/>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22"/>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indexed="9"/>
        </patternFill>
      </fill>
    </dxf>
    <dxf>
      <fill>
        <patternFill>
          <bgColor indexed="40"/>
        </patternFill>
      </fill>
    </dxf>
    <dxf>
      <fill>
        <patternFill>
          <bgColor indexed="9"/>
        </patternFill>
      </fill>
    </dxf>
    <dxf>
      <fill>
        <patternFill>
          <bgColor indexed="40"/>
        </patternFill>
      </fill>
    </dxf>
    <dxf>
      <fill>
        <patternFill patternType="solid">
          <bgColor indexed="9"/>
        </patternFill>
      </fill>
      <border>
        <left/>
        <right/>
        <top/>
        <bottom/>
      </border>
    </dxf>
    <dxf>
      <font>
        <condense val="0"/>
        <extend val="0"/>
        <color indexed="10"/>
      </font>
      <fill>
        <patternFill>
          <bgColor indexed="10"/>
        </patternFill>
      </fill>
    </dxf>
    <dxf>
      <font>
        <condense val="0"/>
        <extend val="0"/>
        <color indexed="11"/>
      </font>
      <fill>
        <patternFill>
          <bgColor indexed="11"/>
        </patternFill>
      </fill>
    </dxf>
    <dxf>
      <fill>
        <patternFill>
          <bgColor indexed="22"/>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s>
  <tableStyles count="0" defaultTableStyle="TableStyleMedium2" defaultPivotStyle="PivotStyleLight16"/>
  <colors>
    <mruColors>
      <color rgb="FF00FF00"/>
      <color rgb="FF00CCFF"/>
      <color rgb="FFC0C0C0"/>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4010025</xdr:colOff>
      <xdr:row>2</xdr:row>
      <xdr:rowOff>514350</xdr:rowOff>
    </xdr:from>
    <xdr:to>
      <xdr:col>2</xdr:col>
      <xdr:colOff>7820025</xdr:colOff>
      <xdr:row>2</xdr:row>
      <xdr:rowOff>1714500</xdr:rowOff>
    </xdr:to>
    <xdr:sp macro="" textlink="">
      <xdr:nvSpPr>
        <xdr:cNvPr id="2" name="Text Box 4">
          <a:extLst>
            <a:ext uri="{FF2B5EF4-FFF2-40B4-BE49-F238E27FC236}">
              <a16:creationId xmlns:a16="http://schemas.microsoft.com/office/drawing/2014/main" id="{00000000-0008-0000-0800-000004440000}"/>
            </a:ext>
          </a:extLst>
        </xdr:cNvPr>
        <xdr:cNvSpPr txBox="1">
          <a:spLocks noChangeArrowheads="1"/>
        </xdr:cNvSpPr>
      </xdr:nvSpPr>
      <xdr:spPr bwMode="auto">
        <a:xfrm>
          <a:off x="5572125" y="1419225"/>
          <a:ext cx="3810000" cy="1200150"/>
        </a:xfrm>
        <a:prstGeom prst="rect">
          <a:avLst/>
        </a:prstGeom>
        <a:solidFill>
          <a:srgbClr val="FFFFFF"/>
        </a:solidFill>
        <a:ln w="9525">
          <a:solidFill>
            <a:srgbClr val="000000"/>
          </a:solidFill>
          <a:miter lim="800000"/>
          <a:headEnd/>
          <a:tailEnd/>
        </a:ln>
      </xdr:spPr>
      <xdr:txBody>
        <a:bodyPr vertOverflow="clip" wrap="square" lIns="54864" tIns="41148" rIns="54864" bIns="0" anchor="t" upright="1"/>
        <a:lstStyle/>
        <a:p>
          <a:pPr algn="ctr" rtl="0">
            <a:defRPr sz="1000"/>
          </a:pPr>
          <a:r>
            <a:rPr lang="en-GB" sz="4500" b="1" i="0" u="none" strike="noStrike" baseline="0">
              <a:solidFill>
                <a:srgbClr val="000000"/>
              </a:solidFill>
              <a:latin typeface="Arial"/>
              <a:cs typeface="Arial"/>
            </a:rPr>
            <a:t>BASIC</a:t>
          </a:r>
          <a:endParaRPr lang="en-GB" sz="3600" b="1" i="0" u="none" strike="noStrike" baseline="0">
            <a:solidFill>
              <a:srgbClr val="000000"/>
            </a:solidFill>
            <a:latin typeface="Arial"/>
            <a:cs typeface="Arial"/>
          </a:endParaRPr>
        </a:p>
        <a:p>
          <a:pPr algn="ctr" rtl="0">
            <a:defRPr sz="1000"/>
          </a:pPr>
          <a:r>
            <a:rPr lang="en-GB" sz="2800" b="1" i="0" u="none" strike="noStrike" baseline="0">
              <a:solidFill>
                <a:srgbClr val="000000"/>
              </a:solidFill>
              <a:latin typeface="Arial"/>
              <a:cs typeface="Arial"/>
            </a:rPr>
            <a:t>Ship - Ro-Ro</a:t>
          </a:r>
        </a:p>
      </xdr:txBody>
    </xdr:sp>
    <xdr:clientData/>
  </xdr:twoCellAnchor>
  <xdr:twoCellAnchor>
    <xdr:from>
      <xdr:col>2</xdr:col>
      <xdr:colOff>76200</xdr:colOff>
      <xdr:row>2</xdr:row>
      <xdr:rowOff>114300</xdr:rowOff>
    </xdr:from>
    <xdr:to>
      <xdr:col>2</xdr:col>
      <xdr:colOff>2581275</xdr:colOff>
      <xdr:row>2</xdr:row>
      <xdr:rowOff>1981200</xdr:rowOff>
    </xdr:to>
    <xdr:pic>
      <xdr:nvPicPr>
        <xdr:cNvPr id="3" name="Picture 12" descr="GA_logo">
          <a:extLst>
            <a:ext uri="{FF2B5EF4-FFF2-40B4-BE49-F238E27FC236}">
              <a16:creationId xmlns:a16="http://schemas.microsoft.com/office/drawing/2014/main" id="{00000000-0008-0000-0800-00006F45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8300" y="1019175"/>
          <a:ext cx="2505075"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4448175</xdr:colOff>
      <xdr:row>2</xdr:row>
      <xdr:rowOff>409575</xdr:rowOff>
    </xdr:from>
    <xdr:to>
      <xdr:col>2</xdr:col>
      <xdr:colOff>8343900</xdr:colOff>
      <xdr:row>2</xdr:row>
      <xdr:rowOff>1657350</xdr:rowOff>
    </xdr:to>
    <xdr:sp macro="" textlink="">
      <xdr:nvSpPr>
        <xdr:cNvPr id="2" name="Text Box 70">
          <a:extLst>
            <a:ext uri="{FF2B5EF4-FFF2-40B4-BE49-F238E27FC236}">
              <a16:creationId xmlns:a16="http://schemas.microsoft.com/office/drawing/2014/main" id="{00000000-0008-0000-0A00-000046140000}"/>
            </a:ext>
          </a:extLst>
        </xdr:cNvPr>
        <xdr:cNvSpPr txBox="1">
          <a:spLocks noChangeArrowheads="1"/>
        </xdr:cNvSpPr>
      </xdr:nvSpPr>
      <xdr:spPr bwMode="auto">
        <a:xfrm>
          <a:off x="6000750" y="1304925"/>
          <a:ext cx="3895725" cy="1247775"/>
        </a:xfrm>
        <a:prstGeom prst="rect">
          <a:avLst/>
        </a:prstGeom>
        <a:solidFill>
          <a:srgbClr val="FFFFFF"/>
        </a:solidFill>
        <a:ln w="9525">
          <a:solidFill>
            <a:srgbClr val="000000"/>
          </a:solidFill>
          <a:miter lim="800000"/>
          <a:headEnd/>
          <a:tailEnd/>
        </a:ln>
      </xdr:spPr>
      <xdr:txBody>
        <a:bodyPr vertOverflow="clip" wrap="square" lIns="54864" tIns="41148" rIns="54864" bIns="0" anchor="t" upright="1"/>
        <a:lstStyle/>
        <a:p>
          <a:pPr algn="ctr" rtl="0">
            <a:defRPr sz="1000"/>
          </a:pPr>
          <a:r>
            <a:rPr lang="en-GB" sz="4500" b="1" i="0" u="none" strike="noStrike" baseline="0">
              <a:solidFill>
                <a:srgbClr val="000000"/>
              </a:solidFill>
              <a:latin typeface="Arial"/>
              <a:cs typeface="Arial"/>
            </a:rPr>
            <a:t>RANKING</a:t>
          </a:r>
          <a:endParaRPr lang="en-GB" sz="3600" b="1" i="0" u="none" strike="noStrike" baseline="0">
            <a:solidFill>
              <a:srgbClr val="000000"/>
            </a:solidFill>
            <a:latin typeface="Arial"/>
            <a:cs typeface="Arial"/>
          </a:endParaRPr>
        </a:p>
        <a:p>
          <a:pPr algn="ctr" rtl="0">
            <a:defRPr sz="1000"/>
          </a:pPr>
          <a:r>
            <a:rPr lang="en-GB" sz="2800" b="1" i="0" u="none" strike="noStrike" baseline="0">
              <a:solidFill>
                <a:srgbClr val="000000"/>
              </a:solidFill>
              <a:latin typeface="Arial"/>
              <a:cs typeface="Arial"/>
            </a:rPr>
            <a:t>Ship - Ro-Ro</a:t>
          </a:r>
        </a:p>
      </xdr:txBody>
    </xdr:sp>
    <xdr:clientData/>
  </xdr:twoCellAnchor>
  <xdr:twoCellAnchor>
    <xdr:from>
      <xdr:col>2</xdr:col>
      <xdr:colOff>47625</xdr:colOff>
      <xdr:row>2</xdr:row>
      <xdr:rowOff>95250</xdr:rowOff>
    </xdr:from>
    <xdr:to>
      <xdr:col>2</xdr:col>
      <xdr:colOff>2514600</xdr:colOff>
      <xdr:row>2</xdr:row>
      <xdr:rowOff>1952625</xdr:rowOff>
    </xdr:to>
    <xdr:pic>
      <xdr:nvPicPr>
        <xdr:cNvPr id="3" name="Picture 71" descr="GA_logo">
          <a:extLst>
            <a:ext uri="{FF2B5EF4-FFF2-40B4-BE49-F238E27FC236}">
              <a16:creationId xmlns:a16="http://schemas.microsoft.com/office/drawing/2014/main" id="{00000000-0008-0000-0A00-0000C515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0" y="990600"/>
          <a:ext cx="2466975" cy="185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76200</xdr:colOff>
      <xdr:row>2</xdr:row>
      <xdr:rowOff>114300</xdr:rowOff>
    </xdr:from>
    <xdr:to>
      <xdr:col>2</xdr:col>
      <xdr:colOff>2543175</xdr:colOff>
      <xdr:row>2</xdr:row>
      <xdr:rowOff>1971675</xdr:rowOff>
    </xdr:to>
    <xdr:pic>
      <xdr:nvPicPr>
        <xdr:cNvPr id="2" name="Picture 5" descr="GA_logo">
          <a:extLst>
            <a:ext uri="{FF2B5EF4-FFF2-40B4-BE49-F238E27FC236}">
              <a16:creationId xmlns:a16="http://schemas.microsoft.com/office/drawing/2014/main" id="{00000000-0008-0000-0B00-0000B78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8775" y="1009650"/>
          <a:ext cx="2466975" cy="185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50800</xdr:colOff>
      <xdr:row>0</xdr:row>
      <xdr:rowOff>0</xdr:rowOff>
    </xdr:from>
    <xdr:to>
      <xdr:col>24</xdr:col>
      <xdr:colOff>95624</xdr:colOff>
      <xdr:row>15</xdr:row>
      <xdr:rowOff>108337</xdr:rowOff>
    </xdr:to>
    <xdr:pic>
      <xdr:nvPicPr>
        <xdr:cNvPr id="2" name="Picture 1">
          <a:extLst>
            <a:ext uri="{FF2B5EF4-FFF2-40B4-BE49-F238E27FC236}">
              <a16:creationId xmlns:a16="http://schemas.microsoft.com/office/drawing/2014/main" id="{66CDA56D-6F9D-4A47-943D-D7A3E26CFF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9225" y="0"/>
          <a:ext cx="6759949" cy="36516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hyperlink" Target="http://glomeep.imo.org/technology/hull-cleaning/" TargetMode="External"/><Relationship Id="rId18" Type="http://schemas.openxmlformats.org/officeDocument/2006/relationships/hyperlink" Target="http://glomeep.imo.org/technology/propeller-retrofitting/" TargetMode="External"/><Relationship Id="rId26" Type="http://schemas.openxmlformats.org/officeDocument/2006/relationships/hyperlink" Target="http://glomeep.imo.org/technology/solar-panels/" TargetMode="External"/><Relationship Id="rId3" Type="http://schemas.openxmlformats.org/officeDocument/2006/relationships/hyperlink" Target="http://glomeep.imo.org/technology/engine-performance-optimization-automatic/" TargetMode="External"/><Relationship Id="rId21" Type="http://schemas.openxmlformats.org/officeDocument/2006/relationships/hyperlink" Target="http://glomeep.imo.org/technology/energy-efficient-lighting-system/" TargetMode="External"/><Relationship Id="rId34" Type="http://schemas.openxmlformats.org/officeDocument/2006/relationships/hyperlink" Target="http://glomeep.imo.org/resources/energy-efficiency-techologies-information-portal/" TargetMode="External"/><Relationship Id="rId7" Type="http://schemas.openxmlformats.org/officeDocument/2006/relationships/hyperlink" Target="http://glomeep.imo.org/technology/improved-auxiliary-engine-load/" TargetMode="External"/><Relationship Id="rId12" Type="http://schemas.openxmlformats.org/officeDocument/2006/relationships/hyperlink" Target="http://glomeep.imo.org/technology/air-cavity-lubrication/" TargetMode="External"/><Relationship Id="rId17" Type="http://schemas.openxmlformats.org/officeDocument/2006/relationships/hyperlink" Target="http://glomeep.imo.org/technology/propeller-polishing/" TargetMode="External"/><Relationship Id="rId25" Type="http://schemas.openxmlformats.org/officeDocument/2006/relationships/hyperlink" Target="http://glomeep.imo.org/technology/kite/" TargetMode="External"/><Relationship Id="rId33" Type="http://schemas.openxmlformats.org/officeDocument/2006/relationships/hyperlink" Target="http://glomeep.imo.org/legal-disclaimer-for-eet-ip/" TargetMode="External"/><Relationship Id="rId2" Type="http://schemas.openxmlformats.org/officeDocument/2006/relationships/hyperlink" Target="http://glomeep.imo.org/technology/engine-de-rating/" TargetMode="External"/><Relationship Id="rId16" Type="http://schemas.openxmlformats.org/officeDocument/2006/relationships/hyperlink" Target="http://glomeep.imo.org/technology/hull-retrofitting/" TargetMode="External"/><Relationship Id="rId20" Type="http://schemas.openxmlformats.org/officeDocument/2006/relationships/hyperlink" Target="http://glomeep.imo.org/technology/cargo-handling-systems-cargo-discharge-operation/" TargetMode="External"/><Relationship Id="rId29" Type="http://schemas.openxmlformats.org/officeDocument/2006/relationships/hyperlink" Target="http://glomeep.imo.org/technology/efficient-dp-operation/" TargetMode="External"/><Relationship Id="rId1" Type="http://schemas.openxmlformats.org/officeDocument/2006/relationships/hyperlink" Target="http://glomeep.imo.org/technology/auxiliary-systems-optimization/" TargetMode="External"/><Relationship Id="rId6" Type="http://schemas.openxmlformats.org/officeDocument/2006/relationships/hyperlink" Target="http://glomeep.imo.org/technology/hybridization-plug-in-or-conventional/" TargetMode="External"/><Relationship Id="rId11" Type="http://schemas.openxmlformats.org/officeDocument/2006/relationships/hyperlink" Target="http://glomeep.imo.org/technology/waste-heat-recovery-systems/" TargetMode="External"/><Relationship Id="rId24" Type="http://schemas.openxmlformats.org/officeDocument/2006/relationships/hyperlink" Target="http://glomeep.imo.org/technology/flettner-rotors/" TargetMode="External"/><Relationship Id="rId32" Type="http://schemas.openxmlformats.org/officeDocument/2006/relationships/hyperlink" Target="http://glomeep.imo.org/technology/weather-routing/" TargetMode="External"/><Relationship Id="rId5" Type="http://schemas.openxmlformats.org/officeDocument/2006/relationships/hyperlink" Target="http://glomeep.imo.org/technology/exhaust-gas-boilers-on-auxiliary-engines/" TargetMode="External"/><Relationship Id="rId15" Type="http://schemas.openxmlformats.org/officeDocument/2006/relationships/hyperlink" Target="http://glomeep.imo.org/technology/hull-form-optimization/" TargetMode="External"/><Relationship Id="rId23" Type="http://schemas.openxmlformats.org/officeDocument/2006/relationships/hyperlink" Target="http://glomeep.imo.org/technology/fixed-sails-or-wings/" TargetMode="External"/><Relationship Id="rId28" Type="http://schemas.openxmlformats.org/officeDocument/2006/relationships/hyperlink" Target="http://glomeep.imo.org/technology/combinator-optimizing/" TargetMode="External"/><Relationship Id="rId10" Type="http://schemas.openxmlformats.org/officeDocument/2006/relationships/hyperlink" Target="http://glomeep.imo.org/technology/steam-plant-operation-improvement/" TargetMode="External"/><Relationship Id="rId19" Type="http://schemas.openxmlformats.org/officeDocument/2006/relationships/hyperlink" Target="http://glomeep.imo.org/technology/propulsion-improving-devices-pids/" TargetMode="External"/><Relationship Id="rId31" Type="http://schemas.openxmlformats.org/officeDocument/2006/relationships/hyperlink" Target="http://glomeep.imo.org/technology/trim-and-draft-optimization/" TargetMode="External"/><Relationship Id="rId4" Type="http://schemas.openxmlformats.org/officeDocument/2006/relationships/hyperlink" Target="http://glomeep.imo.org/technology/engine-performance-optimization-manual/" TargetMode="External"/><Relationship Id="rId9" Type="http://schemas.openxmlformats.org/officeDocument/2006/relationships/hyperlink" Target="http://glomeep.imo.org/technology/shore-power/" TargetMode="External"/><Relationship Id="rId14" Type="http://schemas.openxmlformats.org/officeDocument/2006/relationships/hyperlink" Target="http://glomeep.imo.org/technology/hull-coating/" TargetMode="External"/><Relationship Id="rId22" Type="http://schemas.openxmlformats.org/officeDocument/2006/relationships/hyperlink" Target="http://glomeep.imo.org/technology/frequency-controlled-electric-motors/" TargetMode="External"/><Relationship Id="rId27" Type="http://schemas.openxmlformats.org/officeDocument/2006/relationships/hyperlink" Target="http://glomeep.imo.org/technology/autopilot-adjustment-and-use/" TargetMode="External"/><Relationship Id="rId30" Type="http://schemas.openxmlformats.org/officeDocument/2006/relationships/hyperlink" Target="http://glomeep.imo.org/technology/speed-management/" TargetMode="External"/><Relationship Id="rId35" Type="http://schemas.openxmlformats.org/officeDocument/2006/relationships/printerSettings" Target="../printerSettings/printerSettings5.bin"/><Relationship Id="rId8" Type="http://schemas.openxmlformats.org/officeDocument/2006/relationships/hyperlink" Target="http://glomeep.imo.org/technology/shaft-generat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Z558"/>
  <sheetViews>
    <sheetView tabSelected="1" zoomScale="50" zoomScaleNormal="50" zoomScaleSheetLayoutView="50" workbookViewId="0">
      <pane ySplit="3" topLeftCell="A4" activePane="bottomLeft" state="frozen"/>
      <selection activeCell="A4" sqref="A4"/>
      <selection pane="bottomLeft" activeCell="V1" sqref="V1"/>
    </sheetView>
  </sheetViews>
  <sheetFormatPr defaultColWidth="9.140625" defaultRowHeight="12.75" x14ac:dyDescent="0.2"/>
  <cols>
    <col min="1" max="1" width="9.7109375" customWidth="1"/>
    <col min="2" max="2" width="13.7109375" style="291" customWidth="1"/>
    <col min="3" max="3" width="140.140625" style="2" customWidth="1"/>
    <col min="4" max="6" width="6.140625" customWidth="1"/>
    <col min="7" max="7" width="5.7109375" customWidth="1"/>
    <col min="8" max="17" width="6.140625" customWidth="1"/>
    <col min="18" max="19" width="6" customWidth="1"/>
    <col min="20" max="20" width="5.28515625" customWidth="1"/>
    <col min="21" max="21" width="2.42578125" style="30" hidden="1" customWidth="1"/>
    <col min="22" max="22" width="7.28515625" style="30" customWidth="1"/>
    <col min="23" max="182" width="9.140625" style="30"/>
  </cols>
  <sheetData>
    <row r="1" spans="1:182" ht="40.15" customHeight="1" thickBot="1" x14ac:dyDescent="0.3">
      <c r="A1" s="229" t="s">
        <v>31</v>
      </c>
      <c r="B1" s="230"/>
      <c r="C1" s="231" t="s">
        <v>365</v>
      </c>
      <c r="D1" s="232"/>
      <c r="E1" s="228"/>
      <c r="F1" s="228"/>
      <c r="G1" s="228"/>
      <c r="H1" s="228"/>
      <c r="I1" s="228"/>
      <c r="J1" s="228"/>
      <c r="K1" s="228"/>
      <c r="L1" s="228"/>
      <c r="M1" s="228"/>
      <c r="N1" s="228"/>
      <c r="O1" s="228"/>
      <c r="P1" s="228"/>
      <c r="Q1" s="228"/>
      <c r="R1" s="228"/>
      <c r="S1" s="228"/>
      <c r="T1" s="233" t="s">
        <v>366</v>
      </c>
    </row>
    <row r="2" spans="1:182" s="2" customFormat="1" ht="31.7" customHeight="1" thickBot="1" x14ac:dyDescent="0.25">
      <c r="A2" s="651" t="s">
        <v>1228</v>
      </c>
      <c r="B2" s="652"/>
      <c r="C2" s="652"/>
      <c r="D2" s="652"/>
      <c r="E2" s="652"/>
      <c r="F2" s="652"/>
      <c r="G2" s="652"/>
      <c r="H2" s="652"/>
      <c r="I2" s="652"/>
      <c r="J2" s="652"/>
      <c r="K2" s="652"/>
      <c r="L2" s="652"/>
      <c r="M2" s="652"/>
      <c r="N2" s="652"/>
      <c r="O2" s="652"/>
      <c r="P2" s="652"/>
      <c r="Q2" s="652"/>
      <c r="R2" s="652"/>
      <c r="S2" s="652"/>
      <c r="T2" s="8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row>
    <row r="3" spans="1:182" ht="161.44999999999999" customHeight="1" thickBot="1" x14ac:dyDescent="0.25">
      <c r="A3" s="234" t="s">
        <v>211</v>
      </c>
      <c r="B3" s="234" t="s">
        <v>76</v>
      </c>
      <c r="C3" s="235" t="s">
        <v>32</v>
      </c>
      <c r="D3" s="236" t="s">
        <v>367</v>
      </c>
      <c r="E3" s="237" t="s">
        <v>33</v>
      </c>
      <c r="F3" s="238" t="s">
        <v>368</v>
      </c>
      <c r="G3" s="239" t="s">
        <v>33</v>
      </c>
      <c r="H3" s="236" t="s">
        <v>369</v>
      </c>
      <c r="I3" s="237" t="s">
        <v>33</v>
      </c>
      <c r="J3" s="240" t="s">
        <v>370</v>
      </c>
      <c r="K3" s="239" t="s">
        <v>33</v>
      </c>
      <c r="L3" s="241" t="s">
        <v>371</v>
      </c>
      <c r="M3" s="237" t="s">
        <v>33</v>
      </c>
      <c r="N3" s="236" t="s">
        <v>372</v>
      </c>
      <c r="O3" s="237" t="s">
        <v>33</v>
      </c>
      <c r="P3" s="236" t="s">
        <v>373</v>
      </c>
      <c r="Q3" s="237" t="s">
        <v>33</v>
      </c>
      <c r="R3" s="240" t="s">
        <v>374</v>
      </c>
      <c r="S3" s="239" t="s">
        <v>33</v>
      </c>
      <c r="T3" s="242" t="s">
        <v>240</v>
      </c>
    </row>
    <row r="4" spans="1:182" ht="33" customHeight="1" thickBot="1" x14ac:dyDescent="0.35">
      <c r="A4" s="168"/>
      <c r="B4" s="133">
        <v>100</v>
      </c>
      <c r="C4" s="647" t="s">
        <v>375</v>
      </c>
      <c r="D4" s="648"/>
      <c r="E4" s="648"/>
      <c r="F4" s="648"/>
      <c r="G4" s="648"/>
      <c r="H4" s="648"/>
      <c r="I4" s="648"/>
      <c r="J4" s="648"/>
      <c r="K4" s="648"/>
      <c r="L4" s="648"/>
      <c r="M4" s="648"/>
      <c r="N4" s="648"/>
      <c r="O4" s="648"/>
      <c r="P4" s="648"/>
      <c r="Q4" s="648"/>
      <c r="R4" s="648"/>
      <c r="S4" s="648"/>
      <c r="T4" s="830"/>
    </row>
    <row r="5" spans="1:182" ht="30" customHeight="1" thickBot="1" x14ac:dyDescent="0.5">
      <c r="A5" s="190"/>
      <c r="B5" s="123">
        <v>101</v>
      </c>
      <c r="C5" s="45" t="s">
        <v>176</v>
      </c>
      <c r="D5" s="16" t="s">
        <v>139</v>
      </c>
      <c r="E5" s="243"/>
      <c r="F5" s="16"/>
      <c r="G5" s="244"/>
      <c r="H5" s="17"/>
      <c r="I5" s="243"/>
      <c r="J5" s="16"/>
      <c r="K5" s="244"/>
      <c r="L5" s="17"/>
      <c r="M5" s="243"/>
      <c r="N5" s="16"/>
      <c r="O5" s="244"/>
      <c r="P5" s="243"/>
      <c r="Q5" s="244"/>
      <c r="R5" s="245"/>
      <c r="S5" s="246"/>
      <c r="T5" s="247"/>
    </row>
    <row r="6" spans="1:182" ht="27.75" customHeight="1" thickBot="1" x14ac:dyDescent="0.25">
      <c r="A6" s="179"/>
      <c r="B6" s="117" t="s">
        <v>186</v>
      </c>
      <c r="C6" s="198" t="s">
        <v>219</v>
      </c>
      <c r="D6" s="831"/>
      <c r="E6" s="832"/>
      <c r="F6" s="831"/>
      <c r="G6" s="832"/>
      <c r="H6" s="831"/>
      <c r="I6" s="832"/>
      <c r="J6" s="831"/>
      <c r="K6" s="832"/>
      <c r="L6" s="831"/>
      <c r="M6" s="832"/>
      <c r="N6" s="831"/>
      <c r="O6" s="832"/>
      <c r="P6" s="831"/>
      <c r="Q6" s="832"/>
      <c r="R6" s="831"/>
      <c r="S6" s="833"/>
      <c r="T6" s="168"/>
      <c r="U6" s="30">
        <f>COUNTIF(D6:S6,"a")+COUNTIF(D6:S6,"s")</f>
        <v>0</v>
      </c>
      <c r="V6" s="213"/>
    </row>
    <row r="7" spans="1:182" ht="30" customHeight="1" thickBot="1" x14ac:dyDescent="0.5">
      <c r="A7" s="190"/>
      <c r="B7" s="123">
        <v>102</v>
      </c>
      <c r="C7" s="46" t="s">
        <v>2</v>
      </c>
      <c r="D7" s="16" t="s">
        <v>139</v>
      </c>
      <c r="E7" s="244"/>
      <c r="F7" s="17" t="s">
        <v>139</v>
      </c>
      <c r="G7" s="243"/>
      <c r="H7" s="16" t="s">
        <v>139</v>
      </c>
      <c r="I7" s="244"/>
      <c r="J7" s="17" t="s">
        <v>139</v>
      </c>
      <c r="K7" s="243"/>
      <c r="L7" s="16" t="s">
        <v>139</v>
      </c>
      <c r="M7" s="248"/>
      <c r="N7" s="17" t="s">
        <v>139</v>
      </c>
      <c r="O7" s="248"/>
      <c r="P7" s="249" t="s">
        <v>139</v>
      </c>
      <c r="Q7" s="250"/>
      <c r="R7" s="16" t="s">
        <v>139</v>
      </c>
      <c r="S7" s="249"/>
      <c r="T7" s="247"/>
    </row>
    <row r="8" spans="1:182" ht="45" customHeight="1" thickBot="1" x14ac:dyDescent="0.25">
      <c r="A8" s="179"/>
      <c r="B8" s="117" t="s">
        <v>187</v>
      </c>
      <c r="C8" s="251" t="s">
        <v>376</v>
      </c>
      <c r="D8" s="831"/>
      <c r="E8" s="832"/>
      <c r="F8" s="831"/>
      <c r="G8" s="832"/>
      <c r="H8" s="831"/>
      <c r="I8" s="832"/>
      <c r="J8" s="831"/>
      <c r="K8" s="832"/>
      <c r="L8" s="831"/>
      <c r="M8" s="832"/>
      <c r="N8" s="831"/>
      <c r="O8" s="832"/>
      <c r="P8" s="831"/>
      <c r="Q8" s="832"/>
      <c r="R8" s="831"/>
      <c r="S8" s="833"/>
      <c r="T8" s="168"/>
      <c r="U8" s="30">
        <f>COUNTIF(D8:S8,"a")+COUNTIF(D8:S8,"s")</f>
        <v>0</v>
      </c>
      <c r="V8" s="213"/>
    </row>
    <row r="9" spans="1:182" ht="30" customHeight="1" thickBot="1" x14ac:dyDescent="0.5">
      <c r="A9" s="190"/>
      <c r="B9" s="123">
        <v>103</v>
      </c>
      <c r="C9" s="46" t="s">
        <v>40</v>
      </c>
      <c r="D9" s="16" t="s">
        <v>139</v>
      </c>
      <c r="E9" s="244"/>
      <c r="F9" s="17" t="s">
        <v>139</v>
      </c>
      <c r="G9" s="243"/>
      <c r="H9" s="16" t="s">
        <v>139</v>
      </c>
      <c r="I9" s="244"/>
      <c r="J9" s="17" t="s">
        <v>139</v>
      </c>
      <c r="K9" s="243"/>
      <c r="L9" s="16" t="s">
        <v>139</v>
      </c>
      <c r="M9" s="244"/>
      <c r="N9" s="17" t="s">
        <v>139</v>
      </c>
      <c r="O9" s="244"/>
      <c r="P9" s="252" t="s">
        <v>139</v>
      </c>
      <c r="Q9" s="250"/>
      <c r="R9" s="16" t="s">
        <v>139</v>
      </c>
      <c r="S9" s="249"/>
      <c r="T9" s="247"/>
    </row>
    <row r="10" spans="1:182" ht="27.95" customHeight="1" x14ac:dyDescent="0.2">
      <c r="A10" s="190"/>
      <c r="B10" s="111" t="s">
        <v>153</v>
      </c>
      <c r="C10" s="48" t="s">
        <v>377</v>
      </c>
      <c r="D10" s="834"/>
      <c r="E10" s="835"/>
      <c r="F10" s="834"/>
      <c r="G10" s="835"/>
      <c r="H10" s="834"/>
      <c r="I10" s="835"/>
      <c r="J10" s="834"/>
      <c r="K10" s="835"/>
      <c r="L10" s="834"/>
      <c r="M10" s="835"/>
      <c r="N10" s="834"/>
      <c r="O10" s="835"/>
      <c r="P10" s="834"/>
      <c r="Q10" s="835"/>
      <c r="R10" s="834"/>
      <c r="S10" s="836"/>
      <c r="T10" s="168"/>
      <c r="U10" s="30">
        <f>COUNTIF(D10:S10,"a")+COUNTIF(D10:S10,"s")</f>
        <v>0</v>
      </c>
      <c r="V10" s="213"/>
    </row>
    <row r="11" spans="1:182" ht="45" customHeight="1" thickBot="1" x14ac:dyDescent="0.25">
      <c r="A11" s="190"/>
      <c r="B11" s="126" t="s">
        <v>154</v>
      </c>
      <c r="C11" s="50" t="s">
        <v>378</v>
      </c>
      <c r="D11" s="837"/>
      <c r="E11" s="838"/>
      <c r="F11" s="837"/>
      <c r="G11" s="838"/>
      <c r="H11" s="837"/>
      <c r="I11" s="838"/>
      <c r="J11" s="837"/>
      <c r="K11" s="838"/>
      <c r="L11" s="837"/>
      <c r="M11" s="838"/>
      <c r="N11" s="837"/>
      <c r="O11" s="838"/>
      <c r="P11" s="837"/>
      <c r="Q11" s="838"/>
      <c r="R11" s="837"/>
      <c r="S11" s="839"/>
      <c r="T11" s="168"/>
      <c r="U11" s="30">
        <f>COUNTIF(D11:S11,"a")+COUNTIF(D11:S11,"s")</f>
        <v>0</v>
      </c>
      <c r="V11" s="213"/>
    </row>
    <row r="12" spans="1:182" ht="30" customHeight="1" thickBot="1" x14ac:dyDescent="0.5">
      <c r="A12" s="190"/>
      <c r="B12" s="123">
        <v>104</v>
      </c>
      <c r="C12" s="46" t="s">
        <v>4</v>
      </c>
      <c r="D12" s="16" t="s">
        <v>139</v>
      </c>
      <c r="E12" s="244"/>
      <c r="F12" s="17" t="s">
        <v>139</v>
      </c>
      <c r="G12" s="243"/>
      <c r="H12" s="16" t="s">
        <v>139</v>
      </c>
      <c r="I12" s="250"/>
      <c r="J12" s="17" t="s">
        <v>139</v>
      </c>
      <c r="K12" s="252"/>
      <c r="L12" s="16" t="s">
        <v>139</v>
      </c>
      <c r="M12" s="250"/>
      <c r="N12" s="17" t="s">
        <v>139</v>
      </c>
      <c r="O12" s="250"/>
      <c r="P12" s="252" t="s">
        <v>139</v>
      </c>
      <c r="Q12" s="250"/>
      <c r="R12" s="16" t="s">
        <v>139</v>
      </c>
      <c r="S12" s="249"/>
      <c r="T12" s="247"/>
    </row>
    <row r="13" spans="1:182" ht="27.95" customHeight="1" x14ac:dyDescent="0.2">
      <c r="A13" s="179"/>
      <c r="B13" s="111" t="s">
        <v>379</v>
      </c>
      <c r="C13" s="48" t="s">
        <v>380</v>
      </c>
      <c r="D13" s="834"/>
      <c r="E13" s="835"/>
      <c r="F13" s="834"/>
      <c r="G13" s="835"/>
      <c r="H13" s="834"/>
      <c r="I13" s="835"/>
      <c r="J13" s="834"/>
      <c r="K13" s="835"/>
      <c r="L13" s="834"/>
      <c r="M13" s="835"/>
      <c r="N13" s="834"/>
      <c r="O13" s="835"/>
      <c r="P13" s="834"/>
      <c r="Q13" s="835"/>
      <c r="R13" s="834"/>
      <c r="S13" s="836"/>
      <c r="T13" s="168"/>
      <c r="U13" s="30">
        <f>COUNTIF(D13:S13,"a")+COUNTIF(D13:S13,"s")</f>
        <v>0</v>
      </c>
      <c r="V13" s="213"/>
    </row>
    <row r="14" spans="1:182" ht="45" customHeight="1" thickBot="1" x14ac:dyDescent="0.25">
      <c r="A14" s="179"/>
      <c r="B14" s="126" t="s">
        <v>229</v>
      </c>
      <c r="C14" s="52" t="s">
        <v>381</v>
      </c>
      <c r="D14" s="837"/>
      <c r="E14" s="838"/>
      <c r="F14" s="837"/>
      <c r="G14" s="838"/>
      <c r="H14" s="837"/>
      <c r="I14" s="838"/>
      <c r="J14" s="837"/>
      <c r="K14" s="838"/>
      <c r="L14" s="837"/>
      <c r="M14" s="838"/>
      <c r="N14" s="837"/>
      <c r="O14" s="838"/>
      <c r="P14" s="837"/>
      <c r="Q14" s="838"/>
      <c r="R14" s="837"/>
      <c r="S14" s="839"/>
      <c r="T14" s="168"/>
      <c r="U14" s="30">
        <f>COUNTIF(D14:S14,"a")+COUNTIF(D14:S14,"s")</f>
        <v>0</v>
      </c>
      <c r="V14" s="213"/>
    </row>
    <row r="15" spans="1:182" ht="30" customHeight="1" thickBot="1" x14ac:dyDescent="0.5">
      <c r="A15" s="179"/>
      <c r="B15" s="123">
        <v>105</v>
      </c>
      <c r="C15" s="45" t="s">
        <v>254</v>
      </c>
      <c r="D15" s="16" t="s">
        <v>139</v>
      </c>
      <c r="E15" s="244"/>
      <c r="F15" s="17"/>
      <c r="G15" s="243"/>
      <c r="H15" s="16"/>
      <c r="I15" s="244"/>
      <c r="J15" s="17"/>
      <c r="K15" s="243"/>
      <c r="L15" s="16"/>
      <c r="M15" s="244"/>
      <c r="N15" s="17"/>
      <c r="O15" s="244"/>
      <c r="P15" s="252"/>
      <c r="Q15" s="250"/>
      <c r="R15" s="16"/>
      <c r="S15" s="249"/>
      <c r="T15" s="247"/>
    </row>
    <row r="16" spans="1:182" ht="27.95" customHeight="1" x14ac:dyDescent="0.2">
      <c r="A16" s="179"/>
      <c r="B16" s="111" t="s">
        <v>230</v>
      </c>
      <c r="C16" s="53" t="s">
        <v>113</v>
      </c>
      <c r="D16" s="834"/>
      <c r="E16" s="835"/>
      <c r="F16" s="834"/>
      <c r="G16" s="835"/>
      <c r="H16" s="834"/>
      <c r="I16" s="835"/>
      <c r="J16" s="834"/>
      <c r="K16" s="835"/>
      <c r="L16" s="834"/>
      <c r="M16" s="835"/>
      <c r="N16" s="834"/>
      <c r="O16" s="835"/>
      <c r="P16" s="834"/>
      <c r="Q16" s="835"/>
      <c r="R16" s="834"/>
      <c r="S16" s="836"/>
      <c r="T16" s="168"/>
      <c r="U16" s="30">
        <f>COUNTIF(D16:S16,"a")+COUNTIF(D16:S16,"s")</f>
        <v>0</v>
      </c>
      <c r="V16" s="213"/>
    </row>
    <row r="17" spans="1:182" ht="27.95" customHeight="1" x14ac:dyDescent="0.2">
      <c r="A17" s="179"/>
      <c r="B17" s="120" t="s">
        <v>382</v>
      </c>
      <c r="C17" s="253" t="s">
        <v>383</v>
      </c>
      <c r="D17" s="840"/>
      <c r="E17" s="841"/>
      <c r="F17" s="840"/>
      <c r="G17" s="841"/>
      <c r="H17" s="840"/>
      <c r="I17" s="841"/>
      <c r="J17" s="840"/>
      <c r="K17" s="841"/>
      <c r="L17" s="840"/>
      <c r="M17" s="841"/>
      <c r="N17" s="840"/>
      <c r="O17" s="841"/>
      <c r="P17" s="840"/>
      <c r="Q17" s="841"/>
      <c r="R17" s="840"/>
      <c r="S17" s="842"/>
      <c r="T17" s="168"/>
      <c r="U17" s="30">
        <f>COUNTIF(D17:S17,"a")+COUNTIF(D17:S17,"s")</f>
        <v>0</v>
      </c>
      <c r="V17" s="213"/>
    </row>
    <row r="18" spans="1:182" ht="27.95" customHeight="1" x14ac:dyDescent="0.2">
      <c r="A18" s="179"/>
      <c r="B18" s="120" t="s">
        <v>384</v>
      </c>
      <c r="C18" s="253" t="s">
        <v>385</v>
      </c>
      <c r="D18" s="840"/>
      <c r="E18" s="841"/>
      <c r="F18" s="840"/>
      <c r="G18" s="841"/>
      <c r="H18" s="840"/>
      <c r="I18" s="841"/>
      <c r="J18" s="840"/>
      <c r="K18" s="841"/>
      <c r="L18" s="840"/>
      <c r="M18" s="841"/>
      <c r="N18" s="840"/>
      <c r="O18" s="841"/>
      <c r="P18" s="840"/>
      <c r="Q18" s="841"/>
      <c r="R18" s="840"/>
      <c r="S18" s="842"/>
      <c r="T18" s="168"/>
      <c r="U18" s="30">
        <f>COUNTIF(D18:S18,"a")+COUNTIF(D18:S18,"s")</f>
        <v>0</v>
      </c>
      <c r="V18" s="213"/>
    </row>
    <row r="19" spans="1:182" ht="27.95" customHeight="1" x14ac:dyDescent="0.2">
      <c r="A19" s="179"/>
      <c r="B19" s="120" t="s">
        <v>386</v>
      </c>
      <c r="C19" s="253" t="s">
        <v>387</v>
      </c>
      <c r="D19" s="840"/>
      <c r="E19" s="841"/>
      <c r="F19" s="840"/>
      <c r="G19" s="841"/>
      <c r="H19" s="840"/>
      <c r="I19" s="841"/>
      <c r="J19" s="840"/>
      <c r="K19" s="841"/>
      <c r="L19" s="840"/>
      <c r="M19" s="841"/>
      <c r="N19" s="840"/>
      <c r="O19" s="841"/>
      <c r="P19" s="840"/>
      <c r="Q19" s="841"/>
      <c r="R19" s="840"/>
      <c r="S19" s="842"/>
      <c r="T19" s="168"/>
      <c r="U19" s="30">
        <f>COUNTIF(D19:S19,"a")+COUNTIF(D19:S19,"s")</f>
        <v>0</v>
      </c>
      <c r="V19" s="213"/>
    </row>
    <row r="20" spans="1:182" ht="27.95" customHeight="1" thickBot="1" x14ac:dyDescent="0.25">
      <c r="A20" s="179"/>
      <c r="B20" s="126" t="s">
        <v>388</v>
      </c>
      <c r="C20" s="254" t="s">
        <v>389</v>
      </c>
      <c r="D20" s="837"/>
      <c r="E20" s="838"/>
      <c r="F20" s="837"/>
      <c r="G20" s="838"/>
      <c r="H20" s="837"/>
      <c r="I20" s="838"/>
      <c r="J20" s="837"/>
      <c r="K20" s="838"/>
      <c r="L20" s="837"/>
      <c r="M20" s="838"/>
      <c r="N20" s="837"/>
      <c r="O20" s="838"/>
      <c r="P20" s="837"/>
      <c r="Q20" s="838"/>
      <c r="R20" s="837"/>
      <c r="S20" s="839"/>
      <c r="T20" s="168"/>
      <c r="U20" s="30">
        <f>COUNTIF(D20:S20,"a")+COUNTIF(D20:S20,"s")</f>
        <v>0</v>
      </c>
      <c r="V20" s="213"/>
    </row>
    <row r="21" spans="1:182" ht="30" customHeight="1" thickBot="1" x14ac:dyDescent="0.5">
      <c r="A21" s="179"/>
      <c r="B21" s="123">
        <v>106</v>
      </c>
      <c r="C21" s="55" t="s">
        <v>39</v>
      </c>
      <c r="D21" s="16" t="s">
        <v>139</v>
      </c>
      <c r="E21" s="244"/>
      <c r="F21" s="31"/>
      <c r="G21" s="255"/>
      <c r="H21" s="245"/>
      <c r="I21" s="244"/>
      <c r="J21" s="255"/>
      <c r="K21" s="255"/>
      <c r="L21" s="16" t="s">
        <v>139</v>
      </c>
      <c r="M21" s="244"/>
      <c r="N21" s="255"/>
      <c r="O21" s="244"/>
      <c r="P21" s="252"/>
      <c r="Q21" s="250"/>
      <c r="R21" s="16"/>
      <c r="S21" s="249"/>
      <c r="T21" s="247"/>
    </row>
    <row r="22" spans="1:182" ht="45" customHeight="1" x14ac:dyDescent="0.2">
      <c r="A22" s="179"/>
      <c r="B22" s="111" t="s">
        <v>203</v>
      </c>
      <c r="C22" s="75" t="s">
        <v>390</v>
      </c>
      <c r="D22" s="834"/>
      <c r="E22" s="835"/>
      <c r="F22" s="834"/>
      <c r="G22" s="835"/>
      <c r="H22" s="834"/>
      <c r="I22" s="835"/>
      <c r="J22" s="834"/>
      <c r="K22" s="835"/>
      <c r="L22" s="834"/>
      <c r="M22" s="835"/>
      <c r="N22" s="834"/>
      <c r="O22" s="835"/>
      <c r="P22" s="834"/>
      <c r="Q22" s="835"/>
      <c r="R22" s="834"/>
      <c r="S22" s="836"/>
      <c r="T22" s="168"/>
      <c r="U22" s="30">
        <f t="shared" ref="U22:U31" si="0">COUNTIF(D22:S22,"a")+COUNTIF(D22:S22,"s")</f>
        <v>0</v>
      </c>
      <c r="V22" s="213"/>
    </row>
    <row r="23" spans="1:182" ht="27.95" customHeight="1" x14ac:dyDescent="0.2">
      <c r="A23" s="179"/>
      <c r="B23" s="120" t="s">
        <v>204</v>
      </c>
      <c r="C23" s="256" t="s">
        <v>391</v>
      </c>
      <c r="D23" s="840"/>
      <c r="E23" s="841"/>
      <c r="F23" s="840"/>
      <c r="G23" s="841"/>
      <c r="H23" s="840"/>
      <c r="I23" s="841"/>
      <c r="J23" s="840"/>
      <c r="K23" s="841"/>
      <c r="L23" s="840"/>
      <c r="M23" s="841"/>
      <c r="N23" s="840"/>
      <c r="O23" s="841"/>
      <c r="P23" s="840"/>
      <c r="Q23" s="841"/>
      <c r="R23" s="840"/>
      <c r="S23" s="842"/>
      <c r="T23" s="168"/>
      <c r="U23" s="30">
        <f t="shared" si="0"/>
        <v>0</v>
      </c>
      <c r="V23" s="213"/>
    </row>
    <row r="24" spans="1:182" ht="27.95" customHeight="1" x14ac:dyDescent="0.2">
      <c r="A24" s="179"/>
      <c r="B24" s="120" t="s">
        <v>77</v>
      </c>
      <c r="C24" s="60" t="s">
        <v>392</v>
      </c>
      <c r="D24" s="840"/>
      <c r="E24" s="841"/>
      <c r="F24" s="840"/>
      <c r="G24" s="841"/>
      <c r="H24" s="840"/>
      <c r="I24" s="841"/>
      <c r="J24" s="840"/>
      <c r="K24" s="841"/>
      <c r="L24" s="840"/>
      <c r="M24" s="841"/>
      <c r="N24" s="840"/>
      <c r="O24" s="841"/>
      <c r="P24" s="840"/>
      <c r="Q24" s="841"/>
      <c r="R24" s="840"/>
      <c r="S24" s="842"/>
      <c r="T24" s="168"/>
      <c r="U24" s="30">
        <f t="shared" si="0"/>
        <v>0</v>
      </c>
      <c r="V24" s="213"/>
    </row>
    <row r="25" spans="1:182" ht="27.95" customHeight="1" x14ac:dyDescent="0.2">
      <c r="A25" s="179"/>
      <c r="B25" s="120" t="s">
        <v>239</v>
      </c>
      <c r="C25" s="60" t="s">
        <v>214</v>
      </c>
      <c r="D25" s="840"/>
      <c r="E25" s="841"/>
      <c r="F25" s="840"/>
      <c r="G25" s="841"/>
      <c r="H25" s="840"/>
      <c r="I25" s="841"/>
      <c r="J25" s="840"/>
      <c r="K25" s="841"/>
      <c r="L25" s="840"/>
      <c r="M25" s="841"/>
      <c r="N25" s="840"/>
      <c r="O25" s="841"/>
      <c r="P25" s="840"/>
      <c r="Q25" s="841"/>
      <c r="R25" s="840"/>
      <c r="S25" s="842"/>
      <c r="T25" s="168"/>
      <c r="U25" s="30">
        <f t="shared" si="0"/>
        <v>0</v>
      </c>
      <c r="V25" s="213"/>
    </row>
    <row r="26" spans="1:182" s="2" customFormat="1" ht="27.95" customHeight="1" x14ac:dyDescent="0.2">
      <c r="A26" s="179"/>
      <c r="B26" s="120" t="s">
        <v>248</v>
      </c>
      <c r="C26" s="60" t="s">
        <v>393</v>
      </c>
      <c r="D26" s="840"/>
      <c r="E26" s="841"/>
      <c r="F26" s="840"/>
      <c r="G26" s="841"/>
      <c r="H26" s="840"/>
      <c r="I26" s="841"/>
      <c r="J26" s="840"/>
      <c r="K26" s="841"/>
      <c r="L26" s="840"/>
      <c r="M26" s="841"/>
      <c r="N26" s="840"/>
      <c r="O26" s="841"/>
      <c r="P26" s="840"/>
      <c r="Q26" s="841"/>
      <c r="R26" s="840"/>
      <c r="S26" s="842"/>
      <c r="T26" s="168"/>
      <c r="U26" s="30">
        <f t="shared" si="0"/>
        <v>0</v>
      </c>
      <c r="V26" s="213"/>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29"/>
      <c r="FJ26" s="29"/>
      <c r="FK26" s="29"/>
      <c r="FL26" s="29"/>
      <c r="FM26" s="29"/>
      <c r="FN26" s="29"/>
      <c r="FO26" s="29"/>
      <c r="FP26" s="29"/>
      <c r="FQ26" s="29"/>
      <c r="FR26" s="29"/>
      <c r="FS26" s="29"/>
      <c r="FT26" s="29"/>
      <c r="FU26" s="29"/>
      <c r="FV26" s="29"/>
      <c r="FW26" s="29"/>
      <c r="FX26" s="29"/>
      <c r="FY26" s="29"/>
      <c r="FZ26" s="29"/>
    </row>
    <row r="27" spans="1:182" ht="45" customHeight="1" x14ac:dyDescent="0.2">
      <c r="A27" s="179"/>
      <c r="B27" s="120" t="s">
        <v>224</v>
      </c>
      <c r="C27" s="60" t="s">
        <v>394</v>
      </c>
      <c r="D27" s="840"/>
      <c r="E27" s="841"/>
      <c r="F27" s="840"/>
      <c r="G27" s="841"/>
      <c r="H27" s="840"/>
      <c r="I27" s="841"/>
      <c r="J27" s="840"/>
      <c r="K27" s="841"/>
      <c r="L27" s="840"/>
      <c r="M27" s="841"/>
      <c r="N27" s="840"/>
      <c r="O27" s="841"/>
      <c r="P27" s="840"/>
      <c r="Q27" s="841"/>
      <c r="R27" s="840"/>
      <c r="S27" s="842"/>
      <c r="T27" s="168"/>
      <c r="U27" s="30">
        <f t="shared" si="0"/>
        <v>0</v>
      </c>
      <c r="V27" s="213"/>
    </row>
    <row r="28" spans="1:182" ht="27.75" customHeight="1" x14ac:dyDescent="0.2">
      <c r="A28" s="179"/>
      <c r="B28" s="120" t="s">
        <v>194</v>
      </c>
      <c r="C28" s="60" t="s">
        <v>395</v>
      </c>
      <c r="D28" s="840"/>
      <c r="E28" s="841"/>
      <c r="F28" s="840"/>
      <c r="G28" s="841"/>
      <c r="H28" s="840"/>
      <c r="I28" s="841"/>
      <c r="J28" s="840"/>
      <c r="K28" s="841"/>
      <c r="L28" s="840"/>
      <c r="M28" s="841"/>
      <c r="N28" s="840"/>
      <c r="O28" s="841"/>
      <c r="P28" s="840"/>
      <c r="Q28" s="841"/>
      <c r="R28" s="840"/>
      <c r="S28" s="842"/>
      <c r="T28" s="168"/>
      <c r="U28" s="30">
        <f t="shared" si="0"/>
        <v>0</v>
      </c>
      <c r="V28" s="213"/>
    </row>
    <row r="29" spans="1:182" ht="45" customHeight="1" x14ac:dyDescent="0.2">
      <c r="A29" s="179"/>
      <c r="B29" s="120" t="s">
        <v>396</v>
      </c>
      <c r="C29" s="60" t="s">
        <v>397</v>
      </c>
      <c r="D29" s="840"/>
      <c r="E29" s="841"/>
      <c r="F29" s="840"/>
      <c r="G29" s="841"/>
      <c r="H29" s="840"/>
      <c r="I29" s="841"/>
      <c r="J29" s="840"/>
      <c r="K29" s="841"/>
      <c r="L29" s="840"/>
      <c r="M29" s="841"/>
      <c r="N29" s="840"/>
      <c r="O29" s="841"/>
      <c r="P29" s="840"/>
      <c r="Q29" s="841"/>
      <c r="R29" s="840"/>
      <c r="S29" s="842"/>
      <c r="T29" s="168"/>
      <c r="U29" s="30">
        <f t="shared" si="0"/>
        <v>0</v>
      </c>
      <c r="V29" s="213"/>
    </row>
    <row r="30" spans="1:182" ht="45" customHeight="1" x14ac:dyDescent="0.2">
      <c r="A30" s="179"/>
      <c r="B30" s="126" t="s">
        <v>398</v>
      </c>
      <c r="C30" s="52" t="s">
        <v>399</v>
      </c>
      <c r="D30" s="840"/>
      <c r="E30" s="841"/>
      <c r="F30" s="840"/>
      <c r="G30" s="841"/>
      <c r="H30" s="840"/>
      <c r="I30" s="841"/>
      <c r="J30" s="840"/>
      <c r="K30" s="841"/>
      <c r="L30" s="840"/>
      <c r="M30" s="841"/>
      <c r="N30" s="840"/>
      <c r="O30" s="841"/>
      <c r="P30" s="840"/>
      <c r="Q30" s="841"/>
      <c r="R30" s="840"/>
      <c r="S30" s="842"/>
      <c r="T30" s="168"/>
      <c r="U30" s="30">
        <f t="shared" si="0"/>
        <v>0</v>
      </c>
      <c r="V30" s="213"/>
    </row>
    <row r="31" spans="1:182" ht="27.95" customHeight="1" thickBot="1" x14ac:dyDescent="0.25">
      <c r="A31" s="171"/>
      <c r="B31" s="127" t="s">
        <v>195</v>
      </c>
      <c r="C31" s="72" t="s">
        <v>400</v>
      </c>
      <c r="D31" s="837"/>
      <c r="E31" s="838"/>
      <c r="F31" s="837"/>
      <c r="G31" s="838"/>
      <c r="H31" s="837"/>
      <c r="I31" s="838"/>
      <c r="J31" s="837"/>
      <c r="K31" s="838"/>
      <c r="L31" s="837"/>
      <c r="M31" s="838"/>
      <c r="N31" s="837"/>
      <c r="O31" s="838"/>
      <c r="P31" s="837"/>
      <c r="Q31" s="838"/>
      <c r="R31" s="837"/>
      <c r="S31" s="839"/>
      <c r="T31" s="171"/>
      <c r="U31" s="30">
        <f t="shared" si="0"/>
        <v>0</v>
      </c>
      <c r="V31" s="213"/>
    </row>
    <row r="32" spans="1:182" s="2" customFormat="1" ht="30" customHeight="1" thickBot="1" x14ac:dyDescent="0.25">
      <c r="A32" s="168"/>
      <c r="B32" s="118">
        <v>107</v>
      </c>
      <c r="C32" s="158" t="s">
        <v>132</v>
      </c>
      <c r="D32" s="211" t="s">
        <v>139</v>
      </c>
      <c r="E32" s="257"/>
      <c r="F32" s="151" t="s">
        <v>139</v>
      </c>
      <c r="G32" s="258"/>
      <c r="H32" s="211"/>
      <c r="I32" s="257"/>
      <c r="J32" s="151"/>
      <c r="K32" s="258"/>
      <c r="L32" s="211" t="s">
        <v>139</v>
      </c>
      <c r="M32" s="257"/>
      <c r="N32" s="151"/>
      <c r="O32" s="257"/>
      <c r="P32" s="32"/>
      <c r="Q32" s="212"/>
      <c r="R32" s="211" t="s">
        <v>139</v>
      </c>
      <c r="S32" s="259"/>
      <c r="T32" s="260"/>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c r="FF32" s="29"/>
      <c r="FG32" s="29"/>
      <c r="FH32" s="29"/>
      <c r="FI32" s="29"/>
      <c r="FJ32" s="29"/>
      <c r="FK32" s="29"/>
      <c r="FL32" s="29"/>
      <c r="FM32" s="29"/>
      <c r="FN32" s="29"/>
      <c r="FO32" s="29"/>
      <c r="FP32" s="29"/>
      <c r="FQ32" s="29"/>
      <c r="FR32" s="29"/>
      <c r="FS32" s="29"/>
      <c r="FT32" s="29"/>
      <c r="FU32" s="29"/>
      <c r="FV32" s="29"/>
      <c r="FW32" s="29"/>
      <c r="FX32" s="29"/>
      <c r="FY32" s="29"/>
      <c r="FZ32" s="29"/>
    </row>
    <row r="33" spans="1:22" ht="45" customHeight="1" x14ac:dyDescent="0.2">
      <c r="A33" s="179"/>
      <c r="B33" s="111" t="s">
        <v>401</v>
      </c>
      <c r="C33" s="59" t="s">
        <v>402</v>
      </c>
      <c r="D33" s="834"/>
      <c r="E33" s="835"/>
      <c r="F33" s="834"/>
      <c r="G33" s="835"/>
      <c r="H33" s="834"/>
      <c r="I33" s="835"/>
      <c r="J33" s="834"/>
      <c r="K33" s="835"/>
      <c r="L33" s="834"/>
      <c r="M33" s="835"/>
      <c r="N33" s="834"/>
      <c r="O33" s="835"/>
      <c r="P33" s="834"/>
      <c r="Q33" s="835"/>
      <c r="R33" s="834"/>
      <c r="S33" s="836"/>
      <c r="T33" s="168"/>
      <c r="U33" s="30">
        <f>COUNTIF(D33:S33,"a")+COUNTIF(D33:S33,"s")</f>
        <v>0</v>
      </c>
      <c r="V33" s="213"/>
    </row>
    <row r="34" spans="1:22" ht="30" customHeight="1" thickBot="1" x14ac:dyDescent="0.25">
      <c r="A34" s="179"/>
      <c r="B34" s="127" t="s">
        <v>196</v>
      </c>
      <c r="C34" s="76" t="s">
        <v>89</v>
      </c>
      <c r="D34" s="837"/>
      <c r="E34" s="838"/>
      <c r="F34" s="837"/>
      <c r="G34" s="838"/>
      <c r="H34" s="837"/>
      <c r="I34" s="838"/>
      <c r="J34" s="837"/>
      <c r="K34" s="838"/>
      <c r="L34" s="837"/>
      <c r="M34" s="838"/>
      <c r="N34" s="837"/>
      <c r="O34" s="838"/>
      <c r="P34" s="837"/>
      <c r="Q34" s="838"/>
      <c r="R34" s="837"/>
      <c r="S34" s="839"/>
      <c r="T34" s="171"/>
      <c r="U34" s="30">
        <f>COUNTIF(D34:S34,"a")+COUNTIF(D34:S34,"s")</f>
        <v>0</v>
      </c>
      <c r="V34" s="213"/>
    </row>
    <row r="35" spans="1:22" ht="30" customHeight="1" thickBot="1" x14ac:dyDescent="0.25">
      <c r="A35" s="179"/>
      <c r="B35" s="123">
        <v>108</v>
      </c>
      <c r="C35" s="46" t="s">
        <v>133</v>
      </c>
      <c r="D35" s="5" t="s">
        <v>139</v>
      </c>
      <c r="E35" s="261"/>
      <c r="F35" s="10" t="s">
        <v>139</v>
      </c>
      <c r="G35" s="262"/>
      <c r="H35" s="5" t="s">
        <v>139</v>
      </c>
      <c r="I35" s="261"/>
      <c r="J35" s="10" t="s">
        <v>139</v>
      </c>
      <c r="K35" s="262"/>
      <c r="L35" s="5" t="s">
        <v>139</v>
      </c>
      <c r="M35" s="261"/>
      <c r="N35" s="10" t="s">
        <v>139</v>
      </c>
      <c r="O35" s="261"/>
      <c r="P35" s="11" t="s">
        <v>139</v>
      </c>
      <c r="Q35" s="9"/>
      <c r="R35" s="5" t="s">
        <v>139</v>
      </c>
      <c r="S35" s="263"/>
      <c r="T35" s="247"/>
    </row>
    <row r="36" spans="1:22" ht="45" customHeight="1" x14ac:dyDescent="0.2">
      <c r="A36" s="179"/>
      <c r="B36" s="111" t="s">
        <v>197</v>
      </c>
      <c r="C36" s="59" t="s">
        <v>403</v>
      </c>
      <c r="D36" s="834"/>
      <c r="E36" s="835"/>
      <c r="F36" s="834"/>
      <c r="G36" s="835"/>
      <c r="H36" s="834"/>
      <c r="I36" s="835"/>
      <c r="J36" s="834"/>
      <c r="K36" s="835"/>
      <c r="L36" s="834"/>
      <c r="M36" s="835"/>
      <c r="N36" s="834"/>
      <c r="O36" s="835"/>
      <c r="P36" s="834"/>
      <c r="Q36" s="835"/>
      <c r="R36" s="834"/>
      <c r="S36" s="836"/>
      <c r="T36" s="168"/>
      <c r="U36" s="30">
        <f>COUNTIF(D36:S36,"a")+COUNTIF(D36:S36,"s")</f>
        <v>0</v>
      </c>
      <c r="V36" s="213"/>
    </row>
    <row r="37" spans="1:22" ht="45" customHeight="1" x14ac:dyDescent="0.2">
      <c r="A37" s="179"/>
      <c r="B37" s="120" t="s">
        <v>198</v>
      </c>
      <c r="C37" s="60" t="s">
        <v>404</v>
      </c>
      <c r="D37" s="840"/>
      <c r="E37" s="841"/>
      <c r="F37" s="840"/>
      <c r="G37" s="841"/>
      <c r="H37" s="840"/>
      <c r="I37" s="841"/>
      <c r="J37" s="840"/>
      <c r="K37" s="841"/>
      <c r="L37" s="840"/>
      <c r="M37" s="841"/>
      <c r="N37" s="840"/>
      <c r="O37" s="841"/>
      <c r="P37" s="840"/>
      <c r="Q37" s="841"/>
      <c r="R37" s="840"/>
      <c r="S37" s="842"/>
      <c r="T37" s="168"/>
      <c r="U37" s="30">
        <f>COUNTIF(D37:S37,"a")+COUNTIF(D37:S37,"s")</f>
        <v>0</v>
      </c>
      <c r="V37" s="213"/>
    </row>
    <row r="38" spans="1:22" ht="45" customHeight="1" x14ac:dyDescent="0.2">
      <c r="A38" s="179"/>
      <c r="B38" s="126" t="s">
        <v>199</v>
      </c>
      <c r="C38" s="52" t="s">
        <v>405</v>
      </c>
      <c r="D38" s="840"/>
      <c r="E38" s="841"/>
      <c r="F38" s="840"/>
      <c r="G38" s="841"/>
      <c r="H38" s="840"/>
      <c r="I38" s="841"/>
      <c r="J38" s="840"/>
      <c r="K38" s="841"/>
      <c r="L38" s="840"/>
      <c r="M38" s="841"/>
      <c r="N38" s="840"/>
      <c r="O38" s="841"/>
      <c r="P38" s="840"/>
      <c r="Q38" s="841"/>
      <c r="R38" s="840"/>
      <c r="S38" s="842"/>
      <c r="T38" s="168"/>
      <c r="U38" s="30">
        <f>COUNTIF(D38:S38,"a")+COUNTIF(D38:S38,"s")</f>
        <v>0</v>
      </c>
      <c r="V38" s="213"/>
    </row>
    <row r="39" spans="1:22" ht="30" customHeight="1" thickBot="1" x14ac:dyDescent="0.25">
      <c r="A39" s="179"/>
      <c r="B39" s="126" t="s">
        <v>406</v>
      </c>
      <c r="C39" s="76" t="s">
        <v>407</v>
      </c>
      <c r="D39" s="837"/>
      <c r="E39" s="838"/>
      <c r="F39" s="837"/>
      <c r="G39" s="838"/>
      <c r="H39" s="837"/>
      <c r="I39" s="838"/>
      <c r="J39" s="837"/>
      <c r="K39" s="838"/>
      <c r="L39" s="837"/>
      <c r="M39" s="838"/>
      <c r="N39" s="837"/>
      <c r="O39" s="838"/>
      <c r="P39" s="837"/>
      <c r="Q39" s="838"/>
      <c r="R39" s="837"/>
      <c r="S39" s="839"/>
      <c r="T39" s="168"/>
      <c r="U39" s="30">
        <f>COUNTIF(D39:S39,"a")+COUNTIF(D39:S39,"s")</f>
        <v>0</v>
      </c>
      <c r="V39" s="213"/>
    </row>
    <row r="40" spans="1:22" ht="33" customHeight="1" thickBot="1" x14ac:dyDescent="0.25">
      <c r="A40" s="179"/>
      <c r="B40" s="123">
        <v>109</v>
      </c>
      <c r="C40" s="264" t="s">
        <v>408</v>
      </c>
      <c r="D40" s="5" t="s">
        <v>139</v>
      </c>
      <c r="E40" s="265"/>
      <c r="F40" s="10" t="s">
        <v>139</v>
      </c>
      <c r="G40" s="266"/>
      <c r="H40" s="5"/>
      <c r="I40" s="265"/>
      <c r="J40" s="10"/>
      <c r="K40" s="266"/>
      <c r="L40" s="5" t="s">
        <v>139</v>
      </c>
      <c r="M40" s="265"/>
      <c r="N40" s="10"/>
      <c r="O40" s="265"/>
      <c r="P40" s="266"/>
      <c r="Q40" s="265"/>
      <c r="R40" s="5" t="s">
        <v>139</v>
      </c>
      <c r="S40" s="267"/>
      <c r="T40" s="247"/>
    </row>
    <row r="41" spans="1:22" ht="30" customHeight="1" x14ac:dyDescent="0.2">
      <c r="A41" s="179"/>
      <c r="B41" s="111" t="s">
        <v>65</v>
      </c>
      <c r="C41" s="59" t="s">
        <v>66</v>
      </c>
      <c r="D41" s="834"/>
      <c r="E41" s="835"/>
      <c r="F41" s="834"/>
      <c r="G41" s="835"/>
      <c r="H41" s="834"/>
      <c r="I41" s="835"/>
      <c r="J41" s="834"/>
      <c r="K41" s="835"/>
      <c r="L41" s="834"/>
      <c r="M41" s="835"/>
      <c r="N41" s="834"/>
      <c r="O41" s="835"/>
      <c r="P41" s="834"/>
      <c r="Q41" s="835"/>
      <c r="R41" s="834"/>
      <c r="S41" s="836"/>
      <c r="T41" s="168"/>
      <c r="U41" s="30">
        <f>COUNTIF(D41:S41,"a")+COUNTIF(D41:S41,"s")</f>
        <v>0</v>
      </c>
      <c r="V41" s="213"/>
    </row>
    <row r="42" spans="1:22" ht="30" customHeight="1" x14ac:dyDescent="0.2">
      <c r="A42" s="179"/>
      <c r="B42" s="120" t="s">
        <v>67</v>
      </c>
      <c r="C42" s="51" t="s">
        <v>409</v>
      </c>
      <c r="D42" s="840"/>
      <c r="E42" s="841"/>
      <c r="F42" s="840"/>
      <c r="G42" s="841"/>
      <c r="H42" s="840"/>
      <c r="I42" s="841"/>
      <c r="J42" s="840"/>
      <c r="K42" s="841"/>
      <c r="L42" s="840"/>
      <c r="M42" s="841"/>
      <c r="N42" s="840"/>
      <c r="O42" s="841"/>
      <c r="P42" s="840"/>
      <c r="Q42" s="841"/>
      <c r="R42" s="840"/>
      <c r="S42" s="842"/>
      <c r="T42" s="168"/>
      <c r="U42" s="30">
        <f>COUNTIF(D42:S42,"a")+COUNTIF(D42:S42,"s")</f>
        <v>0</v>
      </c>
      <c r="V42" s="213"/>
    </row>
    <row r="43" spans="1:22" ht="30" customHeight="1" x14ac:dyDescent="0.2">
      <c r="A43" s="179"/>
      <c r="B43" s="120" t="s">
        <v>114</v>
      </c>
      <c r="C43" s="60" t="s">
        <v>1180</v>
      </c>
      <c r="D43" s="840"/>
      <c r="E43" s="841"/>
      <c r="F43" s="840"/>
      <c r="G43" s="841"/>
      <c r="H43" s="840"/>
      <c r="I43" s="841"/>
      <c r="J43" s="840"/>
      <c r="K43" s="841"/>
      <c r="L43" s="840"/>
      <c r="M43" s="841"/>
      <c r="N43" s="840"/>
      <c r="O43" s="841"/>
      <c r="P43" s="840"/>
      <c r="Q43" s="841"/>
      <c r="R43" s="840"/>
      <c r="S43" s="842"/>
      <c r="T43" s="168"/>
      <c r="U43" s="30">
        <f>COUNTIF(D43:S43,"a")+COUNTIF(D43:S43,"s")</f>
        <v>0</v>
      </c>
      <c r="V43" s="213"/>
    </row>
    <row r="44" spans="1:22" ht="30" customHeight="1" x14ac:dyDescent="0.2">
      <c r="A44" s="179"/>
      <c r="B44" s="120" t="s">
        <v>156</v>
      </c>
      <c r="C44" s="51" t="s">
        <v>410</v>
      </c>
      <c r="D44" s="840"/>
      <c r="E44" s="841"/>
      <c r="F44" s="840"/>
      <c r="G44" s="841"/>
      <c r="H44" s="840"/>
      <c r="I44" s="841"/>
      <c r="J44" s="840"/>
      <c r="K44" s="841"/>
      <c r="L44" s="840"/>
      <c r="M44" s="841"/>
      <c r="N44" s="840"/>
      <c r="O44" s="841"/>
      <c r="P44" s="840"/>
      <c r="Q44" s="841"/>
      <c r="R44" s="840"/>
      <c r="S44" s="842"/>
      <c r="T44" s="168"/>
      <c r="U44" s="30">
        <f>COUNTIF(D44:S44,"a")+COUNTIF(D44:S44,"s")</f>
        <v>0</v>
      </c>
      <c r="V44" s="213"/>
    </row>
    <row r="45" spans="1:22" ht="45" customHeight="1" thickBot="1" x14ac:dyDescent="0.25">
      <c r="A45" s="179"/>
      <c r="B45" s="126" t="s">
        <v>157</v>
      </c>
      <c r="C45" s="52" t="s">
        <v>165</v>
      </c>
      <c r="D45" s="837"/>
      <c r="E45" s="838"/>
      <c r="F45" s="837"/>
      <c r="G45" s="838"/>
      <c r="H45" s="837"/>
      <c r="I45" s="838"/>
      <c r="J45" s="837"/>
      <c r="K45" s="838"/>
      <c r="L45" s="837"/>
      <c r="M45" s="838"/>
      <c r="N45" s="837"/>
      <c r="O45" s="838"/>
      <c r="P45" s="837"/>
      <c r="Q45" s="838"/>
      <c r="R45" s="837"/>
      <c r="S45" s="839"/>
      <c r="T45" s="168"/>
      <c r="U45" s="30">
        <f>COUNTIF(D45:S45,"a")+COUNTIF(D45:S45,"s")</f>
        <v>0</v>
      </c>
      <c r="V45" s="213"/>
    </row>
    <row r="46" spans="1:22" ht="30" customHeight="1" thickBot="1" x14ac:dyDescent="0.25">
      <c r="A46" s="179"/>
      <c r="B46" s="123">
        <v>110</v>
      </c>
      <c r="C46" s="61" t="s">
        <v>91</v>
      </c>
      <c r="D46" s="5" t="s">
        <v>139</v>
      </c>
      <c r="E46" s="265"/>
      <c r="F46" s="10" t="s">
        <v>139</v>
      </c>
      <c r="G46" s="266"/>
      <c r="H46" s="5"/>
      <c r="I46" s="265"/>
      <c r="J46" s="10"/>
      <c r="K46" s="266"/>
      <c r="L46" s="5" t="s">
        <v>139</v>
      </c>
      <c r="M46" s="265"/>
      <c r="N46" s="10"/>
      <c r="O46" s="265"/>
      <c r="P46" s="266"/>
      <c r="Q46" s="265"/>
      <c r="R46" s="5" t="s">
        <v>139</v>
      </c>
      <c r="S46" s="267"/>
      <c r="T46" s="247"/>
    </row>
    <row r="47" spans="1:22" ht="30" customHeight="1" x14ac:dyDescent="0.2">
      <c r="A47" s="179"/>
      <c r="B47" s="111" t="s">
        <v>158</v>
      </c>
      <c r="C47" s="59" t="s">
        <v>26</v>
      </c>
      <c r="D47" s="834"/>
      <c r="E47" s="835"/>
      <c r="F47" s="834"/>
      <c r="G47" s="835"/>
      <c r="H47" s="834"/>
      <c r="I47" s="835"/>
      <c r="J47" s="834"/>
      <c r="K47" s="835"/>
      <c r="L47" s="834"/>
      <c r="M47" s="835"/>
      <c r="N47" s="834"/>
      <c r="O47" s="835"/>
      <c r="P47" s="834"/>
      <c r="Q47" s="835"/>
      <c r="R47" s="834"/>
      <c r="S47" s="836"/>
      <c r="T47" s="168"/>
      <c r="U47" s="30">
        <f t="shared" ref="U47:U52" si="1">COUNTIF(D47:S47,"a")+COUNTIF(D47:S47,"s")</f>
        <v>0</v>
      </c>
      <c r="V47" s="213"/>
    </row>
    <row r="48" spans="1:22" ht="30" customHeight="1" x14ac:dyDescent="0.2">
      <c r="A48" s="179"/>
      <c r="B48" s="120" t="s">
        <v>95</v>
      </c>
      <c r="C48" s="60" t="s">
        <v>90</v>
      </c>
      <c r="D48" s="840"/>
      <c r="E48" s="841"/>
      <c r="F48" s="840"/>
      <c r="G48" s="841"/>
      <c r="H48" s="840"/>
      <c r="I48" s="841"/>
      <c r="J48" s="840"/>
      <c r="K48" s="841"/>
      <c r="L48" s="840"/>
      <c r="M48" s="841"/>
      <c r="N48" s="840"/>
      <c r="O48" s="841"/>
      <c r="P48" s="840"/>
      <c r="Q48" s="841"/>
      <c r="R48" s="840"/>
      <c r="S48" s="842"/>
      <c r="T48" s="168"/>
      <c r="U48" s="30">
        <f t="shared" si="1"/>
        <v>0</v>
      </c>
      <c r="V48" s="213"/>
    </row>
    <row r="49" spans="1:22" ht="30" customHeight="1" x14ac:dyDescent="0.2">
      <c r="A49" s="179"/>
      <c r="B49" s="120" t="s">
        <v>96</v>
      </c>
      <c r="C49" s="51" t="s">
        <v>97</v>
      </c>
      <c r="D49" s="840"/>
      <c r="E49" s="841"/>
      <c r="F49" s="840"/>
      <c r="G49" s="841"/>
      <c r="H49" s="840"/>
      <c r="I49" s="841"/>
      <c r="J49" s="840"/>
      <c r="K49" s="841"/>
      <c r="L49" s="840"/>
      <c r="M49" s="841"/>
      <c r="N49" s="840"/>
      <c r="O49" s="841"/>
      <c r="P49" s="840"/>
      <c r="Q49" s="841"/>
      <c r="R49" s="840"/>
      <c r="S49" s="842"/>
      <c r="T49" s="168"/>
      <c r="U49" s="30">
        <f t="shared" si="1"/>
        <v>0</v>
      </c>
      <c r="V49" s="213"/>
    </row>
    <row r="50" spans="1:22" ht="30" customHeight="1" x14ac:dyDescent="0.2">
      <c r="A50" s="179"/>
      <c r="B50" s="126" t="s">
        <v>98</v>
      </c>
      <c r="C50" s="52" t="s">
        <v>99</v>
      </c>
      <c r="D50" s="840"/>
      <c r="E50" s="841"/>
      <c r="F50" s="840"/>
      <c r="G50" s="841"/>
      <c r="H50" s="840"/>
      <c r="I50" s="841"/>
      <c r="J50" s="840"/>
      <c r="K50" s="841"/>
      <c r="L50" s="840"/>
      <c r="M50" s="841"/>
      <c r="N50" s="840"/>
      <c r="O50" s="841"/>
      <c r="P50" s="840"/>
      <c r="Q50" s="841"/>
      <c r="R50" s="840"/>
      <c r="S50" s="842"/>
      <c r="T50" s="168"/>
      <c r="U50" s="30">
        <f t="shared" si="1"/>
        <v>0</v>
      </c>
      <c r="V50" s="213"/>
    </row>
    <row r="51" spans="1:22" ht="30" customHeight="1" x14ac:dyDescent="0.2">
      <c r="A51" s="179"/>
      <c r="B51" s="126" t="s">
        <v>100</v>
      </c>
      <c r="C51" s="49" t="s">
        <v>411</v>
      </c>
      <c r="D51" s="840"/>
      <c r="E51" s="841"/>
      <c r="F51" s="840"/>
      <c r="G51" s="841"/>
      <c r="H51" s="840"/>
      <c r="I51" s="841"/>
      <c r="J51" s="840"/>
      <c r="K51" s="841"/>
      <c r="L51" s="840"/>
      <c r="M51" s="841"/>
      <c r="N51" s="840"/>
      <c r="O51" s="841"/>
      <c r="P51" s="840"/>
      <c r="Q51" s="841"/>
      <c r="R51" s="840"/>
      <c r="S51" s="842"/>
      <c r="T51" s="168"/>
      <c r="U51" s="30">
        <f t="shared" si="1"/>
        <v>0</v>
      </c>
      <c r="V51" s="213"/>
    </row>
    <row r="52" spans="1:22" ht="45" customHeight="1" thickBot="1" x14ac:dyDescent="0.25">
      <c r="A52" s="179"/>
      <c r="B52" s="126" t="s">
        <v>101</v>
      </c>
      <c r="C52" s="52" t="s">
        <v>412</v>
      </c>
      <c r="D52" s="843"/>
      <c r="E52" s="844"/>
      <c r="F52" s="843"/>
      <c r="G52" s="844"/>
      <c r="H52" s="843"/>
      <c r="I52" s="844"/>
      <c r="J52" s="843"/>
      <c r="K52" s="844"/>
      <c r="L52" s="843"/>
      <c r="M52" s="844"/>
      <c r="N52" s="843"/>
      <c r="O52" s="844"/>
      <c r="P52" s="843"/>
      <c r="Q52" s="844"/>
      <c r="R52" s="843"/>
      <c r="S52" s="845"/>
      <c r="T52" s="169"/>
      <c r="U52" s="30">
        <f t="shared" si="1"/>
        <v>0</v>
      </c>
      <c r="V52" s="213"/>
    </row>
    <row r="53" spans="1:22" ht="30" customHeight="1" thickBot="1" x14ac:dyDescent="0.25">
      <c r="A53" s="179"/>
      <c r="B53" s="123">
        <v>111</v>
      </c>
      <c r="C53" s="46" t="s">
        <v>92</v>
      </c>
      <c r="D53" s="5" t="s">
        <v>139</v>
      </c>
      <c r="E53" s="265"/>
      <c r="F53" s="10" t="s">
        <v>139</v>
      </c>
      <c r="G53" s="266"/>
      <c r="H53" s="5"/>
      <c r="I53" s="265"/>
      <c r="J53" s="10"/>
      <c r="K53" s="266"/>
      <c r="L53" s="5" t="s">
        <v>139</v>
      </c>
      <c r="M53" s="265"/>
      <c r="N53" s="10"/>
      <c r="O53" s="265"/>
      <c r="P53" s="266"/>
      <c r="Q53" s="265"/>
      <c r="R53" s="268"/>
      <c r="S53" s="267"/>
      <c r="T53" s="247"/>
    </row>
    <row r="54" spans="1:22" ht="30" customHeight="1" x14ac:dyDescent="0.2">
      <c r="A54" s="179"/>
      <c r="B54" s="111" t="s">
        <v>78</v>
      </c>
      <c r="C54" s="269" t="s">
        <v>413</v>
      </c>
      <c r="D54" s="834"/>
      <c r="E54" s="835"/>
      <c r="F54" s="834"/>
      <c r="G54" s="835"/>
      <c r="H54" s="834"/>
      <c r="I54" s="835"/>
      <c r="J54" s="834"/>
      <c r="K54" s="835"/>
      <c r="L54" s="834"/>
      <c r="M54" s="835"/>
      <c r="N54" s="834"/>
      <c r="O54" s="835"/>
      <c r="P54" s="834"/>
      <c r="Q54" s="835"/>
      <c r="R54" s="834"/>
      <c r="S54" s="836"/>
      <c r="T54" s="168"/>
      <c r="U54" s="30">
        <f>COUNTIF(D54:S54,"a")+COUNTIF(D54:S54,"s")</f>
        <v>0</v>
      </c>
      <c r="V54" s="213"/>
    </row>
    <row r="55" spans="1:22" ht="30" customHeight="1" x14ac:dyDescent="0.2">
      <c r="A55" s="179"/>
      <c r="B55" s="120" t="s">
        <v>79</v>
      </c>
      <c r="C55" s="49" t="s">
        <v>216</v>
      </c>
      <c r="D55" s="840"/>
      <c r="E55" s="841"/>
      <c r="F55" s="840"/>
      <c r="G55" s="841"/>
      <c r="H55" s="840"/>
      <c r="I55" s="841"/>
      <c r="J55" s="840"/>
      <c r="K55" s="841"/>
      <c r="L55" s="840"/>
      <c r="M55" s="841"/>
      <c r="N55" s="840"/>
      <c r="O55" s="841"/>
      <c r="P55" s="840"/>
      <c r="Q55" s="841"/>
      <c r="R55" s="840"/>
      <c r="S55" s="842"/>
      <c r="T55" s="168"/>
      <c r="U55" s="30">
        <f>COUNTIF(D55:S55,"a")+COUNTIF(D55:S55,"s")</f>
        <v>0</v>
      </c>
      <c r="V55" s="213"/>
    </row>
    <row r="56" spans="1:22" ht="30" customHeight="1" x14ac:dyDescent="0.2">
      <c r="A56" s="179"/>
      <c r="B56" s="120" t="s">
        <v>217</v>
      </c>
      <c r="C56" s="52" t="s">
        <v>218</v>
      </c>
      <c r="D56" s="840"/>
      <c r="E56" s="841"/>
      <c r="F56" s="840"/>
      <c r="G56" s="841"/>
      <c r="H56" s="840"/>
      <c r="I56" s="841"/>
      <c r="J56" s="840"/>
      <c r="K56" s="841"/>
      <c r="L56" s="840"/>
      <c r="M56" s="841"/>
      <c r="N56" s="840"/>
      <c r="O56" s="841"/>
      <c r="P56" s="840"/>
      <c r="Q56" s="841"/>
      <c r="R56" s="840"/>
      <c r="S56" s="842"/>
      <c r="T56" s="168"/>
      <c r="U56" s="30">
        <f>COUNTIF(D56:S56,"a")+COUNTIF(D56:S56,"s")</f>
        <v>0</v>
      </c>
      <c r="V56" s="213"/>
    </row>
    <row r="57" spans="1:22" ht="30" customHeight="1" thickBot="1" x14ac:dyDescent="0.25">
      <c r="A57" s="171"/>
      <c r="B57" s="127" t="s">
        <v>123</v>
      </c>
      <c r="C57" s="270" t="s">
        <v>414</v>
      </c>
      <c r="D57" s="837"/>
      <c r="E57" s="838"/>
      <c r="F57" s="837"/>
      <c r="G57" s="838"/>
      <c r="H57" s="837"/>
      <c r="I57" s="838"/>
      <c r="J57" s="837"/>
      <c r="K57" s="838"/>
      <c r="L57" s="837"/>
      <c r="M57" s="838"/>
      <c r="N57" s="837"/>
      <c r="O57" s="838"/>
      <c r="P57" s="837"/>
      <c r="Q57" s="838"/>
      <c r="R57" s="837"/>
      <c r="S57" s="839"/>
      <c r="T57" s="171"/>
      <c r="U57" s="30">
        <f>COUNTIF(D57:S57,"a")+COUNTIF(D57:S57,"s")</f>
        <v>0</v>
      </c>
      <c r="V57" s="213"/>
    </row>
    <row r="58" spans="1:22" ht="30" customHeight="1" thickBot="1" x14ac:dyDescent="0.25">
      <c r="A58" s="168"/>
      <c r="B58" s="118">
        <v>112</v>
      </c>
      <c r="C58" s="162" t="s">
        <v>93</v>
      </c>
      <c r="D58" s="211" t="s">
        <v>139</v>
      </c>
      <c r="E58" s="271"/>
      <c r="F58" s="151" t="s">
        <v>139</v>
      </c>
      <c r="G58" s="272"/>
      <c r="H58" s="211"/>
      <c r="I58" s="271"/>
      <c r="J58" s="151"/>
      <c r="K58" s="272"/>
      <c r="L58" s="211" t="s">
        <v>139</v>
      </c>
      <c r="M58" s="271"/>
      <c r="N58" s="151"/>
      <c r="O58" s="271"/>
      <c r="P58" s="272"/>
      <c r="Q58" s="271"/>
      <c r="R58" s="273"/>
      <c r="S58" s="274"/>
      <c r="T58" s="260"/>
    </row>
    <row r="59" spans="1:22" ht="45" customHeight="1" x14ac:dyDescent="0.2">
      <c r="A59" s="179"/>
      <c r="B59" s="111" t="s">
        <v>124</v>
      </c>
      <c r="C59" s="59" t="s">
        <v>415</v>
      </c>
      <c r="D59" s="834"/>
      <c r="E59" s="835"/>
      <c r="F59" s="834"/>
      <c r="G59" s="835"/>
      <c r="H59" s="834"/>
      <c r="I59" s="835"/>
      <c r="J59" s="834"/>
      <c r="K59" s="835"/>
      <c r="L59" s="834"/>
      <c r="M59" s="835"/>
      <c r="N59" s="834"/>
      <c r="O59" s="835"/>
      <c r="P59" s="834"/>
      <c r="Q59" s="835"/>
      <c r="R59" s="834"/>
      <c r="S59" s="836"/>
      <c r="T59" s="168"/>
      <c r="U59" s="30">
        <f>COUNTIF(D59:S59,"a")+COUNTIF(D59:S59,"s")</f>
        <v>0</v>
      </c>
      <c r="V59" s="213"/>
    </row>
    <row r="60" spans="1:22" ht="45" customHeight="1" thickBot="1" x14ac:dyDescent="0.25">
      <c r="A60" s="179"/>
      <c r="B60" s="127" t="s">
        <v>125</v>
      </c>
      <c r="C60" s="154" t="s">
        <v>416</v>
      </c>
      <c r="D60" s="837"/>
      <c r="E60" s="838"/>
      <c r="F60" s="837"/>
      <c r="G60" s="838"/>
      <c r="H60" s="837"/>
      <c r="I60" s="838"/>
      <c r="J60" s="837"/>
      <c r="K60" s="838"/>
      <c r="L60" s="837"/>
      <c r="M60" s="838"/>
      <c r="N60" s="837"/>
      <c r="O60" s="838"/>
      <c r="P60" s="837"/>
      <c r="Q60" s="838"/>
      <c r="R60" s="837"/>
      <c r="S60" s="839"/>
      <c r="T60" s="171"/>
      <c r="U60" s="30">
        <f>COUNTIF(D60:S60,"a")+COUNTIF(D60:S60,"s")</f>
        <v>0</v>
      </c>
      <c r="V60" s="213"/>
    </row>
    <row r="61" spans="1:22" ht="33" customHeight="1" thickBot="1" x14ac:dyDescent="0.35">
      <c r="A61" s="190"/>
      <c r="B61" s="275" t="s">
        <v>160</v>
      </c>
      <c r="C61" s="647" t="s">
        <v>94</v>
      </c>
      <c r="D61" s="648"/>
      <c r="E61" s="648"/>
      <c r="F61" s="648"/>
      <c r="G61" s="648"/>
      <c r="H61" s="648"/>
      <c r="I61" s="648"/>
      <c r="J61" s="648"/>
      <c r="K61" s="648"/>
      <c r="L61" s="648"/>
      <c r="M61" s="648"/>
      <c r="N61" s="648"/>
      <c r="O61" s="648"/>
      <c r="P61" s="648"/>
      <c r="Q61" s="648"/>
      <c r="R61" s="648"/>
      <c r="S61" s="648"/>
      <c r="T61" s="830"/>
    </row>
    <row r="62" spans="1:22" ht="33" customHeight="1" thickBot="1" x14ac:dyDescent="0.35">
      <c r="A62" s="190"/>
      <c r="B62" s="276">
        <v>200</v>
      </c>
      <c r="C62" s="649" t="s">
        <v>220</v>
      </c>
      <c r="D62" s="650"/>
      <c r="E62" s="650"/>
      <c r="F62" s="650"/>
      <c r="G62" s="650"/>
      <c r="H62" s="650"/>
      <c r="I62" s="650"/>
      <c r="J62" s="650"/>
      <c r="K62" s="650"/>
      <c r="L62" s="650"/>
      <c r="M62" s="650"/>
      <c r="N62" s="650"/>
      <c r="O62" s="650"/>
      <c r="P62" s="650"/>
      <c r="Q62" s="650"/>
      <c r="R62" s="650"/>
      <c r="S62" s="650"/>
      <c r="T62" s="846"/>
    </row>
    <row r="63" spans="1:22" ht="30" customHeight="1" thickBot="1" x14ac:dyDescent="0.25">
      <c r="A63" s="190"/>
      <c r="B63" s="130" t="s">
        <v>417</v>
      </c>
      <c r="C63" s="63" t="s">
        <v>418</v>
      </c>
      <c r="D63" s="5" t="s">
        <v>139</v>
      </c>
      <c r="E63" s="9"/>
      <c r="F63" s="5"/>
      <c r="G63" s="9"/>
      <c r="H63" s="5"/>
      <c r="I63" s="9"/>
      <c r="J63" s="5"/>
      <c r="K63" s="9"/>
      <c r="L63" s="5" t="s">
        <v>139</v>
      </c>
      <c r="M63" s="9"/>
      <c r="N63" s="5"/>
      <c r="O63" s="9"/>
      <c r="P63" s="5"/>
      <c r="Q63" s="9"/>
      <c r="R63" s="5"/>
      <c r="S63" s="11"/>
      <c r="T63" s="247"/>
    </row>
    <row r="64" spans="1:22" ht="27.95" customHeight="1" thickBot="1" x14ac:dyDescent="0.25">
      <c r="A64" s="190"/>
      <c r="B64" s="131" t="s">
        <v>210</v>
      </c>
      <c r="C64" s="277" t="s">
        <v>249</v>
      </c>
      <c r="D64" s="831"/>
      <c r="E64" s="832"/>
      <c r="F64" s="831"/>
      <c r="G64" s="832"/>
      <c r="H64" s="831"/>
      <c r="I64" s="832"/>
      <c r="J64" s="831"/>
      <c r="K64" s="832"/>
      <c r="L64" s="831"/>
      <c r="M64" s="832"/>
      <c r="N64" s="831"/>
      <c r="O64" s="832"/>
      <c r="P64" s="831"/>
      <c r="Q64" s="832"/>
      <c r="R64" s="831"/>
      <c r="S64" s="833"/>
      <c r="T64" s="168"/>
      <c r="U64" s="30">
        <f>COUNTIF(D64:S64,"a")+COUNTIF(D64:S64,"s")</f>
        <v>0</v>
      </c>
      <c r="V64" s="213"/>
    </row>
    <row r="65" spans="1:22" ht="30" customHeight="1" thickBot="1" x14ac:dyDescent="0.25">
      <c r="A65" s="190"/>
      <c r="B65" s="123">
        <v>213</v>
      </c>
      <c r="C65" s="278" t="s">
        <v>419</v>
      </c>
      <c r="D65" s="5" t="s">
        <v>139</v>
      </c>
      <c r="E65" s="9"/>
      <c r="F65" s="5"/>
      <c r="G65" s="9"/>
      <c r="H65" s="5"/>
      <c r="I65" s="9"/>
      <c r="J65" s="5"/>
      <c r="K65" s="9"/>
      <c r="L65" s="5" t="s">
        <v>139</v>
      </c>
      <c r="M65" s="9"/>
      <c r="N65" s="5"/>
      <c r="O65" s="9"/>
      <c r="P65" s="279"/>
      <c r="Q65" s="9"/>
      <c r="R65" s="5"/>
      <c r="S65" s="263"/>
      <c r="T65" s="247"/>
    </row>
    <row r="66" spans="1:22" ht="27.95" customHeight="1" thickBot="1" x14ac:dyDescent="0.25">
      <c r="A66" s="185"/>
      <c r="B66" s="123" t="s">
        <v>420</v>
      </c>
      <c r="C66" s="280" t="s">
        <v>421</v>
      </c>
      <c r="D66" s="831"/>
      <c r="E66" s="832"/>
      <c r="F66" s="831"/>
      <c r="G66" s="832"/>
      <c r="H66" s="831"/>
      <c r="I66" s="832"/>
      <c r="J66" s="831"/>
      <c r="K66" s="832"/>
      <c r="L66" s="831"/>
      <c r="M66" s="832"/>
      <c r="N66" s="831"/>
      <c r="O66" s="832"/>
      <c r="P66" s="831"/>
      <c r="Q66" s="832"/>
      <c r="R66" s="831"/>
      <c r="S66" s="833"/>
      <c r="T66" s="168"/>
      <c r="U66" s="30">
        <f>COUNTIF(D66:S66,"a")+COUNTIF(D66:S66,"s")</f>
        <v>0</v>
      </c>
      <c r="V66" s="213"/>
    </row>
    <row r="67" spans="1:22" ht="30" customHeight="1" thickBot="1" x14ac:dyDescent="0.25">
      <c r="A67" s="179"/>
      <c r="B67" s="123">
        <v>216</v>
      </c>
      <c r="C67" s="70" t="s">
        <v>422</v>
      </c>
      <c r="D67" s="5" t="s">
        <v>139</v>
      </c>
      <c r="E67" s="9"/>
      <c r="F67" s="10"/>
      <c r="G67" s="11"/>
      <c r="H67" s="5"/>
      <c r="I67" s="9"/>
      <c r="J67" s="10"/>
      <c r="K67" s="11"/>
      <c r="L67" s="5"/>
      <c r="M67" s="9"/>
      <c r="N67" s="10"/>
      <c r="O67" s="9"/>
      <c r="P67" s="11"/>
      <c r="Q67" s="9"/>
      <c r="R67" s="5"/>
      <c r="S67" s="263"/>
      <c r="T67" s="247"/>
    </row>
    <row r="68" spans="1:22" ht="27.95" customHeight="1" thickBot="1" x14ac:dyDescent="0.25">
      <c r="A68" s="179"/>
      <c r="B68" s="123" t="s">
        <v>423</v>
      </c>
      <c r="C68" s="54" t="s">
        <v>424</v>
      </c>
      <c r="D68" s="834"/>
      <c r="E68" s="835"/>
      <c r="F68" s="834"/>
      <c r="G68" s="835"/>
      <c r="H68" s="834"/>
      <c r="I68" s="835"/>
      <c r="J68" s="834"/>
      <c r="K68" s="835"/>
      <c r="L68" s="834"/>
      <c r="M68" s="835"/>
      <c r="N68" s="834"/>
      <c r="O68" s="835"/>
      <c r="P68" s="834"/>
      <c r="Q68" s="835"/>
      <c r="R68" s="834"/>
      <c r="S68" s="836"/>
      <c r="T68" s="168"/>
      <c r="U68" s="30">
        <f>COUNTIF(D68:S68,"a")+COUNTIF(D68:S68,"s")</f>
        <v>0</v>
      </c>
      <c r="V68" s="213"/>
    </row>
    <row r="69" spans="1:22" ht="27.95" customHeight="1" thickBot="1" x14ac:dyDescent="0.25">
      <c r="A69" s="171"/>
      <c r="B69" s="123" t="s">
        <v>425</v>
      </c>
      <c r="C69" s="281" t="s">
        <v>426</v>
      </c>
      <c r="D69" s="847"/>
      <c r="E69" s="848"/>
      <c r="F69" s="847"/>
      <c r="G69" s="848"/>
      <c r="H69" s="847"/>
      <c r="I69" s="848"/>
      <c r="J69" s="847"/>
      <c r="K69" s="848"/>
      <c r="L69" s="847"/>
      <c r="M69" s="848"/>
      <c r="N69" s="847"/>
      <c r="O69" s="848"/>
      <c r="P69" s="847"/>
      <c r="Q69" s="848"/>
      <c r="R69" s="847"/>
      <c r="S69" s="849"/>
      <c r="T69" s="172"/>
      <c r="U69" s="30">
        <f>COUNTIF(D69:S69,"a")+COUNTIF(D69:S69,"s")</f>
        <v>0</v>
      </c>
      <c r="V69" s="213"/>
    </row>
    <row r="70" spans="1:22" ht="30" customHeight="1" thickBot="1" x14ac:dyDescent="0.25">
      <c r="A70" s="168"/>
      <c r="B70" s="118" t="s">
        <v>46</v>
      </c>
      <c r="C70" s="73" t="s">
        <v>427</v>
      </c>
      <c r="D70" s="211" t="s">
        <v>139</v>
      </c>
      <c r="E70" s="212"/>
      <c r="F70" s="151"/>
      <c r="G70" s="32"/>
      <c r="H70" s="211" t="s">
        <v>139</v>
      </c>
      <c r="I70" s="212"/>
      <c r="J70" s="151"/>
      <c r="K70" s="32"/>
      <c r="L70" s="211"/>
      <c r="M70" s="212"/>
      <c r="N70" s="151"/>
      <c r="O70" s="212"/>
      <c r="P70" s="32"/>
      <c r="Q70" s="212"/>
      <c r="R70" s="211"/>
      <c r="S70" s="259"/>
      <c r="T70" s="260"/>
    </row>
    <row r="71" spans="1:22" ht="30" customHeight="1" x14ac:dyDescent="0.45">
      <c r="A71" s="179"/>
      <c r="B71" s="122"/>
      <c r="C71" s="282" t="s">
        <v>428</v>
      </c>
      <c r="D71" s="850"/>
      <c r="E71" s="851"/>
      <c r="F71" s="852"/>
      <c r="G71" s="852"/>
      <c r="H71" s="852"/>
      <c r="I71" s="852"/>
      <c r="J71" s="852"/>
      <c r="K71" s="852"/>
      <c r="L71" s="852"/>
      <c r="M71" s="852"/>
      <c r="N71" s="852"/>
      <c r="O71" s="852"/>
      <c r="P71" s="852"/>
      <c r="Q71" s="852"/>
      <c r="R71" s="852"/>
      <c r="S71" s="852"/>
      <c r="T71" s="853"/>
    </row>
    <row r="72" spans="1:22" ht="45" customHeight="1" x14ac:dyDescent="0.2">
      <c r="A72" s="179"/>
      <c r="B72" s="126" t="s">
        <v>41</v>
      </c>
      <c r="C72" s="57" t="s">
        <v>429</v>
      </c>
      <c r="D72" s="840"/>
      <c r="E72" s="841"/>
      <c r="F72" s="840"/>
      <c r="G72" s="841"/>
      <c r="H72" s="840"/>
      <c r="I72" s="841"/>
      <c r="J72" s="840"/>
      <c r="K72" s="841"/>
      <c r="L72" s="840"/>
      <c r="M72" s="841"/>
      <c r="N72" s="840"/>
      <c r="O72" s="841"/>
      <c r="P72" s="840"/>
      <c r="Q72" s="841"/>
      <c r="R72" s="840"/>
      <c r="S72" s="842"/>
      <c r="T72" s="22"/>
      <c r="U72" s="30">
        <f>IF((COUNTIF(D72:S72,"a")+COUNTIF(D72:S72,"s")+COUNTIF(T72,"na"))&gt;0,IF(OR((COUNTIF(D76:S76,"a")+COUNTIF(D76:S76,"s")),(COUNTIF(D77:S77,"a")+COUNTIF(D77:S77,"s")),(COUNTIF(D78:S78,"a")+COUNTIF(D78:S78,"s")),(COUNTIF(D79:S79,"a")+COUNTIF(D79:S79,"s"))),0,COUNTIF(D72:S72,"a")+COUNTIF(D72:S72,"s")+COUNTIF(T72,"na")),COUNTIF(D72:S72,"a")+COUNTIF(D72:S72,"s")+COUNTIF(T72,"na"))</f>
        <v>0</v>
      </c>
      <c r="V72" s="213"/>
    </row>
    <row r="73" spans="1:22" ht="67.7" customHeight="1" x14ac:dyDescent="0.2">
      <c r="A73" s="179"/>
      <c r="B73" s="120" t="s">
        <v>42</v>
      </c>
      <c r="C73" s="62" t="s">
        <v>430</v>
      </c>
      <c r="D73" s="840"/>
      <c r="E73" s="841"/>
      <c r="F73" s="840"/>
      <c r="G73" s="841"/>
      <c r="H73" s="840"/>
      <c r="I73" s="841"/>
      <c r="J73" s="840"/>
      <c r="K73" s="841"/>
      <c r="L73" s="840"/>
      <c r="M73" s="841"/>
      <c r="N73" s="840"/>
      <c r="O73" s="841"/>
      <c r="P73" s="840"/>
      <c r="Q73" s="841"/>
      <c r="R73" s="840"/>
      <c r="S73" s="842"/>
      <c r="T73" s="22"/>
      <c r="U73" s="30">
        <f>IF((COUNTIF(D73:S73,"a")+COUNTIF(D73:S73,"s")+COUNTIF(T73,"na"))&gt;0,IF(OR((COUNTIF(D76:S76,"a")+COUNTIF(D76:S76,"s")),(COUNTIF(D77:S77,"a")+COUNTIF(D77:S77,"s")),(COUNTIF(D78:S78,"a")+COUNTIF(D78:S78,"s")),(COUNTIF(D79:S79,"a")+COUNTIF(D79:S79,"s"))),0,COUNTIF(D73:S73,"a")+COUNTIF(D73:S73,"s")+COUNTIF(T73,"na")),COUNTIF(D73:S73,"a")+COUNTIF(D73:S73,"s")+COUNTIF(T73,"na"))</f>
        <v>0</v>
      </c>
      <c r="V73" s="213"/>
    </row>
    <row r="74" spans="1:22" ht="27.95" customHeight="1" x14ac:dyDescent="0.2">
      <c r="A74" s="179"/>
      <c r="B74" s="120" t="s">
        <v>431</v>
      </c>
      <c r="C74" s="57" t="s">
        <v>432</v>
      </c>
      <c r="D74" s="840"/>
      <c r="E74" s="841"/>
      <c r="F74" s="840"/>
      <c r="G74" s="841"/>
      <c r="H74" s="840"/>
      <c r="I74" s="841"/>
      <c r="J74" s="840"/>
      <c r="K74" s="841"/>
      <c r="L74" s="840"/>
      <c r="M74" s="841"/>
      <c r="N74" s="840"/>
      <c r="O74" s="841"/>
      <c r="P74" s="840"/>
      <c r="Q74" s="841"/>
      <c r="R74" s="840"/>
      <c r="S74" s="842"/>
      <c r="T74" s="22"/>
      <c r="U74" s="30">
        <f>IF((COUNTIF(D74:S74,"a")+COUNTIF(D74:S74,"s")+COUNTIF(T74,"na"))&gt;0,IF(OR((COUNTIF(D77:S77,"a")+COUNTIF(D77:S77,"s")),(COUNTIF(D78:S78,"a")+COUNTIF(D78:S78,"s")),(COUNTIF(D79:S79,"a")+COUNTIF(D79:S79,"s")),(COUNTIF(D76:S76,"a")+COUNTIF(D76:S76,"s"))),0,COUNTIF(D74:S74,"a")+COUNTIF(D74:S74,"s")+COUNTIF(T74,"na")),COUNTIF(D74:S74,"a")+COUNTIF(D74:S74,"s")+COUNTIF(T74,"na"))</f>
        <v>0</v>
      </c>
      <c r="V74" s="213"/>
    </row>
    <row r="75" spans="1:22" ht="45" customHeight="1" x14ac:dyDescent="0.3">
      <c r="A75" s="179"/>
      <c r="B75" s="122"/>
      <c r="C75" s="283" t="s">
        <v>433</v>
      </c>
      <c r="D75" s="854"/>
      <c r="E75" s="855"/>
      <c r="F75" s="856"/>
      <c r="G75" s="856"/>
      <c r="H75" s="856"/>
      <c r="I75" s="856"/>
      <c r="J75" s="856"/>
      <c r="K75" s="856"/>
      <c r="L75" s="856"/>
      <c r="M75" s="856"/>
      <c r="N75" s="856"/>
      <c r="O75" s="856"/>
      <c r="P75" s="856"/>
      <c r="Q75" s="856"/>
      <c r="R75" s="856"/>
      <c r="S75" s="856"/>
      <c r="T75" s="857"/>
    </row>
    <row r="76" spans="1:22" ht="45" customHeight="1" x14ac:dyDescent="0.2">
      <c r="A76" s="179"/>
      <c r="B76" s="120" t="s">
        <v>41</v>
      </c>
      <c r="C76" s="57" t="s">
        <v>434</v>
      </c>
      <c r="D76" s="840"/>
      <c r="E76" s="841"/>
      <c r="F76" s="840"/>
      <c r="G76" s="841"/>
      <c r="H76" s="840"/>
      <c r="I76" s="841"/>
      <c r="J76" s="840"/>
      <c r="K76" s="841"/>
      <c r="L76" s="840"/>
      <c r="M76" s="841"/>
      <c r="N76" s="840"/>
      <c r="O76" s="841"/>
      <c r="P76" s="840"/>
      <c r="Q76" s="841"/>
      <c r="R76" s="840"/>
      <c r="S76" s="842"/>
      <c r="T76" s="22"/>
      <c r="U76" s="30">
        <f>IF((COUNTIF(D76:S76,"a")+COUNTIF(D76:S76,"s")+COUNTIF(T76,"na"))&gt;0,IF(OR((COUNTIF(D72:S72,"a")+COUNTIF(D72:S72,"s")),(COUNTIF(D73:S73,"a")+COUNTIF(D73:S73,"s")),(COUNTIF(D74:S74,"a")+COUNTIF(D74:S74,"s"))),0,COUNTIF(D76:S76,"a")+COUNTIF(D76:S76,"s")+COUNTIF(T76,"na")),COUNTIF(D76:S76,"a")+COUNTIF(D76:S76,"s")+COUNTIF(T76,"na"))</f>
        <v>0</v>
      </c>
      <c r="V76" s="213"/>
    </row>
    <row r="77" spans="1:22" ht="45" customHeight="1" x14ac:dyDescent="0.2">
      <c r="A77" s="179"/>
      <c r="B77" s="120" t="s">
        <v>435</v>
      </c>
      <c r="C77" s="57" t="s">
        <v>436</v>
      </c>
      <c r="D77" s="840"/>
      <c r="E77" s="841"/>
      <c r="F77" s="840"/>
      <c r="G77" s="841"/>
      <c r="H77" s="840"/>
      <c r="I77" s="841"/>
      <c r="J77" s="840"/>
      <c r="K77" s="841"/>
      <c r="L77" s="840"/>
      <c r="M77" s="841"/>
      <c r="N77" s="840"/>
      <c r="O77" s="841"/>
      <c r="P77" s="840"/>
      <c r="Q77" s="841"/>
      <c r="R77" s="840"/>
      <c r="S77" s="842"/>
      <c r="T77" s="22"/>
      <c r="U77" s="30">
        <f>IF((COUNTIF(D77:S77,"a")+COUNTIF(D77:S77,"s")+COUNTIF(T77,"na"))&gt;0,IF(OR((COUNTIF(D73:S73,"a")+COUNTIF(D73:S73,"s")),(COUNTIF(D74:S74,"a")+COUNTIF(D74:S74,"s")),(COUNTIF(D72:S72,"a")+COUNTIF(D72:S72,"s"))),0,COUNTIF(D77:S77,"a")+COUNTIF(D77:S77,"s")+COUNTIF(T77,"na")),COUNTIF(D77:S77,"a")+COUNTIF(D77:S77,"s")+COUNTIF(T77,"na"))</f>
        <v>0</v>
      </c>
      <c r="V77" s="213"/>
    </row>
    <row r="78" spans="1:22" ht="67.7" customHeight="1" x14ac:dyDescent="0.2">
      <c r="A78" s="179"/>
      <c r="B78" s="120" t="s">
        <v>42</v>
      </c>
      <c r="C78" s="60" t="s">
        <v>437</v>
      </c>
      <c r="D78" s="840"/>
      <c r="E78" s="841"/>
      <c r="F78" s="840"/>
      <c r="G78" s="841"/>
      <c r="H78" s="840"/>
      <c r="I78" s="841"/>
      <c r="J78" s="840"/>
      <c r="K78" s="841"/>
      <c r="L78" s="840"/>
      <c r="M78" s="841"/>
      <c r="N78" s="840"/>
      <c r="O78" s="841"/>
      <c r="P78" s="840"/>
      <c r="Q78" s="841"/>
      <c r="R78" s="840"/>
      <c r="S78" s="842"/>
      <c r="T78" s="22"/>
      <c r="U78" s="30">
        <f>IF((COUNTIF(D78:S78,"a")+COUNTIF(D78:S78,"s")+COUNTIF(T78,"na"))&gt;0,IF(OR((COUNTIF(D74:S74,"a")+COUNTIF(D74:S74,"s")),(COUNTIF(D72:S72,"a")+COUNTIF(D72:S72,"s")),(COUNTIF(D73:S73,"a")+COUNTIF(D73:S73,"s"))),0,COUNTIF(D78:S78,"a")+COUNTIF(D78:S78,"s")+COUNTIF(T78,"na")),COUNTIF(D78:S78,"a")+COUNTIF(D78:S78,"s")+COUNTIF(T78,"na"))</f>
        <v>0</v>
      </c>
      <c r="V78" s="213"/>
    </row>
    <row r="79" spans="1:22" ht="27.95" customHeight="1" thickBot="1" x14ac:dyDescent="0.25">
      <c r="A79" s="179"/>
      <c r="B79" s="126" t="s">
        <v>431</v>
      </c>
      <c r="C79" s="58" t="s">
        <v>438</v>
      </c>
      <c r="D79" s="843"/>
      <c r="E79" s="844"/>
      <c r="F79" s="843"/>
      <c r="G79" s="844"/>
      <c r="H79" s="843"/>
      <c r="I79" s="844"/>
      <c r="J79" s="843"/>
      <c r="K79" s="844"/>
      <c r="L79" s="843"/>
      <c r="M79" s="844"/>
      <c r="N79" s="843"/>
      <c r="O79" s="844"/>
      <c r="P79" s="843"/>
      <c r="Q79" s="844"/>
      <c r="R79" s="843"/>
      <c r="S79" s="845"/>
      <c r="T79" s="284"/>
      <c r="U79" s="30">
        <f>IF((COUNTIF(D79:S79,"a")+COUNTIF(D79:S79,"s")+COUNTIF(T79,"na"))&gt;0,IF(OR((COUNTIF(D72:S72,"a")+COUNTIF(D72:S72,"s")),(COUNTIF(D73:S73,"a")+COUNTIF(D73:S73,"s")),(COUNTIF(D74:S74,"a")+COUNTIF(D74:S74,"s"))),0,COUNTIF(D79:S79,"a")+COUNTIF(D79:S79,"s")+COUNTIF(T79,"na")),COUNTIF(D79:S79,"a")+COUNTIF(D79:S79,"s")+COUNTIF(T79,"na"))</f>
        <v>0</v>
      </c>
      <c r="V79" s="213"/>
    </row>
    <row r="80" spans="1:22" ht="30" customHeight="1" thickBot="1" x14ac:dyDescent="0.25">
      <c r="A80" s="179"/>
      <c r="B80" s="120"/>
      <c r="C80" s="200" t="s">
        <v>288</v>
      </c>
      <c r="D80" s="5"/>
      <c r="E80" s="9"/>
      <c r="F80" s="10"/>
      <c r="G80" s="11"/>
      <c r="H80" s="5"/>
      <c r="I80" s="9"/>
      <c r="J80" s="10"/>
      <c r="K80" s="11"/>
      <c r="L80" s="5"/>
      <c r="M80" s="9"/>
      <c r="N80" s="10"/>
      <c r="O80" s="9"/>
      <c r="P80" s="11"/>
      <c r="Q80" s="9"/>
      <c r="R80" s="5"/>
      <c r="S80" s="285"/>
      <c r="T80" s="260"/>
    </row>
    <row r="81" spans="1:22" ht="45" customHeight="1" x14ac:dyDescent="0.2">
      <c r="A81" s="179"/>
      <c r="B81" s="126" t="s">
        <v>43</v>
      </c>
      <c r="C81" s="69" t="s">
        <v>439</v>
      </c>
      <c r="D81" s="858"/>
      <c r="E81" s="859"/>
      <c r="F81" s="858"/>
      <c r="G81" s="859"/>
      <c r="H81" s="858"/>
      <c r="I81" s="859"/>
      <c r="J81" s="858"/>
      <c r="K81" s="859"/>
      <c r="L81" s="858"/>
      <c r="M81" s="859"/>
      <c r="N81" s="858"/>
      <c r="O81" s="859"/>
      <c r="P81" s="858"/>
      <c r="Q81" s="859"/>
      <c r="R81" s="858"/>
      <c r="S81" s="860"/>
      <c r="T81" s="37"/>
      <c r="U81" s="30">
        <f>COUNTIF(D81:S81,"a")+COUNTIF(D81:S81,"s")+COUNTIF(T81,"na")</f>
        <v>0</v>
      </c>
      <c r="V81" s="213"/>
    </row>
    <row r="82" spans="1:22" ht="45" customHeight="1" x14ac:dyDescent="0.2">
      <c r="A82" s="179"/>
      <c r="B82" s="120" t="s">
        <v>44</v>
      </c>
      <c r="C82" s="57" t="s">
        <v>440</v>
      </c>
      <c r="D82" s="840"/>
      <c r="E82" s="841"/>
      <c r="F82" s="840"/>
      <c r="G82" s="841"/>
      <c r="H82" s="840"/>
      <c r="I82" s="841"/>
      <c r="J82" s="840"/>
      <c r="K82" s="841"/>
      <c r="L82" s="840"/>
      <c r="M82" s="841"/>
      <c r="N82" s="840"/>
      <c r="O82" s="841"/>
      <c r="P82" s="840"/>
      <c r="Q82" s="841"/>
      <c r="R82" s="840"/>
      <c r="S82" s="842"/>
      <c r="T82" s="22"/>
      <c r="U82" s="30">
        <f>COUNTIF(D82:S82,"a")+COUNTIF(D82:S82,"s")+COUNTIF(T82,"na")</f>
        <v>0</v>
      </c>
      <c r="V82" s="213"/>
    </row>
    <row r="83" spans="1:22" ht="27.95" customHeight="1" x14ac:dyDescent="0.2">
      <c r="A83" s="179"/>
      <c r="B83" s="120" t="s">
        <v>441</v>
      </c>
      <c r="C83" s="68" t="s">
        <v>442</v>
      </c>
      <c r="D83" s="840"/>
      <c r="E83" s="841"/>
      <c r="F83" s="840"/>
      <c r="G83" s="841"/>
      <c r="H83" s="840"/>
      <c r="I83" s="841"/>
      <c r="J83" s="840"/>
      <c r="K83" s="841"/>
      <c r="L83" s="840"/>
      <c r="M83" s="841"/>
      <c r="N83" s="840"/>
      <c r="O83" s="841"/>
      <c r="P83" s="840"/>
      <c r="Q83" s="841"/>
      <c r="R83" s="840"/>
      <c r="S83" s="842"/>
      <c r="T83" s="22"/>
      <c r="U83" s="30">
        <f>COUNTIF(D83:S83,"a")+COUNTIF(D83:S83,"s")+COUNTIF(T83,"na")</f>
        <v>0</v>
      </c>
      <c r="V83" s="213"/>
    </row>
    <row r="84" spans="1:22" ht="45" customHeight="1" thickBot="1" x14ac:dyDescent="0.25">
      <c r="A84" s="179"/>
      <c r="B84" s="127" t="s">
        <v>45</v>
      </c>
      <c r="C84" s="72" t="s">
        <v>129</v>
      </c>
      <c r="D84" s="837"/>
      <c r="E84" s="838"/>
      <c r="F84" s="837"/>
      <c r="G84" s="838"/>
      <c r="H84" s="837"/>
      <c r="I84" s="838"/>
      <c r="J84" s="837"/>
      <c r="K84" s="838"/>
      <c r="L84" s="837"/>
      <c r="M84" s="838"/>
      <c r="N84" s="837"/>
      <c r="O84" s="838"/>
      <c r="P84" s="837"/>
      <c r="Q84" s="838"/>
      <c r="R84" s="837"/>
      <c r="S84" s="839"/>
      <c r="T84" s="22"/>
      <c r="U84" s="30">
        <f>COUNTIF(D84:S84,"a")+COUNTIF(D84:S84,"s")+COUNTIF(T84,"na")</f>
        <v>0</v>
      </c>
      <c r="V84" s="213"/>
    </row>
    <row r="85" spans="1:22" ht="30" customHeight="1" thickBot="1" x14ac:dyDescent="0.25">
      <c r="A85" s="179"/>
      <c r="B85" s="130" t="s">
        <v>255</v>
      </c>
      <c r="C85" s="200" t="s">
        <v>256</v>
      </c>
      <c r="D85" s="5"/>
      <c r="E85" s="9"/>
      <c r="F85" s="5"/>
      <c r="G85" s="11"/>
      <c r="H85" s="5"/>
      <c r="I85" s="9"/>
      <c r="J85" s="10"/>
      <c r="K85" s="11"/>
      <c r="L85" s="5"/>
      <c r="M85" s="9"/>
      <c r="N85" s="10"/>
      <c r="O85" s="9"/>
      <c r="P85" s="11"/>
      <c r="Q85" s="9"/>
      <c r="R85" s="5"/>
      <c r="S85" s="263"/>
      <c r="T85" s="247"/>
    </row>
    <row r="86" spans="1:22" ht="48" customHeight="1" x14ac:dyDescent="0.3">
      <c r="A86" s="179"/>
      <c r="B86" s="286"/>
      <c r="C86" s="571" t="s">
        <v>893</v>
      </c>
      <c r="D86" s="861"/>
      <c r="E86" s="862"/>
      <c r="F86" s="862"/>
      <c r="G86" s="862"/>
      <c r="H86" s="862"/>
      <c r="I86" s="862"/>
      <c r="J86" s="862"/>
      <c r="K86" s="862"/>
      <c r="L86" s="862"/>
      <c r="M86" s="862"/>
      <c r="N86" s="862"/>
      <c r="O86" s="862"/>
      <c r="P86" s="862"/>
      <c r="Q86" s="862"/>
      <c r="R86" s="862"/>
      <c r="S86" s="862"/>
      <c r="T86" s="863"/>
    </row>
    <row r="87" spans="1:22" ht="27.95" customHeight="1" x14ac:dyDescent="0.2">
      <c r="A87" s="179"/>
      <c r="B87" s="111" t="s">
        <v>257</v>
      </c>
      <c r="C87" s="59" t="s">
        <v>443</v>
      </c>
      <c r="D87" s="858"/>
      <c r="E87" s="859"/>
      <c r="F87" s="858"/>
      <c r="G87" s="859"/>
      <c r="H87" s="858"/>
      <c r="I87" s="859"/>
      <c r="J87" s="858"/>
      <c r="K87" s="859"/>
      <c r="L87" s="858"/>
      <c r="M87" s="859"/>
      <c r="N87" s="858"/>
      <c r="O87" s="859"/>
      <c r="P87" s="858"/>
      <c r="Q87" s="859"/>
      <c r="R87" s="858"/>
      <c r="S87" s="860"/>
      <c r="T87" s="37"/>
      <c r="U87" s="30">
        <f>COUNTIF(D87:S87,"a")+COUNTIF(D87:S87,"s")+COUNTIF(T87,"na")</f>
        <v>0</v>
      </c>
      <c r="V87" s="213"/>
    </row>
    <row r="88" spans="1:22" ht="45" customHeight="1" thickBot="1" x14ac:dyDescent="0.25">
      <c r="A88" s="171"/>
      <c r="B88" s="127" t="s">
        <v>258</v>
      </c>
      <c r="C88" s="154" t="s">
        <v>444</v>
      </c>
      <c r="D88" s="837"/>
      <c r="E88" s="838"/>
      <c r="F88" s="837"/>
      <c r="G88" s="838"/>
      <c r="H88" s="837"/>
      <c r="I88" s="838"/>
      <c r="J88" s="837"/>
      <c r="K88" s="838"/>
      <c r="L88" s="837"/>
      <c r="M88" s="838"/>
      <c r="N88" s="837"/>
      <c r="O88" s="838"/>
      <c r="P88" s="837"/>
      <c r="Q88" s="838"/>
      <c r="R88" s="837"/>
      <c r="S88" s="839"/>
      <c r="T88" s="172"/>
      <c r="U88" s="30">
        <f>COUNTIF(D88:S88,"a")+COUNTIF(D88:S88,"s")</f>
        <v>0</v>
      </c>
      <c r="V88" s="213"/>
    </row>
    <row r="89" spans="1:22" ht="33" customHeight="1" thickBot="1" x14ac:dyDescent="0.35">
      <c r="A89" s="168"/>
      <c r="B89" s="287">
        <v>300</v>
      </c>
      <c r="C89" s="647" t="s">
        <v>221</v>
      </c>
      <c r="D89" s="648"/>
      <c r="E89" s="648"/>
      <c r="F89" s="648"/>
      <c r="G89" s="648"/>
      <c r="H89" s="648"/>
      <c r="I89" s="648"/>
      <c r="J89" s="648"/>
      <c r="K89" s="648"/>
      <c r="L89" s="648"/>
      <c r="M89" s="648"/>
      <c r="N89" s="648"/>
      <c r="O89" s="648"/>
      <c r="P89" s="648"/>
      <c r="Q89" s="648"/>
      <c r="R89" s="648"/>
      <c r="S89" s="648"/>
      <c r="T89" s="830"/>
    </row>
    <row r="90" spans="1:22" ht="30" customHeight="1" thickBot="1" x14ac:dyDescent="0.25">
      <c r="A90" s="179"/>
      <c r="B90" s="123">
        <v>301</v>
      </c>
      <c r="C90" s="200" t="s">
        <v>233</v>
      </c>
      <c r="D90" s="5" t="s">
        <v>139</v>
      </c>
      <c r="E90" s="9"/>
      <c r="F90" s="10" t="s">
        <v>139</v>
      </c>
      <c r="G90" s="11"/>
      <c r="H90" s="5"/>
      <c r="I90" s="9"/>
      <c r="J90" s="10"/>
      <c r="K90" s="11"/>
      <c r="L90" s="5"/>
      <c r="M90" s="9"/>
      <c r="N90" s="10"/>
      <c r="O90" s="9"/>
      <c r="P90" s="11"/>
      <c r="Q90" s="9"/>
      <c r="R90" s="5"/>
      <c r="S90" s="263"/>
      <c r="T90" s="247"/>
    </row>
    <row r="91" spans="1:22" ht="27.95" customHeight="1" thickBot="1" x14ac:dyDescent="0.25">
      <c r="A91" s="179"/>
      <c r="B91" s="123" t="s">
        <v>127</v>
      </c>
      <c r="C91" s="288" t="s">
        <v>445</v>
      </c>
      <c r="D91" s="831"/>
      <c r="E91" s="832"/>
      <c r="F91" s="831"/>
      <c r="G91" s="832"/>
      <c r="H91" s="831"/>
      <c r="I91" s="832"/>
      <c r="J91" s="831"/>
      <c r="K91" s="832"/>
      <c r="L91" s="831"/>
      <c r="M91" s="832"/>
      <c r="N91" s="831"/>
      <c r="O91" s="832"/>
      <c r="P91" s="831"/>
      <c r="Q91" s="832"/>
      <c r="R91" s="831"/>
      <c r="S91" s="833"/>
      <c r="T91" s="168"/>
      <c r="U91" s="30">
        <f>COUNTIF(D91:S91,"a")+COUNTIF(D91:S91,"s")</f>
        <v>0</v>
      </c>
      <c r="V91" s="213"/>
    </row>
    <row r="92" spans="1:22" ht="30" customHeight="1" thickBot="1" x14ac:dyDescent="0.25">
      <c r="A92" s="179"/>
      <c r="B92" s="130">
        <v>310</v>
      </c>
      <c r="C92" s="200" t="s">
        <v>155</v>
      </c>
      <c r="D92" s="5" t="s">
        <v>139</v>
      </c>
      <c r="E92" s="9"/>
      <c r="F92" s="5" t="s">
        <v>139</v>
      </c>
      <c r="G92" s="11"/>
      <c r="H92" s="5" t="s">
        <v>139</v>
      </c>
      <c r="I92" s="9"/>
      <c r="J92" s="10" t="s">
        <v>139</v>
      </c>
      <c r="K92" s="11"/>
      <c r="L92" s="5" t="s">
        <v>139</v>
      </c>
      <c r="M92" s="9"/>
      <c r="N92" s="10" t="s">
        <v>139</v>
      </c>
      <c r="O92" s="9"/>
      <c r="P92" s="11" t="s">
        <v>139</v>
      </c>
      <c r="Q92" s="9"/>
      <c r="R92" s="5" t="s">
        <v>139</v>
      </c>
      <c r="S92" s="263"/>
      <c r="T92" s="247"/>
    </row>
    <row r="93" spans="1:22" ht="27.95" customHeight="1" x14ac:dyDescent="0.2">
      <c r="A93" s="179"/>
      <c r="B93" s="111" t="s">
        <v>446</v>
      </c>
      <c r="C93" s="59" t="s">
        <v>447</v>
      </c>
      <c r="D93" s="834"/>
      <c r="E93" s="835"/>
      <c r="F93" s="834"/>
      <c r="G93" s="835"/>
      <c r="H93" s="834"/>
      <c r="I93" s="835"/>
      <c r="J93" s="834"/>
      <c r="K93" s="835"/>
      <c r="L93" s="834"/>
      <c r="M93" s="835"/>
      <c r="N93" s="834"/>
      <c r="O93" s="835"/>
      <c r="P93" s="834"/>
      <c r="Q93" s="835"/>
      <c r="R93" s="834"/>
      <c r="S93" s="836"/>
      <c r="T93" s="168"/>
      <c r="U93" s="30">
        <f t="shared" ref="U93:U99" si="2">COUNTIF(D93:S93,"a")+COUNTIF(D93:S93,"s")</f>
        <v>0</v>
      </c>
      <c r="V93" s="213"/>
    </row>
    <row r="94" spans="1:22" ht="27.95" customHeight="1" x14ac:dyDescent="0.2">
      <c r="A94" s="179"/>
      <c r="B94" s="120" t="s">
        <v>173</v>
      </c>
      <c r="C94" s="60" t="s">
        <v>448</v>
      </c>
      <c r="D94" s="840"/>
      <c r="E94" s="841"/>
      <c r="F94" s="840"/>
      <c r="G94" s="841"/>
      <c r="H94" s="840"/>
      <c r="I94" s="841"/>
      <c r="J94" s="840"/>
      <c r="K94" s="841"/>
      <c r="L94" s="840"/>
      <c r="M94" s="841"/>
      <c r="N94" s="840"/>
      <c r="O94" s="841"/>
      <c r="P94" s="840"/>
      <c r="Q94" s="841"/>
      <c r="R94" s="840"/>
      <c r="S94" s="842"/>
      <c r="T94" s="168"/>
      <c r="U94" s="30">
        <f t="shared" si="2"/>
        <v>0</v>
      </c>
      <c r="V94" s="213"/>
    </row>
    <row r="95" spans="1:22" ht="27.95" customHeight="1" x14ac:dyDescent="0.2">
      <c r="A95" s="179"/>
      <c r="B95" s="126" t="s">
        <v>174</v>
      </c>
      <c r="C95" s="68" t="s">
        <v>131</v>
      </c>
      <c r="D95" s="840"/>
      <c r="E95" s="841"/>
      <c r="F95" s="840"/>
      <c r="G95" s="841"/>
      <c r="H95" s="840"/>
      <c r="I95" s="841"/>
      <c r="J95" s="840"/>
      <c r="K95" s="841"/>
      <c r="L95" s="840"/>
      <c r="M95" s="841"/>
      <c r="N95" s="840"/>
      <c r="O95" s="841"/>
      <c r="P95" s="840"/>
      <c r="Q95" s="841"/>
      <c r="R95" s="840"/>
      <c r="S95" s="842"/>
      <c r="T95" s="168"/>
      <c r="U95" s="30">
        <f t="shared" si="2"/>
        <v>0</v>
      </c>
      <c r="V95" s="213"/>
    </row>
    <row r="96" spans="1:22" ht="27.95" customHeight="1" x14ac:dyDescent="0.2">
      <c r="A96" s="179"/>
      <c r="B96" s="120" t="s">
        <v>449</v>
      </c>
      <c r="C96" s="269" t="s">
        <v>450</v>
      </c>
      <c r="D96" s="840"/>
      <c r="E96" s="841"/>
      <c r="F96" s="840"/>
      <c r="G96" s="841"/>
      <c r="H96" s="840"/>
      <c r="I96" s="841"/>
      <c r="J96" s="840"/>
      <c r="K96" s="841"/>
      <c r="L96" s="840"/>
      <c r="M96" s="841"/>
      <c r="N96" s="840"/>
      <c r="O96" s="841"/>
      <c r="P96" s="840"/>
      <c r="Q96" s="841"/>
      <c r="R96" s="840"/>
      <c r="S96" s="842"/>
      <c r="T96" s="168"/>
      <c r="U96" s="30">
        <f t="shared" si="2"/>
        <v>0</v>
      </c>
      <c r="V96" s="213"/>
    </row>
    <row r="97" spans="1:22" ht="27.95" customHeight="1" x14ac:dyDescent="0.2">
      <c r="A97" s="179"/>
      <c r="B97" s="120" t="s">
        <v>451</v>
      </c>
      <c r="C97" s="68" t="s">
        <v>452</v>
      </c>
      <c r="D97" s="840"/>
      <c r="E97" s="841"/>
      <c r="F97" s="840"/>
      <c r="G97" s="841"/>
      <c r="H97" s="840"/>
      <c r="I97" s="841"/>
      <c r="J97" s="840"/>
      <c r="K97" s="841"/>
      <c r="L97" s="840"/>
      <c r="M97" s="841"/>
      <c r="N97" s="840"/>
      <c r="O97" s="841"/>
      <c r="P97" s="840"/>
      <c r="Q97" s="841"/>
      <c r="R97" s="840"/>
      <c r="S97" s="842"/>
      <c r="T97" s="168"/>
      <c r="U97" s="30">
        <f t="shared" si="2"/>
        <v>0</v>
      </c>
      <c r="V97" s="213"/>
    </row>
    <row r="98" spans="1:22" ht="27.95" customHeight="1" x14ac:dyDescent="0.2">
      <c r="A98" s="179"/>
      <c r="B98" s="120" t="s">
        <v>453</v>
      </c>
      <c r="C98" s="68" t="s">
        <v>454</v>
      </c>
      <c r="D98" s="840"/>
      <c r="E98" s="841"/>
      <c r="F98" s="840"/>
      <c r="G98" s="841"/>
      <c r="H98" s="840"/>
      <c r="I98" s="841"/>
      <c r="J98" s="840"/>
      <c r="K98" s="841"/>
      <c r="L98" s="840"/>
      <c r="M98" s="841"/>
      <c r="N98" s="840"/>
      <c r="O98" s="841"/>
      <c r="P98" s="840"/>
      <c r="Q98" s="841"/>
      <c r="R98" s="840"/>
      <c r="S98" s="842"/>
      <c r="T98" s="168"/>
      <c r="U98" s="30">
        <f t="shared" si="2"/>
        <v>0</v>
      </c>
      <c r="V98" s="213"/>
    </row>
    <row r="99" spans="1:22" ht="45" customHeight="1" thickBot="1" x14ac:dyDescent="0.25">
      <c r="A99" s="179"/>
      <c r="B99" s="120" t="s">
        <v>455</v>
      </c>
      <c r="C99" s="57" t="s">
        <v>456</v>
      </c>
      <c r="D99" s="837"/>
      <c r="E99" s="838"/>
      <c r="F99" s="837"/>
      <c r="G99" s="838"/>
      <c r="H99" s="837"/>
      <c r="I99" s="838"/>
      <c r="J99" s="837"/>
      <c r="K99" s="838"/>
      <c r="L99" s="837"/>
      <c r="M99" s="838"/>
      <c r="N99" s="837"/>
      <c r="O99" s="838"/>
      <c r="P99" s="837"/>
      <c r="Q99" s="838"/>
      <c r="R99" s="837"/>
      <c r="S99" s="839"/>
      <c r="T99" s="168"/>
      <c r="U99" s="30">
        <f t="shared" si="2"/>
        <v>0</v>
      </c>
      <c r="V99" s="213"/>
    </row>
    <row r="100" spans="1:22" ht="30" customHeight="1" thickBot="1" x14ac:dyDescent="0.25">
      <c r="A100" s="179"/>
      <c r="B100" s="130" t="s">
        <v>457</v>
      </c>
      <c r="C100" s="200" t="s">
        <v>222</v>
      </c>
      <c r="D100" s="5" t="s">
        <v>139</v>
      </c>
      <c r="E100" s="9"/>
      <c r="F100" s="10" t="s">
        <v>139</v>
      </c>
      <c r="G100" s="9"/>
      <c r="H100" s="10" t="s">
        <v>139</v>
      </c>
      <c r="I100" s="9"/>
      <c r="J100" s="10" t="s">
        <v>139</v>
      </c>
      <c r="K100" s="11"/>
      <c r="L100" s="5" t="s">
        <v>139</v>
      </c>
      <c r="M100" s="9"/>
      <c r="N100" s="10" t="s">
        <v>139</v>
      </c>
      <c r="O100" s="9"/>
      <c r="P100" s="11" t="s">
        <v>139</v>
      </c>
      <c r="Q100" s="9"/>
      <c r="R100" s="5" t="s">
        <v>139</v>
      </c>
      <c r="S100" s="263"/>
      <c r="T100" s="247"/>
    </row>
    <row r="101" spans="1:22" ht="45" customHeight="1" x14ac:dyDescent="0.2">
      <c r="A101" s="179"/>
      <c r="B101" s="111" t="s">
        <v>25</v>
      </c>
      <c r="C101" s="59" t="s">
        <v>1104</v>
      </c>
      <c r="D101" s="834"/>
      <c r="E101" s="835"/>
      <c r="F101" s="834"/>
      <c r="G101" s="835"/>
      <c r="H101" s="834"/>
      <c r="I101" s="835"/>
      <c r="J101" s="834"/>
      <c r="K101" s="835"/>
      <c r="L101" s="834"/>
      <c r="M101" s="835"/>
      <c r="N101" s="834"/>
      <c r="O101" s="835"/>
      <c r="P101" s="834"/>
      <c r="Q101" s="835"/>
      <c r="R101" s="834"/>
      <c r="S101" s="836"/>
      <c r="T101" s="168"/>
      <c r="U101" s="30">
        <f>COUNTIF(D101:S101,"a")+COUNTIF(D101:S101,"s")</f>
        <v>0</v>
      </c>
      <c r="V101" s="213"/>
    </row>
    <row r="102" spans="1:22" ht="27.95" customHeight="1" thickBot="1" x14ac:dyDescent="0.25">
      <c r="A102" s="171"/>
      <c r="B102" s="127" t="s">
        <v>458</v>
      </c>
      <c r="C102" s="289" t="s">
        <v>459</v>
      </c>
      <c r="D102" s="837"/>
      <c r="E102" s="838"/>
      <c r="F102" s="837"/>
      <c r="G102" s="838"/>
      <c r="H102" s="837"/>
      <c r="I102" s="838"/>
      <c r="J102" s="837"/>
      <c r="K102" s="838"/>
      <c r="L102" s="837"/>
      <c r="M102" s="838"/>
      <c r="N102" s="837"/>
      <c r="O102" s="838"/>
      <c r="P102" s="837"/>
      <c r="Q102" s="838"/>
      <c r="R102" s="837"/>
      <c r="S102" s="839"/>
      <c r="T102" s="172"/>
      <c r="U102" s="30">
        <f>COUNTIF(D102:S102,"a")+COUNTIF(D102:S102,"s")</f>
        <v>0</v>
      </c>
      <c r="V102" s="213"/>
    </row>
    <row r="103" spans="1:22" s="30" customFormat="1" x14ac:dyDescent="0.2">
      <c r="B103" s="290"/>
      <c r="C103" s="29"/>
    </row>
    <row r="104" spans="1:22" s="30" customFormat="1" x14ac:dyDescent="0.2">
      <c r="B104" s="290"/>
      <c r="C104" s="29"/>
    </row>
    <row r="105" spans="1:22" s="30" customFormat="1" x14ac:dyDescent="0.2">
      <c r="B105" s="290"/>
      <c r="C105" s="29"/>
    </row>
    <row r="106" spans="1:22" s="30" customFormat="1" x14ac:dyDescent="0.2">
      <c r="B106" s="290"/>
      <c r="C106" s="29"/>
    </row>
    <row r="107" spans="1:22" s="30" customFormat="1" x14ac:dyDescent="0.2">
      <c r="B107" s="290"/>
      <c r="C107" s="29"/>
    </row>
    <row r="108" spans="1:22" s="30" customFormat="1" x14ac:dyDescent="0.2">
      <c r="B108" s="290"/>
      <c r="C108" s="29"/>
    </row>
    <row r="109" spans="1:22" s="30" customFormat="1" x14ac:dyDescent="0.2">
      <c r="B109" s="290"/>
      <c r="C109" s="29"/>
    </row>
    <row r="110" spans="1:22" s="30" customFormat="1" x14ac:dyDescent="0.2">
      <c r="B110" s="290"/>
      <c r="C110" s="29"/>
    </row>
    <row r="111" spans="1:22" s="30" customFormat="1" x14ac:dyDescent="0.2">
      <c r="B111" s="290"/>
      <c r="C111" s="29"/>
    </row>
    <row r="112" spans="1:22" s="30" customFormat="1" x14ac:dyDescent="0.2">
      <c r="B112" s="290"/>
      <c r="C112" s="29"/>
    </row>
    <row r="113" spans="2:3" s="30" customFormat="1" x14ac:dyDescent="0.2">
      <c r="B113" s="290"/>
      <c r="C113" s="29"/>
    </row>
    <row r="114" spans="2:3" s="30" customFormat="1" x14ac:dyDescent="0.2">
      <c r="B114" s="290"/>
      <c r="C114" s="29"/>
    </row>
    <row r="115" spans="2:3" s="30" customFormat="1" x14ac:dyDescent="0.2">
      <c r="B115" s="290"/>
      <c r="C115" s="29"/>
    </row>
    <row r="116" spans="2:3" s="30" customFormat="1" x14ac:dyDescent="0.2">
      <c r="B116" s="290"/>
      <c r="C116" s="29"/>
    </row>
    <row r="117" spans="2:3" s="30" customFormat="1" x14ac:dyDescent="0.2">
      <c r="B117" s="290"/>
      <c r="C117" s="29"/>
    </row>
    <row r="118" spans="2:3" s="30" customFormat="1" x14ac:dyDescent="0.2">
      <c r="B118" s="290"/>
      <c r="C118" s="29"/>
    </row>
    <row r="119" spans="2:3" s="30" customFormat="1" x14ac:dyDescent="0.2">
      <c r="B119" s="290"/>
      <c r="C119" s="29"/>
    </row>
    <row r="120" spans="2:3" s="30" customFormat="1" x14ac:dyDescent="0.2">
      <c r="B120" s="290"/>
      <c r="C120" s="29"/>
    </row>
    <row r="121" spans="2:3" s="30" customFormat="1" x14ac:dyDescent="0.2">
      <c r="B121" s="290"/>
      <c r="C121" s="29"/>
    </row>
    <row r="122" spans="2:3" s="30" customFormat="1" x14ac:dyDescent="0.2">
      <c r="B122" s="290"/>
      <c r="C122" s="29"/>
    </row>
    <row r="123" spans="2:3" s="30" customFormat="1" x14ac:dyDescent="0.2">
      <c r="B123" s="290"/>
      <c r="C123" s="29"/>
    </row>
    <row r="124" spans="2:3" s="30" customFormat="1" x14ac:dyDescent="0.2">
      <c r="B124" s="290"/>
      <c r="C124" s="29"/>
    </row>
    <row r="125" spans="2:3" s="30" customFormat="1" x14ac:dyDescent="0.2">
      <c r="B125" s="290"/>
      <c r="C125" s="29"/>
    </row>
    <row r="126" spans="2:3" s="30" customFormat="1" x14ac:dyDescent="0.2">
      <c r="B126" s="290"/>
      <c r="C126" s="29"/>
    </row>
    <row r="127" spans="2:3" s="30" customFormat="1" x14ac:dyDescent="0.2">
      <c r="B127" s="290"/>
      <c r="C127" s="29"/>
    </row>
    <row r="128" spans="2:3" s="30" customFormat="1" x14ac:dyDescent="0.2">
      <c r="B128" s="290"/>
      <c r="C128" s="29"/>
    </row>
    <row r="129" spans="2:3" s="30" customFormat="1" x14ac:dyDescent="0.2">
      <c r="B129" s="290"/>
      <c r="C129" s="29"/>
    </row>
    <row r="130" spans="2:3" s="30" customFormat="1" x14ac:dyDescent="0.2">
      <c r="B130" s="290"/>
      <c r="C130" s="29"/>
    </row>
    <row r="131" spans="2:3" s="30" customFormat="1" x14ac:dyDescent="0.2">
      <c r="B131" s="290"/>
      <c r="C131" s="29"/>
    </row>
    <row r="132" spans="2:3" s="30" customFormat="1" x14ac:dyDescent="0.2">
      <c r="B132" s="290"/>
      <c r="C132" s="29"/>
    </row>
    <row r="133" spans="2:3" s="30" customFormat="1" x14ac:dyDescent="0.2">
      <c r="B133" s="290"/>
      <c r="C133" s="29"/>
    </row>
    <row r="134" spans="2:3" s="30" customFormat="1" x14ac:dyDescent="0.2">
      <c r="B134" s="290"/>
      <c r="C134" s="29"/>
    </row>
    <row r="135" spans="2:3" s="30" customFormat="1" x14ac:dyDescent="0.2">
      <c r="B135" s="290"/>
      <c r="C135" s="29"/>
    </row>
    <row r="136" spans="2:3" s="30" customFormat="1" x14ac:dyDescent="0.2">
      <c r="B136" s="290"/>
      <c r="C136" s="29"/>
    </row>
    <row r="137" spans="2:3" s="30" customFormat="1" x14ac:dyDescent="0.2">
      <c r="B137" s="290"/>
      <c r="C137" s="29"/>
    </row>
    <row r="138" spans="2:3" s="30" customFormat="1" x14ac:dyDescent="0.2">
      <c r="B138" s="290"/>
      <c r="C138" s="29"/>
    </row>
    <row r="139" spans="2:3" s="30" customFormat="1" x14ac:dyDescent="0.2">
      <c r="B139" s="290"/>
      <c r="C139" s="29"/>
    </row>
    <row r="140" spans="2:3" s="30" customFormat="1" x14ac:dyDescent="0.2">
      <c r="B140" s="290"/>
      <c r="C140" s="29"/>
    </row>
    <row r="141" spans="2:3" s="30" customFormat="1" x14ac:dyDescent="0.2">
      <c r="B141" s="290"/>
      <c r="C141" s="29"/>
    </row>
    <row r="142" spans="2:3" s="30" customFormat="1" x14ac:dyDescent="0.2">
      <c r="B142" s="290"/>
      <c r="C142" s="29"/>
    </row>
    <row r="143" spans="2:3" s="30" customFormat="1" x14ac:dyDescent="0.2">
      <c r="B143" s="290"/>
      <c r="C143" s="29"/>
    </row>
    <row r="144" spans="2:3" s="30" customFormat="1" x14ac:dyDescent="0.2">
      <c r="B144" s="290"/>
      <c r="C144" s="29"/>
    </row>
    <row r="145" spans="2:3" s="30" customFormat="1" x14ac:dyDescent="0.2">
      <c r="B145" s="290"/>
      <c r="C145" s="29"/>
    </row>
    <row r="146" spans="2:3" s="30" customFormat="1" x14ac:dyDescent="0.2">
      <c r="B146" s="290"/>
      <c r="C146" s="29"/>
    </row>
    <row r="147" spans="2:3" s="30" customFormat="1" x14ac:dyDescent="0.2">
      <c r="B147" s="290"/>
      <c r="C147" s="29"/>
    </row>
    <row r="148" spans="2:3" s="30" customFormat="1" x14ac:dyDescent="0.2">
      <c r="B148" s="290"/>
      <c r="C148" s="29"/>
    </row>
    <row r="149" spans="2:3" s="30" customFormat="1" x14ac:dyDescent="0.2">
      <c r="B149" s="290"/>
      <c r="C149" s="29"/>
    </row>
    <row r="150" spans="2:3" s="30" customFormat="1" x14ac:dyDescent="0.2">
      <c r="B150" s="290"/>
      <c r="C150" s="29"/>
    </row>
    <row r="151" spans="2:3" s="30" customFormat="1" x14ac:dyDescent="0.2">
      <c r="B151" s="290"/>
      <c r="C151" s="29"/>
    </row>
    <row r="152" spans="2:3" s="30" customFormat="1" x14ac:dyDescent="0.2">
      <c r="B152" s="290"/>
      <c r="C152" s="29"/>
    </row>
    <row r="153" spans="2:3" s="30" customFormat="1" x14ac:dyDescent="0.2">
      <c r="B153" s="290"/>
      <c r="C153" s="29"/>
    </row>
    <row r="154" spans="2:3" s="30" customFormat="1" x14ac:dyDescent="0.2">
      <c r="B154" s="290"/>
      <c r="C154" s="29"/>
    </row>
    <row r="155" spans="2:3" s="30" customFormat="1" x14ac:dyDescent="0.2">
      <c r="B155" s="290"/>
      <c r="C155" s="29"/>
    </row>
    <row r="156" spans="2:3" s="30" customFormat="1" x14ac:dyDescent="0.2">
      <c r="B156" s="290"/>
      <c r="C156" s="29"/>
    </row>
    <row r="157" spans="2:3" s="30" customFormat="1" x14ac:dyDescent="0.2">
      <c r="B157" s="290"/>
      <c r="C157" s="29"/>
    </row>
    <row r="158" spans="2:3" s="30" customFormat="1" x14ac:dyDescent="0.2">
      <c r="B158" s="290"/>
      <c r="C158" s="29"/>
    </row>
    <row r="159" spans="2:3" s="30" customFormat="1" x14ac:dyDescent="0.2">
      <c r="B159" s="290"/>
      <c r="C159" s="29"/>
    </row>
    <row r="160" spans="2:3" s="30" customFormat="1" x14ac:dyDescent="0.2">
      <c r="B160" s="290"/>
      <c r="C160" s="29"/>
    </row>
    <row r="161" spans="2:3" s="30" customFormat="1" x14ac:dyDescent="0.2">
      <c r="B161" s="290"/>
      <c r="C161" s="29"/>
    </row>
    <row r="162" spans="2:3" s="30" customFormat="1" x14ac:dyDescent="0.2">
      <c r="B162" s="290"/>
      <c r="C162" s="29"/>
    </row>
    <row r="163" spans="2:3" s="30" customFormat="1" x14ac:dyDescent="0.2">
      <c r="B163" s="290"/>
      <c r="C163" s="29"/>
    </row>
    <row r="164" spans="2:3" s="30" customFormat="1" x14ac:dyDescent="0.2">
      <c r="B164" s="290"/>
      <c r="C164" s="29"/>
    </row>
    <row r="165" spans="2:3" s="30" customFormat="1" x14ac:dyDescent="0.2">
      <c r="B165" s="290"/>
      <c r="C165" s="29"/>
    </row>
    <row r="166" spans="2:3" s="30" customFormat="1" x14ac:dyDescent="0.2">
      <c r="B166" s="290"/>
      <c r="C166" s="29"/>
    </row>
    <row r="167" spans="2:3" s="30" customFormat="1" x14ac:dyDescent="0.2">
      <c r="B167" s="290"/>
      <c r="C167" s="29"/>
    </row>
    <row r="168" spans="2:3" s="30" customFormat="1" x14ac:dyDescent="0.2">
      <c r="B168" s="290"/>
      <c r="C168" s="29"/>
    </row>
    <row r="169" spans="2:3" s="30" customFormat="1" x14ac:dyDescent="0.2">
      <c r="B169" s="290"/>
      <c r="C169" s="29"/>
    </row>
    <row r="170" spans="2:3" s="30" customFormat="1" x14ac:dyDescent="0.2">
      <c r="B170" s="290"/>
      <c r="C170" s="29"/>
    </row>
    <row r="171" spans="2:3" s="30" customFormat="1" x14ac:dyDescent="0.2">
      <c r="B171" s="290"/>
      <c r="C171" s="29"/>
    </row>
    <row r="172" spans="2:3" s="30" customFormat="1" x14ac:dyDescent="0.2">
      <c r="B172" s="290"/>
      <c r="C172" s="29"/>
    </row>
    <row r="173" spans="2:3" s="30" customFormat="1" x14ac:dyDescent="0.2">
      <c r="B173" s="290"/>
      <c r="C173" s="29"/>
    </row>
    <row r="174" spans="2:3" s="30" customFormat="1" x14ac:dyDescent="0.2">
      <c r="B174" s="290"/>
      <c r="C174" s="29"/>
    </row>
    <row r="175" spans="2:3" s="30" customFormat="1" x14ac:dyDescent="0.2">
      <c r="B175" s="290"/>
      <c r="C175" s="29"/>
    </row>
    <row r="176" spans="2:3" s="30" customFormat="1" x14ac:dyDescent="0.2">
      <c r="B176" s="290"/>
      <c r="C176" s="29"/>
    </row>
    <row r="177" spans="1:20" s="30" customFormat="1" x14ac:dyDescent="0.2">
      <c r="B177" s="290"/>
      <c r="C177" s="29"/>
    </row>
    <row r="178" spans="1:20" s="30" customFormat="1" x14ac:dyDescent="0.2">
      <c r="B178" s="290"/>
      <c r="C178" s="29"/>
    </row>
    <row r="179" spans="1:20" s="30" customFormat="1" x14ac:dyDescent="0.2">
      <c r="B179" s="290"/>
      <c r="C179" s="29"/>
    </row>
    <row r="180" spans="1:20" s="30" customFormat="1" x14ac:dyDescent="0.2">
      <c r="B180" s="290"/>
      <c r="C180" s="29"/>
    </row>
    <row r="181" spans="1:20" s="30" customFormat="1" x14ac:dyDescent="0.2">
      <c r="B181" s="290"/>
      <c r="C181" s="29"/>
    </row>
    <row r="182" spans="1:20" x14ac:dyDescent="0.2">
      <c r="A182" s="30"/>
      <c r="B182" s="290"/>
      <c r="C182" s="29"/>
      <c r="D182" s="30"/>
      <c r="E182" s="30"/>
      <c r="F182" s="30"/>
      <c r="G182" s="30"/>
      <c r="H182" s="30"/>
      <c r="I182" s="30"/>
      <c r="J182" s="30"/>
      <c r="K182" s="30"/>
      <c r="L182" s="30"/>
      <c r="M182" s="30"/>
      <c r="N182" s="30"/>
      <c r="O182" s="30"/>
      <c r="P182" s="30"/>
      <c r="Q182" s="30"/>
      <c r="R182" s="30"/>
      <c r="S182" s="30"/>
      <c r="T182" s="30"/>
    </row>
    <row r="183" spans="1:20" x14ac:dyDescent="0.2">
      <c r="A183" s="30"/>
      <c r="B183" s="290"/>
      <c r="C183" s="29"/>
      <c r="D183" s="30"/>
      <c r="E183" s="30"/>
      <c r="F183" s="30"/>
      <c r="G183" s="30"/>
      <c r="H183" s="30"/>
      <c r="I183" s="30"/>
      <c r="J183" s="30"/>
      <c r="K183" s="30"/>
      <c r="L183" s="30"/>
      <c r="M183" s="30"/>
      <c r="N183" s="30"/>
      <c r="O183" s="30"/>
      <c r="P183" s="30"/>
      <c r="Q183" s="30"/>
      <c r="R183" s="30"/>
      <c r="S183" s="30"/>
      <c r="T183" s="30"/>
    </row>
    <row r="184" spans="1:20" x14ac:dyDescent="0.2">
      <c r="A184" s="30"/>
      <c r="B184" s="290"/>
      <c r="C184" s="29"/>
      <c r="D184" s="30"/>
      <c r="E184" s="30"/>
      <c r="F184" s="30"/>
      <c r="G184" s="30"/>
      <c r="H184" s="30"/>
      <c r="I184" s="30"/>
      <c r="J184" s="30"/>
      <c r="K184" s="30"/>
      <c r="L184" s="30"/>
      <c r="M184" s="30"/>
      <c r="N184" s="30"/>
      <c r="O184" s="30"/>
      <c r="P184" s="30"/>
      <c r="Q184" s="30"/>
      <c r="R184" s="30"/>
      <c r="S184" s="30"/>
      <c r="T184" s="30"/>
    </row>
    <row r="185" spans="1:20" x14ac:dyDescent="0.2">
      <c r="A185" s="30"/>
      <c r="B185" s="290"/>
      <c r="C185" s="29"/>
      <c r="D185" s="30"/>
      <c r="E185" s="30"/>
      <c r="F185" s="30"/>
      <c r="G185" s="30"/>
      <c r="H185" s="30"/>
      <c r="I185" s="30"/>
      <c r="J185" s="30"/>
      <c r="K185" s="30"/>
      <c r="L185" s="30"/>
      <c r="M185" s="30"/>
      <c r="N185" s="30"/>
      <c r="O185" s="30"/>
      <c r="P185" s="30"/>
      <c r="Q185" s="30"/>
      <c r="R185" s="30"/>
      <c r="S185" s="30"/>
      <c r="T185" s="30"/>
    </row>
    <row r="186" spans="1:20" x14ac:dyDescent="0.2">
      <c r="A186" s="30"/>
      <c r="B186" s="290"/>
      <c r="C186" s="29"/>
      <c r="D186" s="30"/>
      <c r="E186" s="30"/>
      <c r="F186" s="30"/>
      <c r="G186" s="30"/>
      <c r="H186" s="30"/>
      <c r="I186" s="30"/>
      <c r="J186" s="30"/>
      <c r="K186" s="30"/>
      <c r="L186" s="30"/>
      <c r="M186" s="30"/>
      <c r="N186" s="30"/>
      <c r="O186" s="30"/>
      <c r="P186" s="30"/>
      <c r="Q186" s="30"/>
      <c r="R186" s="30"/>
      <c r="S186" s="30"/>
      <c r="T186" s="30"/>
    </row>
    <row r="187" spans="1:20" x14ac:dyDescent="0.2">
      <c r="A187" s="30"/>
      <c r="B187" s="290"/>
      <c r="C187" s="29"/>
      <c r="D187" s="30"/>
      <c r="E187" s="30"/>
      <c r="F187" s="30"/>
      <c r="G187" s="30"/>
      <c r="H187" s="30"/>
      <c r="I187" s="30"/>
      <c r="J187" s="30"/>
      <c r="K187" s="30"/>
      <c r="L187" s="30"/>
      <c r="M187" s="30"/>
      <c r="N187" s="30"/>
      <c r="O187" s="30"/>
      <c r="P187" s="30"/>
      <c r="Q187" s="30"/>
      <c r="R187" s="30"/>
      <c r="S187" s="30"/>
      <c r="T187" s="30"/>
    </row>
    <row r="188" spans="1:20" x14ac:dyDescent="0.2">
      <c r="A188" s="30"/>
      <c r="B188" s="290"/>
      <c r="C188" s="29"/>
      <c r="D188" s="30"/>
      <c r="E188" s="30"/>
      <c r="F188" s="30"/>
      <c r="G188" s="30"/>
      <c r="H188" s="30"/>
      <c r="I188" s="30"/>
      <c r="J188" s="30"/>
      <c r="K188" s="30"/>
      <c r="L188" s="30"/>
      <c r="M188" s="30"/>
      <c r="N188" s="30"/>
      <c r="O188" s="30"/>
      <c r="P188" s="30"/>
      <c r="Q188" s="30"/>
      <c r="R188" s="30"/>
      <c r="S188" s="30"/>
      <c r="T188" s="30"/>
    </row>
    <row r="189" spans="1:20" x14ac:dyDescent="0.2">
      <c r="A189" s="30"/>
      <c r="B189" s="290"/>
      <c r="C189" s="29"/>
      <c r="D189" s="30"/>
      <c r="E189" s="30"/>
      <c r="F189" s="30"/>
      <c r="G189" s="30"/>
      <c r="H189" s="30"/>
      <c r="I189" s="30"/>
      <c r="J189" s="30"/>
      <c r="K189" s="30"/>
      <c r="L189" s="30"/>
      <c r="M189" s="30"/>
      <c r="N189" s="30"/>
      <c r="O189" s="30"/>
      <c r="P189" s="30"/>
      <c r="Q189" s="30"/>
      <c r="R189" s="30"/>
      <c r="S189" s="30"/>
      <c r="T189" s="30"/>
    </row>
    <row r="190" spans="1:20" x14ac:dyDescent="0.2">
      <c r="A190" s="30"/>
      <c r="B190" s="290"/>
      <c r="C190" s="29"/>
      <c r="D190" s="30"/>
      <c r="E190" s="30"/>
      <c r="F190" s="30"/>
      <c r="G190" s="30"/>
      <c r="H190" s="30"/>
      <c r="I190" s="30"/>
      <c r="J190" s="30"/>
      <c r="K190" s="30"/>
      <c r="L190" s="30"/>
      <c r="M190" s="30"/>
      <c r="N190" s="30"/>
      <c r="O190" s="30"/>
      <c r="P190" s="30"/>
      <c r="Q190" s="30"/>
      <c r="R190" s="30"/>
      <c r="S190" s="30"/>
      <c r="T190" s="30"/>
    </row>
    <row r="191" spans="1:20" x14ac:dyDescent="0.2">
      <c r="A191" s="30"/>
      <c r="B191" s="290"/>
      <c r="C191" s="29"/>
      <c r="D191" s="30"/>
      <c r="E191" s="30"/>
      <c r="F191" s="30"/>
      <c r="G191" s="30"/>
      <c r="H191" s="30"/>
      <c r="I191" s="30"/>
      <c r="J191" s="30"/>
      <c r="K191" s="30"/>
      <c r="L191" s="30"/>
      <c r="M191" s="30"/>
      <c r="N191" s="30"/>
      <c r="O191" s="30"/>
      <c r="P191" s="30"/>
      <c r="Q191" s="30"/>
      <c r="R191" s="30"/>
      <c r="S191" s="30"/>
      <c r="T191" s="30"/>
    </row>
    <row r="192" spans="1:20" x14ac:dyDescent="0.2">
      <c r="A192" s="30"/>
      <c r="B192" s="290"/>
      <c r="C192" s="29"/>
      <c r="D192" s="30"/>
      <c r="E192" s="30"/>
      <c r="F192" s="30"/>
      <c r="G192" s="30"/>
      <c r="H192" s="30"/>
      <c r="I192" s="30"/>
      <c r="J192" s="30"/>
      <c r="K192" s="30"/>
      <c r="L192" s="30"/>
      <c r="M192" s="30"/>
      <c r="N192" s="30"/>
      <c r="O192" s="30"/>
      <c r="P192" s="30"/>
      <c r="Q192" s="30"/>
      <c r="R192" s="30"/>
      <c r="S192" s="30"/>
      <c r="T192" s="30"/>
    </row>
    <row r="193" spans="1:20" x14ac:dyDescent="0.2">
      <c r="A193" s="30"/>
      <c r="B193" s="290"/>
      <c r="C193" s="29"/>
      <c r="D193" s="30"/>
      <c r="E193" s="30"/>
      <c r="F193" s="30"/>
      <c r="G193" s="30"/>
      <c r="H193" s="30"/>
      <c r="I193" s="30"/>
      <c r="J193" s="30"/>
      <c r="K193" s="30"/>
      <c r="L193" s="30"/>
      <c r="M193" s="30"/>
      <c r="N193" s="30"/>
      <c r="O193" s="30"/>
      <c r="P193" s="30"/>
      <c r="Q193" s="30"/>
      <c r="R193" s="30"/>
      <c r="S193" s="30"/>
      <c r="T193" s="30"/>
    </row>
    <row r="194" spans="1:20" x14ac:dyDescent="0.2">
      <c r="A194" s="30"/>
      <c r="B194" s="290"/>
      <c r="C194" s="29"/>
      <c r="D194" s="30"/>
      <c r="E194" s="30"/>
      <c r="F194" s="30"/>
      <c r="G194" s="30"/>
      <c r="H194" s="30"/>
      <c r="I194" s="30"/>
      <c r="J194" s="30"/>
      <c r="K194" s="30"/>
      <c r="L194" s="30"/>
      <c r="M194" s="30"/>
      <c r="N194" s="30"/>
      <c r="O194" s="30"/>
      <c r="P194" s="30"/>
      <c r="Q194" s="30"/>
      <c r="R194" s="30"/>
      <c r="S194" s="30"/>
      <c r="T194" s="30"/>
    </row>
    <row r="195" spans="1:20" x14ac:dyDescent="0.2">
      <c r="A195" s="30"/>
      <c r="B195" s="290"/>
      <c r="C195" s="29"/>
      <c r="D195" s="30"/>
      <c r="E195" s="30"/>
      <c r="F195" s="30"/>
      <c r="G195" s="30"/>
      <c r="H195" s="30"/>
      <c r="I195" s="30"/>
      <c r="J195" s="30"/>
      <c r="K195" s="30"/>
      <c r="L195" s="30"/>
      <c r="M195" s="30"/>
      <c r="N195" s="30"/>
      <c r="O195" s="30"/>
      <c r="P195" s="30"/>
      <c r="Q195" s="30"/>
      <c r="R195" s="30"/>
      <c r="S195" s="30"/>
      <c r="T195" s="30"/>
    </row>
    <row r="196" spans="1:20" x14ac:dyDescent="0.2">
      <c r="A196" s="30"/>
      <c r="B196" s="290"/>
      <c r="C196" s="29"/>
      <c r="D196" s="30"/>
      <c r="E196" s="30"/>
      <c r="F196" s="30"/>
      <c r="G196" s="30"/>
      <c r="H196" s="30"/>
      <c r="I196" s="30"/>
      <c r="J196" s="30"/>
      <c r="K196" s="30"/>
      <c r="L196" s="30"/>
      <c r="M196" s="30"/>
      <c r="N196" s="30"/>
      <c r="O196" s="30"/>
      <c r="P196" s="30"/>
      <c r="Q196" s="30"/>
      <c r="R196" s="30"/>
      <c r="S196" s="30"/>
      <c r="T196" s="30"/>
    </row>
    <row r="197" spans="1:20" x14ac:dyDescent="0.2">
      <c r="A197" s="30"/>
      <c r="B197" s="290"/>
      <c r="C197" s="29"/>
      <c r="D197" s="30"/>
      <c r="E197" s="30"/>
      <c r="F197" s="30"/>
      <c r="G197" s="30"/>
      <c r="H197" s="30"/>
      <c r="I197" s="30"/>
      <c r="J197" s="30"/>
      <c r="K197" s="30"/>
      <c r="L197" s="30"/>
      <c r="M197" s="30"/>
      <c r="N197" s="30"/>
      <c r="O197" s="30"/>
      <c r="P197" s="30"/>
      <c r="Q197" s="30"/>
      <c r="R197" s="30"/>
      <c r="S197" s="30"/>
      <c r="T197" s="30"/>
    </row>
    <row r="198" spans="1:20" x14ac:dyDescent="0.2">
      <c r="A198" s="30"/>
      <c r="B198" s="290"/>
      <c r="C198" s="29"/>
      <c r="D198" s="30"/>
      <c r="E198" s="30"/>
      <c r="F198" s="30"/>
      <c r="G198" s="30"/>
      <c r="H198" s="30"/>
      <c r="I198" s="30"/>
      <c r="J198" s="30"/>
      <c r="K198" s="30"/>
      <c r="L198" s="30"/>
      <c r="M198" s="30"/>
      <c r="N198" s="30"/>
      <c r="O198" s="30"/>
      <c r="P198" s="30"/>
      <c r="Q198" s="30"/>
      <c r="R198" s="30"/>
      <c r="S198" s="30"/>
      <c r="T198" s="30"/>
    </row>
    <row r="199" spans="1:20" x14ac:dyDescent="0.2">
      <c r="A199" s="30"/>
      <c r="B199" s="290"/>
      <c r="C199" s="29"/>
      <c r="D199" s="30"/>
      <c r="E199" s="30"/>
      <c r="F199" s="30"/>
      <c r="G199" s="30"/>
      <c r="H199" s="30"/>
      <c r="I199" s="30"/>
      <c r="J199" s="30"/>
      <c r="K199" s="30"/>
      <c r="L199" s="30"/>
      <c r="M199" s="30"/>
      <c r="N199" s="30"/>
      <c r="O199" s="30"/>
      <c r="P199" s="30"/>
      <c r="Q199" s="30"/>
      <c r="R199" s="30"/>
      <c r="S199" s="30"/>
      <c r="T199" s="30"/>
    </row>
    <row r="200" spans="1:20" x14ac:dyDescent="0.2">
      <c r="A200" s="30"/>
      <c r="B200" s="290"/>
      <c r="C200" s="29"/>
      <c r="D200" s="30"/>
      <c r="E200" s="30"/>
      <c r="F200" s="30"/>
      <c r="G200" s="30"/>
      <c r="H200" s="30"/>
      <c r="I200" s="30"/>
      <c r="J200" s="30"/>
      <c r="K200" s="30"/>
      <c r="L200" s="30"/>
      <c r="M200" s="30"/>
      <c r="N200" s="30"/>
      <c r="O200" s="30"/>
      <c r="P200" s="30"/>
      <c r="Q200" s="30"/>
      <c r="R200" s="30"/>
      <c r="S200" s="30"/>
      <c r="T200" s="30"/>
    </row>
    <row r="201" spans="1:20" x14ac:dyDescent="0.2">
      <c r="A201" s="30"/>
      <c r="B201" s="290"/>
      <c r="C201" s="29"/>
      <c r="D201" s="30"/>
      <c r="E201" s="30"/>
      <c r="F201" s="30"/>
      <c r="G201" s="30"/>
      <c r="H201" s="30"/>
      <c r="I201" s="30"/>
      <c r="J201" s="30"/>
      <c r="K201" s="30"/>
      <c r="L201" s="30"/>
      <c r="M201" s="30"/>
      <c r="N201" s="30"/>
      <c r="O201" s="30"/>
      <c r="P201" s="30"/>
      <c r="Q201" s="30"/>
      <c r="R201" s="30"/>
      <c r="S201" s="30"/>
      <c r="T201" s="30"/>
    </row>
    <row r="202" spans="1:20" x14ac:dyDescent="0.2">
      <c r="A202" s="30"/>
      <c r="B202" s="290"/>
      <c r="C202" s="29"/>
      <c r="D202" s="30"/>
      <c r="E202" s="30"/>
      <c r="F202" s="30"/>
      <c r="G202" s="30"/>
      <c r="H202" s="30"/>
      <c r="I202" s="30"/>
      <c r="J202" s="30"/>
      <c r="K202" s="30"/>
      <c r="L202" s="30"/>
      <c r="M202" s="30"/>
      <c r="N202" s="30"/>
      <c r="O202" s="30"/>
      <c r="P202" s="30"/>
      <c r="Q202" s="30"/>
      <c r="R202" s="30"/>
      <c r="S202" s="30"/>
      <c r="T202" s="30"/>
    </row>
    <row r="203" spans="1:20" x14ac:dyDescent="0.2">
      <c r="A203" s="30"/>
      <c r="B203" s="290"/>
      <c r="C203" s="29"/>
      <c r="D203" s="30"/>
      <c r="E203" s="30"/>
      <c r="F203" s="30"/>
      <c r="G203" s="30"/>
      <c r="H203" s="30"/>
      <c r="I203" s="30"/>
      <c r="J203" s="30"/>
      <c r="K203" s="30"/>
      <c r="L203" s="30"/>
      <c r="M203" s="30"/>
      <c r="N203" s="30"/>
      <c r="O203" s="30"/>
      <c r="P203" s="30"/>
      <c r="Q203" s="30"/>
      <c r="R203" s="30"/>
      <c r="S203" s="30"/>
      <c r="T203" s="30"/>
    </row>
    <row r="204" spans="1:20" x14ac:dyDescent="0.2">
      <c r="A204" s="30"/>
      <c r="B204" s="290"/>
      <c r="C204" s="29"/>
      <c r="D204" s="30"/>
      <c r="E204" s="30"/>
      <c r="F204" s="30"/>
      <c r="G204" s="30"/>
      <c r="H204" s="30"/>
      <c r="I204" s="30"/>
      <c r="J204" s="30"/>
      <c r="K204" s="30"/>
      <c r="L204" s="30"/>
      <c r="M204" s="30"/>
      <c r="N204" s="30"/>
      <c r="O204" s="30"/>
      <c r="P204" s="30"/>
      <c r="Q204" s="30"/>
      <c r="R204" s="30"/>
      <c r="S204" s="30"/>
      <c r="T204" s="30"/>
    </row>
    <row r="205" spans="1:20" x14ac:dyDescent="0.2">
      <c r="A205" s="30"/>
      <c r="B205" s="290"/>
      <c r="C205" s="29"/>
      <c r="D205" s="30"/>
      <c r="E205" s="30"/>
      <c r="F205" s="30"/>
      <c r="G205" s="30"/>
      <c r="H205" s="30"/>
      <c r="I205" s="30"/>
      <c r="J205" s="30"/>
      <c r="K205" s="30"/>
      <c r="L205" s="30"/>
      <c r="M205" s="30"/>
      <c r="N205" s="30"/>
      <c r="O205" s="30"/>
      <c r="P205" s="30"/>
      <c r="Q205" s="30"/>
      <c r="R205" s="30"/>
      <c r="S205" s="30"/>
      <c r="T205" s="30"/>
    </row>
    <row r="206" spans="1:20" x14ac:dyDescent="0.2">
      <c r="A206" s="30"/>
      <c r="B206" s="290"/>
      <c r="C206" s="29"/>
      <c r="D206" s="30"/>
      <c r="E206" s="30"/>
      <c r="F206" s="30"/>
      <c r="G206" s="30"/>
      <c r="H206" s="30"/>
      <c r="I206" s="30"/>
      <c r="J206" s="30"/>
      <c r="K206" s="30"/>
      <c r="L206" s="30"/>
      <c r="M206" s="30"/>
      <c r="N206" s="30"/>
      <c r="O206" s="30"/>
      <c r="P206" s="30"/>
      <c r="Q206" s="30"/>
      <c r="R206" s="30"/>
      <c r="S206" s="30"/>
      <c r="T206" s="30"/>
    </row>
    <row r="207" spans="1:20" x14ac:dyDescent="0.2">
      <c r="A207" s="30"/>
      <c r="B207" s="290"/>
      <c r="C207" s="29"/>
      <c r="D207" s="30"/>
      <c r="E207" s="30"/>
      <c r="F207" s="30"/>
      <c r="G207" s="30"/>
      <c r="H207" s="30"/>
      <c r="I207" s="30"/>
      <c r="J207" s="30"/>
      <c r="K207" s="30"/>
      <c r="L207" s="30"/>
      <c r="M207" s="30"/>
      <c r="N207" s="30"/>
      <c r="O207" s="30"/>
      <c r="P207" s="30"/>
      <c r="Q207" s="30"/>
      <c r="R207" s="30"/>
      <c r="S207" s="30"/>
      <c r="T207" s="30"/>
    </row>
    <row r="208" spans="1:20" x14ac:dyDescent="0.2">
      <c r="A208" s="30"/>
      <c r="B208" s="290"/>
      <c r="C208" s="29"/>
      <c r="D208" s="30"/>
      <c r="E208" s="30"/>
      <c r="F208" s="30"/>
      <c r="G208" s="30"/>
      <c r="H208" s="30"/>
      <c r="I208" s="30"/>
      <c r="J208" s="30"/>
      <c r="K208" s="30"/>
      <c r="L208" s="30"/>
      <c r="M208" s="30"/>
      <c r="N208" s="30"/>
      <c r="O208" s="30"/>
      <c r="P208" s="30"/>
      <c r="Q208" s="30"/>
      <c r="R208" s="30"/>
      <c r="S208" s="30"/>
      <c r="T208" s="30"/>
    </row>
    <row r="209" spans="1:20" x14ac:dyDescent="0.2">
      <c r="A209" s="30"/>
      <c r="B209" s="290"/>
      <c r="C209" s="29"/>
      <c r="D209" s="30"/>
      <c r="E209" s="30"/>
      <c r="F209" s="30"/>
      <c r="G209" s="30"/>
      <c r="H209" s="30"/>
      <c r="I209" s="30"/>
      <c r="J209" s="30"/>
      <c r="K209" s="30"/>
      <c r="L209" s="30"/>
      <c r="M209" s="30"/>
      <c r="N209" s="30"/>
      <c r="O209" s="30"/>
      <c r="P209" s="30"/>
      <c r="Q209" s="30"/>
      <c r="R209" s="30"/>
      <c r="S209" s="30"/>
      <c r="T209" s="30"/>
    </row>
    <row r="210" spans="1:20" x14ac:dyDescent="0.2">
      <c r="A210" s="30"/>
      <c r="B210" s="290"/>
      <c r="C210" s="29"/>
      <c r="D210" s="30"/>
      <c r="E210" s="30"/>
      <c r="F210" s="30"/>
      <c r="G210" s="30"/>
      <c r="H210" s="30"/>
      <c r="I210" s="30"/>
      <c r="J210" s="30"/>
      <c r="K210" s="30"/>
      <c r="L210" s="30"/>
      <c r="M210" s="30"/>
      <c r="N210" s="30"/>
      <c r="O210" s="30"/>
      <c r="P210" s="30"/>
      <c r="Q210" s="30"/>
      <c r="R210" s="30"/>
      <c r="S210" s="30"/>
      <c r="T210" s="30"/>
    </row>
    <row r="211" spans="1:20" x14ac:dyDescent="0.2">
      <c r="A211" s="30"/>
      <c r="B211" s="290"/>
      <c r="C211" s="29"/>
      <c r="D211" s="30"/>
      <c r="E211" s="30"/>
      <c r="F211" s="30"/>
      <c r="G211" s="30"/>
      <c r="H211" s="30"/>
      <c r="I211" s="30"/>
      <c r="J211" s="30"/>
      <c r="K211" s="30"/>
      <c r="L211" s="30"/>
      <c r="M211" s="30"/>
      <c r="N211" s="30"/>
      <c r="O211" s="30"/>
      <c r="P211" s="30"/>
      <c r="Q211" s="30"/>
      <c r="R211" s="30"/>
      <c r="S211" s="30"/>
      <c r="T211" s="30"/>
    </row>
    <row r="212" spans="1:20" x14ac:dyDescent="0.2">
      <c r="A212" s="30"/>
      <c r="B212" s="290"/>
      <c r="C212" s="29"/>
      <c r="D212" s="30"/>
      <c r="E212" s="30"/>
      <c r="F212" s="30"/>
      <c r="G212" s="30"/>
      <c r="H212" s="30"/>
      <c r="I212" s="30"/>
      <c r="J212" s="30"/>
      <c r="K212" s="30"/>
      <c r="L212" s="30"/>
      <c r="M212" s="30"/>
      <c r="N212" s="30"/>
      <c r="O212" s="30"/>
      <c r="P212" s="30"/>
      <c r="Q212" s="30"/>
      <c r="R212" s="30"/>
      <c r="S212" s="30"/>
      <c r="T212" s="30"/>
    </row>
    <row r="213" spans="1:20" x14ac:dyDescent="0.2">
      <c r="A213" s="30"/>
      <c r="B213" s="290"/>
      <c r="C213" s="29"/>
      <c r="D213" s="30"/>
      <c r="E213" s="30"/>
      <c r="F213" s="30"/>
      <c r="G213" s="30"/>
      <c r="H213" s="30"/>
      <c r="I213" s="30"/>
      <c r="J213" s="30"/>
      <c r="K213" s="30"/>
      <c r="L213" s="30"/>
      <c r="M213" s="30"/>
      <c r="N213" s="30"/>
      <c r="O213" s="30"/>
      <c r="P213" s="30"/>
      <c r="Q213" s="30"/>
      <c r="R213" s="30"/>
      <c r="S213" s="30"/>
      <c r="T213" s="30"/>
    </row>
    <row r="214" spans="1:20" x14ac:dyDescent="0.2">
      <c r="A214" s="30"/>
      <c r="B214" s="290"/>
      <c r="C214" s="29"/>
      <c r="D214" s="30"/>
      <c r="E214" s="30"/>
      <c r="F214" s="30"/>
      <c r="G214" s="30"/>
      <c r="H214" s="30"/>
      <c r="I214" s="30"/>
      <c r="J214" s="30"/>
      <c r="K214" s="30"/>
      <c r="L214" s="30"/>
      <c r="M214" s="30"/>
      <c r="N214" s="30"/>
      <c r="O214" s="30"/>
      <c r="P214" s="30"/>
      <c r="Q214" s="30"/>
      <c r="R214" s="30"/>
      <c r="S214" s="30"/>
      <c r="T214" s="30"/>
    </row>
    <row r="215" spans="1:20" x14ac:dyDescent="0.2">
      <c r="A215" s="30"/>
      <c r="B215" s="290"/>
      <c r="C215" s="29"/>
      <c r="D215" s="30"/>
      <c r="E215" s="30"/>
      <c r="F215" s="30"/>
      <c r="G215" s="30"/>
      <c r="H215" s="30"/>
      <c r="I215" s="30"/>
      <c r="J215" s="30"/>
      <c r="K215" s="30"/>
      <c r="L215" s="30"/>
      <c r="M215" s="30"/>
      <c r="N215" s="30"/>
      <c r="O215" s="30"/>
      <c r="P215" s="30"/>
      <c r="Q215" s="30"/>
      <c r="R215" s="30"/>
      <c r="S215" s="30"/>
      <c r="T215" s="30"/>
    </row>
    <row r="216" spans="1:20" x14ac:dyDescent="0.2">
      <c r="A216" s="30"/>
      <c r="B216" s="290"/>
      <c r="C216" s="29"/>
      <c r="D216" s="30"/>
      <c r="E216" s="30"/>
      <c r="F216" s="30"/>
      <c r="G216" s="30"/>
      <c r="H216" s="30"/>
      <c r="I216" s="30"/>
      <c r="J216" s="30"/>
      <c r="K216" s="30"/>
      <c r="L216" s="30"/>
      <c r="M216" s="30"/>
      <c r="N216" s="30"/>
      <c r="O216" s="30"/>
      <c r="P216" s="30"/>
      <c r="Q216" s="30"/>
      <c r="R216" s="30"/>
      <c r="S216" s="30"/>
      <c r="T216" s="30"/>
    </row>
    <row r="217" spans="1:20" x14ac:dyDescent="0.2">
      <c r="A217" s="30"/>
      <c r="B217" s="290"/>
      <c r="C217" s="29"/>
      <c r="D217" s="30"/>
      <c r="E217" s="30"/>
      <c r="F217" s="30"/>
      <c r="G217" s="30"/>
      <c r="H217" s="30"/>
      <c r="I217" s="30"/>
      <c r="J217" s="30"/>
      <c r="K217" s="30"/>
      <c r="L217" s="30"/>
      <c r="M217" s="30"/>
      <c r="N217" s="30"/>
      <c r="O217" s="30"/>
      <c r="P217" s="30"/>
      <c r="Q217" s="30"/>
      <c r="R217" s="30"/>
      <c r="S217" s="30"/>
      <c r="T217" s="30"/>
    </row>
    <row r="218" spans="1:20" x14ac:dyDescent="0.2">
      <c r="A218" s="30"/>
      <c r="B218" s="290"/>
      <c r="C218" s="29"/>
      <c r="D218" s="30"/>
      <c r="E218" s="30"/>
      <c r="F218" s="30"/>
      <c r="G218" s="30"/>
      <c r="H218" s="30"/>
      <c r="I218" s="30"/>
      <c r="J218" s="30"/>
      <c r="K218" s="30"/>
      <c r="L218" s="30"/>
      <c r="M218" s="30"/>
      <c r="N218" s="30"/>
      <c r="O218" s="30"/>
      <c r="P218" s="30"/>
      <c r="Q218" s="30"/>
      <c r="R218" s="30"/>
      <c r="S218" s="30"/>
      <c r="T218" s="30"/>
    </row>
    <row r="219" spans="1:20" x14ac:dyDescent="0.2">
      <c r="A219" s="30"/>
      <c r="B219" s="290"/>
      <c r="C219" s="29"/>
      <c r="D219" s="30"/>
      <c r="E219" s="30"/>
      <c r="F219" s="30"/>
      <c r="G219" s="30"/>
      <c r="H219" s="30"/>
      <c r="I219" s="30"/>
      <c r="J219" s="30"/>
      <c r="K219" s="30"/>
      <c r="L219" s="30"/>
      <c r="M219" s="30"/>
      <c r="N219" s="30"/>
      <c r="O219" s="30"/>
      <c r="P219" s="30"/>
      <c r="Q219" s="30"/>
      <c r="R219" s="30"/>
      <c r="S219" s="30"/>
      <c r="T219" s="30"/>
    </row>
    <row r="220" spans="1:20" x14ac:dyDescent="0.2">
      <c r="A220" s="30"/>
      <c r="B220" s="290"/>
      <c r="C220" s="29"/>
      <c r="D220" s="30"/>
      <c r="E220" s="30"/>
      <c r="F220" s="30"/>
      <c r="G220" s="30"/>
      <c r="H220" s="30"/>
      <c r="I220" s="30"/>
      <c r="J220" s="30"/>
      <c r="K220" s="30"/>
      <c r="L220" s="30"/>
      <c r="M220" s="30"/>
      <c r="N220" s="30"/>
      <c r="O220" s="30"/>
      <c r="P220" s="30"/>
      <c r="Q220" s="30"/>
      <c r="R220" s="30"/>
      <c r="S220" s="30"/>
      <c r="T220" s="30"/>
    </row>
    <row r="221" spans="1:20" x14ac:dyDescent="0.2">
      <c r="A221" s="30"/>
      <c r="B221" s="290"/>
      <c r="C221" s="29"/>
      <c r="D221" s="30"/>
      <c r="E221" s="30"/>
      <c r="F221" s="30"/>
      <c r="G221" s="30"/>
      <c r="H221" s="30"/>
      <c r="I221" s="30"/>
      <c r="J221" s="30"/>
      <c r="K221" s="30"/>
      <c r="L221" s="30"/>
      <c r="M221" s="30"/>
      <c r="N221" s="30"/>
      <c r="O221" s="30"/>
      <c r="P221" s="30"/>
      <c r="Q221" s="30"/>
      <c r="R221" s="30"/>
      <c r="S221" s="30"/>
      <c r="T221" s="30"/>
    </row>
    <row r="222" spans="1:20" x14ac:dyDescent="0.2">
      <c r="A222" s="30"/>
      <c r="B222" s="290"/>
      <c r="C222" s="29"/>
      <c r="D222" s="30"/>
      <c r="E222" s="30"/>
      <c r="F222" s="30"/>
      <c r="G222" s="30"/>
      <c r="H222" s="30"/>
      <c r="I222" s="30"/>
      <c r="J222" s="30"/>
      <c r="K222" s="30"/>
      <c r="L222" s="30"/>
      <c r="M222" s="30"/>
      <c r="N222" s="30"/>
      <c r="O222" s="30"/>
      <c r="P222" s="30"/>
      <c r="Q222" s="30"/>
      <c r="R222" s="30"/>
      <c r="S222" s="30"/>
      <c r="T222" s="30"/>
    </row>
    <row r="223" spans="1:20" x14ac:dyDescent="0.2">
      <c r="A223" s="30"/>
      <c r="B223" s="290"/>
      <c r="C223" s="29"/>
      <c r="D223" s="30"/>
      <c r="E223" s="30"/>
      <c r="F223" s="30"/>
      <c r="G223" s="30"/>
      <c r="H223" s="30"/>
      <c r="I223" s="30"/>
      <c r="J223" s="30"/>
      <c r="K223" s="30"/>
      <c r="L223" s="30"/>
      <c r="M223" s="30"/>
      <c r="N223" s="30"/>
      <c r="O223" s="30"/>
      <c r="P223" s="30"/>
      <c r="Q223" s="30"/>
      <c r="R223" s="30"/>
      <c r="S223" s="30"/>
      <c r="T223" s="30"/>
    </row>
    <row r="224" spans="1:20" x14ac:dyDescent="0.2">
      <c r="A224" s="30"/>
      <c r="B224" s="290"/>
      <c r="C224" s="29"/>
      <c r="D224" s="30"/>
      <c r="E224" s="30"/>
      <c r="F224" s="30"/>
      <c r="G224" s="30"/>
      <c r="H224" s="30"/>
      <c r="I224" s="30"/>
      <c r="J224" s="30"/>
      <c r="K224" s="30"/>
      <c r="L224" s="30"/>
      <c r="M224" s="30"/>
      <c r="N224" s="30"/>
      <c r="O224" s="30"/>
      <c r="P224" s="30"/>
      <c r="Q224" s="30"/>
      <c r="R224" s="30"/>
      <c r="S224" s="30"/>
      <c r="T224" s="30"/>
    </row>
    <row r="225" spans="1:20" x14ac:dyDescent="0.2">
      <c r="A225" s="30"/>
      <c r="B225" s="290"/>
      <c r="C225" s="29"/>
      <c r="D225" s="30"/>
      <c r="E225" s="30"/>
      <c r="F225" s="30"/>
      <c r="G225" s="30"/>
      <c r="H225" s="30"/>
      <c r="I225" s="30"/>
      <c r="J225" s="30"/>
      <c r="K225" s="30"/>
      <c r="L225" s="30"/>
      <c r="M225" s="30"/>
      <c r="N225" s="30"/>
      <c r="O225" s="30"/>
      <c r="P225" s="30"/>
      <c r="Q225" s="30"/>
      <c r="R225" s="30"/>
      <c r="S225" s="30"/>
      <c r="T225" s="30"/>
    </row>
    <row r="226" spans="1:20" x14ac:dyDescent="0.2">
      <c r="A226" s="30"/>
      <c r="B226" s="290"/>
      <c r="C226" s="29"/>
      <c r="D226" s="30"/>
      <c r="E226" s="30"/>
      <c r="F226" s="30"/>
      <c r="G226" s="30"/>
      <c r="H226" s="30"/>
      <c r="I226" s="30"/>
      <c r="J226" s="30"/>
      <c r="K226" s="30"/>
      <c r="L226" s="30"/>
      <c r="M226" s="30"/>
      <c r="N226" s="30"/>
      <c r="O226" s="30"/>
      <c r="P226" s="30"/>
      <c r="Q226" s="30"/>
      <c r="R226" s="30"/>
      <c r="S226" s="30"/>
      <c r="T226" s="30"/>
    </row>
    <row r="227" spans="1:20" x14ac:dyDescent="0.2">
      <c r="A227" s="30"/>
      <c r="B227" s="290"/>
      <c r="C227" s="29"/>
      <c r="D227" s="30"/>
      <c r="E227" s="30"/>
      <c r="F227" s="30"/>
      <c r="G227" s="30"/>
      <c r="H227" s="30"/>
      <c r="I227" s="30"/>
      <c r="J227" s="30"/>
      <c r="K227" s="30"/>
      <c r="L227" s="30"/>
      <c r="M227" s="30"/>
      <c r="N227" s="30"/>
      <c r="O227" s="30"/>
      <c r="P227" s="30"/>
      <c r="Q227" s="30"/>
      <c r="R227" s="30"/>
      <c r="S227" s="30"/>
      <c r="T227" s="30"/>
    </row>
    <row r="228" spans="1:20" x14ac:dyDescent="0.2">
      <c r="A228" s="30"/>
      <c r="B228" s="290"/>
      <c r="C228" s="29"/>
      <c r="D228" s="30"/>
      <c r="E228" s="30"/>
      <c r="F228" s="30"/>
      <c r="G228" s="30"/>
      <c r="H228" s="30"/>
      <c r="I228" s="30"/>
      <c r="J228" s="30"/>
      <c r="K228" s="30"/>
      <c r="L228" s="30"/>
      <c r="M228" s="30"/>
      <c r="N228" s="30"/>
      <c r="O228" s="30"/>
      <c r="P228" s="30"/>
      <c r="Q228" s="30"/>
      <c r="R228" s="30"/>
      <c r="S228" s="30"/>
      <c r="T228" s="30"/>
    </row>
    <row r="229" spans="1:20" x14ac:dyDescent="0.2">
      <c r="A229" s="30"/>
      <c r="B229" s="290"/>
      <c r="C229" s="29"/>
      <c r="D229" s="30"/>
      <c r="E229" s="30"/>
      <c r="F229" s="30"/>
      <c r="G229" s="30"/>
      <c r="H229" s="30"/>
      <c r="I229" s="30"/>
      <c r="J229" s="30"/>
      <c r="K229" s="30"/>
      <c r="L229" s="30"/>
      <c r="M229" s="30"/>
      <c r="N229" s="30"/>
      <c r="O229" s="30"/>
      <c r="P229" s="30"/>
      <c r="Q229" s="30"/>
      <c r="R229" s="30"/>
      <c r="S229" s="30"/>
      <c r="T229" s="30"/>
    </row>
    <row r="230" spans="1:20" x14ac:dyDescent="0.2">
      <c r="A230" s="30"/>
      <c r="B230" s="290"/>
      <c r="C230" s="29"/>
      <c r="D230" s="30"/>
      <c r="E230" s="30"/>
      <c r="F230" s="30"/>
      <c r="G230" s="30"/>
      <c r="H230" s="30"/>
      <c r="I230" s="30"/>
      <c r="J230" s="30"/>
      <c r="K230" s="30"/>
      <c r="L230" s="30"/>
      <c r="M230" s="30"/>
      <c r="N230" s="30"/>
      <c r="O230" s="30"/>
      <c r="P230" s="30"/>
      <c r="Q230" s="30"/>
      <c r="R230" s="30"/>
      <c r="S230" s="30"/>
      <c r="T230" s="30"/>
    </row>
    <row r="231" spans="1:20" x14ac:dyDescent="0.2">
      <c r="A231" s="30"/>
      <c r="B231" s="290"/>
      <c r="C231" s="29"/>
      <c r="D231" s="30"/>
      <c r="E231" s="30"/>
      <c r="F231" s="30"/>
      <c r="G231" s="30"/>
      <c r="H231" s="30"/>
      <c r="I231" s="30"/>
      <c r="J231" s="30"/>
      <c r="K231" s="30"/>
      <c r="L231" s="30"/>
      <c r="M231" s="30"/>
      <c r="N231" s="30"/>
      <c r="O231" s="30"/>
      <c r="P231" s="30"/>
      <c r="Q231" s="30"/>
      <c r="R231" s="30"/>
      <c r="S231" s="30"/>
      <c r="T231" s="30"/>
    </row>
    <row r="232" spans="1:20" x14ac:dyDescent="0.2">
      <c r="A232" s="30"/>
      <c r="B232" s="290"/>
      <c r="C232" s="29"/>
      <c r="D232" s="30"/>
      <c r="E232" s="30"/>
      <c r="F232" s="30"/>
      <c r="G232" s="30"/>
      <c r="H232" s="30"/>
      <c r="I232" s="30"/>
      <c r="J232" s="30"/>
      <c r="K232" s="30"/>
      <c r="L232" s="30"/>
      <c r="M232" s="30"/>
      <c r="N232" s="30"/>
      <c r="O232" s="30"/>
      <c r="P232" s="30"/>
      <c r="Q232" s="30"/>
      <c r="R232" s="30"/>
      <c r="S232" s="30"/>
      <c r="T232" s="30"/>
    </row>
    <row r="233" spans="1:20" x14ac:dyDescent="0.2">
      <c r="A233" s="30"/>
      <c r="B233" s="290"/>
      <c r="C233" s="29"/>
      <c r="D233" s="30"/>
      <c r="E233" s="30"/>
      <c r="F233" s="30"/>
      <c r="G233" s="30"/>
      <c r="H233" s="30"/>
      <c r="I233" s="30"/>
      <c r="J233" s="30"/>
      <c r="K233" s="30"/>
      <c r="L233" s="30"/>
      <c r="M233" s="30"/>
      <c r="N233" s="30"/>
      <c r="O233" s="30"/>
      <c r="P233" s="30"/>
      <c r="Q233" s="30"/>
      <c r="R233" s="30"/>
      <c r="S233" s="30"/>
      <c r="T233" s="30"/>
    </row>
    <row r="234" spans="1:20" x14ac:dyDescent="0.2">
      <c r="A234" s="30"/>
      <c r="B234" s="290"/>
      <c r="C234" s="29"/>
      <c r="D234" s="30"/>
      <c r="E234" s="30"/>
      <c r="F234" s="30"/>
      <c r="G234" s="30"/>
      <c r="H234" s="30"/>
      <c r="I234" s="30"/>
      <c r="J234" s="30"/>
      <c r="K234" s="30"/>
      <c r="L234" s="30"/>
      <c r="M234" s="30"/>
      <c r="N234" s="30"/>
      <c r="O234" s="30"/>
      <c r="P234" s="30"/>
      <c r="Q234" s="30"/>
      <c r="R234" s="30"/>
      <c r="S234" s="30"/>
      <c r="T234" s="30"/>
    </row>
    <row r="235" spans="1:20" x14ac:dyDescent="0.2">
      <c r="A235" s="30"/>
      <c r="B235" s="290"/>
      <c r="C235" s="29"/>
      <c r="D235" s="30"/>
      <c r="E235" s="30"/>
      <c r="F235" s="30"/>
      <c r="G235" s="30"/>
      <c r="H235" s="30"/>
      <c r="I235" s="30"/>
      <c r="J235" s="30"/>
      <c r="K235" s="30"/>
      <c r="L235" s="30"/>
      <c r="M235" s="30"/>
      <c r="N235" s="30"/>
      <c r="O235" s="30"/>
      <c r="P235" s="30"/>
      <c r="Q235" s="30"/>
      <c r="R235" s="30"/>
      <c r="S235" s="30"/>
      <c r="T235" s="30"/>
    </row>
    <row r="236" spans="1:20" x14ac:dyDescent="0.2">
      <c r="A236" s="30"/>
      <c r="B236" s="290"/>
      <c r="C236" s="29"/>
      <c r="D236" s="30"/>
      <c r="E236" s="30"/>
      <c r="F236" s="30"/>
      <c r="G236" s="30"/>
      <c r="H236" s="30"/>
      <c r="I236" s="30"/>
      <c r="J236" s="30"/>
      <c r="K236" s="30"/>
      <c r="L236" s="30"/>
      <c r="M236" s="30"/>
      <c r="N236" s="30"/>
      <c r="O236" s="30"/>
      <c r="P236" s="30"/>
      <c r="Q236" s="30"/>
      <c r="R236" s="30"/>
      <c r="S236" s="30"/>
      <c r="T236" s="30"/>
    </row>
    <row r="237" spans="1:20" x14ac:dyDescent="0.2">
      <c r="A237" s="30"/>
      <c r="B237" s="290"/>
      <c r="C237" s="29"/>
      <c r="D237" s="30"/>
      <c r="E237" s="30"/>
      <c r="F237" s="30"/>
      <c r="G237" s="30"/>
      <c r="H237" s="30"/>
      <c r="I237" s="30"/>
      <c r="J237" s="30"/>
      <c r="K237" s="30"/>
      <c r="L237" s="30"/>
      <c r="M237" s="30"/>
      <c r="N237" s="30"/>
      <c r="O237" s="30"/>
      <c r="P237" s="30"/>
      <c r="Q237" s="30"/>
      <c r="R237" s="30"/>
      <c r="S237" s="30"/>
      <c r="T237" s="30"/>
    </row>
    <row r="238" spans="1:20" x14ac:dyDescent="0.2">
      <c r="A238" s="30"/>
      <c r="B238" s="290"/>
      <c r="C238" s="29"/>
      <c r="D238" s="30"/>
      <c r="E238" s="30"/>
      <c r="F238" s="30"/>
      <c r="G238" s="30"/>
      <c r="H238" s="30"/>
      <c r="I238" s="30"/>
      <c r="J238" s="30"/>
      <c r="K238" s="30"/>
      <c r="L238" s="30"/>
      <c r="M238" s="30"/>
      <c r="N238" s="30"/>
      <c r="O238" s="30"/>
      <c r="P238" s="30"/>
      <c r="Q238" s="30"/>
      <c r="R238" s="30"/>
      <c r="S238" s="30"/>
      <c r="T238" s="30"/>
    </row>
    <row r="239" spans="1:20" x14ac:dyDescent="0.2">
      <c r="A239" s="30"/>
      <c r="B239" s="290"/>
      <c r="C239" s="29"/>
      <c r="D239" s="30"/>
      <c r="E239" s="30"/>
      <c r="F239" s="30"/>
      <c r="G239" s="30"/>
      <c r="H239" s="30"/>
      <c r="I239" s="30"/>
      <c r="J239" s="30"/>
      <c r="K239" s="30"/>
      <c r="L239" s="30"/>
      <c r="M239" s="30"/>
      <c r="N239" s="30"/>
      <c r="O239" s="30"/>
      <c r="P239" s="30"/>
      <c r="Q239" s="30"/>
      <c r="R239" s="30"/>
      <c r="S239" s="30"/>
      <c r="T239" s="30"/>
    </row>
    <row r="240" spans="1:20" x14ac:dyDescent="0.2">
      <c r="A240" s="30"/>
      <c r="B240" s="290"/>
      <c r="C240" s="29"/>
      <c r="D240" s="30"/>
      <c r="E240" s="30"/>
      <c r="F240" s="30"/>
      <c r="G240" s="30"/>
      <c r="H240" s="30"/>
      <c r="I240" s="30"/>
      <c r="J240" s="30"/>
      <c r="K240" s="30"/>
      <c r="L240" s="30"/>
      <c r="M240" s="30"/>
      <c r="N240" s="30"/>
      <c r="O240" s="30"/>
      <c r="P240" s="30"/>
      <c r="Q240" s="30"/>
      <c r="R240" s="30"/>
      <c r="S240" s="30"/>
      <c r="T240" s="30"/>
    </row>
    <row r="241" spans="1:20" x14ac:dyDescent="0.2">
      <c r="A241" s="30"/>
      <c r="B241" s="290"/>
      <c r="C241" s="29"/>
      <c r="D241" s="30"/>
      <c r="E241" s="30"/>
      <c r="F241" s="30"/>
      <c r="G241" s="30"/>
      <c r="H241" s="30"/>
      <c r="I241" s="30"/>
      <c r="J241" s="30"/>
      <c r="K241" s="30"/>
      <c r="L241" s="30"/>
      <c r="M241" s="30"/>
      <c r="N241" s="30"/>
      <c r="O241" s="30"/>
      <c r="P241" s="30"/>
      <c r="Q241" s="30"/>
      <c r="R241" s="30"/>
      <c r="S241" s="30"/>
      <c r="T241" s="30"/>
    </row>
    <row r="242" spans="1:20" x14ac:dyDescent="0.2">
      <c r="A242" s="30"/>
      <c r="B242" s="290"/>
      <c r="C242" s="29"/>
      <c r="D242" s="30"/>
      <c r="E242" s="30"/>
      <c r="F242" s="30"/>
      <c r="G242" s="30"/>
      <c r="H242" s="30"/>
      <c r="I242" s="30"/>
      <c r="J242" s="30"/>
      <c r="K242" s="30"/>
      <c r="L242" s="30"/>
      <c r="M242" s="30"/>
      <c r="N242" s="30"/>
      <c r="O242" s="30"/>
      <c r="P242" s="30"/>
      <c r="Q242" s="30"/>
      <c r="R242" s="30"/>
      <c r="S242" s="30"/>
      <c r="T242" s="30"/>
    </row>
    <row r="243" spans="1:20" x14ac:dyDescent="0.2">
      <c r="A243" s="30"/>
      <c r="B243" s="290"/>
      <c r="C243" s="29"/>
      <c r="D243" s="30"/>
      <c r="E243" s="30"/>
      <c r="F243" s="30"/>
      <c r="G243" s="30"/>
      <c r="H243" s="30"/>
      <c r="I243" s="30"/>
      <c r="J243" s="30"/>
      <c r="K243" s="30"/>
      <c r="L243" s="30"/>
      <c r="M243" s="30"/>
      <c r="N243" s="30"/>
      <c r="O243" s="30"/>
      <c r="P243" s="30"/>
      <c r="Q243" s="30"/>
      <c r="R243" s="30"/>
      <c r="S243" s="30"/>
      <c r="T243" s="30"/>
    </row>
    <row r="244" spans="1:20" x14ac:dyDescent="0.2">
      <c r="A244" s="30"/>
      <c r="B244" s="290"/>
      <c r="C244" s="29"/>
      <c r="D244" s="30"/>
      <c r="E244" s="30"/>
      <c r="F244" s="30"/>
      <c r="G244" s="30"/>
      <c r="H244" s="30"/>
      <c r="I244" s="30"/>
      <c r="J244" s="30"/>
      <c r="K244" s="30"/>
      <c r="L244" s="30"/>
      <c r="M244" s="30"/>
      <c r="N244" s="30"/>
      <c r="O244" s="30"/>
      <c r="P244" s="30"/>
      <c r="Q244" s="30"/>
      <c r="R244" s="30"/>
      <c r="S244" s="30"/>
      <c r="T244" s="30"/>
    </row>
    <row r="245" spans="1:20" x14ac:dyDescent="0.2">
      <c r="A245" s="30"/>
      <c r="B245" s="290"/>
      <c r="C245" s="29"/>
      <c r="D245" s="30"/>
      <c r="E245" s="30"/>
      <c r="F245" s="30"/>
      <c r="G245" s="30"/>
      <c r="H245" s="30"/>
      <c r="I245" s="30"/>
      <c r="J245" s="30"/>
      <c r="K245" s="30"/>
      <c r="L245" s="30"/>
      <c r="M245" s="30"/>
      <c r="N245" s="30"/>
      <c r="O245" s="30"/>
      <c r="P245" s="30"/>
      <c r="Q245" s="30"/>
      <c r="R245" s="30"/>
      <c r="S245" s="30"/>
      <c r="T245" s="30"/>
    </row>
    <row r="246" spans="1:20" x14ac:dyDescent="0.2">
      <c r="A246" s="30"/>
      <c r="B246" s="290"/>
      <c r="C246" s="29"/>
      <c r="D246" s="30"/>
      <c r="E246" s="30"/>
      <c r="F246" s="30"/>
      <c r="G246" s="30"/>
      <c r="H246" s="30"/>
      <c r="I246" s="30"/>
      <c r="J246" s="30"/>
      <c r="K246" s="30"/>
      <c r="L246" s="30"/>
      <c r="M246" s="30"/>
      <c r="N246" s="30"/>
      <c r="O246" s="30"/>
      <c r="P246" s="30"/>
      <c r="Q246" s="30"/>
      <c r="R246" s="30"/>
      <c r="S246" s="30"/>
      <c r="T246" s="30"/>
    </row>
    <row r="247" spans="1:20" x14ac:dyDescent="0.2">
      <c r="A247" s="30"/>
      <c r="B247" s="290"/>
      <c r="C247" s="29"/>
      <c r="D247" s="30"/>
      <c r="E247" s="30"/>
      <c r="F247" s="30"/>
      <c r="G247" s="30"/>
      <c r="H247" s="30"/>
      <c r="I247" s="30"/>
      <c r="J247" s="30"/>
      <c r="K247" s="30"/>
      <c r="L247" s="30"/>
      <c r="M247" s="30"/>
      <c r="N247" s="30"/>
      <c r="O247" s="30"/>
      <c r="P247" s="30"/>
      <c r="Q247" s="30"/>
      <c r="R247" s="30"/>
      <c r="S247" s="30"/>
      <c r="T247" s="30"/>
    </row>
    <row r="248" spans="1:20" x14ac:dyDescent="0.2">
      <c r="A248" s="30"/>
      <c r="B248" s="290"/>
      <c r="C248" s="29"/>
      <c r="D248" s="30"/>
      <c r="E248" s="30"/>
      <c r="F248" s="30"/>
      <c r="G248" s="30"/>
      <c r="H248" s="30"/>
      <c r="I248" s="30"/>
      <c r="J248" s="30"/>
      <c r="K248" s="30"/>
      <c r="L248" s="30"/>
      <c r="M248" s="30"/>
      <c r="N248" s="30"/>
      <c r="O248" s="30"/>
      <c r="P248" s="30"/>
      <c r="Q248" s="30"/>
      <c r="R248" s="30"/>
      <c r="S248" s="30"/>
      <c r="T248" s="30"/>
    </row>
    <row r="249" spans="1:20" x14ac:dyDescent="0.2">
      <c r="A249" s="30"/>
      <c r="B249" s="290"/>
      <c r="C249" s="29"/>
      <c r="D249" s="30"/>
      <c r="E249" s="30"/>
      <c r="F249" s="30"/>
      <c r="G249" s="30"/>
      <c r="H249" s="30"/>
      <c r="I249" s="30"/>
      <c r="J249" s="30"/>
      <c r="K249" s="30"/>
      <c r="L249" s="30"/>
      <c r="M249" s="30"/>
      <c r="N249" s="30"/>
      <c r="O249" s="30"/>
      <c r="P249" s="30"/>
      <c r="Q249" s="30"/>
      <c r="R249" s="30"/>
      <c r="S249" s="30"/>
      <c r="T249" s="30"/>
    </row>
    <row r="250" spans="1:20" x14ac:dyDescent="0.2">
      <c r="A250" s="30"/>
      <c r="B250" s="290"/>
      <c r="C250" s="29"/>
      <c r="D250" s="30"/>
      <c r="E250" s="30"/>
      <c r="F250" s="30"/>
      <c r="G250" s="30"/>
      <c r="H250" s="30"/>
      <c r="I250" s="30"/>
      <c r="J250" s="30"/>
      <c r="K250" s="30"/>
      <c r="L250" s="30"/>
      <c r="M250" s="30"/>
      <c r="N250" s="30"/>
      <c r="O250" s="30"/>
      <c r="P250" s="30"/>
      <c r="Q250" s="30"/>
      <c r="R250" s="30"/>
      <c r="S250" s="30"/>
      <c r="T250" s="30"/>
    </row>
    <row r="251" spans="1:20" x14ac:dyDescent="0.2">
      <c r="A251" s="30"/>
      <c r="B251" s="290"/>
      <c r="C251" s="29"/>
      <c r="D251" s="30"/>
      <c r="E251" s="30"/>
      <c r="F251" s="30"/>
      <c r="G251" s="30"/>
      <c r="H251" s="30"/>
      <c r="I251" s="30"/>
      <c r="J251" s="30"/>
      <c r="K251" s="30"/>
      <c r="L251" s="30"/>
      <c r="M251" s="30"/>
      <c r="N251" s="30"/>
      <c r="O251" s="30"/>
      <c r="P251" s="30"/>
      <c r="Q251" s="30"/>
      <c r="R251" s="30"/>
      <c r="S251" s="30"/>
      <c r="T251" s="30"/>
    </row>
    <row r="252" spans="1:20" x14ac:dyDescent="0.2">
      <c r="A252" s="30"/>
      <c r="B252" s="290"/>
      <c r="C252" s="29"/>
      <c r="D252" s="30"/>
      <c r="E252" s="30"/>
      <c r="F252" s="30"/>
      <c r="G252" s="30"/>
      <c r="H252" s="30"/>
      <c r="I252" s="30"/>
      <c r="J252" s="30"/>
      <c r="K252" s="30"/>
      <c r="L252" s="30"/>
      <c r="M252" s="30"/>
      <c r="N252" s="30"/>
      <c r="O252" s="30"/>
      <c r="P252" s="30"/>
      <c r="Q252" s="30"/>
      <c r="R252" s="30"/>
      <c r="S252" s="30"/>
      <c r="T252" s="30"/>
    </row>
    <row r="253" spans="1:20" s="30" customFormat="1" x14ac:dyDescent="0.2">
      <c r="B253" s="290"/>
      <c r="C253" s="29"/>
    </row>
    <row r="254" spans="1:20" s="30" customFormat="1" x14ac:dyDescent="0.2">
      <c r="B254" s="290"/>
      <c r="C254" s="29"/>
    </row>
    <row r="255" spans="1:20" s="30" customFormat="1" x14ac:dyDescent="0.2">
      <c r="B255" s="290"/>
      <c r="C255" s="29"/>
    </row>
    <row r="256" spans="1:20" s="30" customFormat="1" x14ac:dyDescent="0.2">
      <c r="B256" s="290"/>
      <c r="C256" s="29"/>
    </row>
    <row r="257" spans="2:3" s="30" customFormat="1" x14ac:dyDescent="0.2">
      <c r="B257" s="290"/>
      <c r="C257" s="29"/>
    </row>
    <row r="258" spans="2:3" s="30" customFormat="1" x14ac:dyDescent="0.2">
      <c r="B258" s="290"/>
      <c r="C258" s="29"/>
    </row>
    <row r="259" spans="2:3" s="30" customFormat="1" x14ac:dyDescent="0.2">
      <c r="B259" s="290"/>
      <c r="C259" s="29"/>
    </row>
    <row r="260" spans="2:3" s="30" customFormat="1" x14ac:dyDescent="0.2">
      <c r="B260" s="290"/>
      <c r="C260" s="29"/>
    </row>
    <row r="261" spans="2:3" s="30" customFormat="1" x14ac:dyDescent="0.2">
      <c r="B261" s="290"/>
      <c r="C261" s="29"/>
    </row>
    <row r="262" spans="2:3" s="30" customFormat="1" x14ac:dyDescent="0.2">
      <c r="B262" s="290"/>
      <c r="C262" s="29"/>
    </row>
    <row r="263" spans="2:3" s="30" customFormat="1" x14ac:dyDescent="0.2">
      <c r="B263" s="290"/>
      <c r="C263" s="29"/>
    </row>
    <row r="264" spans="2:3" s="30" customFormat="1" x14ac:dyDescent="0.2">
      <c r="B264" s="290"/>
      <c r="C264" s="29"/>
    </row>
    <row r="265" spans="2:3" s="30" customFormat="1" x14ac:dyDescent="0.2">
      <c r="B265" s="290"/>
      <c r="C265" s="29"/>
    </row>
    <row r="266" spans="2:3" s="30" customFormat="1" x14ac:dyDescent="0.2">
      <c r="B266" s="290"/>
      <c r="C266" s="29"/>
    </row>
    <row r="267" spans="2:3" s="30" customFormat="1" x14ac:dyDescent="0.2">
      <c r="B267" s="290"/>
      <c r="C267" s="29"/>
    </row>
    <row r="268" spans="2:3" s="30" customFormat="1" x14ac:dyDescent="0.2">
      <c r="B268" s="290"/>
      <c r="C268" s="29"/>
    </row>
    <row r="269" spans="2:3" s="30" customFormat="1" x14ac:dyDescent="0.2">
      <c r="B269" s="290"/>
      <c r="C269" s="29"/>
    </row>
    <row r="270" spans="2:3" s="30" customFormat="1" x14ac:dyDescent="0.2">
      <c r="B270" s="290"/>
      <c r="C270" s="29"/>
    </row>
    <row r="271" spans="2:3" s="30" customFormat="1" x14ac:dyDescent="0.2">
      <c r="B271" s="290"/>
      <c r="C271" s="29"/>
    </row>
    <row r="272" spans="2:3" s="30" customFormat="1" x14ac:dyDescent="0.2">
      <c r="B272" s="290"/>
      <c r="C272" s="29"/>
    </row>
    <row r="273" spans="2:3" s="30" customFormat="1" x14ac:dyDescent="0.2">
      <c r="B273" s="290"/>
      <c r="C273" s="29"/>
    </row>
    <row r="274" spans="2:3" s="30" customFormat="1" x14ac:dyDescent="0.2">
      <c r="B274" s="290"/>
      <c r="C274" s="29"/>
    </row>
    <row r="275" spans="2:3" s="30" customFormat="1" x14ac:dyDescent="0.2">
      <c r="B275" s="290"/>
      <c r="C275" s="29"/>
    </row>
    <row r="276" spans="2:3" s="30" customFormat="1" x14ac:dyDescent="0.2">
      <c r="B276" s="290"/>
      <c r="C276" s="29"/>
    </row>
    <row r="277" spans="2:3" s="30" customFormat="1" x14ac:dyDescent="0.2">
      <c r="B277" s="290"/>
      <c r="C277" s="29"/>
    </row>
    <row r="278" spans="2:3" s="30" customFormat="1" x14ac:dyDescent="0.2">
      <c r="B278" s="290"/>
      <c r="C278" s="29"/>
    </row>
    <row r="279" spans="2:3" s="30" customFormat="1" x14ac:dyDescent="0.2">
      <c r="B279" s="290"/>
      <c r="C279" s="29"/>
    </row>
    <row r="280" spans="2:3" s="30" customFormat="1" x14ac:dyDescent="0.2">
      <c r="B280" s="290"/>
      <c r="C280" s="29"/>
    </row>
    <row r="281" spans="2:3" s="30" customFormat="1" x14ac:dyDescent="0.2">
      <c r="B281" s="290"/>
      <c r="C281" s="29"/>
    </row>
    <row r="282" spans="2:3" s="30" customFormat="1" x14ac:dyDescent="0.2">
      <c r="B282" s="290"/>
      <c r="C282" s="29"/>
    </row>
    <row r="283" spans="2:3" s="30" customFormat="1" x14ac:dyDescent="0.2">
      <c r="B283" s="290"/>
      <c r="C283" s="29"/>
    </row>
    <row r="284" spans="2:3" s="30" customFormat="1" x14ac:dyDescent="0.2">
      <c r="B284" s="290"/>
      <c r="C284" s="29"/>
    </row>
    <row r="285" spans="2:3" s="30" customFormat="1" x14ac:dyDescent="0.2">
      <c r="B285" s="290"/>
      <c r="C285" s="29"/>
    </row>
    <row r="286" spans="2:3" s="30" customFormat="1" x14ac:dyDescent="0.2">
      <c r="B286" s="290"/>
      <c r="C286" s="29"/>
    </row>
    <row r="287" spans="2:3" s="30" customFormat="1" x14ac:dyDescent="0.2">
      <c r="B287" s="290"/>
      <c r="C287" s="29"/>
    </row>
    <row r="288" spans="2:3" s="30" customFormat="1" x14ac:dyDescent="0.2">
      <c r="B288" s="290"/>
      <c r="C288" s="29"/>
    </row>
    <row r="289" spans="2:3" s="30" customFormat="1" x14ac:dyDescent="0.2">
      <c r="B289" s="290"/>
      <c r="C289" s="29"/>
    </row>
    <row r="290" spans="2:3" s="30" customFormat="1" x14ac:dyDescent="0.2">
      <c r="B290" s="290"/>
      <c r="C290" s="29"/>
    </row>
    <row r="291" spans="2:3" s="30" customFormat="1" x14ac:dyDescent="0.2">
      <c r="B291" s="290"/>
      <c r="C291" s="29"/>
    </row>
    <row r="292" spans="2:3" s="30" customFormat="1" x14ac:dyDescent="0.2">
      <c r="B292" s="290"/>
      <c r="C292" s="29"/>
    </row>
    <row r="293" spans="2:3" s="30" customFormat="1" x14ac:dyDescent="0.2">
      <c r="B293" s="290"/>
      <c r="C293" s="29"/>
    </row>
    <row r="294" spans="2:3" s="30" customFormat="1" x14ac:dyDescent="0.2">
      <c r="B294" s="290"/>
      <c r="C294" s="29"/>
    </row>
    <row r="295" spans="2:3" s="30" customFormat="1" x14ac:dyDescent="0.2">
      <c r="B295" s="290"/>
      <c r="C295" s="29"/>
    </row>
    <row r="296" spans="2:3" s="30" customFormat="1" x14ac:dyDescent="0.2">
      <c r="B296" s="290"/>
      <c r="C296" s="29"/>
    </row>
    <row r="297" spans="2:3" s="30" customFormat="1" x14ac:dyDescent="0.2">
      <c r="B297" s="290"/>
      <c r="C297" s="29"/>
    </row>
    <row r="298" spans="2:3" s="30" customFormat="1" x14ac:dyDescent="0.2">
      <c r="B298" s="290"/>
      <c r="C298" s="29"/>
    </row>
    <row r="299" spans="2:3" s="30" customFormat="1" x14ac:dyDescent="0.2">
      <c r="B299" s="290"/>
      <c r="C299" s="29"/>
    </row>
    <row r="300" spans="2:3" s="30" customFormat="1" x14ac:dyDescent="0.2">
      <c r="B300" s="290"/>
      <c r="C300" s="29"/>
    </row>
    <row r="301" spans="2:3" s="30" customFormat="1" x14ac:dyDescent="0.2">
      <c r="B301" s="290"/>
      <c r="C301" s="29"/>
    </row>
    <row r="302" spans="2:3" s="30" customFormat="1" x14ac:dyDescent="0.2">
      <c r="B302" s="290"/>
      <c r="C302" s="29"/>
    </row>
    <row r="303" spans="2:3" s="30" customFormat="1" x14ac:dyDescent="0.2">
      <c r="B303" s="290"/>
      <c r="C303" s="29"/>
    </row>
    <row r="304" spans="2:3" s="30" customFormat="1" x14ac:dyDescent="0.2">
      <c r="B304" s="290"/>
      <c r="C304" s="29"/>
    </row>
    <row r="305" spans="2:3" s="30" customFormat="1" x14ac:dyDescent="0.2">
      <c r="B305" s="290"/>
      <c r="C305" s="29"/>
    </row>
    <row r="306" spans="2:3" s="30" customFormat="1" x14ac:dyDescent="0.2">
      <c r="B306" s="290"/>
      <c r="C306" s="29"/>
    </row>
    <row r="307" spans="2:3" s="30" customFormat="1" x14ac:dyDescent="0.2">
      <c r="B307" s="290"/>
      <c r="C307" s="29"/>
    </row>
    <row r="308" spans="2:3" s="30" customFormat="1" x14ac:dyDescent="0.2">
      <c r="B308" s="290"/>
      <c r="C308" s="29"/>
    </row>
    <row r="309" spans="2:3" s="30" customFormat="1" x14ac:dyDescent="0.2">
      <c r="B309" s="290"/>
      <c r="C309" s="29"/>
    </row>
    <row r="310" spans="2:3" s="30" customFormat="1" x14ac:dyDescent="0.2">
      <c r="B310" s="290"/>
      <c r="C310" s="29"/>
    </row>
    <row r="311" spans="2:3" s="30" customFormat="1" x14ac:dyDescent="0.2">
      <c r="B311" s="290"/>
      <c r="C311" s="29"/>
    </row>
    <row r="312" spans="2:3" s="30" customFormat="1" x14ac:dyDescent="0.2">
      <c r="B312" s="290"/>
      <c r="C312" s="29"/>
    </row>
    <row r="313" spans="2:3" s="30" customFormat="1" x14ac:dyDescent="0.2">
      <c r="B313" s="290"/>
      <c r="C313" s="29"/>
    </row>
    <row r="314" spans="2:3" s="30" customFormat="1" x14ac:dyDescent="0.2">
      <c r="B314" s="290"/>
      <c r="C314" s="29"/>
    </row>
    <row r="315" spans="2:3" s="30" customFormat="1" x14ac:dyDescent="0.2">
      <c r="B315" s="290"/>
      <c r="C315" s="29"/>
    </row>
    <row r="316" spans="2:3" s="30" customFormat="1" x14ac:dyDescent="0.2">
      <c r="B316" s="290"/>
      <c r="C316" s="29"/>
    </row>
    <row r="317" spans="2:3" s="30" customFormat="1" x14ac:dyDescent="0.2">
      <c r="B317" s="290"/>
      <c r="C317" s="29"/>
    </row>
    <row r="318" spans="2:3" s="30" customFormat="1" x14ac:dyDescent="0.2">
      <c r="B318" s="290"/>
      <c r="C318" s="29"/>
    </row>
    <row r="319" spans="2:3" s="30" customFormat="1" x14ac:dyDescent="0.2">
      <c r="B319" s="290"/>
      <c r="C319" s="29"/>
    </row>
    <row r="320" spans="2:3" s="30" customFormat="1" x14ac:dyDescent="0.2">
      <c r="B320" s="290"/>
      <c r="C320" s="29"/>
    </row>
    <row r="321" spans="2:3" s="30" customFormat="1" x14ac:dyDescent="0.2">
      <c r="B321" s="290"/>
      <c r="C321" s="29"/>
    </row>
    <row r="322" spans="2:3" s="30" customFormat="1" x14ac:dyDescent="0.2">
      <c r="B322" s="290"/>
      <c r="C322" s="29"/>
    </row>
    <row r="323" spans="2:3" s="30" customFormat="1" x14ac:dyDescent="0.2">
      <c r="B323" s="290"/>
      <c r="C323" s="29"/>
    </row>
    <row r="324" spans="2:3" s="30" customFormat="1" x14ac:dyDescent="0.2">
      <c r="B324" s="290"/>
      <c r="C324" s="29"/>
    </row>
    <row r="325" spans="2:3" s="30" customFormat="1" x14ac:dyDescent="0.2">
      <c r="B325" s="290"/>
      <c r="C325" s="29"/>
    </row>
    <row r="326" spans="2:3" s="30" customFormat="1" x14ac:dyDescent="0.2">
      <c r="B326" s="290"/>
      <c r="C326" s="29"/>
    </row>
    <row r="327" spans="2:3" s="30" customFormat="1" x14ac:dyDescent="0.2">
      <c r="B327" s="290"/>
      <c r="C327" s="29"/>
    </row>
    <row r="328" spans="2:3" s="30" customFormat="1" x14ac:dyDescent="0.2">
      <c r="B328" s="290"/>
      <c r="C328" s="29"/>
    </row>
    <row r="329" spans="2:3" s="30" customFormat="1" x14ac:dyDescent="0.2">
      <c r="B329" s="290"/>
      <c r="C329" s="29"/>
    </row>
    <row r="330" spans="2:3" s="30" customFormat="1" x14ac:dyDescent="0.2">
      <c r="B330" s="290"/>
      <c r="C330" s="29"/>
    </row>
    <row r="331" spans="2:3" s="30" customFormat="1" x14ac:dyDescent="0.2">
      <c r="B331" s="290"/>
      <c r="C331" s="29"/>
    </row>
    <row r="332" spans="2:3" s="30" customFormat="1" x14ac:dyDescent="0.2">
      <c r="B332" s="290"/>
      <c r="C332" s="29"/>
    </row>
    <row r="333" spans="2:3" s="30" customFormat="1" x14ac:dyDescent="0.2">
      <c r="B333" s="290"/>
      <c r="C333" s="29"/>
    </row>
    <row r="334" spans="2:3" s="30" customFormat="1" x14ac:dyDescent="0.2">
      <c r="B334" s="290"/>
      <c r="C334" s="29"/>
    </row>
    <row r="335" spans="2:3" s="30" customFormat="1" x14ac:dyDescent="0.2">
      <c r="B335" s="290"/>
      <c r="C335" s="29"/>
    </row>
    <row r="336" spans="2:3" s="30" customFormat="1" x14ac:dyDescent="0.2">
      <c r="B336" s="290"/>
      <c r="C336" s="29"/>
    </row>
    <row r="337" spans="2:3" s="30" customFormat="1" x14ac:dyDescent="0.2">
      <c r="B337" s="290"/>
      <c r="C337" s="29"/>
    </row>
    <row r="338" spans="2:3" s="30" customFormat="1" x14ac:dyDescent="0.2">
      <c r="B338" s="290"/>
      <c r="C338" s="29"/>
    </row>
    <row r="339" spans="2:3" s="30" customFormat="1" x14ac:dyDescent="0.2">
      <c r="B339" s="290"/>
      <c r="C339" s="29"/>
    </row>
    <row r="340" spans="2:3" s="30" customFormat="1" x14ac:dyDescent="0.2">
      <c r="B340" s="290"/>
      <c r="C340" s="29"/>
    </row>
    <row r="341" spans="2:3" s="30" customFormat="1" x14ac:dyDescent="0.2">
      <c r="B341" s="290"/>
      <c r="C341" s="29"/>
    </row>
    <row r="342" spans="2:3" s="30" customFormat="1" x14ac:dyDescent="0.2">
      <c r="B342" s="290"/>
      <c r="C342" s="29"/>
    </row>
    <row r="343" spans="2:3" s="30" customFormat="1" x14ac:dyDescent="0.2">
      <c r="B343" s="290"/>
      <c r="C343" s="29"/>
    </row>
    <row r="344" spans="2:3" s="30" customFormat="1" x14ac:dyDescent="0.2">
      <c r="B344" s="290"/>
      <c r="C344" s="29"/>
    </row>
    <row r="345" spans="2:3" s="30" customFormat="1" x14ac:dyDescent="0.2">
      <c r="B345" s="290"/>
      <c r="C345" s="29"/>
    </row>
    <row r="346" spans="2:3" s="30" customFormat="1" x14ac:dyDescent="0.2">
      <c r="B346" s="290"/>
      <c r="C346" s="29"/>
    </row>
    <row r="347" spans="2:3" s="30" customFormat="1" x14ac:dyDescent="0.2">
      <c r="B347" s="290"/>
      <c r="C347" s="29"/>
    </row>
    <row r="348" spans="2:3" s="30" customFormat="1" x14ac:dyDescent="0.2">
      <c r="B348" s="290"/>
      <c r="C348" s="29"/>
    </row>
    <row r="349" spans="2:3" s="30" customFormat="1" x14ac:dyDescent="0.2">
      <c r="B349" s="290"/>
      <c r="C349" s="29"/>
    </row>
    <row r="350" spans="2:3" s="30" customFormat="1" x14ac:dyDescent="0.2">
      <c r="B350" s="290"/>
      <c r="C350" s="29"/>
    </row>
    <row r="351" spans="2:3" s="30" customFormat="1" x14ac:dyDescent="0.2">
      <c r="B351" s="290"/>
      <c r="C351" s="29"/>
    </row>
    <row r="352" spans="2:3" s="30" customFormat="1" x14ac:dyDescent="0.2">
      <c r="B352" s="290"/>
      <c r="C352" s="29"/>
    </row>
    <row r="353" spans="2:3" s="30" customFormat="1" x14ac:dyDescent="0.2">
      <c r="B353" s="290"/>
      <c r="C353" s="29"/>
    </row>
    <row r="354" spans="2:3" s="30" customFormat="1" x14ac:dyDescent="0.2">
      <c r="B354" s="290"/>
      <c r="C354" s="29"/>
    </row>
    <row r="355" spans="2:3" s="30" customFormat="1" x14ac:dyDescent="0.2">
      <c r="B355" s="290"/>
      <c r="C355" s="29"/>
    </row>
    <row r="356" spans="2:3" s="30" customFormat="1" x14ac:dyDescent="0.2">
      <c r="B356" s="290"/>
      <c r="C356" s="29"/>
    </row>
    <row r="357" spans="2:3" s="30" customFormat="1" x14ac:dyDescent="0.2">
      <c r="B357" s="290"/>
      <c r="C357" s="29"/>
    </row>
    <row r="358" spans="2:3" s="30" customFormat="1" x14ac:dyDescent="0.2">
      <c r="B358" s="290"/>
      <c r="C358" s="29"/>
    </row>
    <row r="359" spans="2:3" s="30" customFormat="1" x14ac:dyDescent="0.2">
      <c r="B359" s="290"/>
      <c r="C359" s="29"/>
    </row>
    <row r="360" spans="2:3" s="30" customFormat="1" x14ac:dyDescent="0.2">
      <c r="B360" s="290"/>
      <c r="C360" s="29"/>
    </row>
    <row r="361" spans="2:3" s="30" customFormat="1" x14ac:dyDescent="0.2">
      <c r="B361" s="290"/>
      <c r="C361" s="29"/>
    </row>
    <row r="362" spans="2:3" s="30" customFormat="1" x14ac:dyDescent="0.2">
      <c r="B362" s="290"/>
      <c r="C362" s="29"/>
    </row>
    <row r="363" spans="2:3" s="30" customFormat="1" x14ac:dyDescent="0.2">
      <c r="B363" s="290"/>
      <c r="C363" s="29"/>
    </row>
    <row r="364" spans="2:3" s="30" customFormat="1" x14ac:dyDescent="0.2">
      <c r="B364" s="290"/>
      <c r="C364" s="29"/>
    </row>
    <row r="365" spans="2:3" s="30" customFormat="1" x14ac:dyDescent="0.2">
      <c r="B365" s="290"/>
      <c r="C365" s="29"/>
    </row>
    <row r="366" spans="2:3" s="30" customFormat="1" x14ac:dyDescent="0.2">
      <c r="B366" s="290"/>
      <c r="C366" s="29"/>
    </row>
    <row r="367" spans="2:3" s="30" customFormat="1" x14ac:dyDescent="0.2">
      <c r="B367" s="290"/>
      <c r="C367" s="29"/>
    </row>
    <row r="368" spans="2:3" s="30" customFormat="1" x14ac:dyDescent="0.2">
      <c r="B368" s="290"/>
      <c r="C368" s="29"/>
    </row>
    <row r="369" spans="2:3" s="30" customFormat="1" x14ac:dyDescent="0.2">
      <c r="B369" s="290"/>
      <c r="C369" s="29"/>
    </row>
    <row r="370" spans="2:3" s="30" customFormat="1" x14ac:dyDescent="0.2">
      <c r="B370" s="290"/>
      <c r="C370" s="29"/>
    </row>
    <row r="371" spans="2:3" s="30" customFormat="1" x14ac:dyDescent="0.2">
      <c r="B371" s="290"/>
      <c r="C371" s="29"/>
    </row>
    <row r="372" spans="2:3" s="30" customFormat="1" x14ac:dyDescent="0.2">
      <c r="B372" s="290"/>
      <c r="C372" s="29"/>
    </row>
    <row r="373" spans="2:3" s="30" customFormat="1" x14ac:dyDescent="0.2">
      <c r="B373" s="290"/>
      <c r="C373" s="29"/>
    </row>
    <row r="374" spans="2:3" s="30" customFormat="1" x14ac:dyDescent="0.2">
      <c r="B374" s="290"/>
      <c r="C374" s="29"/>
    </row>
    <row r="375" spans="2:3" s="30" customFormat="1" x14ac:dyDescent="0.2">
      <c r="B375" s="290"/>
      <c r="C375" s="29"/>
    </row>
    <row r="376" spans="2:3" s="30" customFormat="1" x14ac:dyDescent="0.2">
      <c r="B376" s="290"/>
      <c r="C376" s="29"/>
    </row>
    <row r="377" spans="2:3" s="30" customFormat="1" x14ac:dyDescent="0.2">
      <c r="B377" s="290"/>
      <c r="C377" s="29"/>
    </row>
    <row r="378" spans="2:3" s="30" customFormat="1" x14ac:dyDescent="0.2">
      <c r="B378" s="290"/>
      <c r="C378" s="29"/>
    </row>
    <row r="379" spans="2:3" s="30" customFormat="1" x14ac:dyDescent="0.2">
      <c r="B379" s="290"/>
      <c r="C379" s="29"/>
    </row>
    <row r="380" spans="2:3" s="30" customFormat="1" x14ac:dyDescent="0.2">
      <c r="B380" s="290"/>
      <c r="C380" s="29"/>
    </row>
    <row r="381" spans="2:3" s="30" customFormat="1" x14ac:dyDescent="0.2">
      <c r="B381" s="290"/>
      <c r="C381" s="29"/>
    </row>
    <row r="382" spans="2:3" s="30" customFormat="1" x14ac:dyDescent="0.2">
      <c r="B382" s="290"/>
      <c r="C382" s="29"/>
    </row>
    <row r="383" spans="2:3" s="30" customFormat="1" x14ac:dyDescent="0.2">
      <c r="B383" s="290"/>
      <c r="C383" s="29"/>
    </row>
    <row r="384" spans="2:3" s="30" customFormat="1" x14ac:dyDescent="0.2">
      <c r="B384" s="290"/>
      <c r="C384" s="29"/>
    </row>
    <row r="385" spans="2:3" s="30" customFormat="1" x14ac:dyDescent="0.2">
      <c r="B385" s="290"/>
      <c r="C385" s="29"/>
    </row>
    <row r="386" spans="2:3" s="30" customFormat="1" x14ac:dyDescent="0.2">
      <c r="B386" s="290"/>
      <c r="C386" s="29"/>
    </row>
    <row r="387" spans="2:3" s="30" customFormat="1" x14ac:dyDescent="0.2">
      <c r="B387" s="290"/>
      <c r="C387" s="29"/>
    </row>
    <row r="388" spans="2:3" s="30" customFormat="1" x14ac:dyDescent="0.2">
      <c r="B388" s="290"/>
      <c r="C388" s="29"/>
    </row>
    <row r="389" spans="2:3" s="30" customFormat="1" x14ac:dyDescent="0.2">
      <c r="B389" s="290"/>
      <c r="C389" s="29"/>
    </row>
    <row r="390" spans="2:3" s="30" customFormat="1" x14ac:dyDescent="0.2">
      <c r="B390" s="290"/>
      <c r="C390" s="29"/>
    </row>
    <row r="391" spans="2:3" s="30" customFormat="1" x14ac:dyDescent="0.2">
      <c r="B391" s="290"/>
      <c r="C391" s="29"/>
    </row>
    <row r="392" spans="2:3" s="30" customFormat="1" x14ac:dyDescent="0.2">
      <c r="B392" s="290"/>
      <c r="C392" s="29"/>
    </row>
    <row r="393" spans="2:3" s="30" customFormat="1" x14ac:dyDescent="0.2">
      <c r="B393" s="290"/>
      <c r="C393" s="29"/>
    </row>
    <row r="394" spans="2:3" s="30" customFormat="1" x14ac:dyDescent="0.2">
      <c r="B394" s="290"/>
      <c r="C394" s="29"/>
    </row>
    <row r="395" spans="2:3" s="30" customFormat="1" x14ac:dyDescent="0.2">
      <c r="B395" s="290"/>
      <c r="C395" s="29"/>
    </row>
    <row r="396" spans="2:3" s="30" customFormat="1" x14ac:dyDescent="0.2">
      <c r="B396" s="290"/>
      <c r="C396" s="29"/>
    </row>
    <row r="397" spans="2:3" s="30" customFormat="1" x14ac:dyDescent="0.2">
      <c r="B397" s="290"/>
      <c r="C397" s="29"/>
    </row>
    <row r="398" spans="2:3" s="30" customFormat="1" x14ac:dyDescent="0.2">
      <c r="B398" s="290"/>
      <c r="C398" s="29"/>
    </row>
    <row r="399" spans="2:3" s="30" customFormat="1" x14ac:dyDescent="0.2">
      <c r="B399" s="290"/>
      <c r="C399" s="29"/>
    </row>
    <row r="400" spans="2:3" s="30" customFormat="1" x14ac:dyDescent="0.2">
      <c r="B400" s="290"/>
      <c r="C400" s="29"/>
    </row>
    <row r="401" spans="2:3" s="30" customFormat="1" x14ac:dyDescent="0.2">
      <c r="B401" s="290"/>
      <c r="C401" s="29"/>
    </row>
    <row r="402" spans="2:3" s="30" customFormat="1" x14ac:dyDescent="0.2">
      <c r="B402" s="290"/>
      <c r="C402" s="29"/>
    </row>
    <row r="403" spans="2:3" s="30" customFormat="1" x14ac:dyDescent="0.2">
      <c r="B403" s="290"/>
      <c r="C403" s="29"/>
    </row>
    <row r="404" spans="2:3" s="30" customFormat="1" x14ac:dyDescent="0.2">
      <c r="B404" s="290"/>
      <c r="C404" s="29"/>
    </row>
    <row r="405" spans="2:3" s="30" customFormat="1" x14ac:dyDescent="0.2">
      <c r="B405" s="290"/>
      <c r="C405" s="29"/>
    </row>
    <row r="406" spans="2:3" s="30" customFormat="1" x14ac:dyDescent="0.2">
      <c r="B406" s="290"/>
      <c r="C406" s="29"/>
    </row>
    <row r="407" spans="2:3" s="30" customFormat="1" x14ac:dyDescent="0.2">
      <c r="B407" s="290"/>
      <c r="C407" s="29"/>
    </row>
    <row r="408" spans="2:3" s="30" customFormat="1" x14ac:dyDescent="0.2">
      <c r="B408" s="290"/>
      <c r="C408" s="29"/>
    </row>
    <row r="409" spans="2:3" s="30" customFormat="1" x14ac:dyDescent="0.2">
      <c r="B409" s="290"/>
      <c r="C409" s="29"/>
    </row>
    <row r="410" spans="2:3" s="30" customFormat="1" x14ac:dyDescent="0.2">
      <c r="B410" s="290"/>
      <c r="C410" s="29"/>
    </row>
    <row r="411" spans="2:3" s="30" customFormat="1" x14ac:dyDescent="0.2">
      <c r="B411" s="290"/>
      <c r="C411" s="29"/>
    </row>
    <row r="412" spans="2:3" s="30" customFormat="1" x14ac:dyDescent="0.2">
      <c r="B412" s="290"/>
      <c r="C412" s="29"/>
    </row>
    <row r="413" spans="2:3" s="30" customFormat="1" x14ac:dyDescent="0.2">
      <c r="B413" s="290"/>
      <c r="C413" s="29"/>
    </row>
    <row r="414" spans="2:3" s="30" customFormat="1" x14ac:dyDescent="0.2">
      <c r="B414" s="290"/>
      <c r="C414" s="29"/>
    </row>
    <row r="415" spans="2:3" s="30" customFormat="1" x14ac:dyDescent="0.2">
      <c r="B415" s="290"/>
      <c r="C415" s="29"/>
    </row>
    <row r="416" spans="2:3" s="30" customFormat="1" x14ac:dyDescent="0.2">
      <c r="B416" s="290"/>
      <c r="C416" s="29"/>
    </row>
    <row r="417" spans="2:3" s="30" customFormat="1" x14ac:dyDescent="0.2">
      <c r="B417" s="290"/>
      <c r="C417" s="29"/>
    </row>
    <row r="418" spans="2:3" s="30" customFormat="1" x14ac:dyDescent="0.2">
      <c r="B418" s="290"/>
      <c r="C418" s="29"/>
    </row>
    <row r="419" spans="2:3" s="30" customFormat="1" x14ac:dyDescent="0.2">
      <c r="B419" s="290"/>
      <c r="C419" s="29"/>
    </row>
    <row r="420" spans="2:3" s="30" customFormat="1" x14ac:dyDescent="0.2">
      <c r="B420" s="290"/>
      <c r="C420" s="29"/>
    </row>
    <row r="421" spans="2:3" s="30" customFormat="1" x14ac:dyDescent="0.2">
      <c r="B421" s="290"/>
      <c r="C421" s="29"/>
    </row>
    <row r="422" spans="2:3" s="30" customFormat="1" x14ac:dyDescent="0.2">
      <c r="B422" s="290"/>
      <c r="C422" s="29"/>
    </row>
    <row r="423" spans="2:3" s="30" customFormat="1" x14ac:dyDescent="0.2">
      <c r="B423" s="290"/>
      <c r="C423" s="29"/>
    </row>
    <row r="424" spans="2:3" s="30" customFormat="1" x14ac:dyDescent="0.2">
      <c r="B424" s="290"/>
      <c r="C424" s="29"/>
    </row>
    <row r="425" spans="2:3" s="30" customFormat="1" x14ac:dyDescent="0.2">
      <c r="B425" s="290"/>
      <c r="C425" s="29"/>
    </row>
    <row r="426" spans="2:3" s="30" customFormat="1" x14ac:dyDescent="0.2">
      <c r="B426" s="290"/>
      <c r="C426" s="29"/>
    </row>
    <row r="427" spans="2:3" s="30" customFormat="1" x14ac:dyDescent="0.2">
      <c r="B427" s="290"/>
      <c r="C427" s="29"/>
    </row>
    <row r="428" spans="2:3" s="30" customFormat="1" x14ac:dyDescent="0.2">
      <c r="B428" s="290"/>
      <c r="C428" s="29"/>
    </row>
    <row r="429" spans="2:3" s="30" customFormat="1" x14ac:dyDescent="0.2">
      <c r="B429" s="290"/>
      <c r="C429" s="29"/>
    </row>
    <row r="430" spans="2:3" s="30" customFormat="1" x14ac:dyDescent="0.2">
      <c r="B430" s="290"/>
      <c r="C430" s="29"/>
    </row>
    <row r="431" spans="2:3" s="30" customFormat="1" x14ac:dyDescent="0.2">
      <c r="B431" s="290"/>
      <c r="C431" s="29"/>
    </row>
    <row r="432" spans="2:3" s="30" customFormat="1" x14ac:dyDescent="0.2">
      <c r="B432" s="290"/>
      <c r="C432" s="29"/>
    </row>
    <row r="433" spans="2:3" s="30" customFormat="1" x14ac:dyDescent="0.2">
      <c r="B433" s="290"/>
      <c r="C433" s="29"/>
    </row>
    <row r="434" spans="2:3" s="30" customFormat="1" x14ac:dyDescent="0.2">
      <c r="B434" s="290"/>
      <c r="C434" s="29"/>
    </row>
    <row r="435" spans="2:3" s="30" customFormat="1" x14ac:dyDescent="0.2">
      <c r="B435" s="290"/>
      <c r="C435" s="29"/>
    </row>
    <row r="436" spans="2:3" s="30" customFormat="1" x14ac:dyDescent="0.2">
      <c r="B436" s="290"/>
      <c r="C436" s="29"/>
    </row>
    <row r="437" spans="2:3" s="30" customFormat="1" x14ac:dyDescent="0.2">
      <c r="B437" s="290"/>
      <c r="C437" s="29"/>
    </row>
    <row r="438" spans="2:3" s="30" customFormat="1" x14ac:dyDescent="0.2">
      <c r="B438" s="290"/>
      <c r="C438" s="29"/>
    </row>
    <row r="439" spans="2:3" s="30" customFormat="1" x14ac:dyDescent="0.2">
      <c r="B439" s="290"/>
      <c r="C439" s="29"/>
    </row>
    <row r="440" spans="2:3" s="30" customFormat="1" x14ac:dyDescent="0.2">
      <c r="B440" s="290"/>
      <c r="C440" s="29"/>
    </row>
    <row r="441" spans="2:3" s="30" customFormat="1" x14ac:dyDescent="0.2">
      <c r="B441" s="290"/>
      <c r="C441" s="29"/>
    </row>
    <row r="442" spans="2:3" s="30" customFormat="1" x14ac:dyDescent="0.2">
      <c r="B442" s="290"/>
      <c r="C442" s="29"/>
    </row>
    <row r="443" spans="2:3" s="30" customFormat="1" x14ac:dyDescent="0.2">
      <c r="B443" s="290"/>
      <c r="C443" s="29"/>
    </row>
    <row r="444" spans="2:3" s="30" customFormat="1" x14ac:dyDescent="0.2">
      <c r="B444" s="290"/>
      <c r="C444" s="29"/>
    </row>
    <row r="445" spans="2:3" s="30" customFormat="1" x14ac:dyDescent="0.2">
      <c r="B445" s="290"/>
      <c r="C445" s="29"/>
    </row>
    <row r="446" spans="2:3" s="30" customFormat="1" x14ac:dyDescent="0.2">
      <c r="B446" s="290"/>
      <c r="C446" s="29"/>
    </row>
    <row r="447" spans="2:3" s="30" customFormat="1" x14ac:dyDescent="0.2">
      <c r="B447" s="290"/>
      <c r="C447" s="29"/>
    </row>
    <row r="448" spans="2:3" s="30" customFormat="1" x14ac:dyDescent="0.2">
      <c r="B448" s="290"/>
      <c r="C448" s="29"/>
    </row>
    <row r="449" spans="2:3" s="30" customFormat="1" x14ac:dyDescent="0.2">
      <c r="B449" s="290"/>
      <c r="C449" s="29"/>
    </row>
    <row r="450" spans="2:3" s="30" customFormat="1" x14ac:dyDescent="0.2">
      <c r="B450" s="290"/>
      <c r="C450" s="29"/>
    </row>
    <row r="451" spans="2:3" s="30" customFormat="1" x14ac:dyDescent="0.2">
      <c r="B451" s="290"/>
      <c r="C451" s="29"/>
    </row>
    <row r="452" spans="2:3" s="30" customFormat="1" x14ac:dyDescent="0.2">
      <c r="B452" s="290"/>
      <c r="C452" s="29"/>
    </row>
    <row r="453" spans="2:3" s="30" customFormat="1" x14ac:dyDescent="0.2">
      <c r="B453" s="290"/>
      <c r="C453" s="29"/>
    </row>
    <row r="454" spans="2:3" s="30" customFormat="1" x14ac:dyDescent="0.2">
      <c r="B454" s="290"/>
      <c r="C454" s="29"/>
    </row>
    <row r="455" spans="2:3" s="30" customFormat="1" x14ac:dyDescent="0.2">
      <c r="B455" s="290"/>
      <c r="C455" s="29"/>
    </row>
    <row r="456" spans="2:3" s="30" customFormat="1" x14ac:dyDescent="0.2">
      <c r="B456" s="290"/>
      <c r="C456" s="29"/>
    </row>
    <row r="457" spans="2:3" s="30" customFormat="1" x14ac:dyDescent="0.2">
      <c r="B457" s="290"/>
      <c r="C457" s="29"/>
    </row>
    <row r="458" spans="2:3" s="30" customFormat="1" x14ac:dyDescent="0.2">
      <c r="B458" s="290"/>
      <c r="C458" s="29"/>
    </row>
    <row r="459" spans="2:3" s="30" customFormat="1" x14ac:dyDescent="0.2">
      <c r="B459" s="290"/>
      <c r="C459" s="29"/>
    </row>
    <row r="460" spans="2:3" s="30" customFormat="1" x14ac:dyDescent="0.2">
      <c r="B460" s="290"/>
      <c r="C460" s="29"/>
    </row>
    <row r="461" spans="2:3" s="30" customFormat="1" x14ac:dyDescent="0.2">
      <c r="B461" s="290"/>
      <c r="C461" s="29"/>
    </row>
    <row r="462" spans="2:3" s="30" customFormat="1" x14ac:dyDescent="0.2">
      <c r="B462" s="290"/>
      <c r="C462" s="29"/>
    </row>
    <row r="463" spans="2:3" s="30" customFormat="1" x14ac:dyDescent="0.2">
      <c r="B463" s="290"/>
      <c r="C463" s="29"/>
    </row>
    <row r="464" spans="2:3" s="30" customFormat="1" x14ac:dyDescent="0.2">
      <c r="B464" s="290"/>
      <c r="C464" s="29"/>
    </row>
    <row r="465" spans="2:3" s="30" customFormat="1" x14ac:dyDescent="0.2">
      <c r="B465" s="290"/>
      <c r="C465" s="29"/>
    </row>
    <row r="466" spans="2:3" s="30" customFormat="1" x14ac:dyDescent="0.2">
      <c r="B466" s="290"/>
      <c r="C466" s="29"/>
    </row>
    <row r="467" spans="2:3" s="30" customFormat="1" x14ac:dyDescent="0.2">
      <c r="B467" s="290"/>
      <c r="C467" s="29"/>
    </row>
    <row r="468" spans="2:3" s="30" customFormat="1" x14ac:dyDescent="0.2">
      <c r="B468" s="290"/>
      <c r="C468" s="29"/>
    </row>
    <row r="469" spans="2:3" s="30" customFormat="1" x14ac:dyDescent="0.2">
      <c r="B469" s="290"/>
      <c r="C469" s="29"/>
    </row>
    <row r="470" spans="2:3" s="30" customFormat="1" x14ac:dyDescent="0.2">
      <c r="B470" s="290"/>
      <c r="C470" s="29"/>
    </row>
    <row r="471" spans="2:3" s="30" customFormat="1" x14ac:dyDescent="0.2">
      <c r="B471" s="290"/>
      <c r="C471" s="29"/>
    </row>
    <row r="472" spans="2:3" s="30" customFormat="1" x14ac:dyDescent="0.2">
      <c r="B472" s="290"/>
      <c r="C472" s="29"/>
    </row>
    <row r="473" spans="2:3" s="30" customFormat="1" x14ac:dyDescent="0.2">
      <c r="B473" s="290"/>
      <c r="C473" s="29"/>
    </row>
    <row r="474" spans="2:3" s="30" customFormat="1" x14ac:dyDescent="0.2">
      <c r="B474" s="290"/>
      <c r="C474" s="29"/>
    </row>
    <row r="475" spans="2:3" s="30" customFormat="1" x14ac:dyDescent="0.2">
      <c r="B475" s="290"/>
      <c r="C475" s="29"/>
    </row>
    <row r="476" spans="2:3" s="30" customFormat="1" x14ac:dyDescent="0.2">
      <c r="B476" s="290"/>
      <c r="C476" s="29"/>
    </row>
    <row r="477" spans="2:3" s="30" customFormat="1" x14ac:dyDescent="0.2">
      <c r="B477" s="290"/>
      <c r="C477" s="29"/>
    </row>
    <row r="478" spans="2:3" s="30" customFormat="1" x14ac:dyDescent="0.2">
      <c r="B478" s="290"/>
      <c r="C478" s="29"/>
    </row>
    <row r="479" spans="2:3" s="30" customFormat="1" x14ac:dyDescent="0.2">
      <c r="B479" s="290"/>
      <c r="C479" s="29"/>
    </row>
    <row r="480" spans="2:3" s="30" customFormat="1" x14ac:dyDescent="0.2">
      <c r="B480" s="290"/>
      <c r="C480" s="29"/>
    </row>
    <row r="481" spans="2:3" s="30" customFormat="1" x14ac:dyDescent="0.2">
      <c r="B481" s="290"/>
      <c r="C481" s="29"/>
    </row>
    <row r="482" spans="2:3" s="30" customFormat="1" x14ac:dyDescent="0.2">
      <c r="B482" s="290"/>
      <c r="C482" s="29"/>
    </row>
    <row r="483" spans="2:3" s="30" customFormat="1" x14ac:dyDescent="0.2">
      <c r="B483" s="290"/>
      <c r="C483" s="29"/>
    </row>
    <row r="484" spans="2:3" s="30" customFormat="1" x14ac:dyDescent="0.2">
      <c r="B484" s="290"/>
      <c r="C484" s="29"/>
    </row>
    <row r="485" spans="2:3" s="30" customFormat="1" x14ac:dyDescent="0.2">
      <c r="B485" s="290"/>
      <c r="C485" s="29"/>
    </row>
    <row r="486" spans="2:3" s="30" customFormat="1" x14ac:dyDescent="0.2">
      <c r="B486" s="290"/>
      <c r="C486" s="29"/>
    </row>
    <row r="487" spans="2:3" s="30" customFormat="1" x14ac:dyDescent="0.2">
      <c r="B487" s="290"/>
      <c r="C487" s="29"/>
    </row>
    <row r="488" spans="2:3" s="30" customFormat="1" x14ac:dyDescent="0.2">
      <c r="B488" s="290"/>
      <c r="C488" s="29"/>
    </row>
    <row r="489" spans="2:3" s="30" customFormat="1" x14ac:dyDescent="0.2">
      <c r="B489" s="290"/>
      <c r="C489" s="29"/>
    </row>
    <row r="490" spans="2:3" s="30" customFormat="1" x14ac:dyDescent="0.2">
      <c r="B490" s="290"/>
      <c r="C490" s="29"/>
    </row>
    <row r="491" spans="2:3" s="30" customFormat="1" x14ac:dyDescent="0.2">
      <c r="B491" s="290"/>
      <c r="C491" s="29"/>
    </row>
    <row r="492" spans="2:3" s="30" customFormat="1" x14ac:dyDescent="0.2">
      <c r="B492" s="290"/>
      <c r="C492" s="29"/>
    </row>
    <row r="493" spans="2:3" s="30" customFormat="1" x14ac:dyDescent="0.2">
      <c r="B493" s="290"/>
      <c r="C493" s="29"/>
    </row>
    <row r="494" spans="2:3" s="30" customFormat="1" x14ac:dyDescent="0.2">
      <c r="B494" s="290"/>
      <c r="C494" s="29"/>
    </row>
    <row r="495" spans="2:3" s="30" customFormat="1" x14ac:dyDescent="0.2">
      <c r="B495" s="290"/>
      <c r="C495" s="29"/>
    </row>
    <row r="496" spans="2:3" s="30" customFormat="1" x14ac:dyDescent="0.2">
      <c r="B496" s="290"/>
      <c r="C496" s="29"/>
    </row>
    <row r="497" spans="2:3" s="30" customFormat="1" x14ac:dyDescent="0.2">
      <c r="B497" s="290"/>
      <c r="C497" s="29"/>
    </row>
    <row r="498" spans="2:3" s="30" customFormat="1" x14ac:dyDescent="0.2">
      <c r="B498" s="290"/>
      <c r="C498" s="29"/>
    </row>
    <row r="499" spans="2:3" s="30" customFormat="1" x14ac:dyDescent="0.2">
      <c r="B499" s="290"/>
      <c r="C499" s="29"/>
    </row>
    <row r="500" spans="2:3" s="30" customFormat="1" x14ac:dyDescent="0.2">
      <c r="B500" s="290"/>
      <c r="C500" s="29"/>
    </row>
    <row r="501" spans="2:3" s="30" customFormat="1" x14ac:dyDescent="0.2">
      <c r="B501" s="290"/>
      <c r="C501" s="29"/>
    </row>
    <row r="502" spans="2:3" s="30" customFormat="1" x14ac:dyDescent="0.2">
      <c r="B502" s="290"/>
      <c r="C502" s="29"/>
    </row>
    <row r="503" spans="2:3" s="30" customFormat="1" x14ac:dyDescent="0.2">
      <c r="B503" s="290"/>
      <c r="C503" s="29"/>
    </row>
    <row r="504" spans="2:3" s="30" customFormat="1" x14ac:dyDescent="0.2">
      <c r="B504" s="290"/>
      <c r="C504" s="29"/>
    </row>
    <row r="505" spans="2:3" s="30" customFormat="1" x14ac:dyDescent="0.2">
      <c r="B505" s="290"/>
      <c r="C505" s="29"/>
    </row>
    <row r="506" spans="2:3" s="30" customFormat="1" x14ac:dyDescent="0.2">
      <c r="B506" s="290"/>
      <c r="C506" s="29"/>
    </row>
    <row r="507" spans="2:3" s="30" customFormat="1" x14ac:dyDescent="0.2">
      <c r="B507" s="290"/>
      <c r="C507" s="29"/>
    </row>
    <row r="508" spans="2:3" s="30" customFormat="1" x14ac:dyDescent="0.2">
      <c r="B508" s="290"/>
      <c r="C508" s="29"/>
    </row>
    <row r="509" spans="2:3" s="30" customFormat="1" x14ac:dyDescent="0.2">
      <c r="B509" s="290"/>
      <c r="C509" s="29"/>
    </row>
    <row r="510" spans="2:3" s="30" customFormat="1" x14ac:dyDescent="0.2">
      <c r="B510" s="290"/>
      <c r="C510" s="29"/>
    </row>
    <row r="511" spans="2:3" s="30" customFormat="1" x14ac:dyDescent="0.2">
      <c r="B511" s="290"/>
      <c r="C511" s="29"/>
    </row>
    <row r="512" spans="2:3" s="30" customFormat="1" x14ac:dyDescent="0.2">
      <c r="B512" s="290"/>
      <c r="C512" s="29"/>
    </row>
    <row r="513" spans="2:3" s="30" customFormat="1" x14ac:dyDescent="0.2">
      <c r="B513" s="290"/>
      <c r="C513" s="29"/>
    </row>
    <row r="514" spans="2:3" s="30" customFormat="1" x14ac:dyDescent="0.2">
      <c r="B514" s="290"/>
      <c r="C514" s="29"/>
    </row>
    <row r="515" spans="2:3" s="30" customFormat="1" x14ac:dyDescent="0.2">
      <c r="B515" s="290"/>
      <c r="C515" s="29"/>
    </row>
    <row r="516" spans="2:3" s="30" customFormat="1" x14ac:dyDescent="0.2">
      <c r="B516" s="290"/>
      <c r="C516" s="29"/>
    </row>
    <row r="517" spans="2:3" s="30" customFormat="1" x14ac:dyDescent="0.2">
      <c r="B517" s="290"/>
      <c r="C517" s="29"/>
    </row>
    <row r="518" spans="2:3" s="30" customFormat="1" x14ac:dyDescent="0.2">
      <c r="B518" s="290"/>
      <c r="C518" s="29"/>
    </row>
    <row r="519" spans="2:3" s="30" customFormat="1" x14ac:dyDescent="0.2">
      <c r="B519" s="290"/>
      <c r="C519" s="29"/>
    </row>
    <row r="520" spans="2:3" s="30" customFormat="1" x14ac:dyDescent="0.2">
      <c r="B520" s="290"/>
      <c r="C520" s="29"/>
    </row>
    <row r="521" spans="2:3" s="30" customFormat="1" x14ac:dyDescent="0.2">
      <c r="B521" s="290"/>
      <c r="C521" s="29"/>
    </row>
    <row r="522" spans="2:3" s="30" customFormat="1" x14ac:dyDescent="0.2">
      <c r="B522" s="290"/>
      <c r="C522" s="29"/>
    </row>
    <row r="523" spans="2:3" s="30" customFormat="1" x14ac:dyDescent="0.2">
      <c r="B523" s="290"/>
      <c r="C523" s="29"/>
    </row>
    <row r="524" spans="2:3" s="30" customFormat="1" x14ac:dyDescent="0.2">
      <c r="B524" s="290"/>
      <c r="C524" s="29"/>
    </row>
    <row r="525" spans="2:3" s="30" customFormat="1" x14ac:dyDescent="0.2">
      <c r="B525" s="290"/>
      <c r="C525" s="29"/>
    </row>
    <row r="526" spans="2:3" s="30" customFormat="1" x14ac:dyDescent="0.2">
      <c r="B526" s="290"/>
      <c r="C526" s="29"/>
    </row>
    <row r="527" spans="2:3" s="30" customFormat="1" x14ac:dyDescent="0.2">
      <c r="B527" s="290"/>
      <c r="C527" s="29"/>
    </row>
    <row r="528" spans="2:3" s="30" customFormat="1" x14ac:dyDescent="0.2">
      <c r="B528" s="290"/>
      <c r="C528" s="29"/>
    </row>
    <row r="529" spans="2:3" s="30" customFormat="1" x14ac:dyDescent="0.2">
      <c r="B529" s="290"/>
      <c r="C529" s="29"/>
    </row>
    <row r="530" spans="2:3" s="30" customFormat="1" x14ac:dyDescent="0.2">
      <c r="B530" s="290"/>
      <c r="C530" s="29"/>
    </row>
    <row r="531" spans="2:3" s="30" customFormat="1" x14ac:dyDescent="0.2">
      <c r="B531" s="290"/>
      <c r="C531" s="29"/>
    </row>
    <row r="532" spans="2:3" s="30" customFormat="1" x14ac:dyDescent="0.2">
      <c r="B532" s="290"/>
      <c r="C532" s="29"/>
    </row>
    <row r="533" spans="2:3" s="30" customFormat="1" x14ac:dyDescent="0.2">
      <c r="B533" s="290"/>
      <c r="C533" s="29"/>
    </row>
    <row r="534" spans="2:3" s="30" customFormat="1" x14ac:dyDescent="0.2">
      <c r="B534" s="290"/>
      <c r="C534" s="29"/>
    </row>
    <row r="535" spans="2:3" s="30" customFormat="1" x14ac:dyDescent="0.2">
      <c r="B535" s="290"/>
      <c r="C535" s="29"/>
    </row>
    <row r="536" spans="2:3" s="30" customFormat="1" x14ac:dyDescent="0.2">
      <c r="B536" s="290"/>
      <c r="C536" s="29"/>
    </row>
    <row r="537" spans="2:3" s="30" customFormat="1" x14ac:dyDescent="0.2">
      <c r="B537" s="290"/>
      <c r="C537" s="29"/>
    </row>
    <row r="538" spans="2:3" s="30" customFormat="1" x14ac:dyDescent="0.2">
      <c r="B538" s="290"/>
      <c r="C538" s="29"/>
    </row>
    <row r="539" spans="2:3" s="30" customFormat="1" x14ac:dyDescent="0.2">
      <c r="B539" s="290"/>
      <c r="C539" s="29"/>
    </row>
    <row r="540" spans="2:3" s="30" customFormat="1" x14ac:dyDescent="0.2">
      <c r="B540" s="290"/>
      <c r="C540" s="29"/>
    </row>
    <row r="541" spans="2:3" s="30" customFormat="1" x14ac:dyDescent="0.2">
      <c r="B541" s="290"/>
      <c r="C541" s="29"/>
    </row>
    <row r="542" spans="2:3" s="30" customFormat="1" x14ac:dyDescent="0.2">
      <c r="B542" s="290"/>
      <c r="C542" s="29"/>
    </row>
    <row r="543" spans="2:3" s="30" customFormat="1" x14ac:dyDescent="0.2">
      <c r="B543" s="290"/>
      <c r="C543" s="29"/>
    </row>
    <row r="544" spans="2:3" s="30" customFormat="1" x14ac:dyDescent="0.2">
      <c r="B544" s="290"/>
      <c r="C544" s="29"/>
    </row>
    <row r="545" spans="2:3" s="30" customFormat="1" x14ac:dyDescent="0.2">
      <c r="B545" s="290"/>
      <c r="C545" s="29"/>
    </row>
    <row r="546" spans="2:3" s="30" customFormat="1" x14ac:dyDescent="0.2">
      <c r="B546" s="290"/>
      <c r="C546" s="29"/>
    </row>
    <row r="547" spans="2:3" s="30" customFormat="1" x14ac:dyDescent="0.2">
      <c r="B547" s="290"/>
      <c r="C547" s="29"/>
    </row>
    <row r="548" spans="2:3" s="30" customFormat="1" x14ac:dyDescent="0.2">
      <c r="B548" s="290"/>
      <c r="C548" s="29"/>
    </row>
    <row r="549" spans="2:3" s="30" customFormat="1" x14ac:dyDescent="0.2">
      <c r="B549" s="290"/>
      <c r="C549" s="29"/>
    </row>
    <row r="550" spans="2:3" s="30" customFormat="1" x14ac:dyDescent="0.2">
      <c r="B550" s="290"/>
      <c r="C550" s="29"/>
    </row>
    <row r="551" spans="2:3" s="30" customFormat="1" x14ac:dyDescent="0.2">
      <c r="B551" s="290"/>
      <c r="C551" s="29"/>
    </row>
    <row r="552" spans="2:3" s="30" customFormat="1" x14ac:dyDescent="0.2">
      <c r="B552" s="290"/>
      <c r="C552" s="29"/>
    </row>
    <row r="553" spans="2:3" s="30" customFormat="1" x14ac:dyDescent="0.2">
      <c r="B553" s="290"/>
      <c r="C553" s="29"/>
    </row>
    <row r="554" spans="2:3" s="30" customFormat="1" x14ac:dyDescent="0.2">
      <c r="B554" s="290"/>
      <c r="C554" s="29"/>
    </row>
    <row r="555" spans="2:3" s="30" customFormat="1" x14ac:dyDescent="0.2">
      <c r="B555" s="290"/>
      <c r="C555" s="29"/>
    </row>
    <row r="556" spans="2:3" s="30" customFormat="1" x14ac:dyDescent="0.2">
      <c r="B556" s="290"/>
      <c r="C556" s="29"/>
    </row>
    <row r="557" spans="2:3" s="30" customFormat="1" x14ac:dyDescent="0.2">
      <c r="B557" s="290"/>
      <c r="C557" s="29"/>
    </row>
    <row r="558" spans="2:3" s="30" customFormat="1" x14ac:dyDescent="0.2">
      <c r="B558" s="290"/>
      <c r="C558" s="29"/>
    </row>
  </sheetData>
  <sheetProtection algorithmName="SHA-512" hashValue="aoYtUyYZiOOXThBQXg37OP1r8Rx/S8ef9iCrAFSqi7SmTa4obYhpV+L5AhcbVGpIjm35+i1o4sZwCB+ZhsQ+hw==" saltValue="JRiRDtVoU8fLDxB3d/W7SQ==" spinCount="100000" sheet="1" objects="1" scenarios="1"/>
  <mergeCells count="576">
    <mergeCell ref="P101:Q101"/>
    <mergeCell ref="R101:S101"/>
    <mergeCell ref="D102:E102"/>
    <mergeCell ref="F102:G102"/>
    <mergeCell ref="H102:I102"/>
    <mergeCell ref="J102:K102"/>
    <mergeCell ref="L102:M102"/>
    <mergeCell ref="N102:O102"/>
    <mergeCell ref="P102:Q102"/>
    <mergeCell ref="R102:S102"/>
    <mergeCell ref="D101:E101"/>
    <mergeCell ref="F101:G101"/>
    <mergeCell ref="H101:I101"/>
    <mergeCell ref="J101:K101"/>
    <mergeCell ref="L101:M101"/>
    <mergeCell ref="N101:O101"/>
    <mergeCell ref="P98:Q98"/>
    <mergeCell ref="R98:S98"/>
    <mergeCell ref="D99:E99"/>
    <mergeCell ref="F99:G99"/>
    <mergeCell ref="H99:I99"/>
    <mergeCell ref="J99:K99"/>
    <mergeCell ref="L99:M99"/>
    <mergeCell ref="N99:O99"/>
    <mergeCell ref="P99:Q99"/>
    <mergeCell ref="R99:S99"/>
    <mergeCell ref="D98:E98"/>
    <mergeCell ref="F98:G98"/>
    <mergeCell ref="H98:I98"/>
    <mergeCell ref="J98:K98"/>
    <mergeCell ref="L98:M98"/>
    <mergeCell ref="N98:O98"/>
    <mergeCell ref="P96:Q96"/>
    <mergeCell ref="R96:S96"/>
    <mergeCell ref="D97:E97"/>
    <mergeCell ref="F97:G97"/>
    <mergeCell ref="H97:I97"/>
    <mergeCell ref="J97:K97"/>
    <mergeCell ref="L97:M97"/>
    <mergeCell ref="N97:O97"/>
    <mergeCell ref="P97:Q97"/>
    <mergeCell ref="R97:S97"/>
    <mergeCell ref="D96:E96"/>
    <mergeCell ref="F96:G96"/>
    <mergeCell ref="H96:I96"/>
    <mergeCell ref="J96:K96"/>
    <mergeCell ref="L96:M96"/>
    <mergeCell ref="N96:O96"/>
    <mergeCell ref="D95:E95"/>
    <mergeCell ref="F95:G95"/>
    <mergeCell ref="H95:I95"/>
    <mergeCell ref="J95:K95"/>
    <mergeCell ref="L95:M95"/>
    <mergeCell ref="N95:O95"/>
    <mergeCell ref="P95:Q95"/>
    <mergeCell ref="R95:S95"/>
    <mergeCell ref="D94:E94"/>
    <mergeCell ref="F94:G94"/>
    <mergeCell ref="H94:I94"/>
    <mergeCell ref="J94:K94"/>
    <mergeCell ref="L94:M94"/>
    <mergeCell ref="N94:O94"/>
    <mergeCell ref="D93:E93"/>
    <mergeCell ref="F93:G93"/>
    <mergeCell ref="H93:I93"/>
    <mergeCell ref="J93:K93"/>
    <mergeCell ref="L93:M93"/>
    <mergeCell ref="N93:O93"/>
    <mergeCell ref="P93:Q93"/>
    <mergeCell ref="R93:S93"/>
    <mergeCell ref="P94:Q94"/>
    <mergeCell ref="R94:S94"/>
    <mergeCell ref="P88:Q88"/>
    <mergeCell ref="R88:S88"/>
    <mergeCell ref="C89:T89"/>
    <mergeCell ref="D91:E91"/>
    <mergeCell ref="F91:G91"/>
    <mergeCell ref="H91:I91"/>
    <mergeCell ref="J91:K91"/>
    <mergeCell ref="L91:M91"/>
    <mergeCell ref="N91:O91"/>
    <mergeCell ref="P91:Q91"/>
    <mergeCell ref="D88:E88"/>
    <mergeCell ref="F88:G88"/>
    <mergeCell ref="H88:I88"/>
    <mergeCell ref="J88:K88"/>
    <mergeCell ref="L88:M88"/>
    <mergeCell ref="N88:O88"/>
    <mergeCell ref="R91:S91"/>
    <mergeCell ref="D86:T86"/>
    <mergeCell ref="D87:E87"/>
    <mergeCell ref="F87:G87"/>
    <mergeCell ref="H87:I87"/>
    <mergeCell ref="J87:K87"/>
    <mergeCell ref="L87:M87"/>
    <mergeCell ref="N87:O87"/>
    <mergeCell ref="P87:Q87"/>
    <mergeCell ref="R87:S87"/>
    <mergeCell ref="P83:Q83"/>
    <mergeCell ref="R83:S83"/>
    <mergeCell ref="D84:E84"/>
    <mergeCell ref="F84:G84"/>
    <mergeCell ref="H84:I84"/>
    <mergeCell ref="J84:K84"/>
    <mergeCell ref="L84:M84"/>
    <mergeCell ref="N84:O84"/>
    <mergeCell ref="P84:Q84"/>
    <mergeCell ref="R84:S84"/>
    <mergeCell ref="D83:E83"/>
    <mergeCell ref="F83:G83"/>
    <mergeCell ref="H83:I83"/>
    <mergeCell ref="J83:K83"/>
    <mergeCell ref="L83:M83"/>
    <mergeCell ref="N83:O83"/>
    <mergeCell ref="D82:E82"/>
    <mergeCell ref="F82:G82"/>
    <mergeCell ref="H82:I82"/>
    <mergeCell ref="J82:K82"/>
    <mergeCell ref="L82:M82"/>
    <mergeCell ref="N82:O82"/>
    <mergeCell ref="P82:Q82"/>
    <mergeCell ref="R82:S82"/>
    <mergeCell ref="P79:Q79"/>
    <mergeCell ref="R79:S79"/>
    <mergeCell ref="D81:E81"/>
    <mergeCell ref="F81:G81"/>
    <mergeCell ref="H81:I81"/>
    <mergeCell ref="J81:K81"/>
    <mergeCell ref="L81:M81"/>
    <mergeCell ref="N81:O81"/>
    <mergeCell ref="P81:Q81"/>
    <mergeCell ref="R81:S81"/>
    <mergeCell ref="D79:E79"/>
    <mergeCell ref="F79:G79"/>
    <mergeCell ref="H79:I79"/>
    <mergeCell ref="J79:K79"/>
    <mergeCell ref="L79:M79"/>
    <mergeCell ref="N79:O79"/>
    <mergeCell ref="P77:Q77"/>
    <mergeCell ref="R77:S77"/>
    <mergeCell ref="D78:E78"/>
    <mergeCell ref="F78:G78"/>
    <mergeCell ref="H78:I78"/>
    <mergeCell ref="J78:K78"/>
    <mergeCell ref="L78:M78"/>
    <mergeCell ref="N78:O78"/>
    <mergeCell ref="P78:Q78"/>
    <mergeCell ref="R78:S78"/>
    <mergeCell ref="D77:E77"/>
    <mergeCell ref="F77:G77"/>
    <mergeCell ref="H77:I77"/>
    <mergeCell ref="J77:K77"/>
    <mergeCell ref="L77:M77"/>
    <mergeCell ref="N77:O77"/>
    <mergeCell ref="D75:T75"/>
    <mergeCell ref="D76:E76"/>
    <mergeCell ref="F76:G76"/>
    <mergeCell ref="H76:I76"/>
    <mergeCell ref="J76:K76"/>
    <mergeCell ref="L76:M76"/>
    <mergeCell ref="N76:O76"/>
    <mergeCell ref="P76:Q76"/>
    <mergeCell ref="R76:S76"/>
    <mergeCell ref="P73:Q73"/>
    <mergeCell ref="R73:S73"/>
    <mergeCell ref="D74:E74"/>
    <mergeCell ref="F74:G74"/>
    <mergeCell ref="H74:I74"/>
    <mergeCell ref="J74:K74"/>
    <mergeCell ref="L74:M74"/>
    <mergeCell ref="N74:O74"/>
    <mergeCell ref="P74:Q74"/>
    <mergeCell ref="R74:S74"/>
    <mergeCell ref="D73:E73"/>
    <mergeCell ref="F73:G73"/>
    <mergeCell ref="H73:I73"/>
    <mergeCell ref="J73:K73"/>
    <mergeCell ref="L73:M73"/>
    <mergeCell ref="N73:O73"/>
    <mergeCell ref="D71:T71"/>
    <mergeCell ref="D72:E72"/>
    <mergeCell ref="F72:G72"/>
    <mergeCell ref="H72:I72"/>
    <mergeCell ref="J72:K72"/>
    <mergeCell ref="L72:M72"/>
    <mergeCell ref="N72:O72"/>
    <mergeCell ref="P72:Q72"/>
    <mergeCell ref="R72:S72"/>
    <mergeCell ref="D69:E69"/>
    <mergeCell ref="F69:G69"/>
    <mergeCell ref="H69:I69"/>
    <mergeCell ref="J69:K69"/>
    <mergeCell ref="L69:M69"/>
    <mergeCell ref="N69:O69"/>
    <mergeCell ref="P69:Q69"/>
    <mergeCell ref="R69:S69"/>
    <mergeCell ref="D68:E68"/>
    <mergeCell ref="F68:G68"/>
    <mergeCell ref="H68:I68"/>
    <mergeCell ref="J68:K68"/>
    <mergeCell ref="L68:M68"/>
    <mergeCell ref="N68:O68"/>
    <mergeCell ref="D66:E66"/>
    <mergeCell ref="F66:G66"/>
    <mergeCell ref="H66:I66"/>
    <mergeCell ref="J66:K66"/>
    <mergeCell ref="L66:M66"/>
    <mergeCell ref="N66:O66"/>
    <mergeCell ref="P66:Q66"/>
    <mergeCell ref="R66:S66"/>
    <mergeCell ref="P68:Q68"/>
    <mergeCell ref="R68:S68"/>
    <mergeCell ref="P60:Q60"/>
    <mergeCell ref="R60:S60"/>
    <mergeCell ref="C61:T61"/>
    <mergeCell ref="C62:T62"/>
    <mergeCell ref="D64:E64"/>
    <mergeCell ref="F64:G64"/>
    <mergeCell ref="H64:I64"/>
    <mergeCell ref="J64:K64"/>
    <mergeCell ref="L64:M64"/>
    <mergeCell ref="N64:O64"/>
    <mergeCell ref="D60:E60"/>
    <mergeCell ref="F60:G60"/>
    <mergeCell ref="H60:I60"/>
    <mergeCell ref="J60:K60"/>
    <mergeCell ref="L60:M60"/>
    <mergeCell ref="N60:O60"/>
    <mergeCell ref="P64:Q64"/>
    <mergeCell ref="R64:S64"/>
    <mergeCell ref="P57:Q57"/>
    <mergeCell ref="R57:S57"/>
    <mergeCell ref="D59:E59"/>
    <mergeCell ref="F59:G59"/>
    <mergeCell ref="H59:I59"/>
    <mergeCell ref="J59:K59"/>
    <mergeCell ref="L59:M59"/>
    <mergeCell ref="N59:O59"/>
    <mergeCell ref="P59:Q59"/>
    <mergeCell ref="R59:S59"/>
    <mergeCell ref="D57:E57"/>
    <mergeCell ref="F57:G57"/>
    <mergeCell ref="H57:I57"/>
    <mergeCell ref="J57:K57"/>
    <mergeCell ref="L57:M57"/>
    <mergeCell ref="N57:O57"/>
    <mergeCell ref="P55:Q55"/>
    <mergeCell ref="R55:S55"/>
    <mergeCell ref="D56:E56"/>
    <mergeCell ref="F56:G56"/>
    <mergeCell ref="H56:I56"/>
    <mergeCell ref="J56:K56"/>
    <mergeCell ref="L56:M56"/>
    <mergeCell ref="N56:O56"/>
    <mergeCell ref="P56:Q56"/>
    <mergeCell ref="R56:S56"/>
    <mergeCell ref="D55:E55"/>
    <mergeCell ref="F55:G55"/>
    <mergeCell ref="H55:I55"/>
    <mergeCell ref="J55:K55"/>
    <mergeCell ref="L55:M55"/>
    <mergeCell ref="N55:O55"/>
    <mergeCell ref="P52:Q52"/>
    <mergeCell ref="R52:S52"/>
    <mergeCell ref="D54:E54"/>
    <mergeCell ref="F54:G54"/>
    <mergeCell ref="H54:I54"/>
    <mergeCell ref="J54:K54"/>
    <mergeCell ref="L54:M54"/>
    <mergeCell ref="N54:O54"/>
    <mergeCell ref="P54:Q54"/>
    <mergeCell ref="R54:S54"/>
    <mergeCell ref="D52:E52"/>
    <mergeCell ref="F52:G52"/>
    <mergeCell ref="H52:I52"/>
    <mergeCell ref="J52:K52"/>
    <mergeCell ref="L52:M52"/>
    <mergeCell ref="N52:O52"/>
    <mergeCell ref="P50:Q50"/>
    <mergeCell ref="R50:S50"/>
    <mergeCell ref="D51:E51"/>
    <mergeCell ref="F51:G51"/>
    <mergeCell ref="H51:I51"/>
    <mergeCell ref="J51:K51"/>
    <mergeCell ref="L51:M51"/>
    <mergeCell ref="N51:O51"/>
    <mergeCell ref="P51:Q51"/>
    <mergeCell ref="R51:S51"/>
    <mergeCell ref="D50:E50"/>
    <mergeCell ref="F50:G50"/>
    <mergeCell ref="H50:I50"/>
    <mergeCell ref="J50:K50"/>
    <mergeCell ref="L50:M50"/>
    <mergeCell ref="N50:O50"/>
    <mergeCell ref="P48:Q48"/>
    <mergeCell ref="R48:S48"/>
    <mergeCell ref="D49:E49"/>
    <mergeCell ref="F49:G49"/>
    <mergeCell ref="H49:I49"/>
    <mergeCell ref="J49:K49"/>
    <mergeCell ref="L49:M49"/>
    <mergeCell ref="N49:O49"/>
    <mergeCell ref="P49:Q49"/>
    <mergeCell ref="R49:S49"/>
    <mergeCell ref="D48:E48"/>
    <mergeCell ref="F48:G48"/>
    <mergeCell ref="H48:I48"/>
    <mergeCell ref="J48:K48"/>
    <mergeCell ref="L48:M48"/>
    <mergeCell ref="N48:O48"/>
    <mergeCell ref="P45:Q45"/>
    <mergeCell ref="R45:S45"/>
    <mergeCell ref="D47:E47"/>
    <mergeCell ref="F47:G47"/>
    <mergeCell ref="H47:I47"/>
    <mergeCell ref="J47:K47"/>
    <mergeCell ref="L47:M47"/>
    <mergeCell ref="N47:O47"/>
    <mergeCell ref="P47:Q47"/>
    <mergeCell ref="R47:S47"/>
    <mergeCell ref="D45:E45"/>
    <mergeCell ref="F45:G45"/>
    <mergeCell ref="H45:I45"/>
    <mergeCell ref="J45:K45"/>
    <mergeCell ref="L45:M45"/>
    <mergeCell ref="N45:O45"/>
    <mergeCell ref="P43:Q43"/>
    <mergeCell ref="R43:S43"/>
    <mergeCell ref="D44:E44"/>
    <mergeCell ref="F44:G44"/>
    <mergeCell ref="H44:I44"/>
    <mergeCell ref="J44:K44"/>
    <mergeCell ref="L44:M44"/>
    <mergeCell ref="N44:O44"/>
    <mergeCell ref="P44:Q44"/>
    <mergeCell ref="R44:S44"/>
    <mergeCell ref="D43:E43"/>
    <mergeCell ref="F43:G43"/>
    <mergeCell ref="H43:I43"/>
    <mergeCell ref="J43:K43"/>
    <mergeCell ref="L43:M43"/>
    <mergeCell ref="N43:O43"/>
    <mergeCell ref="P41:Q41"/>
    <mergeCell ref="R41:S41"/>
    <mergeCell ref="D42:E42"/>
    <mergeCell ref="F42:G42"/>
    <mergeCell ref="H42:I42"/>
    <mergeCell ref="J42:K42"/>
    <mergeCell ref="L42:M42"/>
    <mergeCell ref="N42:O42"/>
    <mergeCell ref="P42:Q42"/>
    <mergeCell ref="R42:S42"/>
    <mergeCell ref="D41:E41"/>
    <mergeCell ref="F41:G41"/>
    <mergeCell ref="H41:I41"/>
    <mergeCell ref="J41:K41"/>
    <mergeCell ref="L41:M41"/>
    <mergeCell ref="N41:O41"/>
    <mergeCell ref="P38:Q38"/>
    <mergeCell ref="R38:S38"/>
    <mergeCell ref="D39:E39"/>
    <mergeCell ref="F39:G39"/>
    <mergeCell ref="H39:I39"/>
    <mergeCell ref="J39:K39"/>
    <mergeCell ref="L39:M39"/>
    <mergeCell ref="N39:O39"/>
    <mergeCell ref="P39:Q39"/>
    <mergeCell ref="R39:S39"/>
    <mergeCell ref="D38:E38"/>
    <mergeCell ref="F38:G38"/>
    <mergeCell ref="H38:I38"/>
    <mergeCell ref="J38:K38"/>
    <mergeCell ref="L38:M38"/>
    <mergeCell ref="N38:O38"/>
    <mergeCell ref="P36:Q36"/>
    <mergeCell ref="R36:S36"/>
    <mergeCell ref="D37:E37"/>
    <mergeCell ref="F37:G37"/>
    <mergeCell ref="H37:I37"/>
    <mergeCell ref="J37:K37"/>
    <mergeCell ref="L37:M37"/>
    <mergeCell ref="N37:O37"/>
    <mergeCell ref="P37:Q37"/>
    <mergeCell ref="R37:S37"/>
    <mergeCell ref="D36:E36"/>
    <mergeCell ref="F36:G36"/>
    <mergeCell ref="H36:I36"/>
    <mergeCell ref="J36:K36"/>
    <mergeCell ref="L36:M36"/>
    <mergeCell ref="N36:O36"/>
    <mergeCell ref="P33:Q33"/>
    <mergeCell ref="R33:S33"/>
    <mergeCell ref="D34:E34"/>
    <mergeCell ref="F34:G34"/>
    <mergeCell ref="H34:I34"/>
    <mergeCell ref="J34:K34"/>
    <mergeCell ref="L34:M34"/>
    <mergeCell ref="N34:O34"/>
    <mergeCell ref="P34:Q34"/>
    <mergeCell ref="R34:S34"/>
    <mergeCell ref="D33:E33"/>
    <mergeCell ref="F33:G33"/>
    <mergeCell ref="H33:I33"/>
    <mergeCell ref="J33:K33"/>
    <mergeCell ref="L33:M33"/>
    <mergeCell ref="N33:O33"/>
    <mergeCell ref="P30:Q30"/>
    <mergeCell ref="R30:S30"/>
    <mergeCell ref="D31:E31"/>
    <mergeCell ref="F31:G31"/>
    <mergeCell ref="H31:I31"/>
    <mergeCell ref="J31:K31"/>
    <mergeCell ref="L31:M31"/>
    <mergeCell ref="N31:O31"/>
    <mergeCell ref="P31:Q31"/>
    <mergeCell ref="R31:S31"/>
    <mergeCell ref="D30:E30"/>
    <mergeCell ref="F30:G30"/>
    <mergeCell ref="H30:I30"/>
    <mergeCell ref="J30:K30"/>
    <mergeCell ref="L30:M30"/>
    <mergeCell ref="N30:O30"/>
    <mergeCell ref="P28:Q28"/>
    <mergeCell ref="R28:S28"/>
    <mergeCell ref="D29:E29"/>
    <mergeCell ref="F29:G29"/>
    <mergeCell ref="H29:I29"/>
    <mergeCell ref="J29:K29"/>
    <mergeCell ref="L29:M29"/>
    <mergeCell ref="N29:O29"/>
    <mergeCell ref="P29:Q29"/>
    <mergeCell ref="R29:S29"/>
    <mergeCell ref="D28:E28"/>
    <mergeCell ref="F28:G28"/>
    <mergeCell ref="H28:I28"/>
    <mergeCell ref="J28:K28"/>
    <mergeCell ref="L28:M28"/>
    <mergeCell ref="N28:O28"/>
    <mergeCell ref="P26:Q26"/>
    <mergeCell ref="R26:S26"/>
    <mergeCell ref="D27:E27"/>
    <mergeCell ref="F27:G27"/>
    <mergeCell ref="H27:I27"/>
    <mergeCell ref="J27:K27"/>
    <mergeCell ref="L27:M27"/>
    <mergeCell ref="N27:O27"/>
    <mergeCell ref="P27:Q27"/>
    <mergeCell ref="R27:S27"/>
    <mergeCell ref="D26:E26"/>
    <mergeCell ref="F26:G26"/>
    <mergeCell ref="H26:I26"/>
    <mergeCell ref="J26:K26"/>
    <mergeCell ref="L26:M26"/>
    <mergeCell ref="N26:O26"/>
    <mergeCell ref="P24:Q24"/>
    <mergeCell ref="R24:S24"/>
    <mergeCell ref="D25:E25"/>
    <mergeCell ref="F25:G25"/>
    <mergeCell ref="H25:I25"/>
    <mergeCell ref="J25:K25"/>
    <mergeCell ref="L25:M25"/>
    <mergeCell ref="N25:O25"/>
    <mergeCell ref="P25:Q25"/>
    <mergeCell ref="R25:S25"/>
    <mergeCell ref="D24:E24"/>
    <mergeCell ref="F24:G24"/>
    <mergeCell ref="H24:I24"/>
    <mergeCell ref="J24:K24"/>
    <mergeCell ref="L24:M24"/>
    <mergeCell ref="N24:O24"/>
    <mergeCell ref="P22:Q22"/>
    <mergeCell ref="R22:S22"/>
    <mergeCell ref="D23:E23"/>
    <mergeCell ref="F23:G23"/>
    <mergeCell ref="H23:I23"/>
    <mergeCell ref="J23:K23"/>
    <mergeCell ref="L23:M23"/>
    <mergeCell ref="N23:O23"/>
    <mergeCell ref="P23:Q23"/>
    <mergeCell ref="R23:S23"/>
    <mergeCell ref="D22:E22"/>
    <mergeCell ref="F22:G22"/>
    <mergeCell ref="H22:I22"/>
    <mergeCell ref="J22:K22"/>
    <mergeCell ref="L22:M22"/>
    <mergeCell ref="N22:O22"/>
    <mergeCell ref="P19:Q19"/>
    <mergeCell ref="R19:S19"/>
    <mergeCell ref="D20:E20"/>
    <mergeCell ref="F20:G20"/>
    <mergeCell ref="H20:I20"/>
    <mergeCell ref="J20:K20"/>
    <mergeCell ref="L20:M20"/>
    <mergeCell ref="N20:O20"/>
    <mergeCell ref="P20:Q20"/>
    <mergeCell ref="R20:S20"/>
    <mergeCell ref="D19:E19"/>
    <mergeCell ref="F19:G19"/>
    <mergeCell ref="H19:I19"/>
    <mergeCell ref="J19:K19"/>
    <mergeCell ref="L19:M19"/>
    <mergeCell ref="N19:O19"/>
    <mergeCell ref="P17:Q17"/>
    <mergeCell ref="R17:S17"/>
    <mergeCell ref="D18:E18"/>
    <mergeCell ref="F18:G18"/>
    <mergeCell ref="H18:I18"/>
    <mergeCell ref="J18:K18"/>
    <mergeCell ref="L18:M18"/>
    <mergeCell ref="N18:O18"/>
    <mergeCell ref="P18:Q18"/>
    <mergeCell ref="R18:S18"/>
    <mergeCell ref="D17:E17"/>
    <mergeCell ref="F17:G17"/>
    <mergeCell ref="H17:I17"/>
    <mergeCell ref="J17:K17"/>
    <mergeCell ref="L17:M17"/>
    <mergeCell ref="N17:O17"/>
    <mergeCell ref="P14:Q14"/>
    <mergeCell ref="R14:S14"/>
    <mergeCell ref="D16:E16"/>
    <mergeCell ref="F16:G16"/>
    <mergeCell ref="H16:I16"/>
    <mergeCell ref="J16:K16"/>
    <mergeCell ref="L16:M16"/>
    <mergeCell ref="N16:O16"/>
    <mergeCell ref="P16:Q16"/>
    <mergeCell ref="R16:S16"/>
    <mergeCell ref="D14:E14"/>
    <mergeCell ref="F14:G14"/>
    <mergeCell ref="H14:I14"/>
    <mergeCell ref="J14:K14"/>
    <mergeCell ref="L14:M14"/>
    <mergeCell ref="N14:O14"/>
    <mergeCell ref="P11:Q11"/>
    <mergeCell ref="R11:S11"/>
    <mergeCell ref="D13:E13"/>
    <mergeCell ref="F13:G13"/>
    <mergeCell ref="H13:I13"/>
    <mergeCell ref="J13:K13"/>
    <mergeCell ref="L13:M13"/>
    <mergeCell ref="N13:O13"/>
    <mergeCell ref="P13:Q13"/>
    <mergeCell ref="R13:S13"/>
    <mergeCell ref="D11:E11"/>
    <mergeCell ref="F11:G11"/>
    <mergeCell ref="H11:I11"/>
    <mergeCell ref="J11:K11"/>
    <mergeCell ref="L11:M11"/>
    <mergeCell ref="N11:O11"/>
    <mergeCell ref="P8:Q8"/>
    <mergeCell ref="R8:S8"/>
    <mergeCell ref="D10:E10"/>
    <mergeCell ref="F10:G10"/>
    <mergeCell ref="H10:I10"/>
    <mergeCell ref="J10:K10"/>
    <mergeCell ref="L10:M10"/>
    <mergeCell ref="N10:O10"/>
    <mergeCell ref="P10:Q10"/>
    <mergeCell ref="R10:S10"/>
    <mergeCell ref="D8:E8"/>
    <mergeCell ref="F8:G8"/>
    <mergeCell ref="H8:I8"/>
    <mergeCell ref="J8:K8"/>
    <mergeCell ref="L8:M8"/>
    <mergeCell ref="N8:O8"/>
    <mergeCell ref="A2:T2"/>
    <mergeCell ref="C4:T4"/>
    <mergeCell ref="D6:E6"/>
    <mergeCell ref="F6:G6"/>
    <mergeCell ref="H6:I6"/>
    <mergeCell ref="J6:K6"/>
    <mergeCell ref="L6:M6"/>
    <mergeCell ref="N6:O6"/>
    <mergeCell ref="P6:Q6"/>
    <mergeCell ref="R6:S6"/>
  </mergeCells>
  <conditionalFormatting sqref="D91:S91 D93:S99 D101:S102 S73:S74 Q73:Q74 O73:O74 M73:M74 K73:K74 F76:G79 G73:G74 R72:R74 P72:P74 N72:N74 L72:L74 J72:J74 J76:S79 F72:F74 D59:S60 D54:S57 D66:S66 D64:S64 D68:S69 D36:S39 D41:S45 D47:S52 D33:S34 D22:S31 D6:S6 D8:S8 D10:S11 D13:S14 D16:S20 F81 F82:G84 J81:S84">
    <cfRule type="cellIs" dxfId="1175" priority="3" stopIfTrue="1" operator="equal">
      <formula>"a"</formula>
    </cfRule>
    <cfRule type="cellIs" dxfId="1174" priority="4" stopIfTrue="1" operator="equal">
      <formula>"s"</formula>
    </cfRule>
  </conditionalFormatting>
  <conditionalFormatting sqref="V6 V8 V10:V11 V13:V14 V16:V20 V22:V31 V33:V34 V36:V39 V41:V45 V47:V52 V54:V57 V59:V60 V64 V66 V91 V93:V99 V68:V69 V87:V88 V101:V102">
    <cfRule type="expression" dxfId="1173" priority="5" stopIfTrue="1">
      <formula>U6=0</formula>
    </cfRule>
  </conditionalFormatting>
  <conditionalFormatting sqref="D81:E84 H81:I84">
    <cfRule type="cellIs" dxfId="1172" priority="6" stopIfTrue="1" operator="equal">
      <formula>"a"</formula>
    </cfRule>
    <cfRule type="cellIs" dxfId="1171" priority="7" stopIfTrue="1" operator="equal">
      <formula>"s"</formula>
    </cfRule>
    <cfRule type="expression" dxfId="1170" priority="8" stopIfTrue="1">
      <formula>SUM(#REF!)&gt;0</formula>
    </cfRule>
  </conditionalFormatting>
  <conditionalFormatting sqref="D87:S88">
    <cfRule type="cellIs" dxfId="1169" priority="1" stopIfTrue="1" operator="equal">
      <formula>"a"</formula>
    </cfRule>
    <cfRule type="cellIs" dxfId="1168" priority="2" stopIfTrue="1" operator="equal">
      <formula>"s"</formula>
    </cfRule>
  </conditionalFormatting>
  <conditionalFormatting sqref="V76:V79">
    <cfRule type="expression" dxfId="1167" priority="9" stopIfTrue="1">
      <formula>SUM($U$72:$U$74)&gt;0</formula>
    </cfRule>
    <cfRule type="expression" dxfId="1166" priority="10" stopIfTrue="1">
      <formula>U76=0</formula>
    </cfRule>
  </conditionalFormatting>
  <conditionalFormatting sqref="V72:V74">
    <cfRule type="expression" dxfId="1165" priority="11" stopIfTrue="1">
      <formula>SUM($U$76:$U$79)&gt;0</formula>
    </cfRule>
    <cfRule type="expression" dxfId="1164" priority="12" stopIfTrue="1">
      <formula>U72=0</formula>
    </cfRule>
  </conditionalFormatting>
  <conditionalFormatting sqref="V81:V84">
    <cfRule type="expression" dxfId="1163" priority="13" stopIfTrue="1">
      <formula>#REF!&gt;0</formula>
    </cfRule>
    <cfRule type="expression" dxfId="1162" priority="14" stopIfTrue="1">
      <formula>U81=0</formula>
    </cfRule>
  </conditionalFormatting>
  <conditionalFormatting sqref="D72:E74 H72:I74">
    <cfRule type="cellIs" dxfId="1161" priority="15" stopIfTrue="1" operator="equal">
      <formula>"a"</formula>
    </cfRule>
    <cfRule type="cellIs" dxfId="1160" priority="16" stopIfTrue="1" operator="equal">
      <formula>"s"</formula>
    </cfRule>
    <cfRule type="expression" dxfId="1159" priority="17" stopIfTrue="1">
      <formula>SUM($U$76:$U$79)&gt;0</formula>
    </cfRule>
  </conditionalFormatting>
  <conditionalFormatting sqref="D76:E79 H76:I79">
    <cfRule type="cellIs" dxfId="1158" priority="18" stopIfTrue="1" operator="equal">
      <formula>"a"</formula>
    </cfRule>
    <cfRule type="cellIs" dxfId="1157" priority="19" stopIfTrue="1" operator="equal">
      <formula>"s"</formula>
    </cfRule>
    <cfRule type="expression" dxfId="1156" priority="20" stopIfTrue="1">
      <formula>SUM($U$72:$U$74)&gt;0</formula>
    </cfRule>
  </conditionalFormatting>
  <printOptions horizontalCentered="1"/>
  <pageMargins left="0.35433070866141736" right="0.35433070866141736" top="0.31496062992125984" bottom="0.35433070866141736" header="0.15748031496062992" footer="0.15748031496062992"/>
  <pageSetup paperSize="9" scale="46" orientation="landscape" cellComments="atEnd" r:id="rId1"/>
  <headerFooter alignWithMargins="0">
    <oddFooter>&amp;L&amp;11CKL ROR / VERSION 2023 / 1.0&amp;C&amp;11RMC-08&amp;R&amp;11&amp;P of &amp;N</oddFooter>
  </headerFooter>
  <rowBreaks count="4" manualBreakCount="4">
    <brk id="31" max="21" man="1"/>
    <brk id="57" max="21" man="1"/>
    <brk id="69" max="21" man="1"/>
    <brk id="88"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Z643"/>
  <sheetViews>
    <sheetView zoomScale="50" zoomScaleNormal="50" zoomScaleSheetLayoutView="50" workbookViewId="0">
      <pane ySplit="3" topLeftCell="A4" activePane="bottomLeft" state="frozen"/>
      <selection activeCell="A4" sqref="A4"/>
      <selection pane="bottomLeft" activeCell="X1" sqref="X1"/>
    </sheetView>
  </sheetViews>
  <sheetFormatPr defaultColWidth="8.85546875" defaultRowHeight="21.75" customHeight="1" x14ac:dyDescent="0.2"/>
  <cols>
    <col min="1" max="1" width="9.7109375" customWidth="1"/>
    <col min="2" max="2" width="13.5703125" style="28" customWidth="1"/>
    <col min="3" max="3" width="151.28515625" style="494" customWidth="1"/>
    <col min="4" max="20" width="5.7109375" style="2" customWidth="1"/>
    <col min="21" max="21" width="8" style="2" customWidth="1"/>
    <col min="22" max="22" width="7.85546875" style="27" customWidth="1"/>
    <col min="23" max="23" width="2.85546875" style="100" hidden="1" customWidth="1"/>
    <col min="24" max="24" width="7.28515625" style="99" customWidth="1"/>
    <col min="25" max="25" width="8.85546875" style="6" customWidth="1"/>
    <col min="26" max="26" width="11.28515625" style="6" bestFit="1" customWidth="1"/>
    <col min="27" max="28" width="12.85546875" style="6" customWidth="1"/>
    <col min="29" max="86" width="8.85546875" style="6" customWidth="1"/>
    <col min="87" max="16384" width="8.85546875" style="2"/>
  </cols>
  <sheetData>
    <row r="1" spans="1:182" customFormat="1" ht="40.15" customHeight="1" thickBot="1" x14ac:dyDescent="0.3">
      <c r="A1" s="100" t="s">
        <v>31</v>
      </c>
      <c r="B1" s="230"/>
      <c r="C1" s="292" t="s">
        <v>365</v>
      </c>
      <c r="D1" s="230"/>
      <c r="E1" s="228"/>
      <c r="F1" s="228"/>
      <c r="G1" s="228"/>
      <c r="H1" s="228"/>
      <c r="I1" s="228"/>
      <c r="J1" s="228"/>
      <c r="K1" s="228"/>
      <c r="L1" s="228"/>
      <c r="M1" s="228"/>
      <c r="N1" s="228"/>
      <c r="O1" s="228"/>
      <c r="P1" s="228"/>
      <c r="Q1" s="228"/>
      <c r="R1" s="228"/>
      <c r="S1" s="228"/>
      <c r="U1" s="30"/>
      <c r="V1" s="293" t="s">
        <v>366</v>
      </c>
      <c r="W1" s="228"/>
      <c r="X1" s="30"/>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row>
    <row r="2" spans="1:182" ht="30.75" customHeight="1" thickBot="1" x14ac:dyDescent="0.25">
      <c r="A2" s="727" t="s">
        <v>1229</v>
      </c>
      <c r="B2" s="728"/>
      <c r="C2" s="728"/>
      <c r="D2" s="728"/>
      <c r="E2" s="728"/>
      <c r="F2" s="728"/>
      <c r="G2" s="728"/>
      <c r="H2" s="728"/>
      <c r="I2" s="728"/>
      <c r="J2" s="728"/>
      <c r="K2" s="728"/>
      <c r="L2" s="728"/>
      <c r="M2" s="728"/>
      <c r="N2" s="728"/>
      <c r="O2" s="728"/>
      <c r="P2" s="728"/>
      <c r="Q2" s="728"/>
      <c r="R2" s="728"/>
      <c r="S2" s="728"/>
      <c r="T2" s="728"/>
      <c r="U2" s="728"/>
      <c r="V2" s="729"/>
    </row>
    <row r="3" spans="1:182" customFormat="1" ht="160.5" customHeight="1" thickBot="1" x14ac:dyDescent="0.55000000000000004">
      <c r="A3" s="234" t="s">
        <v>211</v>
      </c>
      <c r="B3" s="294" t="s">
        <v>76</v>
      </c>
      <c r="C3" s="295"/>
      <c r="D3" s="236" t="s">
        <v>367</v>
      </c>
      <c r="E3" s="237" t="s">
        <v>33</v>
      </c>
      <c r="F3" s="236" t="s">
        <v>368</v>
      </c>
      <c r="G3" s="239" t="s">
        <v>33</v>
      </c>
      <c r="H3" s="236" t="s">
        <v>369</v>
      </c>
      <c r="I3" s="237" t="s">
        <v>33</v>
      </c>
      <c r="J3" s="236" t="s">
        <v>370</v>
      </c>
      <c r="K3" s="239" t="s">
        <v>33</v>
      </c>
      <c r="L3" s="236" t="s">
        <v>371</v>
      </c>
      <c r="M3" s="237" t="s">
        <v>33</v>
      </c>
      <c r="N3" s="236" t="s">
        <v>372</v>
      </c>
      <c r="O3" s="237" t="s">
        <v>33</v>
      </c>
      <c r="P3" s="236" t="s">
        <v>373</v>
      </c>
      <c r="Q3" s="237" t="s">
        <v>33</v>
      </c>
      <c r="R3" s="236" t="s">
        <v>374</v>
      </c>
      <c r="S3" s="237" t="s">
        <v>33</v>
      </c>
      <c r="T3" s="296" t="s">
        <v>112</v>
      </c>
      <c r="U3" s="297" t="s">
        <v>34</v>
      </c>
      <c r="V3" s="298" t="s">
        <v>35</v>
      </c>
      <c r="W3" s="228"/>
      <c r="X3" s="299"/>
      <c r="Y3" s="6"/>
      <c r="Z3" s="136" t="s">
        <v>137</v>
      </c>
      <c r="AA3" s="6"/>
      <c r="AB3" s="6"/>
      <c r="AC3" s="6"/>
      <c r="AD3" s="6"/>
      <c r="AE3" s="6"/>
      <c r="AF3" s="6"/>
      <c r="AG3" s="6"/>
      <c r="AH3" s="6"/>
      <c r="AI3" s="6"/>
      <c r="AJ3" s="6"/>
      <c r="AK3" s="6"/>
      <c r="AL3" s="6"/>
      <c r="AM3" s="6"/>
      <c r="AN3" s="6"/>
      <c r="AO3" s="6"/>
      <c r="AP3" s="6"/>
      <c r="AQ3" s="6"/>
      <c r="AR3" s="6"/>
      <c r="AS3" s="6"/>
      <c r="AT3" s="6"/>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row>
    <row r="4" spans="1:182" ht="33" customHeight="1" thickBot="1" x14ac:dyDescent="0.25">
      <c r="A4" s="601"/>
      <c r="B4" s="128">
        <v>1000</v>
      </c>
      <c r="C4" s="881" t="s">
        <v>176</v>
      </c>
      <c r="D4" s="882"/>
      <c r="E4" s="882"/>
      <c r="F4" s="882"/>
      <c r="G4" s="882"/>
      <c r="H4" s="882"/>
      <c r="I4" s="882"/>
      <c r="J4" s="882"/>
      <c r="K4" s="882"/>
      <c r="L4" s="882"/>
      <c r="M4" s="882"/>
      <c r="N4" s="882"/>
      <c r="O4" s="882"/>
      <c r="P4" s="882"/>
      <c r="Q4" s="882"/>
      <c r="R4" s="882"/>
      <c r="S4" s="882"/>
      <c r="T4" s="882"/>
      <c r="U4" s="882"/>
      <c r="V4" s="883"/>
    </row>
    <row r="5" spans="1:182" ht="30" customHeight="1" thickBot="1" x14ac:dyDescent="0.25">
      <c r="A5" s="179"/>
      <c r="B5" s="123">
        <v>1200</v>
      </c>
      <c r="C5" s="63" t="s">
        <v>149</v>
      </c>
      <c r="D5" s="5"/>
      <c r="E5" s="9"/>
      <c r="F5" s="10" t="s">
        <v>139</v>
      </c>
      <c r="G5" s="11"/>
      <c r="H5" s="5" t="s">
        <v>139</v>
      </c>
      <c r="I5" s="9"/>
      <c r="J5" s="4" t="s">
        <v>139</v>
      </c>
      <c r="K5" s="11"/>
      <c r="L5" s="5" t="s">
        <v>139</v>
      </c>
      <c r="M5" s="214"/>
      <c r="N5" s="5" t="s">
        <v>139</v>
      </c>
      <c r="O5" s="300"/>
      <c r="P5" s="301"/>
      <c r="Q5" s="307"/>
      <c r="R5" s="301"/>
      <c r="S5" s="214"/>
      <c r="T5" s="7"/>
      <c r="U5" s="8"/>
      <c r="V5" s="177"/>
      <c r="Z5" s="137"/>
    </row>
    <row r="6" spans="1:182" ht="45" customHeight="1" x14ac:dyDescent="0.2">
      <c r="A6" s="179"/>
      <c r="B6" s="111" t="s">
        <v>234</v>
      </c>
      <c r="C6" s="308" t="s">
        <v>200</v>
      </c>
      <c r="D6" s="674"/>
      <c r="E6" s="675"/>
      <c r="F6" s="674"/>
      <c r="G6" s="675"/>
      <c r="H6" s="674"/>
      <c r="I6" s="675"/>
      <c r="J6" s="674"/>
      <c r="K6" s="675"/>
      <c r="L6" s="674"/>
      <c r="M6" s="675"/>
      <c r="N6" s="674"/>
      <c r="O6" s="675"/>
      <c r="P6" s="674"/>
      <c r="Q6" s="675"/>
      <c r="R6" s="674"/>
      <c r="S6" s="675"/>
      <c r="T6" s="309"/>
      <c r="U6" s="21">
        <f>IF(OR(D6="s",F6="s",H6="s",J6="s",L6="s",N6="s",P6="s",R6="s"), 0, IF(OR(D6="a",F6="a",H6="a",J6="a",L6="a",N6="a",P6="a",R6="a"),V6,0))</f>
        <v>0</v>
      </c>
      <c r="V6" s="310">
        <v>10</v>
      </c>
      <c r="W6" s="100">
        <f>COUNTIF(D6:S6,"a")+COUNTIF(D6:S6,"s")</f>
        <v>0</v>
      </c>
      <c r="X6" s="101"/>
      <c r="Z6" s="137" t="s">
        <v>138</v>
      </c>
    </row>
    <row r="7" spans="1:182" ht="27.95" customHeight="1" x14ac:dyDescent="0.2">
      <c r="A7" s="179"/>
      <c r="B7" s="120" t="s">
        <v>47</v>
      </c>
      <c r="C7" s="311" t="s">
        <v>201</v>
      </c>
      <c r="D7" s="653"/>
      <c r="E7" s="654"/>
      <c r="F7" s="653"/>
      <c r="G7" s="654"/>
      <c r="H7" s="653"/>
      <c r="I7" s="654"/>
      <c r="J7" s="653"/>
      <c r="K7" s="654"/>
      <c r="L7" s="653"/>
      <c r="M7" s="654"/>
      <c r="N7" s="653"/>
      <c r="O7" s="654"/>
      <c r="P7" s="653"/>
      <c r="Q7" s="654"/>
      <c r="R7" s="653"/>
      <c r="S7" s="654"/>
      <c r="T7" s="309"/>
      <c r="U7" s="19">
        <f t="shared" ref="U7:U15" si="0">IF(OR(D7="s",F7="s",H7="s",J7="s",L7="s",N7="s",P7="s",R7="s"), 0, IF(OR(D7="a",F7="a",H7="a",J7="a",L7="a",N7="a",P7="a",R7="a"),V7,0))</f>
        <v>0</v>
      </c>
      <c r="V7" s="312">
        <v>10</v>
      </c>
      <c r="W7" s="100">
        <f t="shared" ref="W7:W15" si="1">COUNTIF(D7:S7,"a")+COUNTIF(D7:S7,"s")</f>
        <v>0</v>
      </c>
      <c r="X7" s="101"/>
      <c r="Z7" s="137" t="s">
        <v>138</v>
      </c>
    </row>
    <row r="8" spans="1:182" ht="27.95" customHeight="1" x14ac:dyDescent="0.2">
      <c r="A8" s="179"/>
      <c r="B8" s="120" t="s">
        <v>212</v>
      </c>
      <c r="C8" s="311" t="s">
        <v>460</v>
      </c>
      <c r="D8" s="653"/>
      <c r="E8" s="654"/>
      <c r="F8" s="653"/>
      <c r="G8" s="654"/>
      <c r="H8" s="653"/>
      <c r="I8" s="654"/>
      <c r="J8" s="653"/>
      <c r="K8" s="654"/>
      <c r="L8" s="653"/>
      <c r="M8" s="654"/>
      <c r="N8" s="653"/>
      <c r="O8" s="654"/>
      <c r="P8" s="653"/>
      <c r="Q8" s="654"/>
      <c r="R8" s="653"/>
      <c r="S8" s="654"/>
      <c r="T8" s="309"/>
      <c r="U8" s="19">
        <f t="shared" si="0"/>
        <v>0</v>
      </c>
      <c r="V8" s="312">
        <v>5</v>
      </c>
      <c r="W8" s="100">
        <f t="shared" si="1"/>
        <v>0</v>
      </c>
      <c r="X8" s="101"/>
      <c r="Z8" s="137" t="s">
        <v>138</v>
      </c>
    </row>
    <row r="9" spans="1:182" ht="67.7" customHeight="1" x14ac:dyDescent="0.2">
      <c r="A9" s="179"/>
      <c r="B9" s="120" t="s">
        <v>237</v>
      </c>
      <c r="C9" s="311" t="s">
        <v>205</v>
      </c>
      <c r="D9" s="653"/>
      <c r="E9" s="654"/>
      <c r="F9" s="653"/>
      <c r="G9" s="654"/>
      <c r="H9" s="653"/>
      <c r="I9" s="654"/>
      <c r="J9" s="653"/>
      <c r="K9" s="654"/>
      <c r="L9" s="653"/>
      <c r="M9" s="654"/>
      <c r="N9" s="653"/>
      <c r="O9" s="654"/>
      <c r="P9" s="653"/>
      <c r="Q9" s="654"/>
      <c r="R9" s="653"/>
      <c r="S9" s="654"/>
      <c r="T9" s="309"/>
      <c r="U9" s="19">
        <f t="shared" si="0"/>
        <v>0</v>
      </c>
      <c r="V9" s="310">
        <v>5</v>
      </c>
      <c r="W9" s="100">
        <f t="shared" si="1"/>
        <v>0</v>
      </c>
      <c r="X9" s="101"/>
      <c r="Z9" s="137" t="s">
        <v>138</v>
      </c>
    </row>
    <row r="10" spans="1:182" ht="45" customHeight="1" x14ac:dyDescent="0.2">
      <c r="A10" s="179"/>
      <c r="B10" s="120" t="s">
        <v>48</v>
      </c>
      <c r="C10" s="311" t="s">
        <v>175</v>
      </c>
      <c r="D10" s="653"/>
      <c r="E10" s="654"/>
      <c r="F10" s="653"/>
      <c r="G10" s="654"/>
      <c r="H10" s="653"/>
      <c r="I10" s="654"/>
      <c r="J10" s="653"/>
      <c r="K10" s="654"/>
      <c r="L10" s="653"/>
      <c r="M10" s="654"/>
      <c r="N10" s="653"/>
      <c r="O10" s="654"/>
      <c r="P10" s="653"/>
      <c r="Q10" s="654"/>
      <c r="R10" s="653"/>
      <c r="S10" s="654"/>
      <c r="T10" s="309"/>
      <c r="U10" s="19">
        <f t="shared" si="0"/>
        <v>0</v>
      </c>
      <c r="V10" s="312">
        <v>10</v>
      </c>
      <c r="W10" s="100">
        <f t="shared" si="1"/>
        <v>0</v>
      </c>
      <c r="X10" s="101"/>
      <c r="Z10" s="137" t="s">
        <v>138</v>
      </c>
    </row>
    <row r="11" spans="1:182" ht="45" customHeight="1" x14ac:dyDescent="0.2">
      <c r="A11" s="179"/>
      <c r="B11" s="120" t="s">
        <v>49</v>
      </c>
      <c r="C11" s="311" t="s">
        <v>461</v>
      </c>
      <c r="D11" s="653"/>
      <c r="E11" s="654"/>
      <c r="F11" s="653"/>
      <c r="G11" s="654"/>
      <c r="H11" s="653"/>
      <c r="I11" s="654"/>
      <c r="J11" s="653"/>
      <c r="K11" s="654"/>
      <c r="L11" s="653"/>
      <c r="M11" s="654"/>
      <c r="N11" s="653"/>
      <c r="O11" s="654"/>
      <c r="P11" s="653"/>
      <c r="Q11" s="654"/>
      <c r="R11" s="653"/>
      <c r="S11" s="654"/>
      <c r="T11" s="309"/>
      <c r="U11" s="19">
        <f t="shared" si="0"/>
        <v>0</v>
      </c>
      <c r="V11" s="312">
        <v>10</v>
      </c>
      <c r="W11" s="100">
        <f t="shared" si="1"/>
        <v>0</v>
      </c>
      <c r="X11" s="101"/>
      <c r="Z11" s="137" t="s">
        <v>138</v>
      </c>
    </row>
    <row r="12" spans="1:182" ht="27.95" customHeight="1" x14ac:dyDescent="0.2">
      <c r="A12" s="179"/>
      <c r="B12" s="120" t="s">
        <v>73</v>
      </c>
      <c r="C12" s="311" t="s">
        <v>462</v>
      </c>
      <c r="D12" s="653"/>
      <c r="E12" s="654"/>
      <c r="F12" s="653"/>
      <c r="G12" s="654"/>
      <c r="H12" s="653"/>
      <c r="I12" s="654"/>
      <c r="J12" s="653"/>
      <c r="K12" s="654"/>
      <c r="L12" s="653"/>
      <c r="M12" s="654"/>
      <c r="N12" s="653"/>
      <c r="O12" s="654"/>
      <c r="P12" s="653"/>
      <c r="Q12" s="654"/>
      <c r="R12" s="653"/>
      <c r="S12" s="654"/>
      <c r="T12" s="309"/>
      <c r="U12" s="19">
        <f t="shared" si="0"/>
        <v>0</v>
      </c>
      <c r="V12" s="312">
        <v>5</v>
      </c>
      <c r="W12" s="100">
        <f t="shared" si="1"/>
        <v>0</v>
      </c>
      <c r="X12" s="101"/>
      <c r="Z12" s="137" t="s">
        <v>138</v>
      </c>
    </row>
    <row r="13" spans="1:182" ht="27.95" customHeight="1" x14ac:dyDescent="0.2">
      <c r="A13" s="179"/>
      <c r="B13" s="120" t="s">
        <v>59</v>
      </c>
      <c r="C13" s="311" t="s">
        <v>182</v>
      </c>
      <c r="D13" s="653"/>
      <c r="E13" s="654"/>
      <c r="F13" s="653"/>
      <c r="G13" s="654"/>
      <c r="H13" s="653"/>
      <c r="I13" s="654"/>
      <c r="J13" s="653"/>
      <c r="K13" s="654"/>
      <c r="L13" s="653"/>
      <c r="M13" s="654"/>
      <c r="N13" s="653"/>
      <c r="O13" s="654"/>
      <c r="P13" s="653"/>
      <c r="Q13" s="654"/>
      <c r="R13" s="653"/>
      <c r="S13" s="654"/>
      <c r="T13" s="309"/>
      <c r="U13" s="19">
        <f t="shared" si="0"/>
        <v>0</v>
      </c>
      <c r="V13" s="312">
        <v>5</v>
      </c>
      <c r="W13" s="100">
        <f t="shared" si="1"/>
        <v>0</v>
      </c>
      <c r="X13" s="101"/>
      <c r="Z13" s="137" t="s">
        <v>138</v>
      </c>
    </row>
    <row r="14" spans="1:182" ht="27.95" customHeight="1" x14ac:dyDescent="0.2">
      <c r="A14" s="179"/>
      <c r="B14" s="120" t="s">
        <v>60</v>
      </c>
      <c r="C14" s="311" t="s">
        <v>183</v>
      </c>
      <c r="D14" s="653"/>
      <c r="E14" s="654"/>
      <c r="F14" s="653"/>
      <c r="G14" s="654"/>
      <c r="H14" s="653"/>
      <c r="I14" s="654"/>
      <c r="J14" s="653"/>
      <c r="K14" s="654"/>
      <c r="L14" s="653"/>
      <c r="M14" s="654"/>
      <c r="N14" s="653"/>
      <c r="O14" s="654"/>
      <c r="P14" s="653"/>
      <c r="Q14" s="654"/>
      <c r="R14" s="653"/>
      <c r="S14" s="654"/>
      <c r="T14" s="309"/>
      <c r="U14" s="19">
        <f t="shared" si="0"/>
        <v>0</v>
      </c>
      <c r="V14" s="312">
        <v>5</v>
      </c>
      <c r="W14" s="100">
        <f t="shared" si="1"/>
        <v>0</v>
      </c>
      <c r="X14" s="101"/>
      <c r="Z14" s="137" t="s">
        <v>138</v>
      </c>
    </row>
    <row r="15" spans="1:182" ht="27.95" customHeight="1" thickBot="1" x14ac:dyDescent="0.25">
      <c r="A15" s="179"/>
      <c r="B15" s="120" t="s">
        <v>463</v>
      </c>
      <c r="C15" s="311" t="s">
        <v>464</v>
      </c>
      <c r="D15" s="653"/>
      <c r="E15" s="654"/>
      <c r="F15" s="653"/>
      <c r="G15" s="654"/>
      <c r="H15" s="653"/>
      <c r="I15" s="654"/>
      <c r="J15" s="653"/>
      <c r="K15" s="654"/>
      <c r="L15" s="653"/>
      <c r="M15" s="654"/>
      <c r="N15" s="653"/>
      <c r="O15" s="654"/>
      <c r="P15" s="653"/>
      <c r="Q15" s="654"/>
      <c r="R15" s="653"/>
      <c r="S15" s="654"/>
      <c r="T15" s="309"/>
      <c r="U15" s="19">
        <f t="shared" si="0"/>
        <v>0</v>
      </c>
      <c r="V15" s="312">
        <v>5</v>
      </c>
      <c r="W15" s="100">
        <f t="shared" si="1"/>
        <v>0</v>
      </c>
      <c r="X15" s="101"/>
      <c r="Z15" s="137" t="s">
        <v>138</v>
      </c>
    </row>
    <row r="16" spans="1:182" ht="21" customHeight="1" thickTop="1" thickBot="1" x14ac:dyDescent="0.25">
      <c r="A16" s="179"/>
      <c r="B16" s="23"/>
      <c r="C16" s="313"/>
      <c r="D16" s="663" t="s">
        <v>140</v>
      </c>
      <c r="E16" s="689"/>
      <c r="F16" s="689"/>
      <c r="G16" s="689"/>
      <c r="H16" s="689"/>
      <c r="I16" s="689"/>
      <c r="J16" s="689"/>
      <c r="K16" s="689"/>
      <c r="L16" s="689"/>
      <c r="M16" s="689"/>
      <c r="N16" s="689"/>
      <c r="O16" s="689"/>
      <c r="P16" s="689"/>
      <c r="Q16" s="689"/>
      <c r="R16" s="689"/>
      <c r="S16" s="689"/>
      <c r="T16" s="764"/>
      <c r="U16" s="306">
        <f>SUM(U6:U15)</f>
        <v>0</v>
      </c>
      <c r="V16" s="314">
        <f>SUM(V6:V15)</f>
        <v>70</v>
      </c>
      <c r="Z16" s="137"/>
    </row>
    <row r="17" spans="1:30" ht="21" customHeight="1" thickBot="1" x14ac:dyDescent="0.25">
      <c r="A17" s="179"/>
      <c r="B17" s="23"/>
      <c r="C17" s="315" t="s">
        <v>160</v>
      </c>
      <c r="D17" s="866"/>
      <c r="E17" s="665"/>
      <c r="F17" s="702">
        <v>70</v>
      </c>
      <c r="G17" s="670"/>
      <c r="H17" s="670"/>
      <c r="I17" s="670"/>
      <c r="J17" s="670"/>
      <c r="K17" s="670"/>
      <c r="L17" s="670"/>
      <c r="M17" s="670"/>
      <c r="N17" s="670"/>
      <c r="O17" s="670"/>
      <c r="P17" s="670"/>
      <c r="Q17" s="670"/>
      <c r="R17" s="670"/>
      <c r="S17" s="670"/>
      <c r="T17" s="670"/>
      <c r="U17" s="670"/>
      <c r="V17" s="671"/>
      <c r="Z17" s="137"/>
    </row>
    <row r="18" spans="1:30" ht="48" customHeight="1" thickBot="1" x14ac:dyDescent="0.25">
      <c r="A18" s="190"/>
      <c r="B18" s="316">
        <v>1300</v>
      </c>
      <c r="C18" s="63" t="s">
        <v>128</v>
      </c>
      <c r="D18" s="301"/>
      <c r="E18" s="214"/>
      <c r="F18" s="302"/>
      <c r="G18" s="300"/>
      <c r="H18" s="5"/>
      <c r="I18" s="214"/>
      <c r="J18" s="4"/>
      <c r="K18" s="300"/>
      <c r="L18" s="5" t="s">
        <v>139</v>
      </c>
      <c r="M18" s="214"/>
      <c r="N18" s="302"/>
      <c r="O18" s="300"/>
      <c r="P18" s="301"/>
      <c r="Q18" s="307"/>
      <c r="R18" s="301"/>
      <c r="S18" s="214"/>
      <c r="T18" s="7"/>
      <c r="U18" s="317"/>
      <c r="V18" s="318"/>
      <c r="Z18" s="137"/>
    </row>
    <row r="19" spans="1:30" ht="27.95" customHeight="1" x14ac:dyDescent="0.2">
      <c r="A19" s="190"/>
      <c r="B19" s="119" t="s">
        <v>61</v>
      </c>
      <c r="C19" s="251" t="s">
        <v>465</v>
      </c>
      <c r="D19" s="674"/>
      <c r="E19" s="675"/>
      <c r="F19" s="674"/>
      <c r="G19" s="675"/>
      <c r="H19" s="674"/>
      <c r="I19" s="675"/>
      <c r="J19" s="674"/>
      <c r="K19" s="675"/>
      <c r="L19" s="674"/>
      <c r="M19" s="675"/>
      <c r="N19" s="674"/>
      <c r="O19" s="675"/>
      <c r="P19" s="674"/>
      <c r="Q19" s="675"/>
      <c r="R19" s="674"/>
      <c r="S19" s="675"/>
      <c r="T19" s="319"/>
      <c r="U19" s="21">
        <f>IF(OR(D19="s",F19="s",H19="s",J19="s",L19="s",N19="s",P19="s",R19="s"), 0, IF(OR(D19="a",F19="a",H19="a",J19="a",L19="a",N19="a",P19="a",R19="a"),V19,0))</f>
        <v>0</v>
      </c>
      <c r="V19" s="320">
        <v>20</v>
      </c>
      <c r="W19" s="100">
        <f>IF((COUNTIF(D19:S19,"a")+COUNTIF(D19:S19,"s"))&gt;0,IF(OR((COUNTIF(D20:S20,"a")+COUNTIF(D20:S20,"s"))),0,COUNTIF(D19:S19,"a")+COUNTIF(D19:S19,"s")),COUNTIF(D19:S19,"a")+COUNTIF(D19:S19,"s"))</f>
        <v>0</v>
      </c>
      <c r="X19" s="101"/>
      <c r="Z19" s="137"/>
    </row>
    <row r="20" spans="1:30" ht="27.95" customHeight="1" thickBot="1" x14ac:dyDescent="0.25">
      <c r="A20" s="190"/>
      <c r="B20" s="121" t="s">
        <v>134</v>
      </c>
      <c r="C20" s="321" t="s">
        <v>1174</v>
      </c>
      <c r="D20" s="733"/>
      <c r="E20" s="734"/>
      <c r="F20" s="733"/>
      <c r="G20" s="734"/>
      <c r="H20" s="733"/>
      <c r="I20" s="734"/>
      <c r="J20" s="733"/>
      <c r="K20" s="734"/>
      <c r="L20" s="733"/>
      <c r="M20" s="734"/>
      <c r="N20" s="733"/>
      <c r="O20" s="734"/>
      <c r="P20" s="733"/>
      <c r="Q20" s="734"/>
      <c r="R20" s="733"/>
      <c r="S20" s="734"/>
      <c r="T20" s="322"/>
      <c r="U20" s="36">
        <f>IF(OR(D20="s",F20="s",H20="s",J20="s",L20="s",N20="s",P20="s",R20="s"), 0, IF(OR(D20="a",F20="a",H20="a",J20="a",L20="a",N20="a",P20="a",R20="a"),V20,0))</f>
        <v>0</v>
      </c>
      <c r="V20" s="323">
        <v>10</v>
      </c>
      <c r="W20" s="100">
        <f>IF((COUNTIF(D20:S20,"a")+COUNTIF(D20:S20,"s"))&gt;0,IF((COUNTIF(D19:S19,"a")+COUNTIF(D19:S19,"s"))&gt;0,0,COUNTIF(D20:S20,"a")+COUNTIF(D20:S20,"s")), COUNTIF(D20:S20,"a")+COUNTIF(D20:S20,"s"))</f>
        <v>0</v>
      </c>
      <c r="X20" s="101"/>
      <c r="Z20" s="137" t="s">
        <v>138</v>
      </c>
    </row>
    <row r="21" spans="1:30" ht="21" customHeight="1" thickTop="1" thickBot="1" x14ac:dyDescent="0.25">
      <c r="A21" s="190"/>
      <c r="B21" s="324"/>
      <c r="C21" s="325" t="s">
        <v>160</v>
      </c>
      <c r="D21" s="663" t="s">
        <v>140</v>
      </c>
      <c r="E21" s="689"/>
      <c r="F21" s="689"/>
      <c r="G21" s="689"/>
      <c r="H21" s="689"/>
      <c r="I21" s="689"/>
      <c r="J21" s="689"/>
      <c r="K21" s="689"/>
      <c r="L21" s="689"/>
      <c r="M21" s="689"/>
      <c r="N21" s="689"/>
      <c r="O21" s="689"/>
      <c r="P21" s="689"/>
      <c r="Q21" s="689"/>
      <c r="R21" s="689"/>
      <c r="S21" s="689"/>
      <c r="T21" s="764"/>
      <c r="U21" s="306">
        <f>SUM(U19:U20)</f>
        <v>0</v>
      </c>
      <c r="V21" s="176">
        <v>20</v>
      </c>
      <c r="Z21" s="137"/>
    </row>
    <row r="22" spans="1:30" ht="21" customHeight="1" thickBot="1" x14ac:dyDescent="0.25">
      <c r="A22" s="78"/>
      <c r="B22" s="44"/>
      <c r="C22" s="358" t="s">
        <v>160</v>
      </c>
      <c r="D22" s="866"/>
      <c r="E22" s="665"/>
      <c r="F22" s="692">
        <v>10</v>
      </c>
      <c r="G22" s="670"/>
      <c r="H22" s="670"/>
      <c r="I22" s="670"/>
      <c r="J22" s="670"/>
      <c r="K22" s="670"/>
      <c r="L22" s="670"/>
      <c r="M22" s="670"/>
      <c r="N22" s="670"/>
      <c r="O22" s="670"/>
      <c r="P22" s="670"/>
      <c r="Q22" s="670"/>
      <c r="R22" s="670"/>
      <c r="S22" s="670"/>
      <c r="T22" s="670"/>
      <c r="U22" s="670"/>
      <c r="V22" s="671"/>
      <c r="Z22" s="137"/>
    </row>
    <row r="23" spans="1:30" ht="30" customHeight="1" thickBot="1" x14ac:dyDescent="0.25">
      <c r="A23" s="202"/>
      <c r="B23" s="118">
        <v>1400</v>
      </c>
      <c r="C23" s="147" t="s">
        <v>150</v>
      </c>
      <c r="D23" s="211" t="s">
        <v>139</v>
      </c>
      <c r="E23" s="212"/>
      <c r="F23" s="151"/>
      <c r="G23" s="32"/>
      <c r="H23" s="211"/>
      <c r="I23" s="212"/>
      <c r="J23" s="88" t="s">
        <v>139</v>
      </c>
      <c r="K23" s="32"/>
      <c r="L23" s="211"/>
      <c r="M23" s="212"/>
      <c r="N23" s="151" t="s">
        <v>139</v>
      </c>
      <c r="O23" s="32"/>
      <c r="P23" s="211"/>
      <c r="Q23" s="212"/>
      <c r="R23" s="211" t="s">
        <v>139</v>
      </c>
      <c r="S23" s="212"/>
      <c r="T23" s="568"/>
      <c r="U23" s="150"/>
      <c r="V23" s="173"/>
      <c r="Z23" s="137"/>
      <c r="AB23" s="303"/>
      <c r="AC23" s="303"/>
      <c r="AD23" s="303"/>
    </row>
    <row r="24" spans="1:30" ht="45" customHeight="1" x14ac:dyDescent="0.2">
      <c r="A24" s="179"/>
      <c r="B24" s="111" t="s">
        <v>63</v>
      </c>
      <c r="C24" s="47" t="s">
        <v>466</v>
      </c>
      <c r="D24" s="674"/>
      <c r="E24" s="675"/>
      <c r="F24" s="674"/>
      <c r="G24" s="675"/>
      <c r="H24" s="674"/>
      <c r="I24" s="675"/>
      <c r="J24" s="674"/>
      <c r="K24" s="675"/>
      <c r="L24" s="674"/>
      <c r="M24" s="675"/>
      <c r="N24" s="674"/>
      <c r="O24" s="675"/>
      <c r="P24" s="674"/>
      <c r="Q24" s="675"/>
      <c r="R24" s="674"/>
      <c r="S24" s="675"/>
      <c r="T24" s="327"/>
      <c r="U24" s="21">
        <f>IF(OR(D24="s",F24="s",H24="s",J24="s",L24="s",N24="s",P24="s",R24="s"), 0, IF(OR(D24="a",F24="a",H24="a",J24="a",L24="a",N24="a",P24="a",R24="a"),V24,0))</f>
        <v>0</v>
      </c>
      <c r="V24" s="328">
        <v>10</v>
      </c>
      <c r="W24" s="100">
        <f>COUNTIF(D24:S24,"a")+COUNTIF(D24:S24,"s")</f>
        <v>0</v>
      </c>
      <c r="X24" s="329"/>
      <c r="Y24" s="330"/>
      <c r="Z24" s="137" t="s">
        <v>138</v>
      </c>
      <c r="AB24" s="303"/>
      <c r="AC24" s="303"/>
      <c r="AD24" s="303"/>
    </row>
    <row r="25" spans="1:30" ht="45" customHeight="1" x14ac:dyDescent="0.2">
      <c r="A25" s="179"/>
      <c r="B25" s="331" t="s">
        <v>62</v>
      </c>
      <c r="C25" s="47" t="s">
        <v>467</v>
      </c>
      <c r="D25" s="653"/>
      <c r="E25" s="654"/>
      <c r="F25" s="653"/>
      <c r="G25" s="654"/>
      <c r="H25" s="653"/>
      <c r="I25" s="654"/>
      <c r="J25" s="653"/>
      <c r="K25" s="654"/>
      <c r="L25" s="653"/>
      <c r="M25" s="654"/>
      <c r="N25" s="653"/>
      <c r="O25" s="654"/>
      <c r="P25" s="653"/>
      <c r="Q25" s="654"/>
      <c r="R25" s="659"/>
      <c r="S25" s="660"/>
      <c r="T25" s="309"/>
      <c r="U25" s="19">
        <f t="shared" ref="U25:U26" si="2">IF(OR(D25="s",F25="s",H25="s",J25="s",L25="s",N25="s",P25="s",R25="s"), 0, IF(OR(D25="a",F25="a",H25="a",J25="a",L25="a",N25="a",P25="a",R25="a"),V25,0))</f>
        <v>0</v>
      </c>
      <c r="V25" s="175">
        <v>15</v>
      </c>
      <c r="W25" s="100">
        <f>IF((COUNTIF(D25:S25,"a")+COUNTIF(D25:S25,"s"))&gt;0,IF(OR((COUNTIF(D27:S27,"a")+COUNTIF(D27:S27,"s"))),0,COUNTIF(D25:S25,"a")+COUNTIF(D25:S25,"s")),COUNTIF(D25:S25,"a")+COUNTIF(D25:S25,"s"))</f>
        <v>0</v>
      </c>
      <c r="X25" s="101"/>
      <c r="Y25" s="330"/>
      <c r="Z25" s="137"/>
      <c r="AB25" s="303"/>
      <c r="AC25" s="303"/>
      <c r="AD25" s="303"/>
    </row>
    <row r="26" spans="1:30" ht="45" customHeight="1" x14ac:dyDescent="0.2">
      <c r="A26" s="179"/>
      <c r="B26" s="331" t="s">
        <v>315</v>
      </c>
      <c r="C26" s="47" t="s">
        <v>1065</v>
      </c>
      <c r="D26" s="653"/>
      <c r="E26" s="654"/>
      <c r="F26" s="653"/>
      <c r="G26" s="654"/>
      <c r="H26" s="653"/>
      <c r="I26" s="654"/>
      <c r="J26" s="653"/>
      <c r="K26" s="654"/>
      <c r="L26" s="653"/>
      <c r="M26" s="654"/>
      <c r="N26" s="653"/>
      <c r="O26" s="654"/>
      <c r="P26" s="653"/>
      <c r="Q26" s="654"/>
      <c r="R26" s="653"/>
      <c r="S26" s="654"/>
      <c r="T26" s="332"/>
      <c r="U26" s="19">
        <f t="shared" si="2"/>
        <v>0</v>
      </c>
      <c r="V26" s="175">
        <v>10</v>
      </c>
      <c r="W26" s="100">
        <f>IF((COUNTIF(D26:S26,"a")+COUNTIF(D26:S26,"s"))&gt;0,IF(OR((COUNTIF(D27:S27,"a")+COUNTIF(D27:S27,"s"))),0,COUNTIF(D26:S26,"a")+COUNTIF(D26:S26,"s")),COUNTIF(D26:S26,"a")+COUNTIF(D26:S26,"s"))</f>
        <v>0</v>
      </c>
      <c r="X26" s="101"/>
      <c r="Y26" s="330"/>
      <c r="Z26" s="137" t="s">
        <v>138</v>
      </c>
      <c r="AB26" s="303"/>
      <c r="AC26" s="303"/>
      <c r="AD26" s="303"/>
    </row>
    <row r="27" spans="1:30" ht="67.7" customHeight="1" thickBot="1" x14ac:dyDescent="0.25">
      <c r="A27" s="179"/>
      <c r="B27" s="121" t="s">
        <v>316</v>
      </c>
      <c r="C27" s="90" t="s">
        <v>468</v>
      </c>
      <c r="D27" s="733"/>
      <c r="E27" s="734"/>
      <c r="F27" s="733"/>
      <c r="G27" s="734"/>
      <c r="H27" s="733"/>
      <c r="I27" s="734"/>
      <c r="J27" s="733"/>
      <c r="K27" s="734"/>
      <c r="L27" s="733"/>
      <c r="M27" s="734"/>
      <c r="N27" s="733"/>
      <c r="O27" s="734"/>
      <c r="P27" s="733"/>
      <c r="Q27" s="734"/>
      <c r="R27" s="733"/>
      <c r="S27" s="734"/>
      <c r="T27" s="322"/>
      <c r="U27" s="35">
        <f>IF(OR(D27="s",F27="s",H27="s",J27="s",L27="s",N27="s",P27="s",R27="s"), 0, IF(OR(D27="a",F27="a",H27="a",J27="a",L27="a",N27="a",P27="a",R27="a"),V27,0))</f>
        <v>0</v>
      </c>
      <c r="V27" s="175">
        <v>25</v>
      </c>
      <c r="W27" s="100">
        <f>IF((COUNTIF(D27:S27,"a")+COUNTIF(D27:S27,"s"))&gt;0,IF(OR((COUNTIF(D25:S26,"a")+COUNTIF(D25:S26,"s"))),0,COUNTIF(D27:S27,"a")+COUNTIF(D27:S27,"s")),COUNTIF(D27:S27,"a")+COUNTIF(D27:S27,"s"))</f>
        <v>0</v>
      </c>
      <c r="X27" s="101"/>
      <c r="Z27" s="137"/>
    </row>
    <row r="28" spans="1:30" ht="21" customHeight="1" thickTop="1" thickBot="1" x14ac:dyDescent="0.25">
      <c r="A28" s="190"/>
      <c r="B28" s="333"/>
      <c r="C28" s="334"/>
      <c r="D28" s="663" t="s">
        <v>140</v>
      </c>
      <c r="E28" s="689"/>
      <c r="F28" s="689"/>
      <c r="G28" s="689"/>
      <c r="H28" s="689"/>
      <c r="I28" s="689"/>
      <c r="J28" s="689"/>
      <c r="K28" s="689"/>
      <c r="L28" s="689"/>
      <c r="M28" s="689"/>
      <c r="N28" s="689"/>
      <c r="O28" s="689"/>
      <c r="P28" s="689"/>
      <c r="Q28" s="689"/>
      <c r="R28" s="689"/>
      <c r="S28" s="689"/>
      <c r="T28" s="764"/>
      <c r="U28" s="306">
        <f>SUM(U24:U27)</f>
        <v>0</v>
      </c>
      <c r="V28" s="176">
        <f>SUM(V24:V26)</f>
        <v>35</v>
      </c>
      <c r="Z28" s="137"/>
      <c r="AB28" s="303"/>
      <c r="AC28" s="303"/>
      <c r="AD28" s="303"/>
    </row>
    <row r="29" spans="1:30" ht="21" customHeight="1" thickBot="1" x14ac:dyDescent="0.25">
      <c r="A29" s="78"/>
      <c r="B29" s="44"/>
      <c r="C29" s="335"/>
      <c r="D29" s="866"/>
      <c r="E29" s="665"/>
      <c r="F29" s="723">
        <v>20</v>
      </c>
      <c r="G29" s="670"/>
      <c r="H29" s="670"/>
      <c r="I29" s="670"/>
      <c r="J29" s="670"/>
      <c r="K29" s="670"/>
      <c r="L29" s="670"/>
      <c r="M29" s="670"/>
      <c r="N29" s="670"/>
      <c r="O29" s="670"/>
      <c r="P29" s="670"/>
      <c r="Q29" s="670"/>
      <c r="R29" s="670"/>
      <c r="S29" s="670"/>
      <c r="T29" s="670"/>
      <c r="U29" s="670"/>
      <c r="V29" s="671"/>
      <c r="Z29" s="137"/>
      <c r="AB29" s="303"/>
      <c r="AC29" s="303"/>
      <c r="AD29" s="303"/>
    </row>
    <row r="30" spans="1:30" ht="30" customHeight="1" thickBot="1" x14ac:dyDescent="0.25">
      <c r="A30" s="202"/>
      <c r="B30" s="118">
        <v>1500</v>
      </c>
      <c r="C30" s="336" t="s">
        <v>151</v>
      </c>
      <c r="D30" s="211" t="s">
        <v>139</v>
      </c>
      <c r="E30" s="32"/>
      <c r="F30" s="211" t="s">
        <v>139</v>
      </c>
      <c r="G30" s="212"/>
      <c r="H30" s="151" t="s">
        <v>139</v>
      </c>
      <c r="I30" s="32"/>
      <c r="J30" s="211"/>
      <c r="K30" s="212"/>
      <c r="L30" s="151" t="s">
        <v>139</v>
      </c>
      <c r="M30" s="32"/>
      <c r="N30" s="211" t="s">
        <v>139</v>
      </c>
      <c r="O30" s="212"/>
      <c r="P30" s="151"/>
      <c r="Q30" s="32"/>
      <c r="R30" s="211"/>
      <c r="S30" s="212"/>
      <c r="T30" s="148"/>
      <c r="U30" s="161"/>
      <c r="V30" s="149"/>
      <c r="Z30" s="137"/>
    </row>
    <row r="31" spans="1:30" ht="27.95" customHeight="1" x14ac:dyDescent="0.2">
      <c r="A31" s="337"/>
      <c r="B31" s="120" t="s">
        <v>141</v>
      </c>
      <c r="C31" s="50" t="s">
        <v>469</v>
      </c>
      <c r="D31" s="653"/>
      <c r="E31" s="654"/>
      <c r="F31" s="653"/>
      <c r="G31" s="654"/>
      <c r="H31" s="653"/>
      <c r="I31" s="654"/>
      <c r="J31" s="653"/>
      <c r="K31" s="654"/>
      <c r="L31" s="653"/>
      <c r="M31" s="654"/>
      <c r="N31" s="653"/>
      <c r="O31" s="654"/>
      <c r="P31" s="653"/>
      <c r="Q31" s="654"/>
      <c r="R31" s="653"/>
      <c r="S31" s="654"/>
      <c r="T31" s="309"/>
      <c r="U31" s="19">
        <f t="shared" ref="U31:U33" si="3">IF(OR(D31="s",F31="s",H31="s",J31="s",L31="s",N31="s",P31="s",R31="s"), 0, IF(OR(D31="a",F31="a",H31="a",J31="a",L31="a",N31="a",P31="a",R31="a"),V31,0))</f>
        <v>0</v>
      </c>
      <c r="V31" s="175">
        <v>5</v>
      </c>
      <c r="W31" s="100">
        <f t="shared" ref="W31:W33" si="4">COUNTIF(D31:S31,"a")+COUNTIF(D31:S31,"s")</f>
        <v>0</v>
      </c>
      <c r="X31" s="101"/>
      <c r="Z31" s="137" t="s">
        <v>138</v>
      </c>
    </row>
    <row r="32" spans="1:30" ht="27.95" customHeight="1" x14ac:dyDescent="0.2">
      <c r="A32" s="337"/>
      <c r="B32" s="120" t="s">
        <v>470</v>
      </c>
      <c r="C32" s="338" t="s">
        <v>471</v>
      </c>
      <c r="D32" s="653"/>
      <c r="E32" s="654"/>
      <c r="F32" s="653"/>
      <c r="G32" s="654"/>
      <c r="H32" s="653"/>
      <c r="I32" s="654"/>
      <c r="J32" s="653"/>
      <c r="K32" s="654"/>
      <c r="L32" s="653"/>
      <c r="M32" s="654"/>
      <c r="N32" s="653"/>
      <c r="O32" s="654"/>
      <c r="P32" s="653"/>
      <c r="Q32" s="654"/>
      <c r="R32" s="653"/>
      <c r="S32" s="654"/>
      <c r="T32" s="309"/>
      <c r="U32" s="19">
        <f t="shared" si="3"/>
        <v>0</v>
      </c>
      <c r="V32" s="175">
        <v>10</v>
      </c>
      <c r="W32" s="100">
        <f t="shared" si="4"/>
        <v>0</v>
      </c>
      <c r="X32" s="101"/>
      <c r="Z32" s="137" t="s">
        <v>138</v>
      </c>
    </row>
    <row r="33" spans="1:87" ht="27.95" customHeight="1" thickBot="1" x14ac:dyDescent="0.25">
      <c r="A33" s="337"/>
      <c r="B33" s="120" t="s">
        <v>142</v>
      </c>
      <c r="C33" s="338" t="s">
        <v>472</v>
      </c>
      <c r="D33" s="653"/>
      <c r="E33" s="654"/>
      <c r="F33" s="653"/>
      <c r="G33" s="654"/>
      <c r="H33" s="653"/>
      <c r="I33" s="654"/>
      <c r="J33" s="653"/>
      <c r="K33" s="654"/>
      <c r="L33" s="653"/>
      <c r="M33" s="654"/>
      <c r="N33" s="653"/>
      <c r="O33" s="654"/>
      <c r="P33" s="653"/>
      <c r="Q33" s="654"/>
      <c r="R33" s="653"/>
      <c r="S33" s="654"/>
      <c r="T33" s="309"/>
      <c r="U33" s="20">
        <f t="shared" si="3"/>
        <v>0</v>
      </c>
      <c r="V33" s="175">
        <v>15</v>
      </c>
      <c r="W33" s="100">
        <f t="shared" si="4"/>
        <v>0</v>
      </c>
      <c r="X33" s="101"/>
      <c r="Z33" s="137"/>
    </row>
    <row r="34" spans="1:87" ht="21" customHeight="1" thickTop="1" thickBot="1" x14ac:dyDescent="0.25">
      <c r="A34" s="337"/>
      <c r="B34" s="23"/>
      <c r="C34" s="313"/>
      <c r="D34" s="663" t="s">
        <v>140</v>
      </c>
      <c r="E34" s="689"/>
      <c r="F34" s="689"/>
      <c r="G34" s="689"/>
      <c r="H34" s="689"/>
      <c r="I34" s="689"/>
      <c r="J34" s="689"/>
      <c r="K34" s="689"/>
      <c r="L34" s="689"/>
      <c r="M34" s="689"/>
      <c r="N34" s="689"/>
      <c r="O34" s="689"/>
      <c r="P34" s="689"/>
      <c r="Q34" s="689"/>
      <c r="R34" s="689"/>
      <c r="S34" s="689"/>
      <c r="T34" s="764"/>
      <c r="U34" s="306">
        <f>SUM(U31:U33)</f>
        <v>0</v>
      </c>
      <c r="V34" s="176">
        <f>SUM(V31:V33)</f>
        <v>30</v>
      </c>
      <c r="X34" s="339"/>
      <c r="Z34" s="137"/>
    </row>
    <row r="35" spans="1:87" ht="21" customHeight="1" thickBot="1" x14ac:dyDescent="0.25">
      <c r="A35" s="179"/>
      <c r="B35" s="340"/>
      <c r="C35" s="325"/>
      <c r="D35" s="866"/>
      <c r="E35" s="665"/>
      <c r="F35" s="730">
        <v>15</v>
      </c>
      <c r="G35" s="670"/>
      <c r="H35" s="670"/>
      <c r="I35" s="670"/>
      <c r="J35" s="670"/>
      <c r="K35" s="670"/>
      <c r="L35" s="670"/>
      <c r="M35" s="670"/>
      <c r="N35" s="670"/>
      <c r="O35" s="670"/>
      <c r="P35" s="670"/>
      <c r="Q35" s="670"/>
      <c r="R35" s="670"/>
      <c r="S35" s="670"/>
      <c r="T35" s="670"/>
      <c r="U35" s="670"/>
      <c r="V35" s="671"/>
      <c r="Z35" s="137"/>
    </row>
    <row r="36" spans="1:87" ht="30" customHeight="1" thickBot="1" x14ac:dyDescent="0.25">
      <c r="A36" s="580"/>
      <c r="B36" s="123" t="s">
        <v>894</v>
      </c>
      <c r="C36" s="492" t="s">
        <v>895</v>
      </c>
      <c r="D36" s="211"/>
      <c r="E36" s="32"/>
      <c r="F36" s="211"/>
      <c r="G36" s="212"/>
      <c r="H36" s="151"/>
      <c r="I36" s="32"/>
      <c r="J36" s="211"/>
      <c r="K36" s="212"/>
      <c r="L36" s="151"/>
      <c r="M36" s="32"/>
      <c r="N36" s="211"/>
      <c r="O36" s="212"/>
      <c r="P36" s="151"/>
      <c r="Q36" s="32"/>
      <c r="R36" s="211"/>
      <c r="S36" s="212"/>
      <c r="T36" s="148"/>
      <c r="U36" s="161"/>
      <c r="V36" s="149"/>
      <c r="W36" s="29"/>
      <c r="Z36" s="137"/>
    </row>
    <row r="37" spans="1:87" ht="45" customHeight="1" x14ac:dyDescent="0.2">
      <c r="A37" s="337"/>
      <c r="B37" s="111" t="s">
        <v>896</v>
      </c>
      <c r="C37" s="54" t="s">
        <v>967</v>
      </c>
      <c r="D37" s="674"/>
      <c r="E37" s="675"/>
      <c r="F37" s="674"/>
      <c r="G37" s="675"/>
      <c r="H37" s="674"/>
      <c r="I37" s="675"/>
      <c r="J37" s="674"/>
      <c r="K37" s="675"/>
      <c r="L37" s="674"/>
      <c r="M37" s="675"/>
      <c r="N37" s="674"/>
      <c r="O37" s="675"/>
      <c r="P37" s="674"/>
      <c r="Q37" s="675"/>
      <c r="R37" s="674"/>
      <c r="S37" s="675"/>
      <c r="T37" s="309"/>
      <c r="U37" s="21">
        <f t="shared" ref="U37:U38" si="5">IF(OR(D37="s",F37="s",H37="s",J37="s",L37="s",N37="s",P37="s",R37="s"), 0, IF(OR(D37="a",F37="a",H37="a",J37="a",L37="a",N37="a",P37="a",R37="a"),V37,0))</f>
        <v>0</v>
      </c>
      <c r="V37" s="178">
        <v>5</v>
      </c>
      <c r="W37" s="29">
        <f t="shared" ref="W37:W38" si="6">COUNTIF(D37:S37,"a")+COUNTIF(D37:S37,"s")</f>
        <v>0</v>
      </c>
      <c r="X37" s="101"/>
      <c r="Z37" s="137"/>
    </row>
    <row r="38" spans="1:87" ht="45" customHeight="1" thickBot="1" x14ac:dyDescent="0.25">
      <c r="A38" s="337"/>
      <c r="B38" s="120" t="s">
        <v>897</v>
      </c>
      <c r="C38" s="54" t="s">
        <v>968</v>
      </c>
      <c r="D38" s="653"/>
      <c r="E38" s="654"/>
      <c r="F38" s="653"/>
      <c r="G38" s="654"/>
      <c r="H38" s="653"/>
      <c r="I38" s="654"/>
      <c r="J38" s="653"/>
      <c r="K38" s="654"/>
      <c r="L38" s="653"/>
      <c r="M38" s="654"/>
      <c r="N38" s="653"/>
      <c r="O38" s="654"/>
      <c r="P38" s="653"/>
      <c r="Q38" s="654"/>
      <c r="R38" s="653"/>
      <c r="S38" s="654"/>
      <c r="T38" s="309"/>
      <c r="U38" s="19">
        <f t="shared" si="5"/>
        <v>0</v>
      </c>
      <c r="V38" s="175">
        <v>5</v>
      </c>
      <c r="W38" s="29">
        <f t="shared" si="6"/>
        <v>0</v>
      </c>
      <c r="X38" s="101"/>
      <c r="Z38" s="137"/>
    </row>
    <row r="39" spans="1:87" ht="21" customHeight="1" thickTop="1" thickBot="1" x14ac:dyDescent="0.25">
      <c r="A39" s="337"/>
      <c r="B39" s="23"/>
      <c r="C39" s="313"/>
      <c r="D39" s="663" t="s">
        <v>140</v>
      </c>
      <c r="E39" s="689"/>
      <c r="F39" s="689"/>
      <c r="G39" s="689"/>
      <c r="H39" s="689"/>
      <c r="I39" s="689"/>
      <c r="J39" s="689"/>
      <c r="K39" s="689"/>
      <c r="L39" s="689"/>
      <c r="M39" s="689"/>
      <c r="N39" s="689"/>
      <c r="O39" s="689"/>
      <c r="P39" s="689"/>
      <c r="Q39" s="689"/>
      <c r="R39" s="689"/>
      <c r="S39" s="689"/>
      <c r="T39" s="764"/>
      <c r="U39" s="306">
        <f>SUM(U37:U38)</f>
        <v>0</v>
      </c>
      <c r="V39" s="176">
        <f>SUM(V37:V38)</f>
        <v>10</v>
      </c>
      <c r="W39" s="29"/>
      <c r="X39" s="339"/>
      <c r="Z39" s="137"/>
    </row>
    <row r="40" spans="1:87" ht="21" customHeight="1" thickBot="1" x14ac:dyDescent="0.25">
      <c r="A40" s="171"/>
      <c r="B40" s="600"/>
      <c r="C40" s="358"/>
      <c r="D40" s="866"/>
      <c r="E40" s="665"/>
      <c r="F40" s="724">
        <v>0</v>
      </c>
      <c r="G40" s="725"/>
      <c r="H40" s="725"/>
      <c r="I40" s="725"/>
      <c r="J40" s="725"/>
      <c r="K40" s="725"/>
      <c r="L40" s="725"/>
      <c r="M40" s="725"/>
      <c r="N40" s="725"/>
      <c r="O40" s="725"/>
      <c r="P40" s="725"/>
      <c r="Q40" s="725"/>
      <c r="R40" s="725"/>
      <c r="S40" s="725"/>
      <c r="T40" s="725"/>
      <c r="U40" s="725"/>
      <c r="V40" s="726"/>
      <c r="W40" s="29"/>
      <c r="Z40" s="137"/>
    </row>
    <row r="41" spans="1:87" ht="30" customHeight="1" thickBot="1" x14ac:dyDescent="0.25">
      <c r="A41" s="168"/>
      <c r="B41" s="118" t="s">
        <v>336</v>
      </c>
      <c r="C41" s="73" t="s">
        <v>337</v>
      </c>
      <c r="D41" s="80"/>
      <c r="E41" s="79"/>
      <c r="F41" s="82"/>
      <c r="G41" s="83"/>
      <c r="H41" s="203"/>
      <c r="I41" s="79"/>
      <c r="J41" s="88"/>
      <c r="K41" s="83"/>
      <c r="L41" s="203"/>
      <c r="M41" s="79"/>
      <c r="N41" s="211"/>
      <c r="O41" s="83"/>
      <c r="P41" s="80"/>
      <c r="Q41" s="79"/>
      <c r="R41" s="82"/>
      <c r="S41" s="83"/>
      <c r="T41" s="148"/>
      <c r="U41" s="163"/>
      <c r="V41" s="173"/>
      <c r="W41" s="24"/>
      <c r="X41" s="29"/>
      <c r="Z41" s="137"/>
      <c r="CC41" s="29"/>
      <c r="CD41" s="29"/>
      <c r="CE41" s="29"/>
      <c r="CF41" s="29"/>
      <c r="CG41" s="29"/>
      <c r="CH41" s="29"/>
      <c r="CI41" s="29"/>
    </row>
    <row r="42" spans="1:87" ht="30" customHeight="1" x14ac:dyDescent="0.2">
      <c r="A42" s="179"/>
      <c r="B42" s="160"/>
      <c r="C42" s="205" t="s">
        <v>339</v>
      </c>
      <c r="D42" s="655"/>
      <c r="E42" s="656"/>
      <c r="F42" s="656"/>
      <c r="G42" s="656"/>
      <c r="H42" s="656"/>
      <c r="I42" s="656"/>
      <c r="J42" s="656"/>
      <c r="K42" s="656"/>
      <c r="L42" s="656"/>
      <c r="M42" s="656"/>
      <c r="N42" s="656"/>
      <c r="O42" s="656"/>
      <c r="P42" s="656"/>
      <c r="Q42" s="656"/>
      <c r="R42" s="656"/>
      <c r="S42" s="656"/>
      <c r="T42" s="656"/>
      <c r="U42" s="656"/>
      <c r="V42" s="757"/>
      <c r="W42" s="24"/>
      <c r="X42" s="29"/>
      <c r="Z42" s="137"/>
      <c r="CC42" s="29"/>
      <c r="CD42" s="29"/>
      <c r="CE42" s="29"/>
      <c r="CF42" s="29"/>
      <c r="CG42" s="29"/>
      <c r="CH42" s="29"/>
      <c r="CI42" s="29"/>
    </row>
    <row r="43" spans="1:87" ht="45" customHeight="1" x14ac:dyDescent="0.2">
      <c r="A43" s="179"/>
      <c r="B43" s="112" t="s">
        <v>338</v>
      </c>
      <c r="C43" s="221" t="s">
        <v>1095</v>
      </c>
      <c r="D43" s="659"/>
      <c r="E43" s="660"/>
      <c r="F43" s="659"/>
      <c r="G43" s="660"/>
      <c r="H43" s="659"/>
      <c r="I43" s="660"/>
      <c r="J43" s="659"/>
      <c r="K43" s="660"/>
      <c r="L43" s="659"/>
      <c r="M43" s="660"/>
      <c r="N43" s="659"/>
      <c r="O43" s="660"/>
      <c r="P43" s="659"/>
      <c r="Q43" s="660"/>
      <c r="R43" s="659"/>
      <c r="S43" s="660"/>
      <c r="T43" s="225"/>
      <c r="U43" s="19">
        <f>IF(OR(D43="s",F43="s",H43="s",J43="s",L43="s",N43="s",P43="s",R43="s"), 0, IF(OR(D43="a",F43="a",H43="a",J43="a",L43="a",N43="a",P43="a",R43="a"),V43,0))</f>
        <v>0</v>
      </c>
      <c r="V43" s="178">
        <v>10</v>
      </c>
      <c r="W43" s="24">
        <f>COUNTIF(D43:S43,"a")+COUNTIF(D43:S43,"s")</f>
        <v>0</v>
      </c>
      <c r="X43" s="208"/>
      <c r="Z43" s="137" t="s">
        <v>138</v>
      </c>
      <c r="CC43" s="29"/>
      <c r="CD43" s="29"/>
      <c r="CE43" s="29"/>
      <c r="CF43" s="29"/>
      <c r="CG43" s="29"/>
      <c r="CH43" s="29"/>
      <c r="CI43" s="29"/>
    </row>
    <row r="44" spans="1:87" ht="27.95" customHeight="1" x14ac:dyDescent="0.2">
      <c r="A44" s="179"/>
      <c r="B44" s="114" t="s">
        <v>473</v>
      </c>
      <c r="C44" s="221" t="s">
        <v>474</v>
      </c>
      <c r="D44" s="653"/>
      <c r="E44" s="654"/>
      <c r="F44" s="653"/>
      <c r="G44" s="654"/>
      <c r="H44" s="653"/>
      <c r="I44" s="654"/>
      <c r="J44" s="653"/>
      <c r="K44" s="654"/>
      <c r="L44" s="653"/>
      <c r="M44" s="654"/>
      <c r="N44" s="653"/>
      <c r="O44" s="654"/>
      <c r="P44" s="653"/>
      <c r="Q44" s="654"/>
      <c r="R44" s="653"/>
      <c r="S44" s="654"/>
      <c r="T44" s="225"/>
      <c r="U44" s="19">
        <f t="shared" ref="U44:U47" si="7">IF(OR(D44="s",F44="s",H44="s",J44="s",L44="s",N44="s",P44="s",R44="s"), 0, IF(OR(D44="a",F44="a",H44="a",J44="a",L44="a",N44="a",P44="a",R44="a"),V44,0))</f>
        <v>0</v>
      </c>
      <c r="V44" s="175">
        <v>5</v>
      </c>
      <c r="W44" s="24">
        <f>COUNTIF(D44:S44,"a")+COUNTIF(D44:S44,"s")</f>
        <v>0</v>
      </c>
      <c r="X44" s="208"/>
      <c r="Z44" s="137"/>
      <c r="CC44" s="29"/>
      <c r="CD44" s="29"/>
      <c r="CE44" s="29"/>
      <c r="CF44" s="29"/>
      <c r="CG44" s="29"/>
      <c r="CH44" s="29"/>
      <c r="CI44" s="29"/>
    </row>
    <row r="45" spans="1:87" ht="45" customHeight="1" x14ac:dyDescent="0.2">
      <c r="A45" s="179"/>
      <c r="B45" s="114" t="s">
        <v>340</v>
      </c>
      <c r="C45" s="221" t="s">
        <v>1096</v>
      </c>
      <c r="D45" s="653"/>
      <c r="E45" s="654"/>
      <c r="F45" s="653"/>
      <c r="G45" s="654"/>
      <c r="H45" s="653"/>
      <c r="I45" s="654"/>
      <c r="J45" s="653"/>
      <c r="K45" s="654"/>
      <c r="L45" s="653"/>
      <c r="M45" s="654"/>
      <c r="N45" s="653"/>
      <c r="O45" s="654"/>
      <c r="P45" s="653"/>
      <c r="Q45" s="654"/>
      <c r="R45" s="653"/>
      <c r="S45" s="654"/>
      <c r="T45" s="225"/>
      <c r="U45" s="19">
        <f t="shared" si="7"/>
        <v>0</v>
      </c>
      <c r="V45" s="175">
        <v>10</v>
      </c>
      <c r="W45" s="24">
        <f>COUNTIF(D45:S45,"a")+COUNTIF(D45:S45,"s")</f>
        <v>0</v>
      </c>
      <c r="X45" s="208"/>
      <c r="Z45" s="137"/>
      <c r="CC45" s="29"/>
      <c r="CD45" s="29"/>
      <c r="CE45" s="29"/>
      <c r="CF45" s="29"/>
      <c r="CG45" s="29"/>
      <c r="CH45" s="29"/>
      <c r="CI45" s="29"/>
    </row>
    <row r="46" spans="1:87" ht="45" customHeight="1" x14ac:dyDescent="0.2">
      <c r="A46" s="179"/>
      <c r="B46" s="114" t="s">
        <v>475</v>
      </c>
      <c r="C46" s="221" t="s">
        <v>476</v>
      </c>
      <c r="D46" s="653"/>
      <c r="E46" s="654"/>
      <c r="F46" s="653"/>
      <c r="G46" s="654"/>
      <c r="H46" s="653"/>
      <c r="I46" s="654"/>
      <c r="J46" s="653"/>
      <c r="K46" s="654"/>
      <c r="L46" s="653"/>
      <c r="M46" s="654"/>
      <c r="N46" s="653"/>
      <c r="O46" s="654"/>
      <c r="P46" s="653"/>
      <c r="Q46" s="654"/>
      <c r="R46" s="653"/>
      <c r="S46" s="654"/>
      <c r="T46" s="225"/>
      <c r="U46" s="19">
        <f t="shared" si="7"/>
        <v>0</v>
      </c>
      <c r="V46" s="175">
        <v>10</v>
      </c>
      <c r="W46" s="24">
        <f>COUNTIF(D46:S46,"a")+COUNTIF(D46:S46,"s")</f>
        <v>0</v>
      </c>
      <c r="X46" s="208"/>
      <c r="Z46" s="137"/>
      <c r="CC46" s="29"/>
      <c r="CD46" s="29"/>
      <c r="CE46" s="29"/>
      <c r="CF46" s="29"/>
      <c r="CG46" s="29"/>
      <c r="CH46" s="29"/>
      <c r="CI46" s="29"/>
    </row>
    <row r="47" spans="1:87" ht="45" customHeight="1" x14ac:dyDescent="0.2">
      <c r="A47" s="179"/>
      <c r="B47" s="114" t="s">
        <v>341</v>
      </c>
      <c r="C47" s="221" t="s">
        <v>477</v>
      </c>
      <c r="D47" s="653"/>
      <c r="E47" s="654"/>
      <c r="F47" s="653"/>
      <c r="G47" s="654"/>
      <c r="H47" s="653"/>
      <c r="I47" s="654"/>
      <c r="J47" s="653"/>
      <c r="K47" s="654"/>
      <c r="L47" s="653"/>
      <c r="M47" s="654"/>
      <c r="N47" s="653"/>
      <c r="O47" s="654"/>
      <c r="P47" s="653"/>
      <c r="Q47" s="654"/>
      <c r="R47" s="653"/>
      <c r="S47" s="654"/>
      <c r="T47" s="225"/>
      <c r="U47" s="39">
        <f t="shared" si="7"/>
        <v>0</v>
      </c>
      <c r="V47" s="175">
        <v>10</v>
      </c>
      <c r="W47" s="24">
        <f>COUNTIF(D47:S47,"a")+COUNTIF(D47:S47,"s")</f>
        <v>0</v>
      </c>
      <c r="X47" s="208"/>
      <c r="Z47" s="137" t="s">
        <v>138</v>
      </c>
      <c r="CC47" s="29"/>
      <c r="CD47" s="29"/>
      <c r="CE47" s="29"/>
      <c r="CF47" s="29"/>
      <c r="CG47" s="29"/>
      <c r="CH47" s="29"/>
      <c r="CI47" s="29"/>
    </row>
    <row r="48" spans="1:87" ht="30" customHeight="1" x14ac:dyDescent="0.2">
      <c r="A48" s="179"/>
      <c r="B48" s="112"/>
      <c r="C48" s="341" t="s">
        <v>364</v>
      </c>
      <c r="D48" s="735"/>
      <c r="E48" s="736"/>
      <c r="F48" s="736"/>
      <c r="G48" s="736"/>
      <c r="H48" s="736"/>
      <c r="I48" s="736"/>
      <c r="J48" s="736"/>
      <c r="K48" s="736"/>
      <c r="L48" s="736"/>
      <c r="M48" s="736"/>
      <c r="N48" s="736"/>
      <c r="O48" s="736"/>
      <c r="P48" s="736"/>
      <c r="Q48" s="736"/>
      <c r="R48" s="736"/>
      <c r="S48" s="736"/>
      <c r="T48" s="736"/>
      <c r="U48" s="736"/>
      <c r="V48" s="865"/>
      <c r="W48" s="24"/>
      <c r="X48" s="29"/>
      <c r="Z48" s="137"/>
      <c r="CC48" s="29"/>
      <c r="CD48" s="29"/>
      <c r="CE48" s="29"/>
      <c r="CF48" s="29"/>
      <c r="CG48" s="29"/>
      <c r="CH48" s="29"/>
      <c r="CI48" s="29"/>
    </row>
    <row r="49" spans="1:91" ht="45" customHeight="1" x14ac:dyDescent="0.2">
      <c r="A49" s="179"/>
      <c r="B49" s="116" t="s">
        <v>342</v>
      </c>
      <c r="C49" s="221" t="s">
        <v>478</v>
      </c>
      <c r="D49" s="653"/>
      <c r="E49" s="654"/>
      <c r="F49" s="653"/>
      <c r="G49" s="654"/>
      <c r="H49" s="653"/>
      <c r="I49" s="654"/>
      <c r="J49" s="653"/>
      <c r="K49" s="654"/>
      <c r="L49" s="653"/>
      <c r="M49" s="654"/>
      <c r="N49" s="653"/>
      <c r="O49" s="654"/>
      <c r="P49" s="653"/>
      <c r="Q49" s="654"/>
      <c r="R49" s="653"/>
      <c r="S49" s="654"/>
      <c r="T49" s="225"/>
      <c r="U49" s="96">
        <f>IF(OR(D49="s",F49="s",H49="s",J49="s",L49="s",N49="s",P49="s",R49="s"), 0, IF(OR(D49="a",F49="a",H49="a",J49="a",L49="a",N49="a",P49="a",R49="a"),V49,0))</f>
        <v>0</v>
      </c>
      <c r="V49" s="227">
        <v>20</v>
      </c>
      <c r="W49" s="100">
        <f>IF((COUNTIF(D49:S49,"a")+COUNTIF(D49:S49,"s"))&gt;0,IF(OR((COUNTIF(D50:S51,"a")+COUNTIF(D50:S51,"s"))),0,COUNTIF(D49:S49,"a")+COUNTIF(D49:S49,"s")),COUNTIF(D49:S49,"a")+COUNTIF(D49:S49,"s"))</f>
        <v>0</v>
      </c>
      <c r="X49" s="101"/>
      <c r="Z49" s="137"/>
      <c r="CA49" s="29"/>
      <c r="CB49" s="29"/>
      <c r="CC49" s="29"/>
      <c r="CD49" s="29"/>
      <c r="CE49" s="29"/>
      <c r="CF49" s="29"/>
      <c r="CG49" s="29"/>
      <c r="CH49" s="29"/>
      <c r="CI49" s="29"/>
      <c r="CJ49" s="29"/>
      <c r="CK49" s="29"/>
      <c r="CL49" s="29"/>
      <c r="CM49" s="29"/>
    </row>
    <row r="50" spans="1:91" ht="45" customHeight="1" x14ac:dyDescent="0.2">
      <c r="A50" s="179"/>
      <c r="B50" s="114" t="s">
        <v>343</v>
      </c>
      <c r="C50" s="342" t="s">
        <v>479</v>
      </c>
      <c r="D50" s="653"/>
      <c r="E50" s="654"/>
      <c r="F50" s="653"/>
      <c r="G50" s="654"/>
      <c r="H50" s="653"/>
      <c r="I50" s="654"/>
      <c r="J50" s="653"/>
      <c r="K50" s="654"/>
      <c r="L50" s="653"/>
      <c r="M50" s="654"/>
      <c r="N50" s="653"/>
      <c r="O50" s="654"/>
      <c r="P50" s="653"/>
      <c r="Q50" s="654"/>
      <c r="R50" s="653"/>
      <c r="S50" s="654"/>
      <c r="T50" s="225"/>
      <c r="U50" s="226">
        <f>IF(OR(D50="s",F50="s",H50="s",J50="s",L50="s",N50="s",P50="s",R50="s"), 0, IF(OR(D50="a",F50="a",H50="a",J50="a",L50="a",N50="a",P50="a",R50="a"),V50,0))</f>
        <v>0</v>
      </c>
      <c r="V50" s="227">
        <v>10</v>
      </c>
      <c r="W50" s="100">
        <f>IF(OR(COUNTIF(D49:S49,"a")+COUNTIF(D49:S49,"s")+COUNTIF(D51:S51,"a")+COUNTIF(D51:S51,"s")&gt;0),0,(COUNTIF(D50:S50,"a")+COUNTIF(D50:S50,"s")))</f>
        <v>0</v>
      </c>
      <c r="X50" s="101"/>
      <c r="Z50" s="137" t="s">
        <v>138</v>
      </c>
      <c r="CA50" s="29"/>
      <c r="CB50" s="29"/>
      <c r="CC50" s="29"/>
      <c r="CD50" s="29"/>
      <c r="CE50" s="29"/>
      <c r="CF50" s="29"/>
      <c r="CG50" s="29"/>
      <c r="CH50" s="29"/>
      <c r="CI50" s="29"/>
      <c r="CJ50" s="29"/>
      <c r="CK50" s="29"/>
      <c r="CL50" s="29"/>
      <c r="CM50" s="29"/>
    </row>
    <row r="51" spans="1:91" ht="45" customHeight="1" x14ac:dyDescent="0.2">
      <c r="A51" s="179"/>
      <c r="B51" s="120" t="s">
        <v>344</v>
      </c>
      <c r="C51" s="222" t="s">
        <v>480</v>
      </c>
      <c r="D51" s="653"/>
      <c r="E51" s="654"/>
      <c r="F51" s="653"/>
      <c r="G51" s="654"/>
      <c r="H51" s="653"/>
      <c r="I51" s="654"/>
      <c r="J51" s="653"/>
      <c r="K51" s="654"/>
      <c r="L51" s="653"/>
      <c r="M51" s="654"/>
      <c r="N51" s="653"/>
      <c r="O51" s="654"/>
      <c r="P51" s="653"/>
      <c r="Q51" s="654"/>
      <c r="R51" s="653"/>
      <c r="S51" s="654"/>
      <c r="T51" s="225"/>
      <c r="U51" s="226">
        <f>IF(OR(D51="s",F51="s",H51="s",J51="s",L51="s",N51="s",P51="s",R51="s"), 0, IF(OR(D51="a",F51="a",H51="a",J51="a",L51="a",N51="a",P51="a",R51="a"),V51,0))</f>
        <v>0</v>
      </c>
      <c r="V51" s="227">
        <v>10</v>
      </c>
      <c r="W51" s="100">
        <f>IF((COUNTIF(D51:S51,"a")+COUNTIF(D51:S51,"s"))&gt;0,IF(OR((COUNTIF(D49:S50,"a")+COUNTIF(D49:S50,"s"))),0,COUNTIF(D51:S51,"a")+COUNTIF(D51:S51,"s")),COUNTIF(D51:S51,"a")+COUNTIF(D51:S51,"s"))</f>
        <v>0</v>
      </c>
      <c r="X51" s="101"/>
      <c r="Z51" s="137"/>
      <c r="CA51" s="29"/>
      <c r="CB51" s="29"/>
      <c r="CC51" s="29"/>
      <c r="CD51" s="29"/>
      <c r="CE51" s="29"/>
      <c r="CF51" s="29"/>
      <c r="CG51" s="29"/>
      <c r="CH51" s="29"/>
      <c r="CI51" s="29"/>
      <c r="CJ51" s="29"/>
      <c r="CK51" s="29"/>
      <c r="CL51" s="29"/>
      <c r="CM51" s="29"/>
    </row>
    <row r="52" spans="1:91" ht="45" customHeight="1" x14ac:dyDescent="0.2">
      <c r="A52" s="179"/>
      <c r="B52" s="116" t="s">
        <v>481</v>
      </c>
      <c r="C52" s="223" t="s">
        <v>482</v>
      </c>
      <c r="D52" s="732"/>
      <c r="E52" s="654"/>
      <c r="F52" s="653"/>
      <c r="G52" s="654"/>
      <c r="H52" s="653"/>
      <c r="I52" s="654"/>
      <c r="J52" s="653"/>
      <c r="K52" s="654"/>
      <c r="L52" s="653"/>
      <c r="M52" s="654"/>
      <c r="N52" s="653"/>
      <c r="O52" s="654"/>
      <c r="P52" s="653"/>
      <c r="Q52" s="654"/>
      <c r="R52" s="653"/>
      <c r="S52" s="654"/>
      <c r="T52" s="225"/>
      <c r="U52" s="42">
        <f>IF(OR(D52="s",F52="s",H52="s",J52="s",L52="s",N52="s",P52="s",R52="s"), 0, IF(OR(D52="a",F52="a",H52="a",J52="a",L52="a",N52="a",P52="a",R52="a"),V52,0))</f>
        <v>0</v>
      </c>
      <c r="V52" s="180">
        <v>10</v>
      </c>
      <c r="W52" s="24">
        <f>COUNTIF(D52:S52,"a")+COUNTIF(D52:S52,"s")</f>
        <v>0</v>
      </c>
      <c r="X52" s="208"/>
      <c r="Z52" s="137"/>
      <c r="CC52" s="29"/>
      <c r="CD52" s="29"/>
      <c r="CE52" s="29"/>
      <c r="CF52" s="29"/>
      <c r="CG52" s="29"/>
      <c r="CH52" s="29"/>
      <c r="CI52" s="29"/>
    </row>
    <row r="53" spans="1:91" ht="45" customHeight="1" x14ac:dyDescent="0.2">
      <c r="A53" s="179"/>
      <c r="B53" s="120" t="s">
        <v>483</v>
      </c>
      <c r="C53" s="223" t="s">
        <v>484</v>
      </c>
      <c r="D53" s="732"/>
      <c r="E53" s="654"/>
      <c r="F53" s="653"/>
      <c r="G53" s="654"/>
      <c r="H53" s="653"/>
      <c r="I53" s="654"/>
      <c r="J53" s="653"/>
      <c r="K53" s="654"/>
      <c r="L53" s="653"/>
      <c r="M53" s="654"/>
      <c r="N53" s="653"/>
      <c r="O53" s="654"/>
      <c r="P53" s="653"/>
      <c r="Q53" s="654"/>
      <c r="R53" s="653"/>
      <c r="S53" s="654"/>
      <c r="T53" s="225"/>
      <c r="U53" s="42">
        <f>IF(OR(D53="s",F53="s",H53="s",J53="s",L53="s",N53="s",P53="s",R53="s"), 0, IF(OR(D53="a",F53="a",H53="a",J53="a",L53="a",N53="a",P53="a",R53="a"),V53,0))</f>
        <v>0</v>
      </c>
      <c r="V53" s="180">
        <v>5</v>
      </c>
      <c r="W53" s="24">
        <f>COUNTIF(D53:S53,"a")+COUNTIF(D53:S53,"s")</f>
        <v>0</v>
      </c>
      <c r="X53" s="208"/>
      <c r="Z53" s="137"/>
      <c r="CC53" s="29"/>
      <c r="CD53" s="29"/>
      <c r="CE53" s="29"/>
      <c r="CF53" s="29"/>
      <c r="CG53" s="29"/>
      <c r="CH53" s="29"/>
      <c r="CI53" s="29"/>
    </row>
    <row r="54" spans="1:91" ht="30" customHeight="1" x14ac:dyDescent="0.2">
      <c r="A54" s="179"/>
      <c r="B54" s="112"/>
      <c r="C54" s="219" t="s">
        <v>345</v>
      </c>
      <c r="D54" s="735"/>
      <c r="E54" s="736"/>
      <c r="F54" s="736"/>
      <c r="G54" s="736"/>
      <c r="H54" s="736"/>
      <c r="I54" s="736"/>
      <c r="J54" s="736"/>
      <c r="K54" s="736"/>
      <c r="L54" s="736"/>
      <c r="M54" s="736"/>
      <c r="N54" s="736"/>
      <c r="O54" s="736"/>
      <c r="P54" s="736"/>
      <c r="Q54" s="736"/>
      <c r="R54" s="736"/>
      <c r="S54" s="736"/>
      <c r="T54" s="736"/>
      <c r="U54" s="736"/>
      <c r="V54" s="865"/>
      <c r="W54" s="24"/>
      <c r="X54" s="29"/>
      <c r="Z54" s="137"/>
      <c r="CC54" s="29"/>
      <c r="CD54" s="29"/>
      <c r="CE54" s="29"/>
      <c r="CF54" s="29"/>
      <c r="CG54" s="29"/>
      <c r="CH54" s="29"/>
      <c r="CI54" s="29"/>
    </row>
    <row r="55" spans="1:91" ht="27.95" customHeight="1" x14ac:dyDescent="0.2">
      <c r="A55" s="179"/>
      <c r="B55" s="116" t="s">
        <v>485</v>
      </c>
      <c r="C55" s="223" t="s">
        <v>486</v>
      </c>
      <c r="D55" s="732"/>
      <c r="E55" s="654"/>
      <c r="F55" s="653"/>
      <c r="G55" s="654"/>
      <c r="H55" s="653"/>
      <c r="I55" s="654"/>
      <c r="J55" s="653"/>
      <c r="K55" s="654"/>
      <c r="L55" s="653"/>
      <c r="M55" s="654"/>
      <c r="N55" s="653"/>
      <c r="O55" s="654"/>
      <c r="P55" s="653"/>
      <c r="Q55" s="654"/>
      <c r="R55" s="653"/>
      <c r="S55" s="654"/>
      <c r="T55" s="225"/>
      <c r="U55" s="42">
        <f>IF(OR(D55="s",F55="s",H55="s",J55="s",L55="s",N55="s",P55="s",R55="s"), 0, IF(OR(D55="a",F55="a",H55="a",J55="a",L55="a",N55="a",P55="a",R55="a"),V55,0))</f>
        <v>0</v>
      </c>
      <c r="V55" s="180">
        <v>10</v>
      </c>
      <c r="W55" s="24">
        <f>COUNTIF(D55:S55,"a")+COUNTIF(D55:S55,"s")</f>
        <v>0</v>
      </c>
      <c r="X55" s="208"/>
      <c r="Z55" s="137" t="s">
        <v>138</v>
      </c>
      <c r="CC55" s="29"/>
      <c r="CD55" s="29"/>
      <c r="CE55" s="29"/>
      <c r="CF55" s="29"/>
      <c r="CG55" s="29"/>
      <c r="CH55" s="29"/>
      <c r="CI55" s="29"/>
    </row>
    <row r="56" spans="1:91" ht="45" customHeight="1" x14ac:dyDescent="0.2">
      <c r="A56" s="179"/>
      <c r="B56" s="116" t="s">
        <v>346</v>
      </c>
      <c r="C56" s="221" t="s">
        <v>1097</v>
      </c>
      <c r="D56" s="732"/>
      <c r="E56" s="654"/>
      <c r="F56" s="653"/>
      <c r="G56" s="654"/>
      <c r="H56" s="653"/>
      <c r="I56" s="654"/>
      <c r="J56" s="653"/>
      <c r="K56" s="654"/>
      <c r="L56" s="653"/>
      <c r="M56" s="654"/>
      <c r="N56" s="653"/>
      <c r="O56" s="654"/>
      <c r="P56" s="653"/>
      <c r="Q56" s="654"/>
      <c r="R56" s="653"/>
      <c r="S56" s="654"/>
      <c r="T56" s="225"/>
      <c r="U56" s="42">
        <f>IF(OR(D56="s",F56="s",H56="s",J56="s",L56="s",N56="s",P56="s",R56="s"), 0, IF(OR(D56="a",F56="a",H56="a",J56="a",L56="a",N56="a",P56="a",R56="a"),V56,0))</f>
        <v>0</v>
      </c>
      <c r="V56" s="180">
        <v>10</v>
      </c>
      <c r="W56" s="24">
        <f>COUNTIF(D56:S56,"a")+COUNTIF(D56:S56,"s")</f>
        <v>0</v>
      </c>
      <c r="X56" s="208"/>
      <c r="Z56" s="137" t="s">
        <v>138</v>
      </c>
      <c r="CC56" s="29"/>
      <c r="CD56" s="29"/>
      <c r="CE56" s="29"/>
      <c r="CF56" s="29"/>
      <c r="CG56" s="29"/>
      <c r="CH56" s="29"/>
      <c r="CI56" s="29"/>
    </row>
    <row r="57" spans="1:91" ht="45" customHeight="1" x14ac:dyDescent="0.2">
      <c r="A57" s="179"/>
      <c r="B57" s="116" t="s">
        <v>347</v>
      </c>
      <c r="C57" s="224" t="s">
        <v>487</v>
      </c>
      <c r="D57" s="732"/>
      <c r="E57" s="654"/>
      <c r="F57" s="653"/>
      <c r="G57" s="654"/>
      <c r="H57" s="653"/>
      <c r="I57" s="654"/>
      <c r="J57" s="653"/>
      <c r="K57" s="654"/>
      <c r="L57" s="653"/>
      <c r="M57" s="654"/>
      <c r="N57" s="653"/>
      <c r="O57" s="654"/>
      <c r="P57" s="653"/>
      <c r="Q57" s="654"/>
      <c r="R57" s="653"/>
      <c r="S57" s="654"/>
      <c r="T57" s="225"/>
      <c r="U57" s="42">
        <f>IF(OR(D57="s",F57="s",H57="s",J57="s",L57="s",N57="s",P57="s",R57="s"), 0, IF(OR(D57="a",F57="a",H57="a",J57="a",L57="a",N57="a",P57="a",R57="a"),V57,0))</f>
        <v>0</v>
      </c>
      <c r="V57" s="180">
        <v>10</v>
      </c>
      <c r="W57" s="24">
        <f>COUNTIF(D57:S57,"a")+COUNTIF(D57:S57,"s")</f>
        <v>0</v>
      </c>
      <c r="X57" s="208"/>
      <c r="Z57" s="137"/>
      <c r="CC57" s="29"/>
      <c r="CD57" s="29"/>
      <c r="CE57" s="29"/>
      <c r="CF57" s="29"/>
      <c r="CG57" s="29"/>
      <c r="CH57" s="29"/>
      <c r="CI57" s="29"/>
    </row>
    <row r="58" spans="1:91" ht="45" customHeight="1" x14ac:dyDescent="0.2">
      <c r="A58" s="179"/>
      <c r="B58" s="116" t="s">
        <v>348</v>
      </c>
      <c r="C58" s="224" t="s">
        <v>488</v>
      </c>
      <c r="D58" s="732"/>
      <c r="E58" s="654"/>
      <c r="F58" s="653"/>
      <c r="G58" s="654"/>
      <c r="H58" s="653"/>
      <c r="I58" s="654"/>
      <c r="J58" s="653"/>
      <c r="K58" s="654"/>
      <c r="L58" s="653"/>
      <c r="M58" s="654"/>
      <c r="N58" s="653"/>
      <c r="O58" s="654"/>
      <c r="P58" s="653"/>
      <c r="Q58" s="654"/>
      <c r="R58" s="653"/>
      <c r="S58" s="654"/>
      <c r="T58" s="225"/>
      <c r="U58" s="42">
        <f>IF(OR(D58="s",F58="s",H58="s",J58="s",L58="s",N58="s",P58="s",R58="s"), 0, IF(OR(D58="a",F58="a",H58="a",J58="a",L58="a",N58="a",P58="a",R58="a"),V58,0))</f>
        <v>0</v>
      </c>
      <c r="V58" s="180">
        <v>5</v>
      </c>
      <c r="W58" s="24">
        <f>COUNTIF(D58:S58,"a")+COUNTIF(D58:S58,"s")</f>
        <v>0</v>
      </c>
      <c r="X58" s="208"/>
      <c r="Z58" s="137"/>
      <c r="CC58" s="29"/>
      <c r="CD58" s="29"/>
      <c r="CE58" s="29"/>
      <c r="CF58" s="29"/>
      <c r="CG58" s="29"/>
      <c r="CH58" s="29"/>
      <c r="CI58" s="29"/>
    </row>
    <row r="59" spans="1:91" ht="45" customHeight="1" thickBot="1" x14ac:dyDescent="0.25">
      <c r="A59" s="179"/>
      <c r="B59" s="116" t="s">
        <v>349</v>
      </c>
      <c r="C59" s="221" t="s">
        <v>489</v>
      </c>
      <c r="D59" s="732"/>
      <c r="E59" s="654"/>
      <c r="F59" s="653"/>
      <c r="G59" s="654"/>
      <c r="H59" s="653"/>
      <c r="I59" s="654"/>
      <c r="J59" s="653"/>
      <c r="K59" s="654"/>
      <c r="L59" s="653"/>
      <c r="M59" s="654"/>
      <c r="N59" s="653"/>
      <c r="O59" s="654"/>
      <c r="P59" s="653"/>
      <c r="Q59" s="654"/>
      <c r="R59" s="653"/>
      <c r="S59" s="654"/>
      <c r="T59" s="225"/>
      <c r="U59" s="42">
        <f>IF(OR(D59="s",F59="s",H59="s",J59="s",L59="s",N59="s",P59="s",R59="s"), 0, IF(OR(D59="a",F59="a",H59="a",J59="a",L59="a",N59="a",P59="a",R59="a"),V59,0))</f>
        <v>0</v>
      </c>
      <c r="V59" s="180">
        <v>10</v>
      </c>
      <c r="W59" s="24">
        <f>COUNTIF(D59:S59,"a")+COUNTIF(D59:S59,"s")</f>
        <v>0</v>
      </c>
      <c r="X59" s="208"/>
      <c r="Z59" s="137"/>
      <c r="CC59" s="29"/>
      <c r="CD59" s="29"/>
      <c r="CE59" s="29"/>
      <c r="CF59" s="29"/>
      <c r="CG59" s="29"/>
      <c r="CH59" s="29"/>
      <c r="CI59" s="29"/>
    </row>
    <row r="60" spans="1:91" ht="21" customHeight="1" thickTop="1" thickBot="1" x14ac:dyDescent="0.25">
      <c r="A60" s="179"/>
      <c r="B60" s="41"/>
      <c r="C60" s="220"/>
      <c r="D60" s="663" t="s">
        <v>140</v>
      </c>
      <c r="E60" s="689"/>
      <c r="F60" s="689"/>
      <c r="G60" s="689"/>
      <c r="H60" s="689"/>
      <c r="I60" s="689"/>
      <c r="J60" s="689"/>
      <c r="K60" s="689"/>
      <c r="L60" s="689"/>
      <c r="M60" s="689"/>
      <c r="N60" s="689"/>
      <c r="O60" s="689"/>
      <c r="P60" s="689"/>
      <c r="Q60" s="689"/>
      <c r="R60" s="689"/>
      <c r="S60" s="689"/>
      <c r="T60" s="764"/>
      <c r="U60" s="3">
        <f>SUM(U43:U59)</f>
        <v>0</v>
      </c>
      <c r="V60" s="176">
        <f>SUM(V43:V47,V49,V52:V53,V55:V59)</f>
        <v>125</v>
      </c>
      <c r="W60" s="24"/>
      <c r="X60" s="29"/>
      <c r="Z60" s="137"/>
      <c r="CC60" s="29"/>
      <c r="CD60" s="29"/>
      <c r="CE60" s="29"/>
      <c r="CF60" s="29"/>
      <c r="CG60" s="29"/>
      <c r="CH60" s="29"/>
      <c r="CI60" s="29"/>
    </row>
    <row r="61" spans="1:91" ht="21" customHeight="1" thickBot="1" x14ac:dyDescent="0.25">
      <c r="A61" s="171"/>
      <c r="B61" s="204"/>
      <c r="C61" s="76"/>
      <c r="D61" s="664"/>
      <c r="E61" s="665"/>
      <c r="F61" s="731">
        <v>50</v>
      </c>
      <c r="G61" s="884"/>
      <c r="H61" s="884"/>
      <c r="I61" s="884"/>
      <c r="J61" s="884"/>
      <c r="K61" s="884"/>
      <c r="L61" s="884"/>
      <c r="M61" s="884"/>
      <c r="N61" s="884"/>
      <c r="O61" s="884"/>
      <c r="P61" s="884"/>
      <c r="Q61" s="884"/>
      <c r="R61" s="884"/>
      <c r="S61" s="884"/>
      <c r="T61" s="884"/>
      <c r="U61" s="884"/>
      <c r="V61" s="885"/>
      <c r="W61" s="24"/>
      <c r="X61" s="29"/>
      <c r="Z61" s="137"/>
      <c r="CC61" s="29"/>
      <c r="CD61" s="29"/>
      <c r="CE61" s="29"/>
      <c r="CF61" s="29"/>
      <c r="CG61" s="29"/>
      <c r="CH61" s="29"/>
      <c r="CI61" s="29"/>
    </row>
    <row r="62" spans="1:91" ht="30" customHeight="1" thickBot="1" x14ac:dyDescent="0.25">
      <c r="A62" s="168"/>
      <c r="B62" s="118" t="s">
        <v>490</v>
      </c>
      <c r="C62" s="155" t="s">
        <v>491</v>
      </c>
      <c r="D62" s="211" t="s">
        <v>139</v>
      </c>
      <c r="E62" s="32"/>
      <c r="F62" s="211"/>
      <c r="G62" s="32"/>
      <c r="H62" s="211"/>
      <c r="I62" s="212"/>
      <c r="J62" s="88"/>
      <c r="K62" s="32"/>
      <c r="L62" s="211" t="s">
        <v>139</v>
      </c>
      <c r="M62" s="212"/>
      <c r="N62" s="211"/>
      <c r="O62" s="212"/>
      <c r="P62" s="211"/>
      <c r="Q62" s="212"/>
      <c r="R62" s="211"/>
      <c r="S62" s="212"/>
      <c r="T62" s="156"/>
      <c r="U62" s="150"/>
      <c r="V62" s="173"/>
      <c r="Z62" s="137"/>
    </row>
    <row r="63" spans="1:91" ht="27.95" customHeight="1" x14ac:dyDescent="0.2">
      <c r="A63" s="179"/>
      <c r="B63" s="117" t="s">
        <v>143</v>
      </c>
      <c r="C63" s="251" t="s">
        <v>492</v>
      </c>
      <c r="D63" s="674"/>
      <c r="E63" s="675"/>
      <c r="F63" s="674"/>
      <c r="G63" s="675"/>
      <c r="H63" s="674"/>
      <c r="I63" s="675"/>
      <c r="J63" s="674"/>
      <c r="K63" s="675"/>
      <c r="L63" s="674"/>
      <c r="M63" s="675"/>
      <c r="N63" s="674"/>
      <c r="O63" s="675"/>
      <c r="P63" s="674"/>
      <c r="Q63" s="675"/>
      <c r="R63" s="674"/>
      <c r="S63" s="675"/>
      <c r="T63" s="37"/>
      <c r="U63" s="21">
        <f>IF(OR(D63="s",F63="s",H63="s",J63="s",L63="s",N63="s",P63="s",R63="s"), 0, IF(OR(D63="a",F63="a",H63="a",J63="a",L63="a",N63="a",P63="a",R63="a",T63="NA"),V63,0))</f>
        <v>0</v>
      </c>
      <c r="V63" s="183">
        <v>10</v>
      </c>
      <c r="W63" s="100">
        <f>COUNTIF(D63:S63,"a")+COUNTIF(D63:S63,"s")+COUNTIF(T63,"NA")</f>
        <v>0</v>
      </c>
      <c r="X63" s="101"/>
      <c r="Z63" s="137"/>
    </row>
    <row r="64" spans="1:91" ht="45" customHeight="1" x14ac:dyDescent="0.2">
      <c r="A64" s="179"/>
      <c r="B64" s="120" t="s">
        <v>50</v>
      </c>
      <c r="C64" s="54" t="s">
        <v>493</v>
      </c>
      <c r="D64" s="653"/>
      <c r="E64" s="654"/>
      <c r="F64" s="653"/>
      <c r="G64" s="654"/>
      <c r="H64" s="653"/>
      <c r="I64" s="654"/>
      <c r="J64" s="653"/>
      <c r="K64" s="654"/>
      <c r="L64" s="653"/>
      <c r="M64" s="654"/>
      <c r="N64" s="653"/>
      <c r="O64" s="654"/>
      <c r="P64" s="653"/>
      <c r="Q64" s="654"/>
      <c r="R64" s="653"/>
      <c r="S64" s="654"/>
      <c r="T64" s="309"/>
      <c r="U64" s="19">
        <f t="shared" ref="U64:U69" si="8">IF(OR(D64="s",F64="s",H64="s",J64="s",L64="s",N64="s",P64="s",R64="s"), 0, IF(OR(D64="a",F64="a",H64="a",J64="a",L64="a",N64="a",P64="a",R64="a"),V64,0))</f>
        <v>0</v>
      </c>
      <c r="V64" s="175">
        <v>5</v>
      </c>
      <c r="W64" s="100">
        <f t="shared" ref="W64:W69" si="9">COUNTIF(D64:S64,"a")+COUNTIF(D64:S64,"s")</f>
        <v>0</v>
      </c>
      <c r="X64" s="101"/>
      <c r="Z64" s="137" t="s">
        <v>138</v>
      </c>
    </row>
    <row r="65" spans="1:26" ht="27.95" customHeight="1" x14ac:dyDescent="0.2">
      <c r="A65" s="179"/>
      <c r="B65" s="120" t="s">
        <v>51</v>
      </c>
      <c r="C65" s="54" t="s">
        <v>494</v>
      </c>
      <c r="D65" s="653"/>
      <c r="E65" s="654"/>
      <c r="F65" s="653"/>
      <c r="G65" s="654"/>
      <c r="H65" s="653"/>
      <c r="I65" s="654"/>
      <c r="J65" s="653"/>
      <c r="K65" s="654"/>
      <c r="L65" s="653"/>
      <c r="M65" s="654"/>
      <c r="N65" s="653"/>
      <c r="O65" s="654"/>
      <c r="P65" s="653"/>
      <c r="Q65" s="654"/>
      <c r="R65" s="653"/>
      <c r="S65" s="654"/>
      <c r="T65" s="309"/>
      <c r="U65" s="19">
        <f t="shared" si="8"/>
        <v>0</v>
      </c>
      <c r="V65" s="175">
        <v>5</v>
      </c>
      <c r="W65" s="100">
        <f t="shared" si="9"/>
        <v>0</v>
      </c>
      <c r="X65" s="101"/>
      <c r="Z65" s="137" t="s">
        <v>138</v>
      </c>
    </row>
    <row r="66" spans="1:26" ht="45" customHeight="1" x14ac:dyDescent="0.2">
      <c r="A66" s="179"/>
      <c r="B66" s="111" t="s">
        <v>144</v>
      </c>
      <c r="C66" s="47" t="s">
        <v>145</v>
      </c>
      <c r="D66" s="653"/>
      <c r="E66" s="654"/>
      <c r="F66" s="653"/>
      <c r="G66" s="654"/>
      <c r="H66" s="653"/>
      <c r="I66" s="654"/>
      <c r="J66" s="653"/>
      <c r="K66" s="654"/>
      <c r="L66" s="653"/>
      <c r="M66" s="654"/>
      <c r="N66" s="653"/>
      <c r="O66" s="654"/>
      <c r="P66" s="653"/>
      <c r="Q66" s="654"/>
      <c r="R66" s="653"/>
      <c r="S66" s="654"/>
      <c r="T66" s="309"/>
      <c r="U66" s="19">
        <f t="shared" si="8"/>
        <v>0</v>
      </c>
      <c r="V66" s="310">
        <v>10</v>
      </c>
      <c r="W66" s="100">
        <f t="shared" si="9"/>
        <v>0</v>
      </c>
      <c r="X66" s="101"/>
      <c r="Z66" s="137"/>
    </row>
    <row r="67" spans="1:26" ht="27.95" customHeight="1" x14ac:dyDescent="0.2">
      <c r="A67" s="179"/>
      <c r="B67" s="120" t="s">
        <v>242</v>
      </c>
      <c r="C67" s="54" t="s">
        <v>495</v>
      </c>
      <c r="D67" s="653"/>
      <c r="E67" s="654"/>
      <c r="F67" s="653"/>
      <c r="G67" s="654"/>
      <c r="H67" s="653"/>
      <c r="I67" s="654"/>
      <c r="J67" s="653"/>
      <c r="K67" s="654"/>
      <c r="L67" s="653"/>
      <c r="M67" s="654"/>
      <c r="N67" s="653"/>
      <c r="O67" s="654"/>
      <c r="P67" s="653"/>
      <c r="Q67" s="654"/>
      <c r="R67" s="653"/>
      <c r="S67" s="654"/>
      <c r="T67" s="309"/>
      <c r="U67" s="19">
        <f t="shared" si="8"/>
        <v>0</v>
      </c>
      <c r="V67" s="310">
        <v>10</v>
      </c>
      <c r="W67" s="100">
        <f t="shared" si="9"/>
        <v>0</v>
      </c>
      <c r="X67" s="101"/>
      <c r="Z67" s="137" t="s">
        <v>138</v>
      </c>
    </row>
    <row r="68" spans="1:26" ht="27.95" customHeight="1" x14ac:dyDescent="0.2">
      <c r="A68" s="179"/>
      <c r="B68" s="120" t="s">
        <v>235</v>
      </c>
      <c r="C68" s="54" t="s">
        <v>3</v>
      </c>
      <c r="D68" s="653"/>
      <c r="E68" s="654"/>
      <c r="F68" s="653"/>
      <c r="G68" s="654"/>
      <c r="H68" s="653"/>
      <c r="I68" s="654"/>
      <c r="J68" s="653"/>
      <c r="K68" s="654"/>
      <c r="L68" s="653"/>
      <c r="M68" s="654"/>
      <c r="N68" s="653"/>
      <c r="O68" s="654"/>
      <c r="P68" s="653"/>
      <c r="Q68" s="654"/>
      <c r="R68" s="653"/>
      <c r="S68" s="654"/>
      <c r="T68" s="309"/>
      <c r="U68" s="19">
        <f t="shared" si="8"/>
        <v>0</v>
      </c>
      <c r="V68" s="312">
        <v>10</v>
      </c>
      <c r="W68" s="100">
        <f t="shared" si="9"/>
        <v>0</v>
      </c>
      <c r="X68" s="101"/>
      <c r="Z68" s="137"/>
    </row>
    <row r="69" spans="1:26" ht="27.95" customHeight="1" thickBot="1" x14ac:dyDescent="0.25">
      <c r="A69" s="179"/>
      <c r="B69" s="120" t="s">
        <v>236</v>
      </c>
      <c r="C69" s="54" t="s">
        <v>496</v>
      </c>
      <c r="D69" s="733"/>
      <c r="E69" s="734"/>
      <c r="F69" s="733"/>
      <c r="G69" s="734"/>
      <c r="H69" s="733"/>
      <c r="I69" s="734"/>
      <c r="J69" s="733"/>
      <c r="K69" s="734"/>
      <c r="L69" s="733"/>
      <c r="M69" s="734"/>
      <c r="N69" s="733"/>
      <c r="O69" s="734"/>
      <c r="P69" s="733"/>
      <c r="Q69" s="734"/>
      <c r="R69" s="733"/>
      <c r="S69" s="734"/>
      <c r="T69" s="309"/>
      <c r="U69" s="20">
        <f t="shared" si="8"/>
        <v>0</v>
      </c>
      <c r="V69" s="312">
        <v>10</v>
      </c>
      <c r="W69" s="100">
        <f t="shared" si="9"/>
        <v>0</v>
      </c>
      <c r="X69" s="101"/>
      <c r="Z69" s="137" t="s">
        <v>138</v>
      </c>
    </row>
    <row r="70" spans="1:26" ht="21" customHeight="1" thickTop="1" thickBot="1" x14ac:dyDescent="0.25">
      <c r="A70" s="179"/>
      <c r="B70" s="43"/>
      <c r="C70" s="313"/>
      <c r="D70" s="663" t="s">
        <v>140</v>
      </c>
      <c r="E70" s="689"/>
      <c r="F70" s="689"/>
      <c r="G70" s="689"/>
      <c r="H70" s="689"/>
      <c r="I70" s="689"/>
      <c r="J70" s="689"/>
      <c r="K70" s="689"/>
      <c r="L70" s="689"/>
      <c r="M70" s="689"/>
      <c r="N70" s="689"/>
      <c r="O70" s="689"/>
      <c r="P70" s="689"/>
      <c r="Q70" s="689"/>
      <c r="R70" s="689"/>
      <c r="S70" s="689"/>
      <c r="T70" s="764"/>
      <c r="U70" s="306">
        <f>SUM(U63:U69)</f>
        <v>0</v>
      </c>
      <c r="V70" s="176">
        <f>SUM(V63:V69)</f>
        <v>60</v>
      </c>
      <c r="X70" s="339"/>
      <c r="Z70" s="137"/>
    </row>
    <row r="71" spans="1:26" ht="21" customHeight="1" thickBot="1" x14ac:dyDescent="0.25">
      <c r="A71" s="179"/>
      <c r="B71" s="23"/>
      <c r="C71" s="343"/>
      <c r="D71" s="886"/>
      <c r="E71" s="680"/>
      <c r="F71" s="887">
        <v>30</v>
      </c>
      <c r="G71" s="888"/>
      <c r="H71" s="888"/>
      <c r="I71" s="888"/>
      <c r="J71" s="888"/>
      <c r="K71" s="888"/>
      <c r="L71" s="888"/>
      <c r="M71" s="888"/>
      <c r="N71" s="888"/>
      <c r="O71" s="888"/>
      <c r="P71" s="888"/>
      <c r="Q71" s="888"/>
      <c r="R71" s="888"/>
      <c r="S71" s="888"/>
      <c r="T71" s="888"/>
      <c r="U71" s="888"/>
      <c r="V71" s="889"/>
      <c r="Z71" s="137"/>
    </row>
    <row r="72" spans="1:26" ht="30" customHeight="1" thickBot="1" x14ac:dyDescent="0.25">
      <c r="A72" s="179"/>
      <c r="B72" s="123" t="s">
        <v>313</v>
      </c>
      <c r="C72" s="70" t="s">
        <v>314</v>
      </c>
      <c r="D72" s="5"/>
      <c r="E72" s="11"/>
      <c r="F72" s="5"/>
      <c r="G72" s="11"/>
      <c r="H72" s="5"/>
      <c r="I72" s="9"/>
      <c r="J72" s="4"/>
      <c r="K72" s="11"/>
      <c r="L72" s="5"/>
      <c r="M72" s="9"/>
      <c r="N72" s="5"/>
      <c r="O72" s="9"/>
      <c r="P72" s="5"/>
      <c r="Q72" s="9"/>
      <c r="R72" s="5"/>
      <c r="S72" s="9"/>
      <c r="T72" s="7"/>
      <c r="U72" s="8"/>
      <c r="V72" s="177"/>
      <c r="Z72" s="137"/>
    </row>
    <row r="73" spans="1:26" ht="45" customHeight="1" x14ac:dyDescent="0.2">
      <c r="A73" s="179"/>
      <c r="B73" s="117" t="s">
        <v>318</v>
      </c>
      <c r="C73" s="251" t="s">
        <v>1108</v>
      </c>
      <c r="D73" s="674"/>
      <c r="E73" s="675"/>
      <c r="F73" s="674"/>
      <c r="G73" s="675"/>
      <c r="H73" s="674"/>
      <c r="I73" s="675"/>
      <c r="J73" s="674"/>
      <c r="K73" s="675"/>
      <c r="L73" s="674"/>
      <c r="M73" s="675"/>
      <c r="N73" s="674"/>
      <c r="O73" s="675"/>
      <c r="P73" s="674"/>
      <c r="Q73" s="675"/>
      <c r="R73" s="674"/>
      <c r="S73" s="675"/>
      <c r="T73" s="344"/>
      <c r="U73" s="21">
        <f>IF(OR(D73="s",F73="s",H73="s",J73="s",L73="s",N73="s",P73="s",R73="s"), 0, IF(OR(D73="a",F73="a",H73="a",J73="a",L73="a",N73="a",P73="a",R73="a",T73="NA"),V73,0))</f>
        <v>0</v>
      </c>
      <c r="V73" s="183">
        <v>10</v>
      </c>
      <c r="W73" s="29">
        <f>COUNTIF(D73:S73,"a")+COUNTIF(D73:S73,"s")</f>
        <v>0</v>
      </c>
      <c r="X73" s="101"/>
      <c r="Z73" s="137" t="s">
        <v>138</v>
      </c>
    </row>
    <row r="74" spans="1:26" ht="45" customHeight="1" x14ac:dyDescent="0.2">
      <c r="A74" s="179"/>
      <c r="B74" s="120" t="s">
        <v>319</v>
      </c>
      <c r="C74" s="54" t="s">
        <v>320</v>
      </c>
      <c r="D74" s="653"/>
      <c r="E74" s="654"/>
      <c r="F74" s="653"/>
      <c r="G74" s="654"/>
      <c r="H74" s="653"/>
      <c r="I74" s="654"/>
      <c r="J74" s="653"/>
      <c r="K74" s="654"/>
      <c r="L74" s="653"/>
      <c r="M74" s="654"/>
      <c r="N74" s="653"/>
      <c r="O74" s="654"/>
      <c r="P74" s="653"/>
      <c r="Q74" s="654"/>
      <c r="R74" s="653"/>
      <c r="S74" s="654"/>
      <c r="T74" s="309"/>
      <c r="U74" s="19">
        <f t="shared" ref="U74:U78" si="10">IF(OR(D74="s",F74="s",H74="s",J74="s",L74="s",N74="s",P74="s",R74="s"), 0, IF(OR(D74="a",F74="a",H74="a",J74="a",L74="a",N74="a",P74="a",R74="a"),V74,0))</f>
        <v>0</v>
      </c>
      <c r="V74" s="175">
        <v>5</v>
      </c>
      <c r="W74" s="29">
        <f t="shared" ref="W74:W78" si="11">COUNTIF(D74:S74,"a")+COUNTIF(D74:S74,"s")</f>
        <v>0</v>
      </c>
      <c r="X74" s="101"/>
      <c r="Z74" s="137" t="s">
        <v>317</v>
      </c>
    </row>
    <row r="75" spans="1:26" ht="45" customHeight="1" x14ac:dyDescent="0.2">
      <c r="A75" s="179"/>
      <c r="B75" s="120" t="s">
        <v>321</v>
      </c>
      <c r="C75" s="54" t="s">
        <v>497</v>
      </c>
      <c r="D75" s="653"/>
      <c r="E75" s="654"/>
      <c r="F75" s="653"/>
      <c r="G75" s="654"/>
      <c r="H75" s="653"/>
      <c r="I75" s="654"/>
      <c r="J75" s="653"/>
      <c r="K75" s="654"/>
      <c r="L75" s="653"/>
      <c r="M75" s="654"/>
      <c r="N75" s="653"/>
      <c r="O75" s="654"/>
      <c r="P75" s="653"/>
      <c r="Q75" s="654"/>
      <c r="R75" s="653"/>
      <c r="S75" s="654"/>
      <c r="T75" s="309"/>
      <c r="U75" s="19">
        <f t="shared" si="10"/>
        <v>0</v>
      </c>
      <c r="V75" s="175">
        <v>5</v>
      </c>
      <c r="W75" s="29">
        <f t="shared" si="11"/>
        <v>0</v>
      </c>
      <c r="X75" s="101"/>
      <c r="Z75" s="137" t="s">
        <v>138</v>
      </c>
    </row>
    <row r="76" spans="1:26" ht="88.5" customHeight="1" x14ac:dyDescent="0.2">
      <c r="A76" s="179"/>
      <c r="B76" s="120" t="s">
        <v>1105</v>
      </c>
      <c r="C76" s="54" t="s">
        <v>1109</v>
      </c>
      <c r="D76" s="653"/>
      <c r="E76" s="654"/>
      <c r="F76" s="653"/>
      <c r="G76" s="654"/>
      <c r="H76" s="653"/>
      <c r="I76" s="654"/>
      <c r="J76" s="653"/>
      <c r="K76" s="654"/>
      <c r="L76" s="653"/>
      <c r="M76" s="654"/>
      <c r="N76" s="653"/>
      <c r="O76" s="654"/>
      <c r="P76" s="653"/>
      <c r="Q76" s="654"/>
      <c r="R76" s="653"/>
      <c r="S76" s="654"/>
      <c r="T76" s="309"/>
      <c r="U76" s="19">
        <f t="shared" si="10"/>
        <v>0</v>
      </c>
      <c r="V76" s="175">
        <v>5</v>
      </c>
      <c r="W76" s="29">
        <f t="shared" si="11"/>
        <v>0</v>
      </c>
      <c r="X76" s="101"/>
      <c r="Z76" s="137" t="s">
        <v>317</v>
      </c>
    </row>
    <row r="77" spans="1:26" ht="45" customHeight="1" x14ac:dyDescent="0.2">
      <c r="A77" s="179"/>
      <c r="B77" s="120" t="s">
        <v>1106</v>
      </c>
      <c r="C77" s="54" t="s">
        <v>1175</v>
      </c>
      <c r="D77" s="653"/>
      <c r="E77" s="654"/>
      <c r="F77" s="653"/>
      <c r="G77" s="654"/>
      <c r="H77" s="653"/>
      <c r="I77" s="654"/>
      <c r="J77" s="653"/>
      <c r="K77" s="654"/>
      <c r="L77" s="653"/>
      <c r="M77" s="654"/>
      <c r="N77" s="653"/>
      <c r="O77" s="654"/>
      <c r="P77" s="653"/>
      <c r="Q77" s="654"/>
      <c r="R77" s="653"/>
      <c r="S77" s="654"/>
      <c r="T77" s="309"/>
      <c r="U77" s="19">
        <f t="shared" si="10"/>
        <v>0</v>
      </c>
      <c r="V77" s="175">
        <v>5</v>
      </c>
      <c r="W77" s="29">
        <f t="shared" si="11"/>
        <v>0</v>
      </c>
      <c r="X77" s="101"/>
      <c r="Z77" s="137" t="s">
        <v>317</v>
      </c>
    </row>
    <row r="78" spans="1:26" ht="45" customHeight="1" thickBot="1" x14ac:dyDescent="0.25">
      <c r="A78" s="179"/>
      <c r="B78" s="120" t="s">
        <v>1107</v>
      </c>
      <c r="C78" s="54" t="s">
        <v>1110</v>
      </c>
      <c r="D78" s="653"/>
      <c r="E78" s="654"/>
      <c r="F78" s="653"/>
      <c r="G78" s="654"/>
      <c r="H78" s="653"/>
      <c r="I78" s="654"/>
      <c r="J78" s="653"/>
      <c r="K78" s="654"/>
      <c r="L78" s="653"/>
      <c r="M78" s="654"/>
      <c r="N78" s="653"/>
      <c r="O78" s="654"/>
      <c r="P78" s="653"/>
      <c r="Q78" s="654"/>
      <c r="R78" s="653"/>
      <c r="S78" s="654"/>
      <c r="T78" s="309"/>
      <c r="U78" s="19">
        <f t="shared" si="10"/>
        <v>0</v>
      </c>
      <c r="V78" s="175">
        <v>5</v>
      </c>
      <c r="W78" s="29">
        <f t="shared" si="11"/>
        <v>0</v>
      </c>
      <c r="X78" s="101"/>
      <c r="Z78" s="137" t="s">
        <v>317</v>
      </c>
    </row>
    <row r="79" spans="1:26" ht="21" customHeight="1" thickTop="1" thickBot="1" x14ac:dyDescent="0.25">
      <c r="A79" s="179"/>
      <c r="B79" s="43"/>
      <c r="C79" s="313"/>
      <c r="D79" s="663" t="s">
        <v>140</v>
      </c>
      <c r="E79" s="689"/>
      <c r="F79" s="689"/>
      <c r="G79" s="689"/>
      <c r="H79" s="689"/>
      <c r="I79" s="689"/>
      <c r="J79" s="689"/>
      <c r="K79" s="689"/>
      <c r="L79" s="689"/>
      <c r="M79" s="689"/>
      <c r="N79" s="689"/>
      <c r="O79" s="689"/>
      <c r="P79" s="689"/>
      <c r="Q79" s="689"/>
      <c r="R79" s="689"/>
      <c r="S79" s="689"/>
      <c r="T79" s="764"/>
      <c r="U79" s="306">
        <f>SUM(U73:U78)</f>
        <v>0</v>
      </c>
      <c r="V79" s="176">
        <f>SUM(V73:V78)</f>
        <v>35</v>
      </c>
      <c r="X79" s="339"/>
      <c r="Z79" s="137"/>
    </row>
    <row r="80" spans="1:26" ht="21" customHeight="1" thickBot="1" x14ac:dyDescent="0.25">
      <c r="A80" s="171"/>
      <c r="B80" s="44"/>
      <c r="C80" s="345"/>
      <c r="D80" s="866"/>
      <c r="E80" s="665"/>
      <c r="F80" s="696">
        <v>15</v>
      </c>
      <c r="G80" s="697"/>
      <c r="H80" s="697"/>
      <c r="I80" s="697"/>
      <c r="J80" s="697"/>
      <c r="K80" s="697"/>
      <c r="L80" s="697"/>
      <c r="M80" s="697"/>
      <c r="N80" s="697"/>
      <c r="O80" s="697"/>
      <c r="P80" s="697"/>
      <c r="Q80" s="697"/>
      <c r="R80" s="697"/>
      <c r="S80" s="697"/>
      <c r="T80" s="697"/>
      <c r="U80" s="697"/>
      <c r="V80" s="698"/>
      <c r="Z80" s="137"/>
    </row>
    <row r="81" spans="1:26" ht="30" customHeight="1" thickBot="1" x14ac:dyDescent="0.25">
      <c r="A81" s="168"/>
      <c r="B81" s="118" t="s">
        <v>259</v>
      </c>
      <c r="C81" s="147" t="s">
        <v>260</v>
      </c>
      <c r="D81" s="211"/>
      <c r="E81" s="212"/>
      <c r="F81" s="151"/>
      <c r="G81" s="32"/>
      <c r="H81" s="211"/>
      <c r="I81" s="212"/>
      <c r="J81" s="88"/>
      <c r="K81" s="32"/>
      <c r="L81" s="211"/>
      <c r="M81" s="92"/>
      <c r="N81" s="211"/>
      <c r="O81" s="93"/>
      <c r="P81" s="94"/>
      <c r="Q81" s="346"/>
      <c r="R81" s="94"/>
      <c r="S81" s="92"/>
      <c r="T81" s="156"/>
      <c r="U81" s="150"/>
      <c r="V81" s="173"/>
      <c r="Z81" s="137"/>
    </row>
    <row r="82" spans="1:26" ht="27.95" customHeight="1" x14ac:dyDescent="0.2">
      <c r="A82" s="190"/>
      <c r="B82" s="119"/>
      <c r="C82" s="347" t="s">
        <v>498</v>
      </c>
      <c r="D82" s="875"/>
      <c r="E82" s="876"/>
      <c r="F82" s="876"/>
      <c r="G82" s="876"/>
      <c r="H82" s="876"/>
      <c r="I82" s="876"/>
      <c r="J82" s="876"/>
      <c r="K82" s="876"/>
      <c r="L82" s="876"/>
      <c r="M82" s="876"/>
      <c r="N82" s="876"/>
      <c r="O82" s="876"/>
      <c r="P82" s="876"/>
      <c r="Q82" s="876"/>
      <c r="R82" s="876"/>
      <c r="S82" s="876"/>
      <c r="T82" s="876"/>
      <c r="U82" s="876"/>
      <c r="V82" s="877"/>
      <c r="Z82" s="137"/>
    </row>
    <row r="83" spans="1:26" ht="45" customHeight="1" x14ac:dyDescent="0.2">
      <c r="A83" s="179"/>
      <c r="B83" s="111" t="s">
        <v>261</v>
      </c>
      <c r="C83" s="348" t="s">
        <v>499</v>
      </c>
      <c r="D83" s="659"/>
      <c r="E83" s="660"/>
      <c r="F83" s="659"/>
      <c r="G83" s="660"/>
      <c r="H83" s="659"/>
      <c r="I83" s="660"/>
      <c r="J83" s="659"/>
      <c r="K83" s="660"/>
      <c r="L83" s="659"/>
      <c r="M83" s="660"/>
      <c r="N83" s="659"/>
      <c r="O83" s="660"/>
      <c r="P83" s="659"/>
      <c r="Q83" s="660"/>
      <c r="R83" s="659"/>
      <c r="S83" s="660"/>
      <c r="T83" s="37" t="s">
        <v>500</v>
      </c>
      <c r="U83" s="304">
        <f>IF(OR(D83="s",F83="s",H83="s",J83="s",L83="s",N83="s",P83="s",R83="s"), 0, IF(OR(D83="a",F83="a",H83="a",J83="a",L83="a",N83="a",P83="a",R83="a"),V83,0))</f>
        <v>0</v>
      </c>
      <c r="V83" s="310">
        <f>IF(T83="na", 0,5)</f>
        <v>0</v>
      </c>
      <c r="W83" s="100">
        <f>COUNTIF(D83:S83,"a")+COUNTIF(D83:S83,"s")+COUNTIF(T83,"NA")</f>
        <v>1</v>
      </c>
      <c r="X83" s="101"/>
      <c r="Z83" s="137" t="s">
        <v>138</v>
      </c>
    </row>
    <row r="84" spans="1:26" ht="45" customHeight="1" x14ac:dyDescent="0.2">
      <c r="A84" s="179"/>
      <c r="B84" s="120" t="s">
        <v>262</v>
      </c>
      <c r="C84" s="349" t="s">
        <v>501</v>
      </c>
      <c r="D84" s="653"/>
      <c r="E84" s="654"/>
      <c r="F84" s="653"/>
      <c r="G84" s="654"/>
      <c r="H84" s="653"/>
      <c r="I84" s="654"/>
      <c r="J84" s="653"/>
      <c r="K84" s="654"/>
      <c r="L84" s="653"/>
      <c r="M84" s="654"/>
      <c r="N84" s="653"/>
      <c r="O84" s="654"/>
      <c r="P84" s="653"/>
      <c r="Q84" s="654"/>
      <c r="R84" s="653"/>
      <c r="S84" s="654"/>
      <c r="T84" s="309"/>
      <c r="U84" s="19">
        <f t="shared" ref="U84:U91" si="12">IF(OR(D84="s",F84="s",H84="s",J84="s",L84="s",N84="s",P84="s",R84="s"), 0, IF(OR(D84="a",F84="a",H84="a",J84="a",L84="a",N84="a",P84="a",R84="a"),V84,0))</f>
        <v>0</v>
      </c>
      <c r="V84" s="312">
        <v>5</v>
      </c>
      <c r="W84" s="100">
        <f t="shared" ref="W84:W91" si="13">COUNTIF(D84:S84,"a")+COUNTIF(D84:S84,"s")</f>
        <v>0</v>
      </c>
      <c r="X84" s="101"/>
      <c r="Z84" s="137" t="s">
        <v>138</v>
      </c>
    </row>
    <row r="85" spans="1:26" ht="45" customHeight="1" x14ac:dyDescent="0.2">
      <c r="A85" s="179"/>
      <c r="B85" s="126" t="s">
        <v>263</v>
      </c>
      <c r="C85" s="350" t="s">
        <v>502</v>
      </c>
      <c r="D85" s="661"/>
      <c r="E85" s="662"/>
      <c r="F85" s="661"/>
      <c r="G85" s="662"/>
      <c r="H85" s="661"/>
      <c r="I85" s="662"/>
      <c r="J85" s="661"/>
      <c r="K85" s="662"/>
      <c r="L85" s="661"/>
      <c r="M85" s="662"/>
      <c r="N85" s="661"/>
      <c r="O85" s="662"/>
      <c r="P85" s="661"/>
      <c r="Q85" s="662"/>
      <c r="R85" s="661"/>
      <c r="S85" s="662"/>
      <c r="T85" s="351"/>
      <c r="U85" s="34">
        <f t="shared" si="12"/>
        <v>0</v>
      </c>
      <c r="V85" s="323">
        <v>10</v>
      </c>
      <c r="W85" s="100">
        <f t="shared" si="13"/>
        <v>0</v>
      </c>
      <c r="X85" s="101"/>
      <c r="Z85" s="137"/>
    </row>
    <row r="86" spans="1:26" ht="27.95" customHeight="1" x14ac:dyDescent="0.2">
      <c r="A86" s="190"/>
      <c r="B86" s="120"/>
      <c r="C86" s="607" t="s">
        <v>264</v>
      </c>
      <c r="D86" s="878"/>
      <c r="E86" s="879"/>
      <c r="F86" s="879"/>
      <c r="G86" s="879"/>
      <c r="H86" s="879"/>
      <c r="I86" s="879"/>
      <c r="J86" s="879"/>
      <c r="K86" s="879"/>
      <c r="L86" s="879"/>
      <c r="M86" s="879"/>
      <c r="N86" s="879"/>
      <c r="O86" s="879"/>
      <c r="P86" s="879"/>
      <c r="Q86" s="879"/>
      <c r="R86" s="879"/>
      <c r="S86" s="879"/>
      <c r="T86" s="879"/>
      <c r="U86" s="879"/>
      <c r="V86" s="880"/>
      <c r="W86" s="100">
        <f t="shared" si="13"/>
        <v>0</v>
      </c>
      <c r="Z86" s="137"/>
    </row>
    <row r="87" spans="1:26" ht="27.95" customHeight="1" x14ac:dyDescent="0.2">
      <c r="A87" s="179"/>
      <c r="B87" s="111" t="s">
        <v>265</v>
      </c>
      <c r="C87" s="352" t="s">
        <v>503</v>
      </c>
      <c r="D87" s="659"/>
      <c r="E87" s="660"/>
      <c r="F87" s="659"/>
      <c r="G87" s="660"/>
      <c r="H87" s="659"/>
      <c r="I87" s="660"/>
      <c r="J87" s="659"/>
      <c r="K87" s="660"/>
      <c r="L87" s="659"/>
      <c r="M87" s="660"/>
      <c r="N87" s="659"/>
      <c r="O87" s="660"/>
      <c r="P87" s="659"/>
      <c r="Q87" s="660"/>
      <c r="R87" s="659"/>
      <c r="S87" s="660"/>
      <c r="T87" s="309"/>
      <c r="U87" s="304">
        <f t="shared" si="12"/>
        <v>0</v>
      </c>
      <c r="V87" s="310">
        <v>5</v>
      </c>
      <c r="W87" s="100">
        <f t="shared" si="13"/>
        <v>0</v>
      </c>
      <c r="X87" s="101"/>
      <c r="Z87" s="137"/>
    </row>
    <row r="88" spans="1:26" ht="27.95" customHeight="1" x14ac:dyDescent="0.2">
      <c r="A88" s="179"/>
      <c r="B88" s="120" t="s">
        <v>504</v>
      </c>
      <c r="C88" s="349" t="s">
        <v>505</v>
      </c>
      <c r="D88" s="653"/>
      <c r="E88" s="654"/>
      <c r="F88" s="653"/>
      <c r="G88" s="654"/>
      <c r="H88" s="653"/>
      <c r="I88" s="654"/>
      <c r="J88" s="653"/>
      <c r="K88" s="654"/>
      <c r="L88" s="653"/>
      <c r="M88" s="654"/>
      <c r="N88" s="653"/>
      <c r="O88" s="654"/>
      <c r="P88" s="653"/>
      <c r="Q88" s="654"/>
      <c r="R88" s="653"/>
      <c r="S88" s="654"/>
      <c r="T88" s="309"/>
      <c r="U88" s="19">
        <f t="shared" si="12"/>
        <v>0</v>
      </c>
      <c r="V88" s="312">
        <v>5</v>
      </c>
      <c r="W88" s="100">
        <f t="shared" si="13"/>
        <v>0</v>
      </c>
      <c r="X88" s="101"/>
      <c r="Z88" s="137" t="s">
        <v>138</v>
      </c>
    </row>
    <row r="89" spans="1:26" ht="27.95" customHeight="1" x14ac:dyDescent="0.2">
      <c r="A89" s="179"/>
      <c r="B89" s="120" t="s">
        <v>506</v>
      </c>
      <c r="C89" s="349" t="s">
        <v>507</v>
      </c>
      <c r="D89" s="653"/>
      <c r="E89" s="654"/>
      <c r="F89" s="653"/>
      <c r="G89" s="654"/>
      <c r="H89" s="653"/>
      <c r="I89" s="654"/>
      <c r="J89" s="653"/>
      <c r="K89" s="654"/>
      <c r="L89" s="653"/>
      <c r="M89" s="654"/>
      <c r="N89" s="653"/>
      <c r="O89" s="654"/>
      <c r="P89" s="653"/>
      <c r="Q89" s="654"/>
      <c r="R89" s="653"/>
      <c r="S89" s="654"/>
      <c r="T89" s="309"/>
      <c r="U89" s="19">
        <f t="shared" si="12"/>
        <v>0</v>
      </c>
      <c r="V89" s="312">
        <v>5</v>
      </c>
      <c r="W89" s="100">
        <f t="shared" si="13"/>
        <v>0</v>
      </c>
      <c r="X89" s="101"/>
      <c r="Z89" s="137" t="s">
        <v>138</v>
      </c>
    </row>
    <row r="90" spans="1:26" ht="45" customHeight="1" x14ac:dyDescent="0.2">
      <c r="A90" s="179"/>
      <c r="B90" s="120" t="s">
        <v>508</v>
      </c>
      <c r="C90" s="349" t="s">
        <v>509</v>
      </c>
      <c r="D90" s="653"/>
      <c r="E90" s="654"/>
      <c r="F90" s="653"/>
      <c r="G90" s="654"/>
      <c r="H90" s="653"/>
      <c r="I90" s="654"/>
      <c r="J90" s="653"/>
      <c r="K90" s="654"/>
      <c r="L90" s="653"/>
      <c r="M90" s="654"/>
      <c r="N90" s="653"/>
      <c r="O90" s="654"/>
      <c r="P90" s="653"/>
      <c r="Q90" s="654"/>
      <c r="R90" s="653"/>
      <c r="S90" s="654"/>
      <c r="T90" s="309"/>
      <c r="U90" s="19">
        <f t="shared" si="12"/>
        <v>0</v>
      </c>
      <c r="V90" s="312">
        <v>10</v>
      </c>
      <c r="W90" s="100">
        <f t="shared" si="13"/>
        <v>0</v>
      </c>
      <c r="X90" s="101"/>
      <c r="Z90" s="137"/>
    </row>
    <row r="91" spans="1:26" ht="45" customHeight="1" thickBot="1" x14ac:dyDescent="0.25">
      <c r="A91" s="179"/>
      <c r="B91" s="120" t="s">
        <v>510</v>
      </c>
      <c r="C91" s="349" t="s">
        <v>511</v>
      </c>
      <c r="D91" s="653"/>
      <c r="E91" s="654"/>
      <c r="F91" s="653"/>
      <c r="G91" s="654"/>
      <c r="H91" s="653"/>
      <c r="I91" s="654"/>
      <c r="J91" s="653"/>
      <c r="K91" s="654"/>
      <c r="L91" s="653"/>
      <c r="M91" s="654"/>
      <c r="N91" s="653"/>
      <c r="O91" s="654"/>
      <c r="P91" s="653"/>
      <c r="Q91" s="654"/>
      <c r="R91" s="653"/>
      <c r="S91" s="654"/>
      <c r="T91" s="309"/>
      <c r="U91" s="19">
        <f t="shared" si="12"/>
        <v>0</v>
      </c>
      <c r="V91" s="312">
        <v>10</v>
      </c>
      <c r="W91" s="100">
        <f t="shared" si="13"/>
        <v>0</v>
      </c>
      <c r="X91" s="101"/>
      <c r="Z91" s="137"/>
    </row>
    <row r="92" spans="1:26" ht="21" customHeight="1" thickTop="1" thickBot="1" x14ac:dyDescent="0.25">
      <c r="A92" s="179"/>
      <c r="B92" s="23"/>
      <c r="C92" s="313"/>
      <c r="D92" s="663" t="s">
        <v>140</v>
      </c>
      <c r="E92" s="689"/>
      <c r="F92" s="689"/>
      <c r="G92" s="689"/>
      <c r="H92" s="689"/>
      <c r="I92" s="689"/>
      <c r="J92" s="689"/>
      <c r="K92" s="689"/>
      <c r="L92" s="689"/>
      <c r="M92" s="689"/>
      <c r="N92" s="689"/>
      <c r="O92" s="689"/>
      <c r="P92" s="689"/>
      <c r="Q92" s="689"/>
      <c r="R92" s="689"/>
      <c r="S92" s="689"/>
      <c r="T92" s="764"/>
      <c r="U92" s="306">
        <f>SUM(U83:U91)</f>
        <v>0</v>
      </c>
      <c r="V92" s="314">
        <f>SUM(V83:V91)</f>
        <v>50</v>
      </c>
      <c r="Z92" s="137"/>
    </row>
    <row r="93" spans="1:26" ht="21" customHeight="1" thickBot="1" x14ac:dyDescent="0.25">
      <c r="A93" s="171"/>
      <c r="B93" s="44"/>
      <c r="C93" s="353" t="s">
        <v>160</v>
      </c>
      <c r="D93" s="866"/>
      <c r="E93" s="665"/>
      <c r="F93" s="699">
        <f>IF(T83="na",15,20)</f>
        <v>15</v>
      </c>
      <c r="G93" s="700"/>
      <c r="H93" s="700"/>
      <c r="I93" s="700"/>
      <c r="J93" s="700"/>
      <c r="K93" s="700"/>
      <c r="L93" s="700"/>
      <c r="M93" s="700"/>
      <c r="N93" s="700"/>
      <c r="O93" s="700"/>
      <c r="P93" s="700"/>
      <c r="Q93" s="700"/>
      <c r="R93" s="700"/>
      <c r="S93" s="700"/>
      <c r="T93" s="700"/>
      <c r="U93" s="700"/>
      <c r="V93" s="701"/>
      <c r="Z93" s="137"/>
    </row>
    <row r="94" spans="1:26" ht="30" customHeight="1" thickBot="1" x14ac:dyDescent="0.25">
      <c r="A94" s="168"/>
      <c r="B94" s="118" t="s">
        <v>266</v>
      </c>
      <c r="C94" s="147" t="s">
        <v>267</v>
      </c>
      <c r="D94" s="211"/>
      <c r="E94" s="212"/>
      <c r="F94" s="151"/>
      <c r="G94" s="32"/>
      <c r="H94" s="211"/>
      <c r="I94" s="212"/>
      <c r="J94" s="88"/>
      <c r="K94" s="32"/>
      <c r="L94" s="211"/>
      <c r="M94" s="92"/>
      <c r="N94" s="211"/>
      <c r="O94" s="93"/>
      <c r="P94" s="94"/>
      <c r="Q94" s="346"/>
      <c r="R94" s="94"/>
      <c r="S94" s="92"/>
      <c r="T94" s="156"/>
      <c r="U94" s="150"/>
      <c r="V94" s="173"/>
      <c r="Z94" s="137"/>
    </row>
    <row r="95" spans="1:26" ht="27.95" customHeight="1" x14ac:dyDescent="0.2">
      <c r="A95" s="179"/>
      <c r="B95" s="111" t="s">
        <v>268</v>
      </c>
      <c r="C95" s="348" t="s">
        <v>512</v>
      </c>
      <c r="D95" s="674"/>
      <c r="E95" s="675"/>
      <c r="F95" s="674"/>
      <c r="G95" s="675"/>
      <c r="H95" s="674"/>
      <c r="I95" s="675"/>
      <c r="J95" s="674"/>
      <c r="K95" s="675"/>
      <c r="L95" s="674"/>
      <c r="M95" s="675"/>
      <c r="N95" s="674"/>
      <c r="O95" s="675"/>
      <c r="P95" s="674"/>
      <c r="Q95" s="675"/>
      <c r="R95" s="674"/>
      <c r="S95" s="675"/>
      <c r="T95" s="309"/>
      <c r="U95" s="21">
        <f>IF(OR(D95="s",F95="s",H95="s",J95="s",L95="s",N95="s",P95="s",R95="s"), 0, IF(OR(D95="a",F95="a",H95="a",J95="a",L95="a",N95="a",P95="a",R95="a"),V95,0))</f>
        <v>0</v>
      </c>
      <c r="V95" s="310">
        <v>5</v>
      </c>
      <c r="W95" s="100">
        <f>COUNTIF(D95:S95,"a")+COUNTIF(D95:S95,"s")</f>
        <v>0</v>
      </c>
      <c r="X95" s="101"/>
      <c r="Z95" s="137"/>
    </row>
    <row r="96" spans="1:26" ht="27.95" customHeight="1" thickBot="1" x14ac:dyDescent="0.25">
      <c r="A96" s="179"/>
      <c r="B96" s="120" t="s">
        <v>269</v>
      </c>
      <c r="C96" s="349" t="s">
        <v>513</v>
      </c>
      <c r="D96" s="653"/>
      <c r="E96" s="654"/>
      <c r="F96" s="653"/>
      <c r="G96" s="654"/>
      <c r="H96" s="653"/>
      <c r="I96" s="654"/>
      <c r="J96" s="653"/>
      <c r="K96" s="654"/>
      <c r="L96" s="653"/>
      <c r="M96" s="654"/>
      <c r="N96" s="653"/>
      <c r="O96" s="654"/>
      <c r="P96" s="653"/>
      <c r="Q96" s="654"/>
      <c r="R96" s="653"/>
      <c r="S96" s="654"/>
      <c r="T96" s="309"/>
      <c r="U96" s="19">
        <f>IF(OR(D96="s",F96="s",H96="s",J96="s",L96="s",N96="s",P96="s",R96="s"), 0, IF(OR(D96="a",F96="a",H96="a",J96="a",L96="a",N96="a",P96="a",R96="a"),V96,0))</f>
        <v>0</v>
      </c>
      <c r="V96" s="312">
        <v>5</v>
      </c>
      <c r="W96" s="100">
        <f>COUNTIF(D96:S96,"a")+COUNTIF(D96:S96,"s")</f>
        <v>0</v>
      </c>
      <c r="X96" s="101"/>
      <c r="Z96" s="137"/>
    </row>
    <row r="97" spans="1:26" ht="21" customHeight="1" thickTop="1" thickBot="1" x14ac:dyDescent="0.25">
      <c r="A97" s="179"/>
      <c r="B97" s="23"/>
      <c r="C97" s="313"/>
      <c r="D97" s="663" t="s">
        <v>140</v>
      </c>
      <c r="E97" s="689"/>
      <c r="F97" s="689"/>
      <c r="G97" s="689"/>
      <c r="H97" s="689"/>
      <c r="I97" s="689"/>
      <c r="J97" s="689"/>
      <c r="K97" s="689"/>
      <c r="L97" s="689"/>
      <c r="M97" s="689"/>
      <c r="N97" s="689"/>
      <c r="O97" s="689"/>
      <c r="P97" s="689"/>
      <c r="Q97" s="689"/>
      <c r="R97" s="689"/>
      <c r="S97" s="689"/>
      <c r="T97" s="764"/>
      <c r="U97" s="306">
        <f>SUM(U95:U96)</f>
        <v>0</v>
      </c>
      <c r="V97" s="314">
        <f>SUM(V95:V96)</f>
        <v>10</v>
      </c>
      <c r="Z97" s="137"/>
    </row>
    <row r="98" spans="1:26" ht="21" customHeight="1" thickBot="1" x14ac:dyDescent="0.25">
      <c r="A98" s="171"/>
      <c r="B98" s="44"/>
      <c r="C98" s="353" t="s">
        <v>160</v>
      </c>
      <c r="D98" s="866"/>
      <c r="E98" s="665"/>
      <c r="F98" s="703">
        <v>0</v>
      </c>
      <c r="G98" s="704"/>
      <c r="H98" s="704"/>
      <c r="I98" s="704"/>
      <c r="J98" s="704"/>
      <c r="K98" s="704"/>
      <c r="L98" s="704"/>
      <c r="M98" s="704"/>
      <c r="N98" s="704"/>
      <c r="O98" s="704"/>
      <c r="P98" s="704"/>
      <c r="Q98" s="704"/>
      <c r="R98" s="704"/>
      <c r="S98" s="704"/>
      <c r="T98" s="704"/>
      <c r="U98" s="704"/>
      <c r="V98" s="705"/>
      <c r="Z98" s="137"/>
    </row>
    <row r="99" spans="1:26" ht="30" customHeight="1" thickBot="1" x14ac:dyDescent="0.25">
      <c r="A99" s="580"/>
      <c r="B99" s="118" t="s">
        <v>898</v>
      </c>
      <c r="C99" s="147" t="s">
        <v>899</v>
      </c>
      <c r="D99" s="211"/>
      <c r="E99" s="212"/>
      <c r="F99" s="151"/>
      <c r="G99" s="32"/>
      <c r="H99" s="211"/>
      <c r="I99" s="212"/>
      <c r="J99" s="88"/>
      <c r="K99" s="32"/>
      <c r="L99" s="211"/>
      <c r="M99" s="92"/>
      <c r="N99" s="211"/>
      <c r="O99" s="93"/>
      <c r="P99" s="94"/>
      <c r="Q99" s="346"/>
      <c r="R99" s="94"/>
      <c r="S99" s="92"/>
      <c r="T99" s="156"/>
      <c r="U99" s="150"/>
      <c r="V99" s="173"/>
      <c r="W99" s="29"/>
      <c r="Z99" s="137"/>
    </row>
    <row r="100" spans="1:26" ht="27.95" customHeight="1" x14ac:dyDescent="0.2">
      <c r="A100" s="581"/>
      <c r="B100" s="119"/>
      <c r="C100" s="347" t="s">
        <v>900</v>
      </c>
      <c r="D100" s="875"/>
      <c r="E100" s="876"/>
      <c r="F100" s="876"/>
      <c r="G100" s="876"/>
      <c r="H100" s="876"/>
      <c r="I100" s="876"/>
      <c r="J100" s="876"/>
      <c r="K100" s="876"/>
      <c r="L100" s="876"/>
      <c r="M100" s="876"/>
      <c r="N100" s="876"/>
      <c r="O100" s="876"/>
      <c r="P100" s="876"/>
      <c r="Q100" s="876"/>
      <c r="R100" s="876"/>
      <c r="S100" s="876"/>
      <c r="T100" s="876"/>
      <c r="U100" s="876"/>
      <c r="V100" s="877"/>
      <c r="W100" s="29"/>
      <c r="Z100" s="137"/>
    </row>
    <row r="101" spans="1:26" ht="27.95" customHeight="1" x14ac:dyDescent="0.2">
      <c r="A101" s="581"/>
      <c r="B101" s="111" t="s">
        <v>901</v>
      </c>
      <c r="C101" s="47" t="s">
        <v>969</v>
      </c>
      <c r="D101" s="659"/>
      <c r="E101" s="660"/>
      <c r="F101" s="659"/>
      <c r="G101" s="660"/>
      <c r="H101" s="659"/>
      <c r="I101" s="660"/>
      <c r="J101" s="659"/>
      <c r="K101" s="660"/>
      <c r="L101" s="659"/>
      <c r="M101" s="660"/>
      <c r="N101" s="659"/>
      <c r="O101" s="660"/>
      <c r="P101" s="659"/>
      <c r="Q101" s="660"/>
      <c r="R101" s="659"/>
      <c r="S101" s="660"/>
      <c r="T101" s="309"/>
      <c r="U101" s="304">
        <f>IF(OR(D101="s",F101="s",H101="s",J101="s",L101="s",N101="s",P101="s",R101="s"), 0, IF(OR(D101="a",F101="a",H101="a",J101="a",L101="a",N101="a",P101="a",R101="a"),V101,0))</f>
        <v>0</v>
      </c>
      <c r="V101" s="310">
        <v>10</v>
      </c>
      <c r="W101" s="29">
        <f>COUNTIF(D101:S101,"a")+COUNTIF(D101:S101,"s")</f>
        <v>0</v>
      </c>
      <c r="X101" s="101"/>
      <c r="Z101" s="137" t="s">
        <v>138</v>
      </c>
    </row>
    <row r="102" spans="1:26" ht="45" customHeight="1" x14ac:dyDescent="0.2">
      <c r="A102" s="581"/>
      <c r="B102" s="120" t="s">
        <v>902</v>
      </c>
      <c r="C102" s="54" t="s">
        <v>970</v>
      </c>
      <c r="D102" s="653"/>
      <c r="E102" s="654"/>
      <c r="F102" s="653"/>
      <c r="G102" s="654"/>
      <c r="H102" s="653"/>
      <c r="I102" s="654"/>
      <c r="J102" s="653"/>
      <c r="K102" s="654"/>
      <c r="L102" s="653"/>
      <c r="M102" s="654"/>
      <c r="N102" s="653"/>
      <c r="O102" s="654"/>
      <c r="P102" s="653"/>
      <c r="Q102" s="654"/>
      <c r="R102" s="653"/>
      <c r="S102" s="654"/>
      <c r="T102" s="309"/>
      <c r="U102" s="19">
        <f t="shared" ref="U102:U111" si="14">IF(OR(D102="s",F102="s",H102="s",J102="s",L102="s",N102="s",P102="s",R102="s"), 0, IF(OR(D102="a",F102="a",H102="a",J102="a",L102="a",N102="a",P102="a",R102="a"),V102,0))</f>
        <v>0</v>
      </c>
      <c r="V102" s="312">
        <v>5</v>
      </c>
      <c r="W102" s="29">
        <f t="shared" ref="W102:W110" si="15">COUNTIF(D102:S102,"a")+COUNTIF(D102:S102,"s")</f>
        <v>0</v>
      </c>
      <c r="X102" s="101"/>
      <c r="Z102" s="137"/>
    </row>
    <row r="103" spans="1:26" ht="45" customHeight="1" x14ac:dyDescent="0.2">
      <c r="A103" s="581"/>
      <c r="B103" s="120" t="s">
        <v>903</v>
      </c>
      <c r="C103" s="54" t="s">
        <v>971</v>
      </c>
      <c r="D103" s="653"/>
      <c r="E103" s="654"/>
      <c r="F103" s="653"/>
      <c r="G103" s="654"/>
      <c r="H103" s="653"/>
      <c r="I103" s="654"/>
      <c r="J103" s="653"/>
      <c r="K103" s="654"/>
      <c r="L103" s="653"/>
      <c r="M103" s="654"/>
      <c r="N103" s="653"/>
      <c r="O103" s="654"/>
      <c r="P103" s="653"/>
      <c r="Q103" s="654"/>
      <c r="R103" s="653"/>
      <c r="S103" s="654"/>
      <c r="T103" s="309"/>
      <c r="U103" s="19">
        <f t="shared" si="14"/>
        <v>0</v>
      </c>
      <c r="V103" s="312">
        <v>5</v>
      </c>
      <c r="W103" s="29">
        <f t="shared" si="15"/>
        <v>0</v>
      </c>
      <c r="X103" s="101"/>
      <c r="Z103" s="137"/>
    </row>
    <row r="104" spans="1:26" ht="27.95" customHeight="1" x14ac:dyDescent="0.2">
      <c r="A104" s="581"/>
      <c r="B104" s="126" t="s">
        <v>904</v>
      </c>
      <c r="C104" s="50" t="s">
        <v>972</v>
      </c>
      <c r="D104" s="661"/>
      <c r="E104" s="662"/>
      <c r="F104" s="661"/>
      <c r="G104" s="662"/>
      <c r="H104" s="661"/>
      <c r="I104" s="662"/>
      <c r="J104" s="661"/>
      <c r="K104" s="662"/>
      <c r="L104" s="661"/>
      <c r="M104" s="662"/>
      <c r="N104" s="661"/>
      <c r="O104" s="662"/>
      <c r="P104" s="661"/>
      <c r="Q104" s="662"/>
      <c r="R104" s="661"/>
      <c r="S104" s="662"/>
      <c r="T104" s="351"/>
      <c r="U104" s="34">
        <f t="shared" si="14"/>
        <v>0</v>
      </c>
      <c r="V104" s="320">
        <v>5</v>
      </c>
      <c r="W104" s="29">
        <f t="shared" si="15"/>
        <v>0</v>
      </c>
      <c r="X104" s="101"/>
      <c r="Z104" s="137"/>
    </row>
    <row r="105" spans="1:26" ht="27.95" customHeight="1" x14ac:dyDescent="0.2">
      <c r="A105" s="581"/>
      <c r="B105" s="120"/>
      <c r="C105" s="607" t="s">
        <v>905</v>
      </c>
      <c r="D105" s="878"/>
      <c r="E105" s="879"/>
      <c r="F105" s="879"/>
      <c r="G105" s="879"/>
      <c r="H105" s="879"/>
      <c r="I105" s="879"/>
      <c r="J105" s="879"/>
      <c r="K105" s="879"/>
      <c r="L105" s="879"/>
      <c r="M105" s="879"/>
      <c r="N105" s="879"/>
      <c r="O105" s="879"/>
      <c r="P105" s="879"/>
      <c r="Q105" s="879"/>
      <c r="R105" s="879"/>
      <c r="S105" s="879"/>
      <c r="T105" s="879"/>
      <c r="U105" s="879"/>
      <c r="V105" s="880"/>
      <c r="W105" s="29"/>
      <c r="Z105" s="137"/>
    </row>
    <row r="106" spans="1:26" ht="27.95" customHeight="1" x14ac:dyDescent="0.2">
      <c r="A106" s="581"/>
      <c r="B106" s="120"/>
      <c r="C106" s="607" t="s">
        <v>906</v>
      </c>
      <c r="D106" s="878"/>
      <c r="E106" s="879"/>
      <c r="F106" s="879"/>
      <c r="G106" s="879"/>
      <c r="H106" s="879"/>
      <c r="I106" s="879"/>
      <c r="J106" s="879"/>
      <c r="K106" s="879"/>
      <c r="L106" s="879"/>
      <c r="M106" s="879"/>
      <c r="N106" s="879"/>
      <c r="O106" s="879"/>
      <c r="P106" s="879"/>
      <c r="Q106" s="879"/>
      <c r="R106" s="879"/>
      <c r="S106" s="879"/>
      <c r="T106" s="879"/>
      <c r="U106" s="879"/>
      <c r="V106" s="880"/>
      <c r="W106" s="29"/>
      <c r="Z106" s="137"/>
    </row>
    <row r="107" spans="1:26" ht="45" customHeight="1" x14ac:dyDescent="0.2">
      <c r="A107" s="581"/>
      <c r="B107" s="111" t="s">
        <v>907</v>
      </c>
      <c r="C107" s="47" t="s">
        <v>973</v>
      </c>
      <c r="D107" s="659"/>
      <c r="E107" s="660"/>
      <c r="F107" s="659"/>
      <c r="G107" s="660"/>
      <c r="H107" s="659"/>
      <c r="I107" s="660"/>
      <c r="J107" s="659"/>
      <c r="K107" s="660"/>
      <c r="L107" s="659"/>
      <c r="M107" s="660"/>
      <c r="N107" s="659"/>
      <c r="O107" s="660"/>
      <c r="P107" s="659"/>
      <c r="Q107" s="660"/>
      <c r="R107" s="659"/>
      <c r="S107" s="660"/>
      <c r="T107" s="309"/>
      <c r="U107" s="304">
        <f t="shared" si="14"/>
        <v>0</v>
      </c>
      <c r="V107" s="310">
        <v>5</v>
      </c>
      <c r="W107" s="29">
        <f t="shared" si="15"/>
        <v>0</v>
      </c>
      <c r="X107" s="101"/>
      <c r="Z107" s="137"/>
    </row>
    <row r="108" spans="1:26" ht="67.7" customHeight="1" x14ac:dyDescent="0.2">
      <c r="A108" s="581"/>
      <c r="B108" s="126" t="s">
        <v>908</v>
      </c>
      <c r="C108" s="50" t="s">
        <v>974</v>
      </c>
      <c r="D108" s="661"/>
      <c r="E108" s="662"/>
      <c r="F108" s="661"/>
      <c r="G108" s="662"/>
      <c r="H108" s="661"/>
      <c r="I108" s="662"/>
      <c r="J108" s="661"/>
      <c r="K108" s="662"/>
      <c r="L108" s="661"/>
      <c r="M108" s="662"/>
      <c r="N108" s="661"/>
      <c r="O108" s="662"/>
      <c r="P108" s="661"/>
      <c r="Q108" s="662"/>
      <c r="R108" s="661"/>
      <c r="S108" s="662"/>
      <c r="T108" s="351"/>
      <c r="U108" s="34">
        <f t="shared" si="14"/>
        <v>0</v>
      </c>
      <c r="V108" s="323">
        <v>5</v>
      </c>
      <c r="W108" s="29">
        <f t="shared" si="15"/>
        <v>0</v>
      </c>
      <c r="X108" s="101"/>
      <c r="Z108" s="137"/>
    </row>
    <row r="109" spans="1:26" ht="27.95" customHeight="1" x14ac:dyDescent="0.2">
      <c r="A109" s="581"/>
      <c r="B109" s="120"/>
      <c r="C109" s="607" t="s">
        <v>909</v>
      </c>
      <c r="D109" s="878"/>
      <c r="E109" s="879"/>
      <c r="F109" s="879"/>
      <c r="G109" s="879"/>
      <c r="H109" s="879"/>
      <c r="I109" s="879"/>
      <c r="J109" s="879"/>
      <c r="K109" s="879"/>
      <c r="L109" s="879"/>
      <c r="M109" s="879"/>
      <c r="N109" s="879"/>
      <c r="O109" s="879"/>
      <c r="P109" s="879"/>
      <c r="Q109" s="879"/>
      <c r="R109" s="879"/>
      <c r="S109" s="879"/>
      <c r="T109" s="879"/>
      <c r="U109" s="879"/>
      <c r="V109" s="880"/>
      <c r="W109" s="29"/>
      <c r="Z109" s="137"/>
    </row>
    <row r="110" spans="1:26" ht="27.95" customHeight="1" x14ac:dyDescent="0.2">
      <c r="A110" s="581"/>
      <c r="B110" s="111" t="s">
        <v>910</v>
      </c>
      <c r="C110" s="47" t="s">
        <v>975</v>
      </c>
      <c r="D110" s="659"/>
      <c r="E110" s="660"/>
      <c r="F110" s="659"/>
      <c r="G110" s="660"/>
      <c r="H110" s="659"/>
      <c r="I110" s="660"/>
      <c r="J110" s="659"/>
      <c r="K110" s="660"/>
      <c r="L110" s="659"/>
      <c r="M110" s="660"/>
      <c r="N110" s="659"/>
      <c r="O110" s="660"/>
      <c r="P110" s="659"/>
      <c r="Q110" s="660"/>
      <c r="R110" s="659"/>
      <c r="S110" s="660"/>
      <c r="T110" s="309"/>
      <c r="U110" s="304">
        <f t="shared" si="14"/>
        <v>0</v>
      </c>
      <c r="V110" s="310">
        <v>10</v>
      </c>
      <c r="W110" s="29">
        <f t="shared" si="15"/>
        <v>0</v>
      </c>
      <c r="X110" s="101"/>
      <c r="Z110" s="137"/>
    </row>
    <row r="111" spans="1:26" ht="106.5" customHeight="1" thickBot="1" x14ac:dyDescent="0.25">
      <c r="A111" s="581"/>
      <c r="B111" s="120" t="s">
        <v>911</v>
      </c>
      <c r="C111" s="54" t="s">
        <v>976</v>
      </c>
      <c r="D111" s="653"/>
      <c r="E111" s="654"/>
      <c r="F111" s="653"/>
      <c r="G111" s="654"/>
      <c r="H111" s="653"/>
      <c r="I111" s="654"/>
      <c r="J111" s="653"/>
      <c r="K111" s="654"/>
      <c r="L111" s="653"/>
      <c r="M111" s="654"/>
      <c r="N111" s="653"/>
      <c r="O111" s="654"/>
      <c r="P111" s="653"/>
      <c r="Q111" s="654"/>
      <c r="R111" s="653"/>
      <c r="S111" s="654"/>
      <c r="T111" s="309"/>
      <c r="U111" s="19">
        <f t="shared" si="14"/>
        <v>0</v>
      </c>
      <c r="V111" s="312">
        <f>IF(T111="na", 0,5)</f>
        <v>5</v>
      </c>
      <c r="W111" s="29">
        <f>COUNTIF(D111:S111,"a")+COUNTIF(D111:S111,"s")</f>
        <v>0</v>
      </c>
      <c r="X111" s="101"/>
      <c r="Z111" s="137"/>
    </row>
    <row r="112" spans="1:26" ht="21" customHeight="1" thickTop="1" thickBot="1" x14ac:dyDescent="0.25">
      <c r="A112" s="179"/>
      <c r="B112" s="23"/>
      <c r="C112" s="313"/>
      <c r="D112" s="663" t="s">
        <v>140</v>
      </c>
      <c r="E112" s="689"/>
      <c r="F112" s="689"/>
      <c r="G112" s="689"/>
      <c r="H112" s="689"/>
      <c r="I112" s="689"/>
      <c r="J112" s="689"/>
      <c r="K112" s="689"/>
      <c r="L112" s="689"/>
      <c r="M112" s="689"/>
      <c r="N112" s="689"/>
      <c r="O112" s="689"/>
      <c r="P112" s="689"/>
      <c r="Q112" s="689"/>
      <c r="R112" s="689"/>
      <c r="S112" s="689"/>
      <c r="T112" s="764"/>
      <c r="U112" s="306">
        <f>SUM(U101:U111)</f>
        <v>0</v>
      </c>
      <c r="V112" s="314">
        <f>SUM(V101:V111)</f>
        <v>50</v>
      </c>
      <c r="W112" s="29"/>
      <c r="Z112" s="137"/>
    </row>
    <row r="113" spans="1:26" ht="21" customHeight="1" thickBot="1" x14ac:dyDescent="0.25">
      <c r="A113" s="171"/>
      <c r="B113" s="44"/>
      <c r="C113" s="353" t="s">
        <v>160</v>
      </c>
      <c r="D113" s="866"/>
      <c r="E113" s="665"/>
      <c r="F113" s="758">
        <v>10</v>
      </c>
      <c r="G113" s="759"/>
      <c r="H113" s="759"/>
      <c r="I113" s="759"/>
      <c r="J113" s="759"/>
      <c r="K113" s="759"/>
      <c r="L113" s="759"/>
      <c r="M113" s="759"/>
      <c r="N113" s="759"/>
      <c r="O113" s="759"/>
      <c r="P113" s="759"/>
      <c r="Q113" s="759"/>
      <c r="R113" s="759"/>
      <c r="S113" s="759"/>
      <c r="T113" s="759"/>
      <c r="U113" s="759"/>
      <c r="V113" s="760"/>
      <c r="W113" s="29"/>
      <c r="Z113" s="137"/>
    </row>
    <row r="114" spans="1:26" ht="33" customHeight="1" thickBot="1" x14ac:dyDescent="0.25">
      <c r="A114" s="202"/>
      <c r="B114" s="133">
        <v>2000</v>
      </c>
      <c r="C114" s="890" t="s">
        <v>15</v>
      </c>
      <c r="D114" s="891"/>
      <c r="E114" s="891"/>
      <c r="F114" s="891"/>
      <c r="G114" s="891"/>
      <c r="H114" s="891"/>
      <c r="I114" s="891"/>
      <c r="J114" s="891"/>
      <c r="K114" s="891"/>
      <c r="L114" s="891"/>
      <c r="M114" s="891"/>
      <c r="N114" s="891"/>
      <c r="O114" s="891"/>
      <c r="P114" s="891"/>
      <c r="Q114" s="891"/>
      <c r="R114" s="891"/>
      <c r="S114" s="891"/>
      <c r="T114" s="891"/>
      <c r="U114" s="891"/>
      <c r="V114" s="892"/>
      <c r="Z114" s="137"/>
    </row>
    <row r="115" spans="1:26" ht="30" customHeight="1" thickBot="1" x14ac:dyDescent="0.25">
      <c r="A115" s="179"/>
      <c r="B115" s="130" t="s">
        <v>514</v>
      </c>
      <c r="C115" s="70" t="s">
        <v>515</v>
      </c>
      <c r="D115" s="5" t="s">
        <v>139</v>
      </c>
      <c r="E115" s="11"/>
      <c r="F115" s="5" t="s">
        <v>139</v>
      </c>
      <c r="G115" s="11"/>
      <c r="H115" s="5" t="s">
        <v>139</v>
      </c>
      <c r="I115" s="9"/>
      <c r="J115" s="4"/>
      <c r="K115" s="11"/>
      <c r="L115" s="5"/>
      <c r="M115" s="9"/>
      <c r="N115" s="5"/>
      <c r="O115" s="9"/>
      <c r="P115" s="5"/>
      <c r="Q115" s="9"/>
      <c r="R115" s="5"/>
      <c r="S115" s="9"/>
      <c r="T115" s="7"/>
      <c r="U115" s="8"/>
      <c r="V115" s="177"/>
      <c r="Z115" s="137"/>
    </row>
    <row r="116" spans="1:26" ht="27.95" customHeight="1" x14ac:dyDescent="0.2">
      <c r="A116" s="179"/>
      <c r="B116" s="120" t="s">
        <v>516</v>
      </c>
      <c r="C116" s="71" t="s">
        <v>517</v>
      </c>
      <c r="D116" s="653"/>
      <c r="E116" s="654"/>
      <c r="F116" s="653"/>
      <c r="G116" s="654"/>
      <c r="H116" s="653"/>
      <c r="I116" s="654"/>
      <c r="J116" s="653"/>
      <c r="K116" s="654"/>
      <c r="L116" s="653"/>
      <c r="M116" s="654"/>
      <c r="N116" s="653"/>
      <c r="O116" s="654"/>
      <c r="P116" s="653"/>
      <c r="Q116" s="654"/>
      <c r="R116" s="653"/>
      <c r="S116" s="654"/>
      <c r="T116" s="309"/>
      <c r="U116" s="19">
        <f t="shared" ref="U116:U125" si="16">IF(OR(D116="s",F116="s",H116="s",J116="s",L116="s",N116="s",P116="s",R116="s"), 0, IF(OR(D116="a",F116="a",H116="a",J116="a",L116="a",N116="a",P116="a",R116="a"),V116,0))</f>
        <v>0</v>
      </c>
      <c r="V116" s="175">
        <v>10</v>
      </c>
      <c r="W116" s="100">
        <f t="shared" ref="W116:W125" si="17">COUNTIF(D116:S116,"a")+COUNTIF(D116:S116,"s")</f>
        <v>0</v>
      </c>
      <c r="X116" s="101"/>
      <c r="Z116" s="137" t="s">
        <v>138</v>
      </c>
    </row>
    <row r="117" spans="1:26" ht="27.95" customHeight="1" x14ac:dyDescent="0.2">
      <c r="A117" s="179"/>
      <c r="B117" s="120" t="s">
        <v>16</v>
      </c>
      <c r="C117" s="71" t="s">
        <v>518</v>
      </c>
      <c r="D117" s="653"/>
      <c r="E117" s="654"/>
      <c r="F117" s="653"/>
      <c r="G117" s="654"/>
      <c r="H117" s="653"/>
      <c r="I117" s="654"/>
      <c r="J117" s="653"/>
      <c r="K117" s="654"/>
      <c r="L117" s="653"/>
      <c r="M117" s="654"/>
      <c r="N117" s="653"/>
      <c r="O117" s="654"/>
      <c r="P117" s="653"/>
      <c r="Q117" s="654"/>
      <c r="R117" s="653"/>
      <c r="S117" s="654"/>
      <c r="T117" s="309"/>
      <c r="U117" s="19">
        <f t="shared" si="16"/>
        <v>0</v>
      </c>
      <c r="V117" s="175">
        <v>10</v>
      </c>
      <c r="W117" s="100">
        <f t="shared" si="17"/>
        <v>0</v>
      </c>
      <c r="X117" s="101"/>
      <c r="Z117" s="137"/>
    </row>
    <row r="118" spans="1:26" ht="27.95" customHeight="1" x14ac:dyDescent="0.2">
      <c r="A118" s="179"/>
      <c r="B118" s="120" t="s">
        <v>17</v>
      </c>
      <c r="C118" s="354" t="s">
        <v>519</v>
      </c>
      <c r="D118" s="653"/>
      <c r="E118" s="654"/>
      <c r="F118" s="653"/>
      <c r="G118" s="654"/>
      <c r="H118" s="653"/>
      <c r="I118" s="654"/>
      <c r="J118" s="653"/>
      <c r="K118" s="654"/>
      <c r="L118" s="653"/>
      <c r="M118" s="654"/>
      <c r="N118" s="653"/>
      <c r="O118" s="654"/>
      <c r="P118" s="653"/>
      <c r="Q118" s="654"/>
      <c r="R118" s="653"/>
      <c r="S118" s="654"/>
      <c r="T118" s="309"/>
      <c r="U118" s="19">
        <f t="shared" si="16"/>
        <v>0</v>
      </c>
      <c r="V118" s="175">
        <v>10</v>
      </c>
      <c r="W118" s="100">
        <f t="shared" si="17"/>
        <v>0</v>
      </c>
      <c r="X118" s="101"/>
      <c r="Z118" s="137" t="s">
        <v>138</v>
      </c>
    </row>
    <row r="119" spans="1:26" ht="27.95" customHeight="1" x14ac:dyDescent="0.2">
      <c r="A119" s="179"/>
      <c r="B119" s="120" t="s">
        <v>18</v>
      </c>
      <c r="C119" s="354" t="s">
        <v>520</v>
      </c>
      <c r="D119" s="653"/>
      <c r="E119" s="654"/>
      <c r="F119" s="653"/>
      <c r="G119" s="654"/>
      <c r="H119" s="653"/>
      <c r="I119" s="654"/>
      <c r="J119" s="653"/>
      <c r="K119" s="654"/>
      <c r="L119" s="653"/>
      <c r="M119" s="654"/>
      <c r="N119" s="653"/>
      <c r="O119" s="654"/>
      <c r="P119" s="653"/>
      <c r="Q119" s="654"/>
      <c r="R119" s="653"/>
      <c r="S119" s="654"/>
      <c r="T119" s="309"/>
      <c r="U119" s="19">
        <f t="shared" si="16"/>
        <v>0</v>
      </c>
      <c r="V119" s="175">
        <v>10</v>
      </c>
      <c r="W119" s="100">
        <f t="shared" si="17"/>
        <v>0</v>
      </c>
      <c r="X119" s="101"/>
      <c r="Z119" s="137"/>
    </row>
    <row r="120" spans="1:26" ht="27.95" customHeight="1" x14ac:dyDescent="0.2">
      <c r="A120" s="179"/>
      <c r="B120" s="120" t="s">
        <v>19</v>
      </c>
      <c r="C120" s="355" t="s">
        <v>521</v>
      </c>
      <c r="D120" s="653"/>
      <c r="E120" s="654"/>
      <c r="F120" s="653"/>
      <c r="G120" s="654"/>
      <c r="H120" s="653"/>
      <c r="I120" s="654"/>
      <c r="J120" s="653"/>
      <c r="K120" s="654"/>
      <c r="L120" s="653"/>
      <c r="M120" s="654"/>
      <c r="N120" s="653"/>
      <c r="O120" s="654"/>
      <c r="P120" s="653"/>
      <c r="Q120" s="654"/>
      <c r="R120" s="653"/>
      <c r="S120" s="654"/>
      <c r="T120" s="309"/>
      <c r="U120" s="19">
        <f t="shared" si="16"/>
        <v>0</v>
      </c>
      <c r="V120" s="175">
        <v>20</v>
      </c>
      <c r="W120" s="100">
        <f t="shared" si="17"/>
        <v>0</v>
      </c>
      <c r="X120" s="101"/>
      <c r="Z120" s="137"/>
    </row>
    <row r="121" spans="1:26" ht="27.95" customHeight="1" x14ac:dyDescent="0.2">
      <c r="A121" s="179"/>
      <c r="B121" s="120" t="s">
        <v>38</v>
      </c>
      <c r="C121" s="355" t="s">
        <v>522</v>
      </c>
      <c r="D121" s="653"/>
      <c r="E121" s="654"/>
      <c r="F121" s="653"/>
      <c r="G121" s="654"/>
      <c r="H121" s="653"/>
      <c r="I121" s="654"/>
      <c r="J121" s="653"/>
      <c r="K121" s="654"/>
      <c r="L121" s="653"/>
      <c r="M121" s="654"/>
      <c r="N121" s="653"/>
      <c r="O121" s="654"/>
      <c r="P121" s="653"/>
      <c r="Q121" s="654"/>
      <c r="R121" s="653"/>
      <c r="S121" s="654"/>
      <c r="T121" s="37"/>
      <c r="U121" s="19">
        <f t="shared" si="16"/>
        <v>0</v>
      </c>
      <c r="V121" s="175">
        <f>IF(T121="na",0,10)</f>
        <v>10</v>
      </c>
      <c r="W121" s="100">
        <f t="shared" ref="W121" si="18">COUNTIF(D121:S121,"a")+COUNTIF(D121:S121,"s")+COUNTIF(T121,"na")</f>
        <v>0</v>
      </c>
      <c r="X121" s="101"/>
      <c r="Z121" s="137"/>
    </row>
    <row r="122" spans="1:26" ht="27.95" customHeight="1" x14ac:dyDescent="0.2">
      <c r="A122" s="179"/>
      <c r="B122" s="120" t="s">
        <v>308</v>
      </c>
      <c r="C122" s="355" t="s">
        <v>523</v>
      </c>
      <c r="D122" s="653"/>
      <c r="E122" s="654"/>
      <c r="F122" s="653"/>
      <c r="G122" s="654"/>
      <c r="H122" s="653"/>
      <c r="I122" s="654"/>
      <c r="J122" s="653"/>
      <c r="K122" s="654"/>
      <c r="L122" s="653"/>
      <c r="M122" s="654"/>
      <c r="N122" s="653"/>
      <c r="O122" s="654"/>
      <c r="P122" s="653"/>
      <c r="Q122" s="654"/>
      <c r="R122" s="653"/>
      <c r="S122" s="654"/>
      <c r="T122" s="309"/>
      <c r="U122" s="19">
        <f t="shared" si="16"/>
        <v>0</v>
      </c>
      <c r="V122" s="175">
        <v>10</v>
      </c>
      <c r="W122" s="100">
        <f>IF((COUNTIF(D122:S122,"a")+COUNTIF(D122:S122,"s"))&gt;0,IF(OR((COUNTIF(D123:S123,"a")+COUNTIF(D123:S123,"s"))),0,COUNTIF(D122:S122,"a")+COUNTIF(D122:S122,"s")),COUNTIF(D122:S122,"a")+COUNTIF(D122:S122,"s"))</f>
        <v>0</v>
      </c>
      <c r="X122" s="101"/>
      <c r="Z122" s="137"/>
    </row>
    <row r="123" spans="1:26" ht="45" customHeight="1" x14ac:dyDescent="0.2">
      <c r="A123" s="179"/>
      <c r="B123" s="120" t="s">
        <v>309</v>
      </c>
      <c r="C123" s="356" t="s">
        <v>524</v>
      </c>
      <c r="D123" s="653"/>
      <c r="E123" s="654"/>
      <c r="F123" s="653"/>
      <c r="G123" s="654"/>
      <c r="H123" s="653"/>
      <c r="I123" s="654"/>
      <c r="J123" s="653"/>
      <c r="K123" s="654"/>
      <c r="L123" s="653"/>
      <c r="M123" s="654"/>
      <c r="N123" s="653"/>
      <c r="O123" s="654"/>
      <c r="P123" s="653"/>
      <c r="Q123" s="654"/>
      <c r="R123" s="653"/>
      <c r="S123" s="654"/>
      <c r="T123" s="309"/>
      <c r="U123" s="35">
        <f t="shared" si="16"/>
        <v>0</v>
      </c>
      <c r="V123" s="175">
        <v>5</v>
      </c>
      <c r="W123" s="100">
        <f>IF((COUNTIF(D123:S123,"a")+COUNTIF(D123:S123,"s"))&gt;0,IF((COUNTIF(D122:S122,"a")+COUNTIF(D122:S122,"s"))&gt;0,0,COUNTIF(D123:S123,"a")+COUNTIF(D123:S123,"s")), COUNTIF(D123:S123,"a")+COUNTIF(D123:S123,"s"))</f>
        <v>0</v>
      </c>
      <c r="X123" s="101"/>
      <c r="Z123" s="137"/>
    </row>
    <row r="124" spans="1:26" ht="27.95" customHeight="1" x14ac:dyDescent="0.2">
      <c r="A124" s="179"/>
      <c r="B124" s="120" t="s">
        <v>289</v>
      </c>
      <c r="C124" s="355" t="s">
        <v>525</v>
      </c>
      <c r="D124" s="653"/>
      <c r="E124" s="654"/>
      <c r="F124" s="653"/>
      <c r="G124" s="654"/>
      <c r="H124" s="653"/>
      <c r="I124" s="654"/>
      <c r="J124" s="653"/>
      <c r="K124" s="654"/>
      <c r="L124" s="653"/>
      <c r="M124" s="654"/>
      <c r="N124" s="653"/>
      <c r="O124" s="654"/>
      <c r="P124" s="653"/>
      <c r="Q124" s="654"/>
      <c r="R124" s="653"/>
      <c r="S124" s="654"/>
      <c r="T124" s="309"/>
      <c r="U124" s="19">
        <f>IF(OR(D124="s",F124="s",H124="s",J124="s",L124="s",N124="s",P124="s",R124="s"), 0, IF(OR(D124="a",F124="a",H124="a",J124="a",L124="a",N124="a",P124="a",R124="a"),V124,0))</f>
        <v>0</v>
      </c>
      <c r="V124" s="175">
        <v>10</v>
      </c>
      <c r="W124" s="100">
        <f>COUNTIF(D124:S124,"a")+COUNTIF(D124:S124,"s")</f>
        <v>0</v>
      </c>
      <c r="X124" s="101"/>
      <c r="Z124" s="137"/>
    </row>
    <row r="125" spans="1:26" ht="27.95" customHeight="1" x14ac:dyDescent="0.2">
      <c r="A125" s="179"/>
      <c r="B125" s="120" t="s">
        <v>290</v>
      </c>
      <c r="C125" s="355" t="s">
        <v>526</v>
      </c>
      <c r="D125" s="653"/>
      <c r="E125" s="654"/>
      <c r="F125" s="653"/>
      <c r="G125" s="654"/>
      <c r="H125" s="653"/>
      <c r="I125" s="654"/>
      <c r="J125" s="653"/>
      <c r="K125" s="654"/>
      <c r="L125" s="653"/>
      <c r="M125" s="654"/>
      <c r="N125" s="653"/>
      <c r="O125" s="654"/>
      <c r="P125" s="653"/>
      <c r="Q125" s="654"/>
      <c r="R125" s="653"/>
      <c r="S125" s="654"/>
      <c r="T125" s="309"/>
      <c r="U125" s="19">
        <f t="shared" si="16"/>
        <v>0</v>
      </c>
      <c r="V125" s="175">
        <v>10</v>
      </c>
      <c r="W125" s="100">
        <f t="shared" si="17"/>
        <v>0</v>
      </c>
      <c r="X125" s="101"/>
      <c r="Z125" s="137"/>
    </row>
    <row r="126" spans="1:26" ht="27.95" customHeight="1" thickBot="1" x14ac:dyDescent="0.25">
      <c r="A126" s="179"/>
      <c r="B126" s="120" t="s">
        <v>291</v>
      </c>
      <c r="C126" s="355" t="s">
        <v>527</v>
      </c>
      <c r="D126" s="653"/>
      <c r="E126" s="654"/>
      <c r="F126" s="653"/>
      <c r="G126" s="654"/>
      <c r="H126" s="653"/>
      <c r="I126" s="654"/>
      <c r="J126" s="653"/>
      <c r="K126" s="654"/>
      <c r="L126" s="653"/>
      <c r="M126" s="654"/>
      <c r="N126" s="653"/>
      <c r="O126" s="654"/>
      <c r="P126" s="653"/>
      <c r="Q126" s="654"/>
      <c r="R126" s="653"/>
      <c r="S126" s="654"/>
      <c r="T126" s="309"/>
      <c r="U126" s="19">
        <f>IF(OR(D126="s",F126="s",H126="s",J126="s",L126="s",N126="s",P126="s",R126="s"), 0, IF(OR(D126="a",F126="a",H126="a",J126="a",L126="a",N126="a",P126="a",R126="a"),V126,0))</f>
        <v>0</v>
      </c>
      <c r="V126" s="175">
        <v>20</v>
      </c>
      <c r="W126" s="100">
        <f>COUNTIF(D126:S126,"a")+COUNTIF(D126:S126,"s")</f>
        <v>0</v>
      </c>
      <c r="X126" s="101"/>
      <c r="Z126" s="137" t="s">
        <v>138</v>
      </c>
    </row>
    <row r="127" spans="1:26" ht="21" customHeight="1" thickTop="1" thickBot="1" x14ac:dyDescent="0.25">
      <c r="A127" s="179"/>
      <c r="B127" s="43" t="s">
        <v>160</v>
      </c>
      <c r="C127" s="357"/>
      <c r="D127" s="663" t="s">
        <v>140</v>
      </c>
      <c r="E127" s="689"/>
      <c r="F127" s="689"/>
      <c r="G127" s="689"/>
      <c r="H127" s="689"/>
      <c r="I127" s="689"/>
      <c r="J127" s="689"/>
      <c r="K127" s="689"/>
      <c r="L127" s="689"/>
      <c r="M127" s="689"/>
      <c r="N127" s="689"/>
      <c r="O127" s="689"/>
      <c r="P127" s="689"/>
      <c r="Q127" s="689"/>
      <c r="R127" s="689"/>
      <c r="S127" s="689"/>
      <c r="T127" s="764"/>
      <c r="U127" s="306">
        <f>SUM(U116:U126)</f>
        <v>0</v>
      </c>
      <c r="V127" s="176">
        <f>SUM(V116:V122)+SUM(V124:V126)</f>
        <v>120</v>
      </c>
      <c r="X127" s="339"/>
      <c r="Z127" s="137"/>
    </row>
    <row r="128" spans="1:26" ht="21" customHeight="1" thickBot="1" x14ac:dyDescent="0.25">
      <c r="A128" s="171"/>
      <c r="B128" s="157"/>
      <c r="C128" s="358"/>
      <c r="D128" s="866"/>
      <c r="E128" s="665"/>
      <c r="F128" s="686">
        <v>40</v>
      </c>
      <c r="G128" s="670"/>
      <c r="H128" s="670"/>
      <c r="I128" s="670"/>
      <c r="J128" s="670"/>
      <c r="K128" s="670"/>
      <c r="L128" s="670"/>
      <c r="M128" s="670"/>
      <c r="N128" s="670"/>
      <c r="O128" s="670"/>
      <c r="P128" s="670"/>
      <c r="Q128" s="670"/>
      <c r="R128" s="670"/>
      <c r="S128" s="670"/>
      <c r="T128" s="670"/>
      <c r="U128" s="670"/>
      <c r="V128" s="671"/>
      <c r="Z128" s="137"/>
    </row>
    <row r="129" spans="1:26" ht="30" customHeight="1" thickBot="1" x14ac:dyDescent="0.25">
      <c r="A129" s="168"/>
      <c r="B129" s="131" t="s">
        <v>292</v>
      </c>
      <c r="C129" s="155" t="s">
        <v>293</v>
      </c>
      <c r="D129" s="211"/>
      <c r="E129" s="32"/>
      <c r="F129" s="211"/>
      <c r="G129" s="32"/>
      <c r="H129" s="211"/>
      <c r="I129" s="212"/>
      <c r="J129" s="88"/>
      <c r="K129" s="32"/>
      <c r="L129" s="211"/>
      <c r="M129" s="212"/>
      <c r="N129" s="211"/>
      <c r="O129" s="212"/>
      <c r="P129" s="211"/>
      <c r="Q129" s="212"/>
      <c r="R129" s="211"/>
      <c r="S129" s="212"/>
      <c r="T129" s="156"/>
      <c r="U129" s="150"/>
      <c r="V129" s="173"/>
      <c r="Z129" s="137"/>
    </row>
    <row r="130" spans="1:26" ht="30" customHeight="1" thickBot="1" x14ac:dyDescent="0.25">
      <c r="A130" s="190"/>
      <c r="B130" s="123"/>
      <c r="C130" s="359" t="s">
        <v>528</v>
      </c>
      <c r="D130" s="881"/>
      <c r="E130" s="893"/>
      <c r="F130" s="893"/>
      <c r="G130" s="893"/>
      <c r="H130" s="893"/>
      <c r="I130" s="893"/>
      <c r="J130" s="893"/>
      <c r="K130" s="893"/>
      <c r="L130" s="893"/>
      <c r="M130" s="893"/>
      <c r="N130" s="893"/>
      <c r="O130" s="893"/>
      <c r="P130" s="893"/>
      <c r="Q130" s="893"/>
      <c r="R130" s="893"/>
      <c r="S130" s="893"/>
      <c r="T130" s="893"/>
      <c r="U130" s="893"/>
      <c r="V130" s="894"/>
      <c r="Z130" s="137"/>
    </row>
    <row r="131" spans="1:26" ht="27.95" customHeight="1" x14ac:dyDescent="0.2">
      <c r="A131" s="195"/>
      <c r="B131" s="196" t="s">
        <v>294</v>
      </c>
      <c r="C131" s="352" t="s">
        <v>529</v>
      </c>
      <c r="D131" s="674"/>
      <c r="E131" s="675"/>
      <c r="F131" s="674"/>
      <c r="G131" s="675"/>
      <c r="H131" s="674"/>
      <c r="I131" s="675"/>
      <c r="J131" s="674"/>
      <c r="K131" s="675"/>
      <c r="L131" s="674"/>
      <c r="M131" s="675"/>
      <c r="N131" s="674"/>
      <c r="O131" s="675"/>
      <c r="P131" s="674"/>
      <c r="Q131" s="675"/>
      <c r="R131" s="674"/>
      <c r="S131" s="675"/>
      <c r="T131" s="37"/>
      <c r="U131" s="21">
        <f>IF(OR(D131="s",F131="s",H131="s",J131="s",L131="s",N131="s",P131="s",R131="s"), 0, IF(OR(D131="a",F131="a",H131="a",J131="a",L131="a",N131="a",P131="a",R131="a"),V131,0))</f>
        <v>0</v>
      </c>
      <c r="V131" s="178">
        <f>IF(T131="na",0,5)</f>
        <v>5</v>
      </c>
      <c r="W131" s="100">
        <f t="shared" ref="W131:W136" si="19">COUNTIF(D131:S131,"a")+COUNTIF(D131:S131,"s")+COUNTIF(T131,"na")</f>
        <v>0</v>
      </c>
      <c r="X131" s="101"/>
      <c r="Z131" s="137"/>
    </row>
    <row r="132" spans="1:26" ht="45" customHeight="1" x14ac:dyDescent="0.2">
      <c r="A132" s="195"/>
      <c r="B132" s="197" t="s">
        <v>295</v>
      </c>
      <c r="C132" s="360" t="s">
        <v>530</v>
      </c>
      <c r="D132" s="653"/>
      <c r="E132" s="654"/>
      <c r="F132" s="653"/>
      <c r="G132" s="654"/>
      <c r="H132" s="653"/>
      <c r="I132" s="654"/>
      <c r="J132" s="653"/>
      <c r="K132" s="654"/>
      <c r="L132" s="653"/>
      <c r="M132" s="654"/>
      <c r="N132" s="653"/>
      <c r="O132" s="654"/>
      <c r="P132" s="653"/>
      <c r="Q132" s="654"/>
      <c r="R132" s="653"/>
      <c r="S132" s="654"/>
      <c r="T132" s="37"/>
      <c r="U132" s="19">
        <f t="shared" ref="U132:U137" si="20">IF(OR(D132="s",F132="s",H132="s",J132="s",L132="s",N132="s",P132="s",R132="s"), 0, IF(OR(D132="a",F132="a",H132="a",J132="a",L132="a",N132="a",P132="a",R132="a"),V132,0))</f>
        <v>0</v>
      </c>
      <c r="V132" s="175">
        <f>IF(T132="na",0,5)</f>
        <v>5</v>
      </c>
      <c r="W132" s="100">
        <f t="shared" si="19"/>
        <v>0</v>
      </c>
      <c r="X132" s="101"/>
      <c r="Z132" s="137"/>
    </row>
    <row r="133" spans="1:26" ht="45" customHeight="1" x14ac:dyDescent="0.2">
      <c r="A133" s="195"/>
      <c r="B133" s="197" t="s">
        <v>296</v>
      </c>
      <c r="C133" s="361" t="s">
        <v>531</v>
      </c>
      <c r="D133" s="653"/>
      <c r="E133" s="654"/>
      <c r="F133" s="653"/>
      <c r="G133" s="654"/>
      <c r="H133" s="653"/>
      <c r="I133" s="654"/>
      <c r="J133" s="653"/>
      <c r="K133" s="654"/>
      <c r="L133" s="653"/>
      <c r="M133" s="654"/>
      <c r="N133" s="653"/>
      <c r="O133" s="654"/>
      <c r="P133" s="653"/>
      <c r="Q133" s="654"/>
      <c r="R133" s="653"/>
      <c r="S133" s="654"/>
      <c r="T133" s="37"/>
      <c r="U133" s="19">
        <f t="shared" si="20"/>
        <v>0</v>
      </c>
      <c r="V133" s="175">
        <f>IF(T133="na",0,15)</f>
        <v>15</v>
      </c>
      <c r="W133" s="100">
        <f t="shared" si="19"/>
        <v>0</v>
      </c>
      <c r="X133" s="101"/>
      <c r="Z133" s="137" t="s">
        <v>138</v>
      </c>
    </row>
    <row r="134" spans="1:26" ht="45" customHeight="1" x14ac:dyDescent="0.2">
      <c r="A134" s="195"/>
      <c r="B134" s="197" t="s">
        <v>297</v>
      </c>
      <c r="C134" s="360" t="s">
        <v>532</v>
      </c>
      <c r="D134" s="653"/>
      <c r="E134" s="654"/>
      <c r="F134" s="653"/>
      <c r="G134" s="654"/>
      <c r="H134" s="653"/>
      <c r="I134" s="654"/>
      <c r="J134" s="653"/>
      <c r="K134" s="654"/>
      <c r="L134" s="653"/>
      <c r="M134" s="654"/>
      <c r="N134" s="653"/>
      <c r="O134" s="654"/>
      <c r="P134" s="653"/>
      <c r="Q134" s="654"/>
      <c r="R134" s="653"/>
      <c r="S134" s="654"/>
      <c r="T134" s="37"/>
      <c r="U134" s="19">
        <f t="shared" si="20"/>
        <v>0</v>
      </c>
      <c r="V134" s="175">
        <f>IF(T134="na",0,5)</f>
        <v>5</v>
      </c>
      <c r="W134" s="100">
        <f t="shared" si="19"/>
        <v>0</v>
      </c>
      <c r="X134" s="101"/>
      <c r="Z134" s="137" t="s">
        <v>138</v>
      </c>
    </row>
    <row r="135" spans="1:26" ht="45" customHeight="1" x14ac:dyDescent="0.2">
      <c r="A135" s="195"/>
      <c r="B135" s="197" t="s">
        <v>533</v>
      </c>
      <c r="C135" s="360" t="s">
        <v>534</v>
      </c>
      <c r="D135" s="653"/>
      <c r="E135" s="654"/>
      <c r="F135" s="653"/>
      <c r="G135" s="654"/>
      <c r="H135" s="653"/>
      <c r="I135" s="654"/>
      <c r="J135" s="653"/>
      <c r="K135" s="654"/>
      <c r="L135" s="653"/>
      <c r="M135" s="654"/>
      <c r="N135" s="653"/>
      <c r="O135" s="654"/>
      <c r="P135" s="653"/>
      <c r="Q135" s="654"/>
      <c r="R135" s="653"/>
      <c r="S135" s="654"/>
      <c r="T135" s="37"/>
      <c r="U135" s="19">
        <f t="shared" si="20"/>
        <v>0</v>
      </c>
      <c r="V135" s="175">
        <f>IF(T135="na",0,5)</f>
        <v>5</v>
      </c>
      <c r="W135" s="100">
        <f t="shared" si="19"/>
        <v>0</v>
      </c>
      <c r="X135" s="101"/>
      <c r="Z135" s="137"/>
    </row>
    <row r="136" spans="1:26" ht="45" customHeight="1" x14ac:dyDescent="0.2">
      <c r="A136" s="195"/>
      <c r="B136" s="197" t="s">
        <v>298</v>
      </c>
      <c r="C136" s="360" t="s">
        <v>535</v>
      </c>
      <c r="D136" s="653"/>
      <c r="E136" s="654"/>
      <c r="F136" s="653"/>
      <c r="G136" s="654"/>
      <c r="H136" s="653"/>
      <c r="I136" s="654"/>
      <c r="J136" s="653"/>
      <c r="K136" s="654"/>
      <c r="L136" s="653"/>
      <c r="M136" s="654"/>
      <c r="N136" s="653"/>
      <c r="O136" s="654"/>
      <c r="P136" s="653"/>
      <c r="Q136" s="654"/>
      <c r="R136" s="653"/>
      <c r="S136" s="654"/>
      <c r="T136" s="37"/>
      <c r="U136" s="19">
        <f t="shared" si="20"/>
        <v>0</v>
      </c>
      <c r="V136" s="175">
        <f>IF(T136="na",0,10)</f>
        <v>10</v>
      </c>
      <c r="W136" s="100">
        <f t="shared" si="19"/>
        <v>0</v>
      </c>
      <c r="X136" s="101"/>
      <c r="Z136" s="137" t="s">
        <v>138</v>
      </c>
    </row>
    <row r="137" spans="1:26" ht="27.95" customHeight="1" thickBot="1" x14ac:dyDescent="0.25">
      <c r="A137" s="195"/>
      <c r="B137" s="197" t="s">
        <v>299</v>
      </c>
      <c r="C137" s="362" t="s">
        <v>536</v>
      </c>
      <c r="D137" s="653"/>
      <c r="E137" s="654"/>
      <c r="F137" s="653"/>
      <c r="G137" s="654"/>
      <c r="H137" s="653"/>
      <c r="I137" s="654"/>
      <c r="J137" s="653"/>
      <c r="K137" s="654"/>
      <c r="L137" s="653"/>
      <c r="M137" s="654"/>
      <c r="N137" s="653"/>
      <c r="O137" s="654"/>
      <c r="P137" s="653"/>
      <c r="Q137" s="654"/>
      <c r="R137" s="653"/>
      <c r="S137" s="654"/>
      <c r="T137" s="37"/>
      <c r="U137" s="19">
        <f t="shared" si="20"/>
        <v>0</v>
      </c>
      <c r="V137" s="175">
        <f>IF(T137="na",0,10)</f>
        <v>10</v>
      </c>
      <c r="W137" s="100">
        <f>COUNTIF(D137:S137,"a")+COUNTIF(D137:S137,"s")+COUNTIF(T137,"NA")</f>
        <v>0</v>
      </c>
      <c r="X137" s="101"/>
      <c r="Z137" s="137"/>
    </row>
    <row r="138" spans="1:26" ht="21" customHeight="1" thickTop="1" thickBot="1" x14ac:dyDescent="0.25">
      <c r="A138" s="179"/>
      <c r="B138" s="43"/>
      <c r="C138" s="357"/>
      <c r="D138" s="663" t="s">
        <v>140</v>
      </c>
      <c r="E138" s="689"/>
      <c r="F138" s="689"/>
      <c r="G138" s="689"/>
      <c r="H138" s="689"/>
      <c r="I138" s="689"/>
      <c r="J138" s="689"/>
      <c r="K138" s="689"/>
      <c r="L138" s="689"/>
      <c r="M138" s="689"/>
      <c r="N138" s="689"/>
      <c r="O138" s="689"/>
      <c r="P138" s="689"/>
      <c r="Q138" s="689"/>
      <c r="R138" s="689"/>
      <c r="S138" s="689"/>
      <c r="T138" s="764"/>
      <c r="U138" s="306">
        <f>SUM(U131:U137)</f>
        <v>0</v>
      </c>
      <c r="V138" s="176">
        <f>SUM(V131:V137)</f>
        <v>55</v>
      </c>
      <c r="X138" s="339"/>
      <c r="Z138" s="137"/>
    </row>
    <row r="139" spans="1:26" ht="21" customHeight="1" thickBot="1" x14ac:dyDescent="0.25">
      <c r="A139" s="171"/>
      <c r="B139" s="157"/>
      <c r="C139" s="358"/>
      <c r="D139" s="866"/>
      <c r="E139" s="665"/>
      <c r="F139" s="706">
        <f>IF(T131="na",0,30)</f>
        <v>30</v>
      </c>
      <c r="G139" s="707"/>
      <c r="H139" s="707"/>
      <c r="I139" s="707"/>
      <c r="J139" s="707"/>
      <c r="K139" s="707"/>
      <c r="L139" s="707"/>
      <c r="M139" s="707"/>
      <c r="N139" s="707"/>
      <c r="O139" s="707"/>
      <c r="P139" s="707"/>
      <c r="Q139" s="707"/>
      <c r="R139" s="707"/>
      <c r="S139" s="707"/>
      <c r="T139" s="707"/>
      <c r="U139" s="707"/>
      <c r="V139" s="708"/>
      <c r="Z139" s="137"/>
    </row>
    <row r="140" spans="1:26" ht="30" customHeight="1" thickBot="1" x14ac:dyDescent="0.25">
      <c r="A140" s="194"/>
      <c r="B140" s="363">
        <v>2120</v>
      </c>
      <c r="C140" s="155" t="s">
        <v>537</v>
      </c>
      <c r="D140" s="211" t="s">
        <v>139</v>
      </c>
      <c r="E140" s="93"/>
      <c r="F140" s="211" t="s">
        <v>139</v>
      </c>
      <c r="G140" s="32"/>
      <c r="H140" s="211" t="s">
        <v>139</v>
      </c>
      <c r="I140" s="212"/>
      <c r="J140" s="88"/>
      <c r="K140" s="32"/>
      <c r="L140" s="94"/>
      <c r="M140" s="92"/>
      <c r="N140" s="95"/>
      <c r="O140" s="93"/>
      <c r="P140" s="94"/>
      <c r="Q140" s="92"/>
      <c r="R140" s="94"/>
      <c r="S140" s="92"/>
      <c r="T140" s="364"/>
      <c r="U140" s="150"/>
      <c r="V140" s="173"/>
      <c r="Y140" s="365"/>
      <c r="Z140" s="137"/>
    </row>
    <row r="141" spans="1:26" ht="27.95" customHeight="1" x14ac:dyDescent="0.2">
      <c r="A141" s="187"/>
      <c r="B141" s="366" t="s">
        <v>168</v>
      </c>
      <c r="C141" s="98" t="s">
        <v>538</v>
      </c>
      <c r="D141" s="674"/>
      <c r="E141" s="675"/>
      <c r="F141" s="674"/>
      <c r="G141" s="675"/>
      <c r="H141" s="674"/>
      <c r="I141" s="675"/>
      <c r="J141" s="674"/>
      <c r="K141" s="675"/>
      <c r="L141" s="674"/>
      <c r="M141" s="675"/>
      <c r="N141" s="674"/>
      <c r="O141" s="675"/>
      <c r="P141" s="674"/>
      <c r="Q141" s="675"/>
      <c r="R141" s="674"/>
      <c r="S141" s="675"/>
      <c r="T141" s="309"/>
      <c r="U141" s="21">
        <f>IF(OR(D141="s",F141="s",H141="s",J141="s",L141="s",N141="s",P141="s",R141="s"), 0, IF(OR(D141="a",F141="a",H141="a",J141="a",L141="a",N141="a",P141="a",R141="a"),V141,0))</f>
        <v>0</v>
      </c>
      <c r="V141" s="178">
        <v>10</v>
      </c>
      <c r="W141" s="100">
        <f>COUNTIF(D141:S141,"a")+COUNTIF(D141:S141,"s")</f>
        <v>0</v>
      </c>
      <c r="X141" s="213"/>
      <c r="Y141" s="365"/>
      <c r="Z141" s="137" t="s">
        <v>138</v>
      </c>
    </row>
    <row r="142" spans="1:26" ht="27.95" customHeight="1" thickBot="1" x14ac:dyDescent="0.25">
      <c r="A142" s="187"/>
      <c r="B142" s="366" t="s">
        <v>213</v>
      </c>
      <c r="C142" s="98" t="s">
        <v>539</v>
      </c>
      <c r="D142" s="733"/>
      <c r="E142" s="734"/>
      <c r="F142" s="733"/>
      <c r="G142" s="734"/>
      <c r="H142" s="733"/>
      <c r="I142" s="734"/>
      <c r="J142" s="733"/>
      <c r="K142" s="734"/>
      <c r="L142" s="733"/>
      <c r="M142" s="734"/>
      <c r="N142" s="733"/>
      <c r="O142" s="734"/>
      <c r="P142" s="733"/>
      <c r="Q142" s="734"/>
      <c r="R142" s="733"/>
      <c r="S142" s="734"/>
      <c r="T142" s="37"/>
      <c r="U142" s="20">
        <f>IF(OR(D142="s",F142="s",H142="s",J142="s",L142="s",N142="s",P142="s",R142="s"), 0, IF(OR(D142="a",F142="a",H142="a",J142="a",L142="a",N142="a",P142="a",R142="a"),V142,0))</f>
        <v>0</v>
      </c>
      <c r="V142" s="189">
        <f>IF(T142="na",0,10)</f>
        <v>10</v>
      </c>
      <c r="W142" s="100">
        <f>COUNTIF(D142:S142,"a")+COUNTIF(D142:S142,"s")+COUNTIF(T142,"NA")</f>
        <v>0</v>
      </c>
      <c r="X142" s="213"/>
      <c r="Y142" s="365"/>
      <c r="Z142" s="137" t="s">
        <v>138</v>
      </c>
    </row>
    <row r="143" spans="1:26" ht="21" customHeight="1" thickTop="1" thickBot="1" x14ac:dyDescent="0.25">
      <c r="A143" s="179"/>
      <c r="B143" s="367"/>
      <c r="C143" s="368"/>
      <c r="D143" s="663" t="s">
        <v>140</v>
      </c>
      <c r="E143" s="689"/>
      <c r="F143" s="689"/>
      <c r="G143" s="689"/>
      <c r="H143" s="689"/>
      <c r="I143" s="689"/>
      <c r="J143" s="689"/>
      <c r="K143" s="689"/>
      <c r="L143" s="689"/>
      <c r="M143" s="689"/>
      <c r="N143" s="689"/>
      <c r="O143" s="689"/>
      <c r="P143" s="689"/>
      <c r="Q143" s="689"/>
      <c r="R143" s="689"/>
      <c r="S143" s="689"/>
      <c r="T143" s="764"/>
      <c r="U143" s="306">
        <f>SUM(U141:U142)</f>
        <v>0</v>
      </c>
      <c r="V143" s="320">
        <f>SUM(V141:V142)</f>
        <v>20</v>
      </c>
      <c r="X143" s="339"/>
      <c r="Y143" s="365"/>
      <c r="Z143" s="137"/>
    </row>
    <row r="144" spans="1:26" ht="21" customHeight="1" thickBot="1" x14ac:dyDescent="0.25">
      <c r="A144" s="179"/>
      <c r="B144" s="23"/>
      <c r="C144" s="325"/>
      <c r="D144" s="866"/>
      <c r="E144" s="665"/>
      <c r="F144" s="895">
        <f>IF(T142="na",10,20)</f>
        <v>20</v>
      </c>
      <c r="G144" s="670"/>
      <c r="H144" s="670"/>
      <c r="I144" s="670"/>
      <c r="J144" s="670"/>
      <c r="K144" s="670"/>
      <c r="L144" s="670"/>
      <c r="M144" s="670"/>
      <c r="N144" s="670"/>
      <c r="O144" s="670"/>
      <c r="P144" s="670"/>
      <c r="Q144" s="670"/>
      <c r="R144" s="670"/>
      <c r="S144" s="670"/>
      <c r="T144" s="670"/>
      <c r="U144" s="670"/>
      <c r="V144" s="671"/>
      <c r="Y144" s="365"/>
      <c r="Z144" s="137"/>
    </row>
    <row r="145" spans="1:26" ht="30" customHeight="1" thickBot="1" x14ac:dyDescent="0.25">
      <c r="A145" s="179"/>
      <c r="B145" s="130">
        <v>2200</v>
      </c>
      <c r="C145" s="70" t="s">
        <v>540</v>
      </c>
      <c r="D145" s="302"/>
      <c r="E145" s="300"/>
      <c r="F145" s="301"/>
      <c r="G145" s="11"/>
      <c r="H145" s="5" t="s">
        <v>139</v>
      </c>
      <c r="I145" s="9"/>
      <c r="J145" s="4" t="s">
        <v>139</v>
      </c>
      <c r="K145" s="11"/>
      <c r="L145" s="301"/>
      <c r="M145" s="214"/>
      <c r="N145" s="302"/>
      <c r="O145" s="300"/>
      <c r="P145" s="301"/>
      <c r="Q145" s="214"/>
      <c r="R145" s="301"/>
      <c r="S145" s="214"/>
      <c r="T145" s="369"/>
      <c r="U145" s="8"/>
      <c r="V145" s="177"/>
      <c r="Z145" s="137"/>
    </row>
    <row r="146" spans="1:26" ht="27.95" customHeight="1" x14ac:dyDescent="0.2">
      <c r="A146" s="179"/>
      <c r="B146" s="119" t="s">
        <v>541</v>
      </c>
      <c r="C146" s="87" t="s">
        <v>542</v>
      </c>
      <c r="D146" s="674"/>
      <c r="E146" s="675"/>
      <c r="F146" s="674"/>
      <c r="G146" s="675"/>
      <c r="H146" s="674"/>
      <c r="I146" s="675"/>
      <c r="J146" s="674"/>
      <c r="K146" s="675"/>
      <c r="L146" s="674"/>
      <c r="M146" s="675"/>
      <c r="N146" s="674"/>
      <c r="O146" s="675"/>
      <c r="P146" s="674"/>
      <c r="Q146" s="675"/>
      <c r="R146" s="674"/>
      <c r="S146" s="675"/>
      <c r="T146" s="309"/>
      <c r="U146" s="21">
        <f>IF(OR(D146="s",F146="s",H146="s",J146="s",L146="s",N146="s",P146="s",R146="s"), 0, IF(OR(D146="a",F146="a",H146="a",J146="a",L146="a",N146="a",P146="a",R146="a"),V146,0))</f>
        <v>0</v>
      </c>
      <c r="V146" s="178">
        <v>10</v>
      </c>
      <c r="W146" s="100">
        <f>COUNTIF(D146:S146,"a")+COUNTIF(D146:S146,"s")</f>
        <v>0</v>
      </c>
      <c r="X146" s="101"/>
      <c r="Z146" s="137" t="s">
        <v>138</v>
      </c>
    </row>
    <row r="147" spans="1:26" ht="27.95" customHeight="1" thickBot="1" x14ac:dyDescent="0.25">
      <c r="A147" s="179"/>
      <c r="B147" s="120" t="s">
        <v>543</v>
      </c>
      <c r="C147" s="370" t="s">
        <v>544</v>
      </c>
      <c r="D147" s="733"/>
      <c r="E147" s="734"/>
      <c r="F147" s="733"/>
      <c r="G147" s="734"/>
      <c r="H147" s="733"/>
      <c r="I147" s="734"/>
      <c r="J147" s="733"/>
      <c r="K147" s="734"/>
      <c r="L147" s="733"/>
      <c r="M147" s="734"/>
      <c r="N147" s="733"/>
      <c r="O147" s="734"/>
      <c r="P147" s="733"/>
      <c r="Q147" s="734"/>
      <c r="R147" s="733"/>
      <c r="S147" s="734"/>
      <c r="T147" s="309"/>
      <c r="U147" s="20">
        <f>IF(OR(D147="s",F147="s",H147="s",J147="s",L147="s",N147="s",P147="s",R147="s"), 0, IF(OR(D147="a",F147="a",H147="a",J147="a",L147="a",N147="a",P147="a",R147="a"),V147,0))</f>
        <v>0</v>
      </c>
      <c r="V147" s="189">
        <v>10</v>
      </c>
      <c r="W147" s="100">
        <f>COUNTIF(D147:S147,"a")+COUNTIF(D147:S147,"s")</f>
        <v>0</v>
      </c>
      <c r="X147" s="101"/>
      <c r="Z147" s="137" t="s">
        <v>138</v>
      </c>
    </row>
    <row r="148" spans="1:26" ht="21" customHeight="1" thickTop="1" thickBot="1" x14ac:dyDescent="0.25">
      <c r="A148" s="179"/>
      <c r="B148" s="367"/>
      <c r="C148" s="368"/>
      <c r="D148" s="663" t="s">
        <v>140</v>
      </c>
      <c r="E148" s="689"/>
      <c r="F148" s="689"/>
      <c r="G148" s="689"/>
      <c r="H148" s="689"/>
      <c r="I148" s="689"/>
      <c r="J148" s="689"/>
      <c r="K148" s="689"/>
      <c r="L148" s="689"/>
      <c r="M148" s="689"/>
      <c r="N148" s="689"/>
      <c r="O148" s="689"/>
      <c r="P148" s="689"/>
      <c r="Q148" s="689"/>
      <c r="R148" s="689"/>
      <c r="S148" s="689"/>
      <c r="T148" s="764"/>
      <c r="U148" s="306">
        <f>SUM(U146:U147)</f>
        <v>0</v>
      </c>
      <c r="V148" s="320">
        <f>SUM(V146:V147)</f>
        <v>20</v>
      </c>
      <c r="X148" s="339"/>
      <c r="Z148" s="137"/>
    </row>
    <row r="149" spans="1:26" ht="21" customHeight="1" thickBot="1" x14ac:dyDescent="0.25">
      <c r="A149" s="179"/>
      <c r="B149" s="23"/>
      <c r="C149" s="325"/>
      <c r="D149" s="866"/>
      <c r="E149" s="665"/>
      <c r="F149" s="896">
        <v>20</v>
      </c>
      <c r="G149" s="670"/>
      <c r="H149" s="670"/>
      <c r="I149" s="670"/>
      <c r="J149" s="670"/>
      <c r="K149" s="670"/>
      <c r="L149" s="670"/>
      <c r="M149" s="670"/>
      <c r="N149" s="670"/>
      <c r="O149" s="670"/>
      <c r="P149" s="670"/>
      <c r="Q149" s="670"/>
      <c r="R149" s="670"/>
      <c r="S149" s="670"/>
      <c r="T149" s="670"/>
      <c r="U149" s="670"/>
      <c r="V149" s="671"/>
      <c r="Z149" s="137"/>
    </row>
    <row r="150" spans="1:26" ht="30" customHeight="1" thickBot="1" x14ac:dyDescent="0.25">
      <c r="A150" s="179"/>
      <c r="B150" s="123">
        <v>2300</v>
      </c>
      <c r="C150" s="199" t="s">
        <v>545</v>
      </c>
      <c r="D150" s="5" t="s">
        <v>139</v>
      </c>
      <c r="E150" s="9"/>
      <c r="F150" s="10" t="s">
        <v>139</v>
      </c>
      <c r="G150" s="11"/>
      <c r="H150" s="5"/>
      <c r="I150" s="9"/>
      <c r="J150" s="10" t="s">
        <v>139</v>
      </c>
      <c r="K150" s="11"/>
      <c r="L150" s="5"/>
      <c r="M150" s="371"/>
      <c r="N150" s="372"/>
      <c r="O150" s="373"/>
      <c r="P150" s="374"/>
      <c r="Q150" s="373"/>
      <c r="R150" s="374"/>
      <c r="S150" s="371"/>
      <c r="T150" s="12"/>
      <c r="U150" s="375"/>
      <c r="V150" s="375"/>
      <c r="Z150" s="137"/>
    </row>
    <row r="151" spans="1:26" ht="27.95" customHeight="1" x14ac:dyDescent="0.2">
      <c r="A151" s="179"/>
      <c r="B151" s="111" t="s">
        <v>238</v>
      </c>
      <c r="C151" s="47" t="s">
        <v>546</v>
      </c>
      <c r="D151" s="674"/>
      <c r="E151" s="675"/>
      <c r="F151" s="674"/>
      <c r="G151" s="675"/>
      <c r="H151" s="674"/>
      <c r="I151" s="675"/>
      <c r="J151" s="674"/>
      <c r="K151" s="675"/>
      <c r="L151" s="674"/>
      <c r="M151" s="675"/>
      <c r="N151" s="674"/>
      <c r="O151" s="675"/>
      <c r="P151" s="674"/>
      <c r="Q151" s="675"/>
      <c r="R151" s="674"/>
      <c r="S151" s="675"/>
      <c r="T151" s="309"/>
      <c r="U151" s="21">
        <f>IF(OR(D151="s",F151="s",H151="s",J151="s",L151="s",N151="s",P151="s",R151="s"), 0, IF(OR(D151="a",F151="a",H151="a",J151="a",L151="a",N151="a",P151="a",R151="a"),V151,0))</f>
        <v>0</v>
      </c>
      <c r="V151" s="310">
        <v>10</v>
      </c>
      <c r="W151" s="100">
        <f>COUNTIF(D151:S151,"a")+COUNTIF(D151:S151,"s")</f>
        <v>0</v>
      </c>
      <c r="X151" s="101"/>
      <c r="Z151" s="137"/>
    </row>
    <row r="152" spans="1:26" ht="27.95" customHeight="1" x14ac:dyDescent="0.2">
      <c r="A152" s="179"/>
      <c r="B152" s="111" t="s">
        <v>547</v>
      </c>
      <c r="C152" s="54" t="s">
        <v>548</v>
      </c>
      <c r="D152" s="653"/>
      <c r="E152" s="654"/>
      <c r="F152" s="653"/>
      <c r="G152" s="654"/>
      <c r="H152" s="653"/>
      <c r="I152" s="654"/>
      <c r="J152" s="653"/>
      <c r="K152" s="654"/>
      <c r="L152" s="653"/>
      <c r="M152" s="654"/>
      <c r="N152" s="653"/>
      <c r="O152" s="654"/>
      <c r="P152" s="653"/>
      <c r="Q152" s="654"/>
      <c r="R152" s="653"/>
      <c r="S152" s="654"/>
      <c r="T152" s="309"/>
      <c r="U152" s="19">
        <f>IF(OR(D152="s",F152="s",H152="s",J152="s",L152="s",N152="s",P152="s",R152="s"), 0, IF(OR(D152="a",F152="a",H152="a",J152="a",L152="a",N152="a",P152="a",R152="a"),V152,0))</f>
        <v>0</v>
      </c>
      <c r="V152" s="323">
        <v>10</v>
      </c>
      <c r="W152" s="100">
        <f>COUNTIF(D152:S152,"a")+COUNTIF(D152:S152,"s")</f>
        <v>0</v>
      </c>
      <c r="X152" s="101"/>
      <c r="Z152" s="137"/>
    </row>
    <row r="153" spans="1:26" ht="27.95" customHeight="1" x14ac:dyDescent="0.2">
      <c r="A153" s="179"/>
      <c r="B153" s="126" t="s">
        <v>549</v>
      </c>
      <c r="C153" s="355" t="s">
        <v>550</v>
      </c>
      <c r="D153" s="653"/>
      <c r="E153" s="654"/>
      <c r="F153" s="653"/>
      <c r="G153" s="654"/>
      <c r="H153" s="653"/>
      <c r="I153" s="654"/>
      <c r="J153" s="653"/>
      <c r="K153" s="654"/>
      <c r="L153" s="653"/>
      <c r="M153" s="654"/>
      <c r="N153" s="653"/>
      <c r="O153" s="654"/>
      <c r="P153" s="653"/>
      <c r="Q153" s="654"/>
      <c r="R153" s="653"/>
      <c r="S153" s="654"/>
      <c r="T153" s="309"/>
      <c r="U153" s="19">
        <f>IF(OR(D153="s",F153="s",H153="s",J153="s",L153="s",N153="s",P153="s",R153="s"), 0, IF(OR(D153="a",F153="a",H153="a",J153="a",L153="a",N153="a",P153="a",R153="a"),V153,0))</f>
        <v>0</v>
      </c>
      <c r="V153" s="323">
        <v>20</v>
      </c>
      <c r="W153" s="100">
        <f>COUNTIF(D153:S153,"a")+COUNTIF(D153:S153,"s")</f>
        <v>0</v>
      </c>
      <c r="X153" s="101"/>
      <c r="Z153" s="137" t="s">
        <v>138</v>
      </c>
    </row>
    <row r="154" spans="1:26" ht="27.75" customHeight="1" thickBot="1" x14ac:dyDescent="0.25">
      <c r="A154" s="179"/>
      <c r="B154" s="120" t="s">
        <v>551</v>
      </c>
      <c r="C154" s="376" t="s">
        <v>552</v>
      </c>
      <c r="D154" s="733"/>
      <c r="E154" s="734"/>
      <c r="F154" s="733"/>
      <c r="G154" s="734"/>
      <c r="H154" s="733"/>
      <c r="I154" s="734"/>
      <c r="J154" s="733"/>
      <c r="K154" s="734"/>
      <c r="L154" s="733"/>
      <c r="M154" s="734"/>
      <c r="N154" s="733"/>
      <c r="O154" s="734"/>
      <c r="P154" s="733"/>
      <c r="Q154" s="734"/>
      <c r="R154" s="733"/>
      <c r="S154" s="734"/>
      <c r="T154" s="309"/>
      <c r="U154" s="20">
        <f>IF(OR(D154="s",F154="s",H154="s",J154="s",L154="s",N154="s",P154="s",R154="s"), 0, IF(OR(D154="a",F154="a",H154="a",J154="a",L154="a",N154="a",P154="a",R154="a"),V154,0))</f>
        <v>0</v>
      </c>
      <c r="V154" s="377">
        <v>10</v>
      </c>
      <c r="W154" s="100">
        <f>COUNTIF(D154:S154,"a")+COUNTIF(D154:S154,"s")</f>
        <v>0</v>
      </c>
      <c r="X154" s="101"/>
      <c r="Z154" s="137" t="s">
        <v>138</v>
      </c>
    </row>
    <row r="155" spans="1:26" ht="21" customHeight="1" thickTop="1" thickBot="1" x14ac:dyDescent="0.25">
      <c r="A155" s="179"/>
      <c r="B155" s="378"/>
      <c r="C155" s="379"/>
      <c r="D155" s="663" t="s">
        <v>140</v>
      </c>
      <c r="E155" s="689"/>
      <c r="F155" s="689"/>
      <c r="G155" s="689"/>
      <c r="H155" s="689"/>
      <c r="I155" s="689"/>
      <c r="J155" s="689"/>
      <c r="K155" s="689"/>
      <c r="L155" s="689"/>
      <c r="M155" s="689"/>
      <c r="N155" s="689"/>
      <c r="O155" s="689"/>
      <c r="P155" s="689"/>
      <c r="Q155" s="689"/>
      <c r="R155" s="689"/>
      <c r="S155" s="689"/>
      <c r="T155" s="764"/>
      <c r="U155" s="306">
        <f>SUM(U151:U154)</f>
        <v>0</v>
      </c>
      <c r="V155" s="380">
        <f>SUM(V151:V154)</f>
        <v>50</v>
      </c>
      <c r="Z155" s="137"/>
    </row>
    <row r="156" spans="1:26" ht="21" customHeight="1" thickBot="1" x14ac:dyDescent="0.25">
      <c r="A156" s="78"/>
      <c r="B156" s="74"/>
      <c r="C156" s="381"/>
      <c r="D156" s="866"/>
      <c r="E156" s="665"/>
      <c r="F156" s="685">
        <v>30</v>
      </c>
      <c r="G156" s="670"/>
      <c r="H156" s="670"/>
      <c r="I156" s="670"/>
      <c r="J156" s="670"/>
      <c r="K156" s="670"/>
      <c r="L156" s="670"/>
      <c r="M156" s="670"/>
      <c r="N156" s="670"/>
      <c r="O156" s="670"/>
      <c r="P156" s="670"/>
      <c r="Q156" s="670"/>
      <c r="R156" s="670"/>
      <c r="S156" s="670"/>
      <c r="T156" s="670"/>
      <c r="U156" s="670"/>
      <c r="V156" s="671"/>
      <c r="X156" s="339"/>
      <c r="Z156" s="137"/>
    </row>
    <row r="157" spans="1:26" ht="33" customHeight="1" thickBot="1" x14ac:dyDescent="0.25">
      <c r="A157" s="202"/>
      <c r="B157" s="133">
        <v>3000</v>
      </c>
      <c r="C157" s="890" t="s">
        <v>225</v>
      </c>
      <c r="D157" s="891"/>
      <c r="E157" s="891"/>
      <c r="F157" s="891"/>
      <c r="G157" s="891"/>
      <c r="H157" s="891"/>
      <c r="I157" s="891"/>
      <c r="J157" s="891"/>
      <c r="K157" s="891"/>
      <c r="L157" s="891"/>
      <c r="M157" s="891"/>
      <c r="N157" s="891"/>
      <c r="O157" s="891"/>
      <c r="P157" s="891"/>
      <c r="Q157" s="891"/>
      <c r="R157" s="891"/>
      <c r="S157" s="891"/>
      <c r="T157" s="891"/>
      <c r="U157" s="891"/>
      <c r="V157" s="892"/>
      <c r="Z157" s="137"/>
    </row>
    <row r="158" spans="1:26" ht="30" customHeight="1" thickBot="1" x14ac:dyDescent="0.25">
      <c r="A158" s="179"/>
      <c r="B158" s="125" t="s">
        <v>553</v>
      </c>
      <c r="C158" s="199" t="s">
        <v>554</v>
      </c>
      <c r="D158" s="301"/>
      <c r="E158" s="214"/>
      <c r="F158" s="302"/>
      <c r="G158" s="11"/>
      <c r="H158" s="5" t="s">
        <v>139</v>
      </c>
      <c r="I158" s="9"/>
      <c r="J158" s="10"/>
      <c r="K158" s="11"/>
      <c r="L158" s="5" t="s">
        <v>139</v>
      </c>
      <c r="M158" s="9"/>
      <c r="N158" s="10" t="s">
        <v>139</v>
      </c>
      <c r="O158" s="11"/>
      <c r="P158" s="5" t="s">
        <v>139</v>
      </c>
      <c r="Q158" s="9"/>
      <c r="R158" s="302"/>
      <c r="S158" s="300"/>
      <c r="T158" s="7"/>
      <c r="U158" s="382"/>
      <c r="V158" s="177"/>
      <c r="Z158" s="137"/>
    </row>
    <row r="159" spans="1:26" ht="27.95" customHeight="1" x14ac:dyDescent="0.2">
      <c r="A159" s="179"/>
      <c r="B159" s="112" t="s">
        <v>226</v>
      </c>
      <c r="C159" s="383" t="s">
        <v>243</v>
      </c>
      <c r="D159" s="674"/>
      <c r="E159" s="675"/>
      <c r="F159" s="674"/>
      <c r="G159" s="675"/>
      <c r="H159" s="674"/>
      <c r="I159" s="675"/>
      <c r="J159" s="674"/>
      <c r="K159" s="675"/>
      <c r="L159" s="674"/>
      <c r="M159" s="675"/>
      <c r="N159" s="674"/>
      <c r="O159" s="675"/>
      <c r="P159" s="674"/>
      <c r="Q159" s="675"/>
      <c r="R159" s="674"/>
      <c r="S159" s="675"/>
      <c r="T159" s="309"/>
      <c r="U159" s="21">
        <f>IF(OR(D159="s",F159="s",H159="s",J159="s",L159="s",N159="s",P159="s",R159="s"), 0, IF(OR(D159="a",F159="a",H159="a",J159="a",L159="a",N159="a",P159="a",R159="a"),V159,0))</f>
        <v>0</v>
      </c>
      <c r="V159" s="178">
        <v>10</v>
      </c>
      <c r="W159" s="100">
        <f>COUNTIF(D159:S159,"a")+COUNTIF(D159:S159,"s")</f>
        <v>0</v>
      </c>
      <c r="X159" s="329"/>
      <c r="Y159" s="330"/>
      <c r="Z159" s="137" t="s">
        <v>138</v>
      </c>
    </row>
    <row r="160" spans="1:26" ht="27.95" customHeight="1" x14ac:dyDescent="0.2">
      <c r="A160" s="179"/>
      <c r="B160" s="114" t="s">
        <v>227</v>
      </c>
      <c r="C160" s="384" t="s">
        <v>6</v>
      </c>
      <c r="D160" s="653"/>
      <c r="E160" s="654"/>
      <c r="F160" s="653"/>
      <c r="G160" s="654"/>
      <c r="H160" s="653"/>
      <c r="I160" s="654"/>
      <c r="J160" s="653"/>
      <c r="K160" s="654"/>
      <c r="L160" s="653"/>
      <c r="M160" s="654"/>
      <c r="N160" s="653"/>
      <c r="O160" s="654"/>
      <c r="P160" s="653"/>
      <c r="Q160" s="654"/>
      <c r="R160" s="653"/>
      <c r="S160" s="654"/>
      <c r="T160" s="309"/>
      <c r="U160" s="19">
        <f>IF(OR(D160="s",F160="s",H160="s",J160="s",L160="s",N160="s",P160="s",R160="s"), 0, IF(OR(D160="a",F160="a",H160="a",J160="a",L160="a",N160="a",P160="a",R160="a"),V160,0))</f>
        <v>0</v>
      </c>
      <c r="V160" s="175">
        <v>10</v>
      </c>
      <c r="W160" s="100">
        <f>COUNTIF(D160:S160,"a")+COUNTIF(D160:S160,"s")</f>
        <v>0</v>
      </c>
      <c r="X160" s="101"/>
      <c r="Z160" s="137" t="s">
        <v>138</v>
      </c>
    </row>
    <row r="161" spans="1:26" ht="27.95" customHeight="1" x14ac:dyDescent="0.2">
      <c r="A161" s="179"/>
      <c r="B161" s="114" t="s">
        <v>228</v>
      </c>
      <c r="C161" s="384" t="s">
        <v>164</v>
      </c>
      <c r="D161" s="653"/>
      <c r="E161" s="654"/>
      <c r="F161" s="653"/>
      <c r="G161" s="654"/>
      <c r="H161" s="653"/>
      <c r="I161" s="654"/>
      <c r="J161" s="653"/>
      <c r="K161" s="654"/>
      <c r="L161" s="653"/>
      <c r="M161" s="654"/>
      <c r="N161" s="653"/>
      <c r="O161" s="654"/>
      <c r="P161" s="653"/>
      <c r="Q161" s="654"/>
      <c r="R161" s="653"/>
      <c r="S161" s="654"/>
      <c r="T161" s="309"/>
      <c r="U161" s="19">
        <f>IF(OR(D161="s",F161="s",H161="s",J161="s",L161="s",N161="s",P161="s",R161="s"), 0, IF(OR(D161="a",F161="a",H161="a",J161="a",L161="a",N161="a",P161="a",R161="a"),V161,0))</f>
        <v>0</v>
      </c>
      <c r="V161" s="175">
        <v>10</v>
      </c>
      <c r="W161" s="100">
        <f>COUNTIF(D161:S161,"a")+COUNTIF(D161:S161,"s")</f>
        <v>0</v>
      </c>
      <c r="X161" s="101"/>
      <c r="Z161" s="137" t="s">
        <v>138</v>
      </c>
    </row>
    <row r="162" spans="1:26" ht="27.95" customHeight="1" x14ac:dyDescent="0.2">
      <c r="A162" s="179"/>
      <c r="B162" s="114" t="s">
        <v>178</v>
      </c>
      <c r="C162" s="385" t="s">
        <v>11</v>
      </c>
      <c r="D162" s="653"/>
      <c r="E162" s="654"/>
      <c r="F162" s="653"/>
      <c r="G162" s="654"/>
      <c r="H162" s="653"/>
      <c r="I162" s="654"/>
      <c r="J162" s="653"/>
      <c r="K162" s="654"/>
      <c r="L162" s="653"/>
      <c r="M162" s="654"/>
      <c r="N162" s="653"/>
      <c r="O162" s="654"/>
      <c r="P162" s="653"/>
      <c r="Q162" s="654"/>
      <c r="R162" s="653"/>
      <c r="S162" s="654"/>
      <c r="T162" s="309"/>
      <c r="U162" s="19">
        <f>IF(OR(D162="s",F162="s",H162="s",J162="s",L162="s",N162="s",P162="s",R162="s"), 0, IF(OR(D162="a",F162="a",H162="a",J162="a",L162="a",N162="a",P162="a",R162="a"),V162,0))</f>
        <v>0</v>
      </c>
      <c r="V162" s="175">
        <v>10</v>
      </c>
      <c r="W162" s="100">
        <f>COUNTIF(D162:S162,"a")+COUNTIF(D162:S162,"s")</f>
        <v>0</v>
      </c>
      <c r="X162" s="101"/>
      <c r="Z162" s="137" t="s">
        <v>138</v>
      </c>
    </row>
    <row r="163" spans="1:26" ht="45" customHeight="1" thickBot="1" x14ac:dyDescent="0.25">
      <c r="A163" s="179"/>
      <c r="B163" s="114" t="s">
        <v>52</v>
      </c>
      <c r="C163" s="385" t="s">
        <v>106</v>
      </c>
      <c r="D163" s="733"/>
      <c r="E163" s="734"/>
      <c r="F163" s="733"/>
      <c r="G163" s="734"/>
      <c r="H163" s="733"/>
      <c r="I163" s="734"/>
      <c r="J163" s="733"/>
      <c r="K163" s="734"/>
      <c r="L163" s="733"/>
      <c r="M163" s="734"/>
      <c r="N163" s="733"/>
      <c r="O163" s="734"/>
      <c r="P163" s="733"/>
      <c r="Q163" s="734"/>
      <c r="R163" s="733"/>
      <c r="S163" s="734"/>
      <c r="T163" s="309"/>
      <c r="U163" s="20">
        <f>IF(OR(D163="s",F163="s",H163="s",J163="s",L163="s",N163="s",P163="s",R163="s"), 0, IF(OR(D163="a",F163="a",H163="a",J163="a",L163="a",N163="a",P163="a",R163="a"),V163,0))</f>
        <v>0</v>
      </c>
      <c r="V163" s="180">
        <v>10</v>
      </c>
      <c r="W163" s="100">
        <f>COUNTIF(D163:S163,"a")+COUNTIF(D163:S163,"s")</f>
        <v>0</v>
      </c>
      <c r="X163" s="101"/>
      <c r="Z163" s="137" t="s">
        <v>138</v>
      </c>
    </row>
    <row r="164" spans="1:26" ht="21" customHeight="1" thickTop="1" thickBot="1" x14ac:dyDescent="0.25">
      <c r="A164" s="179"/>
      <c r="B164" s="40"/>
      <c r="C164" s="334"/>
      <c r="D164" s="663" t="s">
        <v>140</v>
      </c>
      <c r="E164" s="689"/>
      <c r="F164" s="689"/>
      <c r="G164" s="689"/>
      <c r="H164" s="689"/>
      <c r="I164" s="689"/>
      <c r="J164" s="689"/>
      <c r="K164" s="689"/>
      <c r="L164" s="689"/>
      <c r="M164" s="689"/>
      <c r="N164" s="689"/>
      <c r="O164" s="689"/>
      <c r="P164" s="689"/>
      <c r="Q164" s="689"/>
      <c r="R164" s="689"/>
      <c r="S164" s="689"/>
      <c r="T164" s="764"/>
      <c r="U164" s="306">
        <f>SUM(U159:U163)</f>
        <v>0</v>
      </c>
      <c r="V164" s="176">
        <f>SUM(V159:V163)</f>
        <v>50</v>
      </c>
      <c r="X164" s="339"/>
      <c r="Z164" s="137"/>
    </row>
    <row r="165" spans="1:26" ht="21" customHeight="1" thickBot="1" x14ac:dyDescent="0.25">
      <c r="A165" s="171"/>
      <c r="B165" s="84"/>
      <c r="C165" s="386"/>
      <c r="D165" s="866"/>
      <c r="E165" s="665"/>
      <c r="F165" s="687">
        <v>50</v>
      </c>
      <c r="G165" s="670"/>
      <c r="H165" s="670"/>
      <c r="I165" s="670"/>
      <c r="J165" s="670"/>
      <c r="K165" s="670"/>
      <c r="L165" s="670"/>
      <c r="M165" s="670"/>
      <c r="N165" s="670"/>
      <c r="O165" s="670"/>
      <c r="P165" s="670"/>
      <c r="Q165" s="670"/>
      <c r="R165" s="670"/>
      <c r="S165" s="670"/>
      <c r="T165" s="670"/>
      <c r="U165" s="670"/>
      <c r="V165" s="671"/>
      <c r="Z165" s="137"/>
    </row>
    <row r="166" spans="1:26" ht="30" customHeight="1" thickBot="1" x14ac:dyDescent="0.25">
      <c r="A166" s="168"/>
      <c r="B166" s="131" t="s">
        <v>1082</v>
      </c>
      <c r="C166" s="155" t="s">
        <v>1083</v>
      </c>
      <c r="D166" s="211"/>
      <c r="E166" s="32"/>
      <c r="F166" s="211"/>
      <c r="G166" s="32"/>
      <c r="H166" s="211"/>
      <c r="I166" s="212"/>
      <c r="J166" s="88"/>
      <c r="K166" s="32"/>
      <c r="L166" s="211"/>
      <c r="M166" s="212"/>
      <c r="N166" s="211"/>
      <c r="O166" s="212"/>
      <c r="P166" s="211"/>
      <c r="Q166" s="212"/>
      <c r="R166" s="211"/>
      <c r="S166" s="212"/>
      <c r="T166" s="156"/>
      <c r="U166" s="150"/>
      <c r="V166" s="173"/>
      <c r="W166" s="29"/>
      <c r="Z166" s="137"/>
    </row>
    <row r="167" spans="1:26" ht="45" customHeight="1" x14ac:dyDescent="0.2">
      <c r="A167" s="195"/>
      <c r="B167" s="196" t="s">
        <v>1084</v>
      </c>
      <c r="C167" s="352" t="s">
        <v>1089</v>
      </c>
      <c r="D167" s="674"/>
      <c r="E167" s="675"/>
      <c r="F167" s="674"/>
      <c r="G167" s="675"/>
      <c r="H167" s="674"/>
      <c r="I167" s="675"/>
      <c r="J167" s="674"/>
      <c r="K167" s="675"/>
      <c r="L167" s="674"/>
      <c r="M167" s="675"/>
      <c r="N167" s="674"/>
      <c r="O167" s="675"/>
      <c r="P167" s="674"/>
      <c r="Q167" s="675"/>
      <c r="R167" s="674"/>
      <c r="S167" s="675"/>
      <c r="T167" s="37"/>
      <c r="U167" s="21">
        <f>IF(OR(D167="s",F167="s",H167="s",J167="s",L167="s",N167="s",P167="s",R167="s"), 0, IF(OR(D167="a",F167="a",H167="a",J167="a",L167="a",N167="a",P167="a",R167="a"),V167,0))</f>
        <v>0</v>
      </c>
      <c r="V167" s="178">
        <f>IF(T167="na",0,10)</f>
        <v>10</v>
      </c>
      <c r="W167" s="29">
        <f t="shared" ref="W167:W172" si="21">COUNTIF(D167:S167,"a")+COUNTIF(D167:S167,"s")+COUNTIF(T167,"na")</f>
        <v>0</v>
      </c>
      <c r="X167" s="101"/>
      <c r="Z167" s="137" t="s">
        <v>138</v>
      </c>
    </row>
    <row r="168" spans="1:26" ht="45" customHeight="1" x14ac:dyDescent="0.2">
      <c r="A168" s="195"/>
      <c r="B168" s="197" t="s">
        <v>1085</v>
      </c>
      <c r="C168" s="360" t="s">
        <v>1090</v>
      </c>
      <c r="D168" s="653"/>
      <c r="E168" s="654"/>
      <c r="F168" s="653"/>
      <c r="G168" s="654"/>
      <c r="H168" s="653"/>
      <c r="I168" s="654"/>
      <c r="J168" s="653"/>
      <c r="K168" s="654"/>
      <c r="L168" s="653"/>
      <c r="M168" s="654"/>
      <c r="N168" s="653"/>
      <c r="O168" s="654"/>
      <c r="P168" s="653"/>
      <c r="Q168" s="654"/>
      <c r="R168" s="653"/>
      <c r="S168" s="654"/>
      <c r="T168" s="38" t="str">
        <f>IF(T167="na", "na", "")</f>
        <v/>
      </c>
      <c r="U168" s="19">
        <f t="shared" ref="U168:U172" si="22">IF(OR(D168="s",F168="s",H168="s",J168="s",L168="s",N168="s",P168="s",R168="s"), 0, IF(OR(D168="a",F168="a",H168="a",J168="a",L168="a",N168="a",P168="a",R168="a"),V168,0))</f>
        <v>0</v>
      </c>
      <c r="V168" s="175">
        <f>IF(T168="na",0,10)</f>
        <v>10</v>
      </c>
      <c r="W168" s="29">
        <f t="shared" si="21"/>
        <v>0</v>
      </c>
      <c r="X168" s="101"/>
      <c r="Z168" s="137" t="s">
        <v>138</v>
      </c>
    </row>
    <row r="169" spans="1:26" ht="45" customHeight="1" x14ac:dyDescent="0.2">
      <c r="A169" s="195"/>
      <c r="B169" s="197" t="s">
        <v>1086</v>
      </c>
      <c r="C169" s="361" t="s">
        <v>1091</v>
      </c>
      <c r="D169" s="653"/>
      <c r="E169" s="654"/>
      <c r="F169" s="653"/>
      <c r="G169" s="654"/>
      <c r="H169" s="653"/>
      <c r="I169" s="654"/>
      <c r="J169" s="653"/>
      <c r="K169" s="654"/>
      <c r="L169" s="653"/>
      <c r="M169" s="654"/>
      <c r="N169" s="653"/>
      <c r="O169" s="654"/>
      <c r="P169" s="653"/>
      <c r="Q169" s="654"/>
      <c r="R169" s="653"/>
      <c r="S169" s="654"/>
      <c r="T169" s="38" t="str">
        <f>IF(T167="na", "na", "")</f>
        <v/>
      </c>
      <c r="U169" s="19">
        <f t="shared" si="22"/>
        <v>0</v>
      </c>
      <c r="V169" s="175">
        <f>IF(T169="na",0,10)</f>
        <v>10</v>
      </c>
      <c r="W169" s="29">
        <f t="shared" si="21"/>
        <v>0</v>
      </c>
      <c r="X169" s="101"/>
      <c r="Z169" s="137"/>
    </row>
    <row r="170" spans="1:26" ht="45" customHeight="1" x14ac:dyDescent="0.2">
      <c r="A170" s="195"/>
      <c r="B170" s="197" t="s">
        <v>1087</v>
      </c>
      <c r="C170" s="360" t="s">
        <v>1187</v>
      </c>
      <c r="D170" s="653"/>
      <c r="E170" s="654"/>
      <c r="F170" s="653"/>
      <c r="G170" s="654"/>
      <c r="H170" s="653"/>
      <c r="I170" s="654"/>
      <c r="J170" s="653"/>
      <c r="K170" s="654"/>
      <c r="L170" s="653"/>
      <c r="M170" s="654"/>
      <c r="N170" s="653"/>
      <c r="O170" s="654"/>
      <c r="P170" s="653"/>
      <c r="Q170" s="654"/>
      <c r="R170" s="653"/>
      <c r="S170" s="654"/>
      <c r="T170" s="38" t="str">
        <f>IF(T167="na", "na", "")</f>
        <v/>
      </c>
      <c r="U170" s="19">
        <f t="shared" si="22"/>
        <v>0</v>
      </c>
      <c r="V170" s="175">
        <f>IF(T170="na",0,5)</f>
        <v>5</v>
      </c>
      <c r="W170" s="29">
        <f t="shared" si="21"/>
        <v>0</v>
      </c>
      <c r="X170" s="101"/>
      <c r="Z170" s="137" t="s">
        <v>138</v>
      </c>
    </row>
    <row r="171" spans="1:26" ht="27.95" customHeight="1" x14ac:dyDescent="0.2">
      <c r="A171" s="195"/>
      <c r="B171" s="197" t="s">
        <v>1092</v>
      </c>
      <c r="C171" s="360" t="s">
        <v>1093</v>
      </c>
      <c r="D171" s="653"/>
      <c r="E171" s="654"/>
      <c r="F171" s="653"/>
      <c r="G171" s="654"/>
      <c r="H171" s="653"/>
      <c r="I171" s="654"/>
      <c r="J171" s="653"/>
      <c r="K171" s="654"/>
      <c r="L171" s="653"/>
      <c r="M171" s="654"/>
      <c r="N171" s="653"/>
      <c r="O171" s="654"/>
      <c r="P171" s="653"/>
      <c r="Q171" s="654"/>
      <c r="R171" s="653"/>
      <c r="S171" s="654"/>
      <c r="T171" s="38" t="str">
        <f>IF(T167="na", "na", "")</f>
        <v/>
      </c>
      <c r="U171" s="19">
        <f t="shared" si="22"/>
        <v>0</v>
      </c>
      <c r="V171" s="175">
        <f>IF(T171="na",0,5)</f>
        <v>5</v>
      </c>
      <c r="W171" s="29">
        <f t="shared" si="21"/>
        <v>0</v>
      </c>
      <c r="X171" s="101"/>
      <c r="Z171" s="137"/>
    </row>
    <row r="172" spans="1:26" ht="27.95" customHeight="1" thickBot="1" x14ac:dyDescent="0.25">
      <c r="A172" s="195"/>
      <c r="B172" s="197" t="s">
        <v>1088</v>
      </c>
      <c r="C172" s="360" t="s">
        <v>1094</v>
      </c>
      <c r="D172" s="653"/>
      <c r="E172" s="654"/>
      <c r="F172" s="653"/>
      <c r="G172" s="654"/>
      <c r="H172" s="653"/>
      <c r="I172" s="654"/>
      <c r="J172" s="653"/>
      <c r="K172" s="654"/>
      <c r="L172" s="653"/>
      <c r="M172" s="654"/>
      <c r="N172" s="653"/>
      <c r="O172" s="654"/>
      <c r="P172" s="653"/>
      <c r="Q172" s="654"/>
      <c r="R172" s="653"/>
      <c r="S172" s="654"/>
      <c r="T172" s="38" t="str">
        <f>IF(T167="na", "na", "")</f>
        <v/>
      </c>
      <c r="U172" s="19">
        <f t="shared" si="22"/>
        <v>0</v>
      </c>
      <c r="V172" s="175">
        <f>IF(T172="na",0,10)</f>
        <v>10</v>
      </c>
      <c r="W172" s="29">
        <f t="shared" si="21"/>
        <v>0</v>
      </c>
      <c r="X172" s="101"/>
      <c r="Z172" s="137"/>
    </row>
    <row r="173" spans="1:26" ht="21" customHeight="1" thickTop="1" thickBot="1" x14ac:dyDescent="0.25">
      <c r="A173" s="179"/>
      <c r="B173" s="43"/>
      <c r="C173" s="357"/>
      <c r="D173" s="663" t="s">
        <v>140</v>
      </c>
      <c r="E173" s="689"/>
      <c r="F173" s="689"/>
      <c r="G173" s="689"/>
      <c r="H173" s="689"/>
      <c r="I173" s="689"/>
      <c r="J173" s="689"/>
      <c r="K173" s="689"/>
      <c r="L173" s="689"/>
      <c r="M173" s="689"/>
      <c r="N173" s="689"/>
      <c r="O173" s="689"/>
      <c r="P173" s="689"/>
      <c r="Q173" s="689"/>
      <c r="R173" s="689"/>
      <c r="S173" s="689"/>
      <c r="T173" s="764"/>
      <c r="U173" s="306">
        <f>SUM(U167:U172)</f>
        <v>0</v>
      </c>
      <c r="V173" s="176">
        <f>SUM(V167:V172)</f>
        <v>50</v>
      </c>
      <c r="W173" s="29"/>
      <c r="X173" s="339"/>
      <c r="Z173" s="137"/>
    </row>
    <row r="174" spans="1:26" ht="21" customHeight="1" thickBot="1" x14ac:dyDescent="0.25">
      <c r="A174" s="171"/>
      <c r="B174" s="157"/>
      <c r="C174" s="358"/>
      <c r="D174" s="866"/>
      <c r="E174" s="665"/>
      <c r="F174" s="783">
        <f>IF(T167="na",0,25)</f>
        <v>25</v>
      </c>
      <c r="G174" s="784"/>
      <c r="H174" s="784"/>
      <c r="I174" s="784"/>
      <c r="J174" s="784"/>
      <c r="K174" s="784"/>
      <c r="L174" s="784"/>
      <c r="M174" s="784"/>
      <c r="N174" s="784"/>
      <c r="O174" s="784"/>
      <c r="P174" s="784"/>
      <c r="Q174" s="784"/>
      <c r="R174" s="784"/>
      <c r="S174" s="784"/>
      <c r="T174" s="784"/>
      <c r="U174" s="784"/>
      <c r="V174" s="785"/>
      <c r="W174" s="29"/>
      <c r="Z174" s="137"/>
    </row>
    <row r="175" spans="1:26" ht="30" customHeight="1" thickBot="1" x14ac:dyDescent="0.25">
      <c r="A175" s="168"/>
      <c r="B175" s="115" t="s">
        <v>555</v>
      </c>
      <c r="C175" s="91" t="s">
        <v>1111</v>
      </c>
      <c r="D175" s="94"/>
      <c r="E175" s="92"/>
      <c r="F175" s="95"/>
      <c r="G175" s="93"/>
      <c r="H175" s="94"/>
      <c r="I175" s="92"/>
      <c r="J175" s="151"/>
      <c r="K175" s="93"/>
      <c r="L175" s="211"/>
      <c r="M175" s="92"/>
      <c r="N175" s="95"/>
      <c r="O175" s="93"/>
      <c r="P175" s="94"/>
      <c r="Q175" s="92"/>
      <c r="R175" s="95"/>
      <c r="S175" s="93"/>
      <c r="T175" s="156"/>
      <c r="U175" s="150"/>
      <c r="V175" s="173"/>
      <c r="Z175" s="137"/>
    </row>
    <row r="176" spans="1:26" ht="27.95" customHeight="1" x14ac:dyDescent="0.2">
      <c r="A176" s="581"/>
      <c r="B176" s="120"/>
      <c r="C176" s="607" t="s">
        <v>1121</v>
      </c>
      <c r="D176" s="878"/>
      <c r="E176" s="879"/>
      <c r="F176" s="879"/>
      <c r="G176" s="879"/>
      <c r="H176" s="879"/>
      <c r="I176" s="879"/>
      <c r="J176" s="879"/>
      <c r="K176" s="879"/>
      <c r="L176" s="879"/>
      <c r="M176" s="879"/>
      <c r="N176" s="879"/>
      <c r="O176" s="879"/>
      <c r="P176" s="879"/>
      <c r="Q176" s="879"/>
      <c r="R176" s="879"/>
      <c r="S176" s="879"/>
      <c r="T176" s="879"/>
      <c r="U176" s="879"/>
      <c r="V176" s="880"/>
      <c r="W176" s="29"/>
      <c r="Z176" s="137"/>
    </row>
    <row r="177" spans="1:93" ht="27.95" customHeight="1" x14ac:dyDescent="0.2">
      <c r="A177" s="581"/>
      <c r="B177" s="120"/>
      <c r="C177" s="607" t="s">
        <v>1112</v>
      </c>
      <c r="D177" s="878"/>
      <c r="E177" s="879"/>
      <c r="F177" s="879"/>
      <c r="G177" s="879"/>
      <c r="H177" s="879"/>
      <c r="I177" s="879"/>
      <c r="J177" s="879"/>
      <c r="K177" s="879"/>
      <c r="L177" s="879"/>
      <c r="M177" s="879"/>
      <c r="N177" s="879"/>
      <c r="O177" s="879"/>
      <c r="P177" s="879"/>
      <c r="Q177" s="879"/>
      <c r="R177" s="879"/>
      <c r="S177" s="879"/>
      <c r="T177" s="879"/>
      <c r="U177" s="879"/>
      <c r="V177" s="880"/>
      <c r="W177" s="29"/>
      <c r="Z177" s="137"/>
    </row>
    <row r="178" spans="1:93" ht="45" customHeight="1" x14ac:dyDescent="0.2">
      <c r="A178" s="179"/>
      <c r="B178" s="112" t="s">
        <v>74</v>
      </c>
      <c r="C178" s="387" t="s">
        <v>1122</v>
      </c>
      <c r="D178" s="653"/>
      <c r="E178" s="654"/>
      <c r="F178" s="653"/>
      <c r="G178" s="654"/>
      <c r="H178" s="653"/>
      <c r="I178" s="654"/>
      <c r="J178" s="653"/>
      <c r="K178" s="654"/>
      <c r="L178" s="653"/>
      <c r="M178" s="654"/>
      <c r="N178" s="653"/>
      <c r="O178" s="654"/>
      <c r="P178" s="653"/>
      <c r="Q178" s="654"/>
      <c r="R178" s="653"/>
      <c r="S178" s="654"/>
      <c r="T178" s="309"/>
      <c r="U178" s="19">
        <f t="shared" ref="U178:U187" si="23">IF(OR(D178="s",F178="s",H178="s",J178="s",L178="s",N178="s",P178="s",R178="s"), 0, IF(OR(D178="a",F178="a",H178="a",J178="a",L178="a",N178="a",P178="a",R178="a"),V178,0))</f>
        <v>0</v>
      </c>
      <c r="V178" s="178">
        <v>10</v>
      </c>
      <c r="W178" s="29">
        <f t="shared" ref="W178:W187" si="24">COUNTIF(D178:S178,"a")+COUNTIF(D178:S178,"s")</f>
        <v>0</v>
      </c>
      <c r="X178" s="101"/>
      <c r="Z178" s="137"/>
    </row>
    <row r="179" spans="1:93" ht="27.95" customHeight="1" x14ac:dyDescent="0.2">
      <c r="A179" s="581"/>
      <c r="B179" s="120"/>
      <c r="C179" s="607" t="s">
        <v>1113</v>
      </c>
      <c r="D179" s="878"/>
      <c r="E179" s="879"/>
      <c r="F179" s="879"/>
      <c r="G179" s="879"/>
      <c r="H179" s="879"/>
      <c r="I179" s="879"/>
      <c r="J179" s="879"/>
      <c r="K179" s="879"/>
      <c r="L179" s="879"/>
      <c r="M179" s="879"/>
      <c r="N179" s="879"/>
      <c r="O179" s="879"/>
      <c r="P179" s="879"/>
      <c r="Q179" s="879"/>
      <c r="R179" s="879"/>
      <c r="S179" s="879"/>
      <c r="T179" s="879"/>
      <c r="U179" s="879"/>
      <c r="V179" s="880"/>
      <c r="W179" s="29"/>
      <c r="Z179" s="137"/>
    </row>
    <row r="180" spans="1:93" ht="106.5" customHeight="1" x14ac:dyDescent="0.2">
      <c r="A180" s="179"/>
      <c r="B180" s="112" t="s">
        <v>1114</v>
      </c>
      <c r="C180" s="387" t="s">
        <v>1184</v>
      </c>
      <c r="D180" s="653"/>
      <c r="E180" s="654"/>
      <c r="F180" s="653"/>
      <c r="G180" s="654"/>
      <c r="H180" s="653"/>
      <c r="I180" s="654"/>
      <c r="J180" s="653"/>
      <c r="K180" s="654"/>
      <c r="L180" s="653"/>
      <c r="M180" s="654"/>
      <c r="N180" s="653"/>
      <c r="O180" s="654"/>
      <c r="P180" s="653"/>
      <c r="Q180" s="654"/>
      <c r="R180" s="653"/>
      <c r="S180" s="654"/>
      <c r="T180" s="309"/>
      <c r="U180" s="19">
        <f t="shared" si="23"/>
        <v>0</v>
      </c>
      <c r="V180" s="178">
        <v>10</v>
      </c>
      <c r="W180" s="29">
        <f t="shared" si="24"/>
        <v>0</v>
      </c>
      <c r="X180" s="101"/>
      <c r="Z180" s="137"/>
    </row>
    <row r="181" spans="1:93" ht="27.95" customHeight="1" x14ac:dyDescent="0.2">
      <c r="A181" s="581"/>
      <c r="B181" s="120"/>
      <c r="C181" s="607" t="s">
        <v>1115</v>
      </c>
      <c r="D181" s="878"/>
      <c r="E181" s="879"/>
      <c r="F181" s="879"/>
      <c r="G181" s="879"/>
      <c r="H181" s="879"/>
      <c r="I181" s="879"/>
      <c r="J181" s="879"/>
      <c r="K181" s="879"/>
      <c r="L181" s="879"/>
      <c r="M181" s="879"/>
      <c r="N181" s="879"/>
      <c r="O181" s="879"/>
      <c r="P181" s="879"/>
      <c r="Q181" s="879"/>
      <c r="R181" s="879"/>
      <c r="S181" s="879"/>
      <c r="T181" s="879"/>
      <c r="U181" s="879"/>
      <c r="V181" s="880"/>
      <c r="W181" s="29"/>
      <c r="Z181" s="137"/>
    </row>
    <row r="182" spans="1:93" ht="45" customHeight="1" x14ac:dyDescent="0.2">
      <c r="A182" s="179"/>
      <c r="B182" s="112" t="s">
        <v>179</v>
      </c>
      <c r="C182" s="387" t="s">
        <v>1123</v>
      </c>
      <c r="D182" s="653"/>
      <c r="E182" s="654"/>
      <c r="F182" s="653"/>
      <c r="G182" s="654"/>
      <c r="H182" s="653"/>
      <c r="I182" s="654"/>
      <c r="J182" s="653"/>
      <c r="K182" s="654"/>
      <c r="L182" s="653"/>
      <c r="M182" s="654"/>
      <c r="N182" s="653"/>
      <c r="O182" s="654"/>
      <c r="P182" s="653"/>
      <c r="Q182" s="654"/>
      <c r="R182" s="653"/>
      <c r="S182" s="654"/>
      <c r="T182" s="309"/>
      <c r="U182" s="19">
        <f t="shared" si="23"/>
        <v>0</v>
      </c>
      <c r="V182" s="178">
        <v>40</v>
      </c>
      <c r="W182" s="29">
        <f t="shared" si="24"/>
        <v>0</v>
      </c>
      <c r="X182" s="101"/>
      <c r="Y182" s="138"/>
      <c r="Z182" s="137" t="s">
        <v>138</v>
      </c>
      <c r="AA182" s="138"/>
      <c r="AB182" s="138"/>
      <c r="AC182" s="138"/>
      <c r="AD182" s="138"/>
      <c r="AE182" s="138"/>
      <c r="AF182" s="138"/>
      <c r="AG182" s="138"/>
      <c r="AH182" s="138"/>
      <c r="AI182" s="138"/>
      <c r="AJ182" s="138"/>
      <c r="AK182" s="138"/>
      <c r="AL182" s="138"/>
      <c r="AM182" s="138"/>
      <c r="AN182" s="138"/>
      <c r="AO182" s="138"/>
      <c r="AP182" s="138"/>
      <c r="AQ182" s="138"/>
      <c r="AR182" s="138"/>
      <c r="AS182" s="138"/>
      <c r="AT182" s="138"/>
    </row>
    <row r="183" spans="1:93" ht="27.95" customHeight="1" x14ac:dyDescent="0.2">
      <c r="A183" s="581"/>
      <c r="B183" s="120"/>
      <c r="C183" s="607" t="s">
        <v>1116</v>
      </c>
      <c r="D183" s="878"/>
      <c r="E183" s="879"/>
      <c r="F183" s="879"/>
      <c r="G183" s="879"/>
      <c r="H183" s="879"/>
      <c r="I183" s="879"/>
      <c r="J183" s="879"/>
      <c r="K183" s="879"/>
      <c r="L183" s="879"/>
      <c r="M183" s="879"/>
      <c r="N183" s="879"/>
      <c r="O183" s="879"/>
      <c r="P183" s="879"/>
      <c r="Q183" s="879"/>
      <c r="R183" s="879"/>
      <c r="S183" s="879"/>
      <c r="T183" s="879"/>
      <c r="U183" s="879"/>
      <c r="V183" s="880"/>
      <c r="W183" s="29"/>
      <c r="Z183" s="137"/>
    </row>
    <row r="184" spans="1:93" ht="27.95" customHeight="1" x14ac:dyDescent="0.2">
      <c r="A184" s="179"/>
      <c r="B184" s="112" t="s">
        <v>1117</v>
      </c>
      <c r="C184" s="387" t="s">
        <v>1185</v>
      </c>
      <c r="D184" s="653"/>
      <c r="E184" s="654"/>
      <c r="F184" s="653"/>
      <c r="G184" s="654"/>
      <c r="H184" s="653"/>
      <c r="I184" s="654"/>
      <c r="J184" s="653"/>
      <c r="K184" s="654"/>
      <c r="L184" s="653"/>
      <c r="M184" s="654"/>
      <c r="N184" s="653"/>
      <c r="O184" s="654"/>
      <c r="P184" s="653"/>
      <c r="Q184" s="654"/>
      <c r="R184" s="653"/>
      <c r="S184" s="654"/>
      <c r="T184" s="309"/>
      <c r="U184" s="19">
        <f t="shared" si="23"/>
        <v>0</v>
      </c>
      <c r="V184" s="178">
        <v>10</v>
      </c>
      <c r="W184" s="29">
        <f t="shared" si="24"/>
        <v>0</v>
      </c>
      <c r="X184" s="101"/>
      <c r="Z184" s="137"/>
    </row>
    <row r="185" spans="1:93" ht="67.7" customHeight="1" x14ac:dyDescent="0.2">
      <c r="A185" s="179"/>
      <c r="B185" s="112" t="s">
        <v>1118</v>
      </c>
      <c r="C185" s="387" t="s">
        <v>1124</v>
      </c>
      <c r="D185" s="653"/>
      <c r="E185" s="654"/>
      <c r="F185" s="653"/>
      <c r="G185" s="654"/>
      <c r="H185" s="653"/>
      <c r="I185" s="654"/>
      <c r="J185" s="653"/>
      <c r="K185" s="654"/>
      <c r="L185" s="653"/>
      <c r="M185" s="654"/>
      <c r="N185" s="653"/>
      <c r="O185" s="654"/>
      <c r="P185" s="653"/>
      <c r="Q185" s="654"/>
      <c r="R185" s="653"/>
      <c r="S185" s="654"/>
      <c r="T185" s="309"/>
      <c r="U185" s="19">
        <f t="shared" si="23"/>
        <v>0</v>
      </c>
      <c r="V185" s="178">
        <v>5</v>
      </c>
      <c r="W185" s="29">
        <f t="shared" si="24"/>
        <v>0</v>
      </c>
      <c r="X185" s="101"/>
      <c r="Z185" s="137"/>
    </row>
    <row r="186" spans="1:93" ht="27.95" customHeight="1" x14ac:dyDescent="0.2">
      <c r="A186" s="581"/>
      <c r="B186" s="120"/>
      <c r="C186" s="607" t="s">
        <v>1119</v>
      </c>
      <c r="D186" s="878"/>
      <c r="E186" s="879"/>
      <c r="F186" s="879"/>
      <c r="G186" s="879"/>
      <c r="H186" s="879"/>
      <c r="I186" s="879"/>
      <c r="J186" s="879"/>
      <c r="K186" s="879"/>
      <c r="L186" s="879"/>
      <c r="M186" s="879"/>
      <c r="N186" s="879"/>
      <c r="O186" s="879"/>
      <c r="P186" s="879"/>
      <c r="Q186" s="879"/>
      <c r="R186" s="879"/>
      <c r="S186" s="879"/>
      <c r="T186" s="879"/>
      <c r="U186" s="879"/>
      <c r="V186" s="880"/>
      <c r="W186" s="29"/>
      <c r="Z186" s="137"/>
    </row>
    <row r="187" spans="1:93" ht="45" customHeight="1" thickBot="1" x14ac:dyDescent="0.25">
      <c r="A187" s="179"/>
      <c r="B187" s="112" t="s">
        <v>1120</v>
      </c>
      <c r="C187" s="387" t="s">
        <v>1125</v>
      </c>
      <c r="D187" s="653"/>
      <c r="E187" s="654"/>
      <c r="F187" s="653"/>
      <c r="G187" s="654"/>
      <c r="H187" s="653"/>
      <c r="I187" s="654"/>
      <c r="J187" s="653"/>
      <c r="K187" s="654"/>
      <c r="L187" s="653"/>
      <c r="M187" s="654"/>
      <c r="N187" s="653"/>
      <c r="O187" s="654"/>
      <c r="P187" s="653"/>
      <c r="Q187" s="654"/>
      <c r="R187" s="653"/>
      <c r="S187" s="654"/>
      <c r="T187" s="309"/>
      <c r="U187" s="20">
        <f t="shared" si="23"/>
        <v>0</v>
      </c>
      <c r="V187" s="178">
        <v>5</v>
      </c>
      <c r="W187" s="29">
        <f t="shared" si="24"/>
        <v>0</v>
      </c>
      <c r="X187" s="101"/>
      <c r="Z187" s="137"/>
    </row>
    <row r="188" spans="1:93" ht="21" customHeight="1" thickTop="1" thickBot="1" x14ac:dyDescent="0.25">
      <c r="A188" s="179"/>
      <c r="B188" s="40"/>
      <c r="C188" s="334"/>
      <c r="D188" s="663" t="s">
        <v>140</v>
      </c>
      <c r="E188" s="689"/>
      <c r="F188" s="689"/>
      <c r="G188" s="689"/>
      <c r="H188" s="689"/>
      <c r="I188" s="689"/>
      <c r="J188" s="689"/>
      <c r="K188" s="689"/>
      <c r="L188" s="689"/>
      <c r="M188" s="689"/>
      <c r="N188" s="689"/>
      <c r="O188" s="689"/>
      <c r="P188" s="689"/>
      <c r="Q188" s="689"/>
      <c r="R188" s="689"/>
      <c r="S188" s="689"/>
      <c r="T188" s="764"/>
      <c r="U188" s="306">
        <f>SUM(U176:U187)</f>
        <v>0</v>
      </c>
      <c r="V188" s="176">
        <f>SUM(V176:V187)</f>
        <v>80</v>
      </c>
      <c r="Z188" s="137"/>
    </row>
    <row r="189" spans="1:93" ht="21" customHeight="1" thickBot="1" x14ac:dyDescent="0.25">
      <c r="A189" s="171"/>
      <c r="B189" s="84"/>
      <c r="C189" s="386"/>
      <c r="D189" s="866"/>
      <c r="E189" s="665"/>
      <c r="F189" s="722">
        <v>40</v>
      </c>
      <c r="G189" s="670"/>
      <c r="H189" s="670"/>
      <c r="I189" s="670"/>
      <c r="J189" s="670"/>
      <c r="K189" s="670"/>
      <c r="L189" s="670"/>
      <c r="M189" s="670"/>
      <c r="N189" s="670"/>
      <c r="O189" s="670"/>
      <c r="P189" s="670"/>
      <c r="Q189" s="670"/>
      <c r="R189" s="670"/>
      <c r="S189" s="670"/>
      <c r="T189" s="670"/>
      <c r="U189" s="670"/>
      <c r="V189" s="671"/>
      <c r="Z189" s="137"/>
    </row>
    <row r="190" spans="1:93" ht="33" customHeight="1" thickBot="1" x14ac:dyDescent="0.25">
      <c r="A190" s="168"/>
      <c r="B190" s="133">
        <v>4000</v>
      </c>
      <c r="C190" s="890" t="s">
        <v>180</v>
      </c>
      <c r="D190" s="891"/>
      <c r="E190" s="891"/>
      <c r="F190" s="891"/>
      <c r="G190" s="891"/>
      <c r="H190" s="891"/>
      <c r="I190" s="891"/>
      <c r="J190" s="891"/>
      <c r="K190" s="891"/>
      <c r="L190" s="891"/>
      <c r="M190" s="891"/>
      <c r="N190" s="891"/>
      <c r="O190" s="891"/>
      <c r="P190" s="891"/>
      <c r="Q190" s="891"/>
      <c r="R190" s="891"/>
      <c r="S190" s="891"/>
      <c r="T190" s="891"/>
      <c r="U190" s="891"/>
      <c r="V190" s="892"/>
      <c r="Z190" s="137"/>
    </row>
    <row r="191" spans="1:93" ht="30" customHeight="1" thickBot="1" x14ac:dyDescent="0.25">
      <c r="A191" s="185"/>
      <c r="B191" s="123">
        <v>4500</v>
      </c>
      <c r="C191" s="70" t="s">
        <v>556</v>
      </c>
      <c r="D191" s="5" t="s">
        <v>139</v>
      </c>
      <c r="E191" s="9"/>
      <c r="F191" s="10" t="s">
        <v>139</v>
      </c>
      <c r="G191" s="11"/>
      <c r="H191" s="301"/>
      <c r="I191" s="214"/>
      <c r="J191" s="390"/>
      <c r="K191" s="300"/>
      <c r="L191" s="301"/>
      <c r="M191" s="214"/>
      <c r="N191" s="302"/>
      <c r="O191" s="300"/>
      <c r="P191" s="301"/>
      <c r="Q191" s="214"/>
      <c r="R191" s="301"/>
      <c r="S191" s="214"/>
      <c r="T191" s="279"/>
      <c r="U191" s="182"/>
      <c r="V191" s="182"/>
      <c r="X191" s="29"/>
      <c r="Z191" s="137"/>
      <c r="CI191" s="6"/>
      <c r="CJ191" s="6"/>
      <c r="CK191" s="6"/>
      <c r="CL191" s="6"/>
      <c r="CM191" s="6"/>
      <c r="CN191" s="6"/>
      <c r="CO191" s="6"/>
    </row>
    <row r="192" spans="1:93" ht="45" customHeight="1" thickBot="1" x14ac:dyDescent="0.3">
      <c r="A192" s="185"/>
      <c r="B192" s="331" t="s">
        <v>557</v>
      </c>
      <c r="C192" s="67" t="s">
        <v>558</v>
      </c>
      <c r="D192" s="897"/>
      <c r="E192" s="898"/>
      <c r="F192" s="897"/>
      <c r="G192" s="898"/>
      <c r="H192" s="897"/>
      <c r="I192" s="898"/>
      <c r="J192" s="897"/>
      <c r="K192" s="898"/>
      <c r="L192" s="897"/>
      <c r="M192" s="898"/>
      <c r="N192" s="897"/>
      <c r="O192" s="898"/>
      <c r="P192" s="897"/>
      <c r="Q192" s="898"/>
      <c r="R192" s="897"/>
      <c r="S192" s="898"/>
      <c r="T192" s="215"/>
      <c r="U192" s="304">
        <f>IF(OR(D192="s",F192="s",H192="s",J192="s",L192="s",N192="s",P192="s",R192="s"), 0, IF(OR(D192="a",F192="a",H192="a",J192="a",L192="a",N192="a",P192="a",R192="a"),V192,0))</f>
        <v>0</v>
      </c>
      <c r="V192" s="178">
        <v>20</v>
      </c>
      <c r="W192" s="228">
        <f>COUNTIF(D192:S192,"a")+COUNTIF(D192:S192,"s")</f>
        <v>0</v>
      </c>
      <c r="X192" s="213"/>
      <c r="Z192" s="137"/>
      <c r="CI192" s="6"/>
      <c r="CJ192" s="6"/>
      <c r="CK192" s="6"/>
      <c r="CL192" s="6"/>
      <c r="CM192" s="6"/>
      <c r="CN192" s="6"/>
      <c r="CO192" s="6"/>
    </row>
    <row r="193" spans="1:93" ht="21" customHeight="1" thickTop="1" thickBot="1" x14ac:dyDescent="0.25">
      <c r="A193" s="190"/>
      <c r="B193" s="391"/>
      <c r="C193" s="33"/>
      <c r="D193" s="663" t="s">
        <v>140</v>
      </c>
      <c r="E193" s="689"/>
      <c r="F193" s="689"/>
      <c r="G193" s="689"/>
      <c r="H193" s="689"/>
      <c r="I193" s="689"/>
      <c r="J193" s="689"/>
      <c r="K193" s="689"/>
      <c r="L193" s="689"/>
      <c r="M193" s="689"/>
      <c r="N193" s="689"/>
      <c r="O193" s="689"/>
      <c r="P193" s="689"/>
      <c r="Q193" s="689"/>
      <c r="R193" s="689"/>
      <c r="S193" s="689"/>
      <c r="T193" s="678"/>
      <c r="U193" s="1">
        <f>SUM(U192)</f>
        <v>0</v>
      </c>
      <c r="V193" s="181">
        <f>SUM(V192)</f>
        <v>20</v>
      </c>
      <c r="X193" s="29"/>
      <c r="Z193" s="137"/>
      <c r="CI193" s="6"/>
      <c r="CJ193" s="6"/>
      <c r="CK193" s="6"/>
      <c r="CL193" s="6"/>
      <c r="CM193" s="6"/>
      <c r="CN193" s="6"/>
      <c r="CO193" s="6"/>
    </row>
    <row r="194" spans="1:93" ht="21" customHeight="1" thickBot="1" x14ac:dyDescent="0.25">
      <c r="A194" s="190"/>
      <c r="B194" s="392"/>
      <c r="C194" s="393"/>
      <c r="D194" s="679"/>
      <c r="E194" s="899"/>
      <c r="F194" s="900">
        <v>0</v>
      </c>
      <c r="G194" s="888"/>
      <c r="H194" s="888"/>
      <c r="I194" s="888"/>
      <c r="J194" s="888"/>
      <c r="K194" s="888"/>
      <c r="L194" s="888"/>
      <c r="M194" s="888"/>
      <c r="N194" s="888"/>
      <c r="O194" s="888"/>
      <c r="P194" s="888"/>
      <c r="Q194" s="888"/>
      <c r="R194" s="888"/>
      <c r="S194" s="888"/>
      <c r="T194" s="888"/>
      <c r="U194" s="888"/>
      <c r="V194" s="889"/>
      <c r="X194" s="29"/>
      <c r="Z194" s="137"/>
      <c r="CI194" s="6"/>
      <c r="CJ194" s="6"/>
      <c r="CK194" s="6"/>
      <c r="CL194" s="6"/>
      <c r="CM194" s="6"/>
      <c r="CN194" s="6"/>
      <c r="CO194" s="6"/>
    </row>
    <row r="195" spans="1:93" ht="30" customHeight="1" thickBot="1" x14ac:dyDescent="0.25">
      <c r="A195" s="179"/>
      <c r="B195" s="130" t="s">
        <v>559</v>
      </c>
      <c r="C195" s="64" t="s">
        <v>560</v>
      </c>
      <c r="D195" s="5" t="s">
        <v>139</v>
      </c>
      <c r="E195" s="9"/>
      <c r="F195" s="10" t="s">
        <v>139</v>
      </c>
      <c r="G195" s="11"/>
      <c r="H195" s="5"/>
      <c r="I195" s="9"/>
      <c r="J195" s="10"/>
      <c r="K195" s="11"/>
      <c r="L195" s="5"/>
      <c r="M195" s="9"/>
      <c r="N195" s="10"/>
      <c r="O195" s="11"/>
      <c r="P195" s="5"/>
      <c r="Q195" s="9"/>
      <c r="R195" s="302"/>
      <c r="S195" s="300"/>
      <c r="T195" s="394"/>
      <c r="U195" s="8"/>
      <c r="V195" s="177"/>
      <c r="X195" s="29"/>
      <c r="Z195" s="137"/>
      <c r="CI195" s="6"/>
      <c r="CJ195" s="6"/>
      <c r="CK195" s="6"/>
      <c r="CL195" s="6"/>
      <c r="CM195" s="6"/>
      <c r="CN195" s="6"/>
      <c r="CO195" s="6"/>
    </row>
    <row r="196" spans="1:93" ht="27.95" customHeight="1" thickBot="1" x14ac:dyDescent="0.3">
      <c r="A196" s="179"/>
      <c r="B196" s="395" t="s">
        <v>561</v>
      </c>
      <c r="C196" s="396" t="s">
        <v>562</v>
      </c>
      <c r="D196" s="901"/>
      <c r="E196" s="902"/>
      <c r="F196" s="903"/>
      <c r="G196" s="903"/>
      <c r="H196" s="903"/>
      <c r="I196" s="903"/>
      <c r="J196" s="903"/>
      <c r="K196" s="903"/>
      <c r="L196" s="903"/>
      <c r="M196" s="903"/>
      <c r="N196" s="903"/>
      <c r="O196" s="903"/>
      <c r="P196" s="903"/>
      <c r="Q196" s="903"/>
      <c r="R196" s="903"/>
      <c r="S196" s="903"/>
      <c r="T196" s="215"/>
      <c r="U196" s="304">
        <f t="shared" ref="U196" si="25">IF(OR(D196="s",F196="s",H196="s",J196="s",L196="s",N196="s",P196="s",R196="s"), 0, IF(OR(D196="a",F196="a",H196="a",J196="a",L196="a",N196="a",P196="a",R196="a"),V196,0))</f>
        <v>0</v>
      </c>
      <c r="V196" s="178">
        <v>20</v>
      </c>
      <c r="W196" s="228">
        <f t="shared" ref="W196" si="26">COUNTIF(D196:S196,"a")+COUNTIF(D196:S196,"s")</f>
        <v>0</v>
      </c>
      <c r="X196" s="213"/>
      <c r="Z196" s="137" t="s">
        <v>138</v>
      </c>
      <c r="CI196" s="6"/>
      <c r="CJ196" s="6"/>
      <c r="CK196" s="6"/>
      <c r="CL196" s="6"/>
      <c r="CM196" s="6"/>
      <c r="CN196" s="6"/>
      <c r="CO196" s="6"/>
    </row>
    <row r="197" spans="1:93" ht="21" customHeight="1" thickTop="1" thickBot="1" x14ac:dyDescent="0.25">
      <c r="A197" s="179"/>
      <c r="B197" s="398"/>
      <c r="C197" s="399"/>
      <c r="D197" s="663" t="s">
        <v>140</v>
      </c>
      <c r="E197" s="689"/>
      <c r="F197" s="689"/>
      <c r="G197" s="689"/>
      <c r="H197" s="689"/>
      <c r="I197" s="689"/>
      <c r="J197" s="689"/>
      <c r="K197" s="689"/>
      <c r="L197" s="689"/>
      <c r="M197" s="689"/>
      <c r="N197" s="689"/>
      <c r="O197" s="689"/>
      <c r="P197" s="689"/>
      <c r="Q197" s="689"/>
      <c r="R197" s="689"/>
      <c r="S197" s="689"/>
      <c r="T197" s="678"/>
      <c r="U197" s="1">
        <f>SUM(U196:U196)</f>
        <v>0</v>
      </c>
      <c r="V197" s="176">
        <f>SUM(V196:V196)</f>
        <v>20</v>
      </c>
      <c r="X197" s="29"/>
      <c r="Z197" s="137"/>
      <c r="CI197" s="6"/>
      <c r="CJ197" s="6"/>
      <c r="CK197" s="6"/>
      <c r="CL197" s="6"/>
      <c r="CM197" s="6"/>
      <c r="CN197" s="6"/>
      <c r="CO197" s="6"/>
    </row>
    <row r="198" spans="1:93" ht="21" customHeight="1" thickBot="1" x14ac:dyDescent="0.25">
      <c r="A198" s="179"/>
      <c r="B198" s="74"/>
      <c r="C198" s="159"/>
      <c r="D198" s="664"/>
      <c r="E198" s="684"/>
      <c r="F198" s="904">
        <v>20</v>
      </c>
      <c r="G198" s="670"/>
      <c r="H198" s="670"/>
      <c r="I198" s="670"/>
      <c r="J198" s="670"/>
      <c r="K198" s="670"/>
      <c r="L198" s="670"/>
      <c r="M198" s="670"/>
      <c r="N198" s="670"/>
      <c r="O198" s="670"/>
      <c r="P198" s="670"/>
      <c r="Q198" s="670"/>
      <c r="R198" s="670"/>
      <c r="S198" s="670"/>
      <c r="T198" s="670"/>
      <c r="U198" s="670"/>
      <c r="V198" s="671"/>
      <c r="X198" s="29"/>
      <c r="Z198" s="137"/>
      <c r="CI198" s="6"/>
      <c r="CJ198" s="6"/>
      <c r="CK198" s="6"/>
      <c r="CL198" s="6"/>
      <c r="CM198" s="6"/>
      <c r="CN198" s="6"/>
      <c r="CO198" s="6"/>
    </row>
    <row r="199" spans="1:93" ht="30" customHeight="1" thickBot="1" x14ac:dyDescent="0.25">
      <c r="A199" s="179"/>
      <c r="B199" s="115" t="s">
        <v>322</v>
      </c>
      <c r="C199" s="73" t="s">
        <v>323</v>
      </c>
      <c r="D199" s="211" t="s">
        <v>139</v>
      </c>
      <c r="E199" s="212"/>
      <c r="F199" s="151" t="s">
        <v>139</v>
      </c>
      <c r="G199" s="32"/>
      <c r="H199" s="211" t="s">
        <v>139</v>
      </c>
      <c r="I199" s="212"/>
      <c r="J199" s="151" t="s">
        <v>139</v>
      </c>
      <c r="K199" s="32"/>
      <c r="L199" s="211" t="s">
        <v>139</v>
      </c>
      <c r="M199" s="212"/>
      <c r="N199" s="151"/>
      <c r="O199" s="32"/>
      <c r="P199" s="211"/>
      <c r="Q199" s="212"/>
      <c r="R199" s="95"/>
      <c r="S199" s="93"/>
      <c r="T199" s="400"/>
      <c r="U199" s="150"/>
      <c r="V199" s="173"/>
      <c r="X199" s="29"/>
      <c r="Z199" s="137"/>
      <c r="CI199" s="6"/>
      <c r="CJ199" s="6"/>
      <c r="CK199" s="6"/>
      <c r="CL199" s="6"/>
      <c r="CM199" s="6"/>
      <c r="CN199" s="6"/>
      <c r="CO199" s="6"/>
    </row>
    <row r="200" spans="1:93" ht="45" customHeight="1" x14ac:dyDescent="0.25">
      <c r="A200" s="179"/>
      <c r="B200" s="395" t="s">
        <v>324</v>
      </c>
      <c r="C200" s="396" t="s">
        <v>563</v>
      </c>
      <c r="D200" s="905"/>
      <c r="E200" s="905"/>
      <c r="F200" s="905"/>
      <c r="G200" s="905"/>
      <c r="H200" s="905"/>
      <c r="I200" s="905"/>
      <c r="J200" s="905"/>
      <c r="K200" s="905"/>
      <c r="L200" s="905"/>
      <c r="M200" s="905"/>
      <c r="N200" s="905"/>
      <c r="O200" s="905"/>
      <c r="P200" s="905"/>
      <c r="Q200" s="905"/>
      <c r="R200" s="905"/>
      <c r="S200" s="905"/>
      <c r="T200" s="215"/>
      <c r="U200" s="304">
        <f t="shared" ref="U200:U202" si="27">IF(OR(D200="s",F200="s",H200="s",J200="s",L200="s",N200="s",P200="s",R200="s"), 0, IF(OR(D200="a",F200="a",H200="a",J200="a",L200="a",N200="a",P200="a",R200="a"),V200,0))</f>
        <v>0</v>
      </c>
      <c r="V200" s="178">
        <v>20</v>
      </c>
      <c r="W200" s="228">
        <f t="shared" ref="W200:W202" si="28">COUNTIF(D200:S200,"a")+COUNTIF(D200:S200,"s")</f>
        <v>0</v>
      </c>
      <c r="X200" s="213"/>
      <c r="Z200" s="137" t="s">
        <v>138</v>
      </c>
      <c r="CI200" s="6"/>
      <c r="CJ200" s="6"/>
      <c r="CK200" s="6"/>
      <c r="CL200" s="6"/>
      <c r="CM200" s="6"/>
      <c r="CN200" s="6"/>
      <c r="CO200" s="6"/>
    </row>
    <row r="201" spans="1:93" ht="27.95" customHeight="1" x14ac:dyDescent="0.25">
      <c r="A201" s="179"/>
      <c r="B201" s="401" t="s">
        <v>325</v>
      </c>
      <c r="C201" s="397" t="s">
        <v>326</v>
      </c>
      <c r="D201" s="906"/>
      <c r="E201" s="906"/>
      <c r="F201" s="906"/>
      <c r="G201" s="906"/>
      <c r="H201" s="906"/>
      <c r="I201" s="906"/>
      <c r="J201" s="906"/>
      <c r="K201" s="906"/>
      <c r="L201" s="906"/>
      <c r="M201" s="906"/>
      <c r="N201" s="906"/>
      <c r="O201" s="906"/>
      <c r="P201" s="906"/>
      <c r="Q201" s="906"/>
      <c r="R201" s="906"/>
      <c r="S201" s="906"/>
      <c r="T201" s="215"/>
      <c r="U201" s="304">
        <f t="shared" si="27"/>
        <v>0</v>
      </c>
      <c r="V201" s="175">
        <v>20</v>
      </c>
      <c r="W201" s="228">
        <f t="shared" si="28"/>
        <v>0</v>
      </c>
      <c r="X201" s="213"/>
      <c r="Z201" s="137" t="s">
        <v>138</v>
      </c>
      <c r="CI201" s="6"/>
      <c r="CJ201" s="6"/>
      <c r="CK201" s="6"/>
      <c r="CL201" s="6"/>
      <c r="CM201" s="6"/>
      <c r="CN201" s="6"/>
      <c r="CO201" s="6"/>
    </row>
    <row r="202" spans="1:93" ht="27.95" customHeight="1" thickBot="1" x14ac:dyDescent="0.3">
      <c r="A202" s="179"/>
      <c r="B202" s="395" t="s">
        <v>564</v>
      </c>
      <c r="C202" s="397" t="s">
        <v>565</v>
      </c>
      <c r="D202" s="906"/>
      <c r="E202" s="906"/>
      <c r="F202" s="906"/>
      <c r="G202" s="906"/>
      <c r="H202" s="906"/>
      <c r="I202" s="906"/>
      <c r="J202" s="906"/>
      <c r="K202" s="906"/>
      <c r="L202" s="906"/>
      <c r="M202" s="906"/>
      <c r="N202" s="906"/>
      <c r="O202" s="906"/>
      <c r="P202" s="906"/>
      <c r="Q202" s="906"/>
      <c r="R202" s="906"/>
      <c r="S202" s="906"/>
      <c r="T202" s="215"/>
      <c r="U202" s="304">
        <f t="shared" si="27"/>
        <v>0</v>
      </c>
      <c r="V202" s="175">
        <v>10</v>
      </c>
      <c r="W202" s="228">
        <f t="shared" si="28"/>
        <v>0</v>
      </c>
      <c r="X202" s="213"/>
      <c r="Z202" s="137" t="s">
        <v>138</v>
      </c>
      <c r="CI202" s="6"/>
      <c r="CJ202" s="6"/>
      <c r="CK202" s="6"/>
      <c r="CL202" s="6"/>
      <c r="CM202" s="6"/>
      <c r="CN202" s="6"/>
      <c r="CO202" s="6"/>
    </row>
    <row r="203" spans="1:93" ht="21" customHeight="1" thickTop="1" thickBot="1" x14ac:dyDescent="0.25">
      <c r="A203" s="190"/>
      <c r="B203" s="402"/>
      <c r="C203" s="216"/>
      <c r="D203" s="663" t="s">
        <v>140</v>
      </c>
      <c r="E203" s="689"/>
      <c r="F203" s="689"/>
      <c r="G203" s="689"/>
      <c r="H203" s="689"/>
      <c r="I203" s="689"/>
      <c r="J203" s="689"/>
      <c r="K203" s="689"/>
      <c r="L203" s="689"/>
      <c r="M203" s="689"/>
      <c r="N203" s="689"/>
      <c r="O203" s="689"/>
      <c r="P203" s="689"/>
      <c r="Q203" s="689"/>
      <c r="R203" s="689"/>
      <c r="S203" s="689"/>
      <c r="T203" s="678"/>
      <c r="U203" s="1">
        <f>SUM(U200:U202)</f>
        <v>0</v>
      </c>
      <c r="V203" s="176">
        <f>SUM(V200:V202)</f>
        <v>50</v>
      </c>
      <c r="X203" s="29"/>
      <c r="Z203" s="137"/>
      <c r="CI203" s="6"/>
      <c r="CJ203" s="6"/>
      <c r="CK203" s="6"/>
      <c r="CL203" s="6"/>
      <c r="CM203" s="6"/>
      <c r="CN203" s="6"/>
      <c r="CO203" s="6"/>
    </row>
    <row r="204" spans="1:93" ht="21" customHeight="1" thickBot="1" x14ac:dyDescent="0.25">
      <c r="A204" s="78"/>
      <c r="B204" s="403"/>
      <c r="C204" s="404"/>
      <c r="D204" s="664"/>
      <c r="E204" s="684"/>
      <c r="F204" s="690">
        <v>50</v>
      </c>
      <c r="G204" s="670"/>
      <c r="H204" s="670"/>
      <c r="I204" s="670"/>
      <c r="J204" s="670"/>
      <c r="K204" s="670"/>
      <c r="L204" s="670"/>
      <c r="M204" s="670"/>
      <c r="N204" s="670"/>
      <c r="O204" s="670"/>
      <c r="P204" s="670"/>
      <c r="Q204" s="670"/>
      <c r="R204" s="670"/>
      <c r="S204" s="670"/>
      <c r="T204" s="670"/>
      <c r="U204" s="670"/>
      <c r="V204" s="671"/>
      <c r="X204" s="29"/>
      <c r="Z204" s="137"/>
      <c r="CI204" s="6"/>
      <c r="CJ204" s="6"/>
      <c r="CK204" s="6"/>
      <c r="CL204" s="6"/>
      <c r="CM204" s="6"/>
      <c r="CN204" s="6"/>
      <c r="CO204" s="6"/>
    </row>
    <row r="205" spans="1:93" ht="30" customHeight="1" thickBot="1" x14ac:dyDescent="0.25">
      <c r="A205" s="168"/>
      <c r="B205" s="115" t="s">
        <v>566</v>
      </c>
      <c r="C205" s="73" t="s">
        <v>567</v>
      </c>
      <c r="D205" s="211" t="s">
        <v>139</v>
      </c>
      <c r="E205" s="212"/>
      <c r="F205" s="151" t="s">
        <v>139</v>
      </c>
      <c r="G205" s="32"/>
      <c r="H205" s="211" t="s">
        <v>139</v>
      </c>
      <c r="I205" s="212"/>
      <c r="J205" s="151"/>
      <c r="K205" s="32"/>
      <c r="L205" s="211"/>
      <c r="M205" s="92"/>
      <c r="N205" s="95"/>
      <c r="O205" s="93"/>
      <c r="P205" s="94"/>
      <c r="Q205" s="92"/>
      <c r="R205" s="95"/>
      <c r="S205" s="93"/>
      <c r="T205" s="405"/>
      <c r="U205" s="186"/>
      <c r="V205" s="186"/>
      <c r="X205" s="29"/>
      <c r="Z205" s="137"/>
      <c r="CI205" s="6"/>
      <c r="CJ205" s="6"/>
      <c r="CK205" s="6"/>
      <c r="CL205" s="6"/>
      <c r="CM205" s="6"/>
      <c r="CN205" s="6"/>
      <c r="CO205" s="6"/>
    </row>
    <row r="206" spans="1:93" ht="67.7" customHeight="1" x14ac:dyDescent="0.25">
      <c r="A206" s="179"/>
      <c r="B206" s="395" t="s">
        <v>568</v>
      </c>
      <c r="C206" s="406" t="s">
        <v>1103</v>
      </c>
      <c r="D206" s="905"/>
      <c r="E206" s="905"/>
      <c r="F206" s="905"/>
      <c r="G206" s="905"/>
      <c r="H206" s="905"/>
      <c r="I206" s="905"/>
      <c r="J206" s="905"/>
      <c r="K206" s="905"/>
      <c r="L206" s="905"/>
      <c r="M206" s="905"/>
      <c r="N206" s="905"/>
      <c r="O206" s="905"/>
      <c r="P206" s="905"/>
      <c r="Q206" s="905"/>
      <c r="R206" s="905"/>
      <c r="S206" s="905"/>
      <c r="T206" s="215"/>
      <c r="U206" s="304">
        <f>IF(OR(D206="s",F206="s",H206="s",J206="s",L206="s",N206="s",P206="s",R206="s"), 0, IF(OR(D206="a",F206="a",H206="a",J206="a",L206="a",N206="a",P206="a",R206="a"),V206,0))</f>
        <v>0</v>
      </c>
      <c r="V206" s="183">
        <v>10</v>
      </c>
      <c r="W206" s="228">
        <f>COUNTIF(D206:S206,"a")+COUNTIF(D206:S206,"s")</f>
        <v>0</v>
      </c>
      <c r="X206" s="213"/>
      <c r="Z206" s="137" t="s">
        <v>138</v>
      </c>
      <c r="CI206" s="6"/>
      <c r="CJ206" s="6"/>
      <c r="CK206" s="6"/>
      <c r="CL206" s="6"/>
      <c r="CM206" s="6"/>
      <c r="CN206" s="6"/>
      <c r="CO206" s="6"/>
    </row>
    <row r="207" spans="1:93" ht="27.95" customHeight="1" thickBot="1" x14ac:dyDescent="0.3">
      <c r="A207" s="179"/>
      <c r="B207" s="401" t="s">
        <v>569</v>
      </c>
      <c r="C207" s="218" t="s">
        <v>570</v>
      </c>
      <c r="D207" s="906"/>
      <c r="E207" s="906"/>
      <c r="F207" s="906"/>
      <c r="G207" s="906"/>
      <c r="H207" s="906"/>
      <c r="I207" s="906"/>
      <c r="J207" s="906"/>
      <c r="K207" s="906"/>
      <c r="L207" s="906"/>
      <c r="M207" s="906"/>
      <c r="N207" s="906"/>
      <c r="O207" s="906"/>
      <c r="P207" s="906"/>
      <c r="Q207" s="906"/>
      <c r="R207" s="906"/>
      <c r="S207" s="906"/>
      <c r="T207" s="215"/>
      <c r="U207" s="304">
        <f>IF(OR(D207="s",F207="s",H207="s",J207="s",L207="s",N207="s",P207="s",R207="s"), 0, IF(OR(D207="a",F207="a",H207="a",J207="a",L207="a",N207="a",P207="a",R207="a"),V207,0))</f>
        <v>0</v>
      </c>
      <c r="V207" s="180">
        <v>10</v>
      </c>
      <c r="W207" s="228">
        <f>COUNTIF(D207:S207,"a")+COUNTIF(D207:S207,"s")</f>
        <v>0</v>
      </c>
      <c r="X207" s="213"/>
      <c r="Z207" s="137" t="s">
        <v>138</v>
      </c>
      <c r="CI207" s="6"/>
      <c r="CJ207" s="6"/>
      <c r="CK207" s="6"/>
      <c r="CL207" s="6"/>
      <c r="CM207" s="6"/>
      <c r="CN207" s="6"/>
      <c r="CO207" s="6"/>
    </row>
    <row r="208" spans="1:93" ht="21" customHeight="1" thickTop="1" thickBot="1" x14ac:dyDescent="0.25">
      <c r="A208" s="179"/>
      <c r="B208" s="407"/>
      <c r="C208" s="216"/>
      <c r="D208" s="663" t="s">
        <v>140</v>
      </c>
      <c r="E208" s="689"/>
      <c r="F208" s="689"/>
      <c r="G208" s="689"/>
      <c r="H208" s="689"/>
      <c r="I208" s="689"/>
      <c r="J208" s="689"/>
      <c r="K208" s="689"/>
      <c r="L208" s="689"/>
      <c r="M208" s="689"/>
      <c r="N208" s="689"/>
      <c r="O208" s="689"/>
      <c r="P208" s="689"/>
      <c r="Q208" s="689"/>
      <c r="R208" s="689"/>
      <c r="S208" s="689"/>
      <c r="T208" s="678"/>
      <c r="U208" s="1">
        <f>SUM(U206:U207)</f>
        <v>0</v>
      </c>
      <c r="V208" s="176">
        <f>SUM(V206:V207)</f>
        <v>20</v>
      </c>
      <c r="X208" s="29"/>
      <c r="Z208" s="137"/>
      <c r="CI208" s="6"/>
      <c r="CJ208" s="6"/>
      <c r="CK208" s="6"/>
      <c r="CL208" s="6"/>
      <c r="CM208" s="6"/>
      <c r="CN208" s="6"/>
      <c r="CO208" s="6"/>
    </row>
    <row r="209" spans="1:93" ht="21" customHeight="1" thickBot="1" x14ac:dyDescent="0.25">
      <c r="A209" s="179"/>
      <c r="B209" s="44"/>
      <c r="C209" s="606"/>
      <c r="D209" s="664"/>
      <c r="E209" s="684"/>
      <c r="F209" s="907">
        <v>20</v>
      </c>
      <c r="G209" s="670"/>
      <c r="H209" s="670"/>
      <c r="I209" s="670"/>
      <c r="J209" s="670"/>
      <c r="K209" s="670"/>
      <c r="L209" s="670"/>
      <c r="M209" s="670"/>
      <c r="N209" s="670"/>
      <c r="O209" s="670"/>
      <c r="P209" s="670"/>
      <c r="Q209" s="670"/>
      <c r="R209" s="670"/>
      <c r="S209" s="670"/>
      <c r="T209" s="670"/>
      <c r="U209" s="670"/>
      <c r="V209" s="671"/>
      <c r="X209" s="29"/>
      <c r="Z209" s="137"/>
      <c r="CI209" s="6"/>
      <c r="CJ209" s="6"/>
      <c r="CK209" s="6"/>
      <c r="CL209" s="6"/>
      <c r="CM209" s="6"/>
      <c r="CN209" s="6"/>
      <c r="CO209" s="6"/>
    </row>
    <row r="210" spans="1:93" ht="30" customHeight="1" thickBot="1" x14ac:dyDescent="0.25">
      <c r="A210" s="408"/>
      <c r="B210" s="123" t="s">
        <v>327</v>
      </c>
      <c r="C210" s="61" t="s">
        <v>328</v>
      </c>
      <c r="D210" s="5" t="s">
        <v>139</v>
      </c>
      <c r="E210" s="9"/>
      <c r="F210" s="10" t="s">
        <v>139</v>
      </c>
      <c r="G210" s="11"/>
      <c r="H210" s="5"/>
      <c r="I210" s="9"/>
      <c r="J210" s="4"/>
      <c r="K210" s="11"/>
      <c r="L210" s="5"/>
      <c r="M210" s="9"/>
      <c r="N210" s="10"/>
      <c r="O210" s="11"/>
      <c r="P210" s="5"/>
      <c r="Q210" s="9"/>
      <c r="R210" s="301"/>
      <c r="S210" s="214"/>
      <c r="T210" s="279"/>
      <c r="U210" s="182"/>
      <c r="V210" s="182"/>
      <c r="X210" s="29"/>
      <c r="Z210" s="137"/>
      <c r="CI210" s="6"/>
      <c r="CJ210" s="6"/>
      <c r="CK210" s="6"/>
      <c r="CL210" s="6"/>
      <c r="CM210" s="6"/>
      <c r="CN210" s="6"/>
      <c r="CO210" s="6"/>
    </row>
    <row r="211" spans="1:93" ht="27.95" customHeight="1" x14ac:dyDescent="0.25">
      <c r="A211" s="179"/>
      <c r="B211" s="331" t="s">
        <v>329</v>
      </c>
      <c r="C211" s="69" t="s">
        <v>1064</v>
      </c>
      <c r="D211" s="905"/>
      <c r="E211" s="905"/>
      <c r="F211" s="905"/>
      <c r="G211" s="905"/>
      <c r="H211" s="905"/>
      <c r="I211" s="905"/>
      <c r="J211" s="905"/>
      <c r="K211" s="905"/>
      <c r="L211" s="905"/>
      <c r="M211" s="905"/>
      <c r="N211" s="905"/>
      <c r="O211" s="905"/>
      <c r="P211" s="905"/>
      <c r="Q211" s="905"/>
      <c r="R211" s="905"/>
      <c r="S211" s="905"/>
      <c r="T211" s="215"/>
      <c r="U211" s="304">
        <f>IF(OR(D211="s",F211="s",H211="s",J211="s",L211="s",N211="s",P211="s",R211="s"), 0, IF(OR(D211="a",F211="a",H211="a",J211="a",L211="a",N211="a",P211="a",R211="a"),V211,0))</f>
        <v>0</v>
      </c>
      <c r="V211" s="178">
        <v>20</v>
      </c>
      <c r="W211" s="228">
        <f>COUNTIF(D211:S211,"a")+COUNTIF(D211:S211,"s")</f>
        <v>0</v>
      </c>
      <c r="X211" s="213"/>
      <c r="Z211" s="137" t="s">
        <v>138</v>
      </c>
      <c r="CI211" s="6"/>
      <c r="CJ211" s="6"/>
      <c r="CK211" s="6"/>
      <c r="CL211" s="6"/>
      <c r="CM211" s="6"/>
      <c r="CN211" s="6"/>
      <c r="CO211" s="6"/>
    </row>
    <row r="212" spans="1:93" ht="27.95" customHeight="1" x14ac:dyDescent="0.25">
      <c r="A212" s="179"/>
      <c r="B212" s="409" t="s">
        <v>330</v>
      </c>
      <c r="C212" s="57" t="s">
        <v>571</v>
      </c>
      <c r="D212" s="906"/>
      <c r="E212" s="906"/>
      <c r="F212" s="906"/>
      <c r="G212" s="906"/>
      <c r="H212" s="906"/>
      <c r="I212" s="906"/>
      <c r="J212" s="906"/>
      <c r="K212" s="906"/>
      <c r="L212" s="906"/>
      <c r="M212" s="906"/>
      <c r="N212" s="906"/>
      <c r="O212" s="906"/>
      <c r="P212" s="906"/>
      <c r="Q212" s="906"/>
      <c r="R212" s="906"/>
      <c r="S212" s="906"/>
      <c r="T212" s="215"/>
      <c r="U212" s="304">
        <f>IF(OR(D212="s",F212="s",H212="s",J212="s",L212="s",N212="s",P212="s",R212="s"), 0, IF(OR(D212="a",F212="a",H212="a",J212="a",L212="a",N212="a",P212="a",R212="a"),V212,0))</f>
        <v>0</v>
      </c>
      <c r="V212" s="175">
        <v>10</v>
      </c>
      <c r="W212" s="228">
        <f>COUNTIF(D212:S212,"a")+COUNTIF(D212:S212,"s")</f>
        <v>0</v>
      </c>
      <c r="X212" s="213"/>
      <c r="Z212" s="137"/>
      <c r="CI212" s="6"/>
      <c r="CJ212" s="6"/>
      <c r="CK212" s="6"/>
      <c r="CL212" s="6"/>
      <c r="CM212" s="6"/>
      <c r="CN212" s="6"/>
      <c r="CO212" s="6"/>
    </row>
    <row r="213" spans="1:93" ht="27.95" customHeight="1" thickBot="1" x14ac:dyDescent="0.3">
      <c r="A213" s="179"/>
      <c r="B213" s="409" t="s">
        <v>572</v>
      </c>
      <c r="C213" s="57" t="s">
        <v>573</v>
      </c>
      <c r="D213" s="908"/>
      <c r="E213" s="908"/>
      <c r="F213" s="908"/>
      <c r="G213" s="908"/>
      <c r="H213" s="908"/>
      <c r="I213" s="908"/>
      <c r="J213" s="908"/>
      <c r="K213" s="908"/>
      <c r="L213" s="908"/>
      <c r="M213" s="908"/>
      <c r="N213" s="908"/>
      <c r="O213" s="908"/>
      <c r="P213" s="908"/>
      <c r="Q213" s="908"/>
      <c r="R213" s="908"/>
      <c r="S213" s="908"/>
      <c r="T213" s="215"/>
      <c r="U213" s="304">
        <f>IF(OR(D213="s",F213="s",H213="s",J213="s",L213="s",N213="s",P213="s",R213="s"), 0, IF(OR(D213="a",F213="a",H213="a",J213="a",L213="a",N213="a",P213="a",R213="a"),V213,0))</f>
        <v>0</v>
      </c>
      <c r="V213" s="180">
        <v>10</v>
      </c>
      <c r="W213" s="228">
        <f>COUNTIF(D213:S213,"a")+COUNTIF(D213:S213,"s")</f>
        <v>0</v>
      </c>
      <c r="X213" s="213"/>
      <c r="Z213" s="137"/>
      <c r="CI213" s="6"/>
      <c r="CJ213" s="6"/>
      <c r="CK213" s="6"/>
      <c r="CL213" s="6"/>
      <c r="CM213" s="6"/>
      <c r="CN213" s="6"/>
      <c r="CO213" s="6"/>
    </row>
    <row r="214" spans="1:93" ht="21" customHeight="1" thickTop="1" thickBot="1" x14ac:dyDescent="0.25">
      <c r="A214" s="179"/>
      <c r="B214" s="407"/>
      <c r="C214" s="399"/>
      <c r="D214" s="663" t="s">
        <v>140</v>
      </c>
      <c r="E214" s="689"/>
      <c r="F214" s="689"/>
      <c r="G214" s="689"/>
      <c r="H214" s="689"/>
      <c r="I214" s="689"/>
      <c r="J214" s="689"/>
      <c r="K214" s="689"/>
      <c r="L214" s="689"/>
      <c r="M214" s="689"/>
      <c r="N214" s="689"/>
      <c r="O214" s="689"/>
      <c r="P214" s="689"/>
      <c r="Q214" s="689"/>
      <c r="R214" s="689"/>
      <c r="S214" s="689"/>
      <c r="T214" s="678"/>
      <c r="U214" s="1">
        <f>SUM(U211:U213)</f>
        <v>0</v>
      </c>
      <c r="V214" s="176">
        <f>SUM(V211:V213)</f>
        <v>40</v>
      </c>
      <c r="X214" s="29"/>
      <c r="Z214" s="137"/>
      <c r="CI214" s="6"/>
      <c r="CJ214" s="6"/>
      <c r="CK214" s="6"/>
      <c r="CL214" s="6"/>
      <c r="CM214" s="6"/>
      <c r="CN214" s="6"/>
      <c r="CO214" s="6"/>
    </row>
    <row r="215" spans="1:93" ht="21" customHeight="1" thickBot="1" x14ac:dyDescent="0.25">
      <c r="A215" s="171"/>
      <c r="B215" s="44"/>
      <c r="C215" s="201"/>
      <c r="D215" s="664"/>
      <c r="E215" s="684"/>
      <c r="F215" s="688">
        <v>20</v>
      </c>
      <c r="G215" s="670"/>
      <c r="H215" s="670"/>
      <c r="I215" s="670"/>
      <c r="J215" s="670"/>
      <c r="K215" s="670"/>
      <c r="L215" s="670"/>
      <c r="M215" s="670"/>
      <c r="N215" s="670"/>
      <c r="O215" s="670"/>
      <c r="P215" s="670"/>
      <c r="Q215" s="670"/>
      <c r="R215" s="670"/>
      <c r="S215" s="670"/>
      <c r="T215" s="670"/>
      <c r="U215" s="670"/>
      <c r="V215" s="671"/>
      <c r="X215" s="29"/>
      <c r="Z215" s="137"/>
      <c r="CI215" s="6"/>
      <c r="CJ215" s="6"/>
      <c r="CK215" s="6"/>
      <c r="CL215" s="6"/>
      <c r="CM215" s="6"/>
      <c r="CN215" s="6"/>
      <c r="CO215" s="6"/>
    </row>
    <row r="216" spans="1:93" ht="30" customHeight="1" thickBot="1" x14ac:dyDescent="0.25">
      <c r="A216" s="168"/>
      <c r="B216" s="118" t="s">
        <v>350</v>
      </c>
      <c r="C216" s="147" t="s">
        <v>351</v>
      </c>
      <c r="D216" s="94"/>
      <c r="E216" s="92"/>
      <c r="F216" s="151" t="s">
        <v>139</v>
      </c>
      <c r="G216" s="32"/>
      <c r="H216" s="211"/>
      <c r="I216" s="212"/>
      <c r="J216" s="151"/>
      <c r="K216" s="32"/>
      <c r="L216" s="211" t="s">
        <v>139</v>
      </c>
      <c r="M216" s="212"/>
      <c r="N216" s="151"/>
      <c r="O216" s="32"/>
      <c r="P216" s="211"/>
      <c r="Q216" s="212"/>
      <c r="R216" s="151" t="s">
        <v>139</v>
      </c>
      <c r="S216" s="93"/>
      <c r="T216" s="156"/>
      <c r="U216" s="97"/>
      <c r="V216" s="186"/>
      <c r="Z216" s="137"/>
    </row>
    <row r="217" spans="1:93" ht="30" customHeight="1" thickBot="1" x14ac:dyDescent="0.25">
      <c r="A217" s="190"/>
      <c r="B217" s="123"/>
      <c r="C217" s="63" t="s">
        <v>352</v>
      </c>
      <c r="D217" s="881"/>
      <c r="E217" s="893"/>
      <c r="F217" s="893"/>
      <c r="G217" s="893"/>
      <c r="H217" s="893"/>
      <c r="I217" s="893"/>
      <c r="J217" s="893"/>
      <c r="K217" s="893"/>
      <c r="L217" s="893"/>
      <c r="M217" s="893"/>
      <c r="N217" s="893"/>
      <c r="O217" s="893"/>
      <c r="P217" s="893"/>
      <c r="Q217" s="893"/>
      <c r="R217" s="893"/>
      <c r="S217" s="893"/>
      <c r="T217" s="893"/>
      <c r="U217" s="893"/>
      <c r="V217" s="894"/>
      <c r="Z217" s="137"/>
    </row>
    <row r="218" spans="1:93" ht="67.7" customHeight="1" x14ac:dyDescent="0.2">
      <c r="A218" s="179"/>
      <c r="B218" s="111" t="s">
        <v>574</v>
      </c>
      <c r="C218" s="348" t="s">
        <v>575</v>
      </c>
      <c r="D218" s="674"/>
      <c r="E218" s="675"/>
      <c r="F218" s="674"/>
      <c r="G218" s="675"/>
      <c r="H218" s="674"/>
      <c r="I218" s="675"/>
      <c r="J218" s="674"/>
      <c r="K218" s="675"/>
      <c r="L218" s="674"/>
      <c r="M218" s="675"/>
      <c r="N218" s="674"/>
      <c r="O218" s="675"/>
      <c r="P218" s="674"/>
      <c r="Q218" s="675"/>
      <c r="R218" s="674"/>
      <c r="S218" s="675"/>
      <c r="T218" s="309"/>
      <c r="U218" s="21">
        <f>IF(OR(D218="s",F218="s",H218="s",J218="s",L218="s",N218="s",P218="s",R218="s"), 0, IF(OR(D218="a",F218="a",H218="a",J218="a",L218="a",N218="a",P218="a",R218="a"),V218,0))</f>
        <v>0</v>
      </c>
      <c r="V218" s="310">
        <v>10</v>
      </c>
      <c r="W218" s="100">
        <f>COUNTIF(D218:S218,"a")+COUNTIF(D218:S218,"s")</f>
        <v>0</v>
      </c>
      <c r="X218" s="101"/>
      <c r="Z218" s="137" t="s">
        <v>138</v>
      </c>
    </row>
    <row r="219" spans="1:93" ht="67.7" customHeight="1" thickBot="1" x14ac:dyDescent="0.25">
      <c r="A219" s="179"/>
      <c r="B219" s="120" t="s">
        <v>353</v>
      </c>
      <c r="C219" s="349" t="s">
        <v>576</v>
      </c>
      <c r="D219" s="653"/>
      <c r="E219" s="654"/>
      <c r="F219" s="653"/>
      <c r="G219" s="654"/>
      <c r="H219" s="653"/>
      <c r="I219" s="654"/>
      <c r="J219" s="653"/>
      <c r="K219" s="654"/>
      <c r="L219" s="653"/>
      <c r="M219" s="654"/>
      <c r="N219" s="653"/>
      <c r="O219" s="654"/>
      <c r="P219" s="653"/>
      <c r="Q219" s="654"/>
      <c r="R219" s="653"/>
      <c r="S219" s="654"/>
      <c r="T219" s="309"/>
      <c r="U219" s="19">
        <f t="shared" ref="U219:U227" si="29">IF(OR(D219="s",F219="s",H219="s",J219="s",L219="s",N219="s",P219="s",R219="s"), 0, IF(OR(D219="a",F219="a",H219="a",J219="a",L219="a",N219="a",P219="a",R219="a"),V219,0))</f>
        <v>0</v>
      </c>
      <c r="V219" s="312">
        <v>20</v>
      </c>
      <c r="W219" s="100">
        <f>COUNTIF(D219:S219,"a")+COUNTIF(D219:S219,"s")</f>
        <v>0</v>
      </c>
      <c r="X219" s="101"/>
      <c r="Z219" s="137" t="s">
        <v>138</v>
      </c>
    </row>
    <row r="220" spans="1:93" ht="30" customHeight="1" thickBot="1" x14ac:dyDescent="0.25">
      <c r="A220" s="190"/>
      <c r="B220" s="123"/>
      <c r="C220" s="63" t="s">
        <v>354</v>
      </c>
      <c r="D220" s="881"/>
      <c r="E220" s="893"/>
      <c r="F220" s="893"/>
      <c r="G220" s="893"/>
      <c r="H220" s="893"/>
      <c r="I220" s="893"/>
      <c r="J220" s="893"/>
      <c r="K220" s="893"/>
      <c r="L220" s="893"/>
      <c r="M220" s="893"/>
      <c r="N220" s="893"/>
      <c r="O220" s="893"/>
      <c r="P220" s="893"/>
      <c r="Q220" s="893"/>
      <c r="R220" s="893"/>
      <c r="S220" s="893"/>
      <c r="T220" s="893"/>
      <c r="U220" s="893"/>
      <c r="V220" s="894"/>
      <c r="Z220" s="137"/>
    </row>
    <row r="221" spans="1:93" ht="45" customHeight="1" thickBot="1" x14ac:dyDescent="0.25">
      <c r="A221" s="179"/>
      <c r="B221" s="120" t="s">
        <v>355</v>
      </c>
      <c r="C221" s="349" t="s">
        <v>577</v>
      </c>
      <c r="D221" s="653"/>
      <c r="E221" s="654"/>
      <c r="F221" s="653"/>
      <c r="G221" s="654"/>
      <c r="H221" s="653"/>
      <c r="I221" s="654"/>
      <c r="J221" s="653"/>
      <c r="K221" s="654"/>
      <c r="L221" s="653"/>
      <c r="M221" s="654"/>
      <c r="N221" s="653"/>
      <c r="O221" s="654"/>
      <c r="P221" s="653"/>
      <c r="Q221" s="654"/>
      <c r="R221" s="653"/>
      <c r="S221" s="654"/>
      <c r="T221" s="309"/>
      <c r="U221" s="19">
        <f t="shared" si="29"/>
        <v>0</v>
      </c>
      <c r="V221" s="312">
        <v>10</v>
      </c>
      <c r="W221" s="100">
        <f>COUNTIF(D221:S221,"a")+COUNTIF(D221:S221,"s")</f>
        <v>0</v>
      </c>
      <c r="X221" s="101"/>
      <c r="Z221" s="137" t="s">
        <v>138</v>
      </c>
    </row>
    <row r="222" spans="1:93" ht="30" customHeight="1" thickBot="1" x14ac:dyDescent="0.25">
      <c r="A222" s="190"/>
      <c r="B222" s="123"/>
      <c r="C222" s="63" t="s">
        <v>359</v>
      </c>
      <c r="D222" s="881"/>
      <c r="E222" s="893"/>
      <c r="F222" s="893"/>
      <c r="G222" s="893"/>
      <c r="H222" s="893"/>
      <c r="I222" s="893"/>
      <c r="J222" s="893"/>
      <c r="K222" s="893"/>
      <c r="L222" s="893"/>
      <c r="M222" s="893"/>
      <c r="N222" s="893"/>
      <c r="O222" s="893"/>
      <c r="P222" s="893"/>
      <c r="Q222" s="893"/>
      <c r="R222" s="893"/>
      <c r="S222" s="893"/>
      <c r="T222" s="893"/>
      <c r="U222" s="893"/>
      <c r="V222" s="894"/>
      <c r="Z222" s="137"/>
    </row>
    <row r="223" spans="1:93" ht="45" customHeight="1" x14ac:dyDescent="0.2">
      <c r="A223" s="179"/>
      <c r="B223" s="120" t="s">
        <v>357</v>
      </c>
      <c r="C223" s="349" t="s">
        <v>578</v>
      </c>
      <c r="D223" s="653"/>
      <c r="E223" s="654"/>
      <c r="F223" s="653"/>
      <c r="G223" s="654"/>
      <c r="H223" s="653"/>
      <c r="I223" s="654"/>
      <c r="J223" s="653"/>
      <c r="K223" s="654"/>
      <c r="L223" s="653"/>
      <c r="M223" s="654"/>
      <c r="N223" s="653"/>
      <c r="O223" s="654"/>
      <c r="P223" s="653"/>
      <c r="Q223" s="654"/>
      <c r="R223" s="653"/>
      <c r="S223" s="654"/>
      <c r="T223" s="309"/>
      <c r="U223" s="19">
        <f t="shared" si="29"/>
        <v>0</v>
      </c>
      <c r="V223" s="310">
        <v>20</v>
      </c>
      <c r="W223" s="100">
        <f t="shared" ref="W223:W227" si="30">COUNTIF(D223:S223,"a")+COUNTIF(D223:S223,"s")</f>
        <v>0</v>
      </c>
      <c r="X223" s="101"/>
      <c r="Z223" s="137" t="s">
        <v>138</v>
      </c>
    </row>
    <row r="224" spans="1:93" ht="67.7" customHeight="1" x14ac:dyDescent="0.2">
      <c r="A224" s="179"/>
      <c r="B224" s="120" t="s">
        <v>356</v>
      </c>
      <c r="C224" s="349" t="s">
        <v>1098</v>
      </c>
      <c r="D224" s="653"/>
      <c r="E224" s="654"/>
      <c r="F224" s="653"/>
      <c r="G224" s="654"/>
      <c r="H224" s="653"/>
      <c r="I224" s="654"/>
      <c r="J224" s="653"/>
      <c r="K224" s="654"/>
      <c r="L224" s="653"/>
      <c r="M224" s="654"/>
      <c r="N224" s="653"/>
      <c r="O224" s="654"/>
      <c r="P224" s="653"/>
      <c r="Q224" s="654"/>
      <c r="R224" s="653"/>
      <c r="S224" s="654"/>
      <c r="T224" s="309"/>
      <c r="U224" s="19">
        <f t="shared" si="29"/>
        <v>0</v>
      </c>
      <c r="V224" s="312">
        <v>5</v>
      </c>
      <c r="W224" s="100">
        <f t="shared" si="30"/>
        <v>0</v>
      </c>
      <c r="X224" s="101"/>
      <c r="Z224" s="137"/>
    </row>
    <row r="225" spans="1:26" ht="67.7" customHeight="1" x14ac:dyDescent="0.2">
      <c r="A225" s="179"/>
      <c r="B225" s="120" t="s">
        <v>358</v>
      </c>
      <c r="C225" s="349" t="s">
        <v>1099</v>
      </c>
      <c r="D225" s="653"/>
      <c r="E225" s="654"/>
      <c r="F225" s="653"/>
      <c r="G225" s="654"/>
      <c r="H225" s="653"/>
      <c r="I225" s="654"/>
      <c r="J225" s="653"/>
      <c r="K225" s="654"/>
      <c r="L225" s="653"/>
      <c r="M225" s="654"/>
      <c r="N225" s="653"/>
      <c r="O225" s="654"/>
      <c r="P225" s="653"/>
      <c r="Q225" s="654"/>
      <c r="R225" s="653"/>
      <c r="S225" s="654"/>
      <c r="T225" s="309"/>
      <c r="U225" s="19">
        <f t="shared" si="29"/>
        <v>0</v>
      </c>
      <c r="V225" s="312">
        <v>5</v>
      </c>
      <c r="W225" s="100">
        <f t="shared" si="30"/>
        <v>0</v>
      </c>
      <c r="X225" s="101"/>
      <c r="Z225" s="137"/>
    </row>
    <row r="226" spans="1:26" ht="67.7" customHeight="1" x14ac:dyDescent="0.2">
      <c r="A226" s="179"/>
      <c r="B226" s="120" t="s">
        <v>579</v>
      </c>
      <c r="C226" s="349" t="s">
        <v>580</v>
      </c>
      <c r="D226" s="653"/>
      <c r="E226" s="654"/>
      <c r="F226" s="653"/>
      <c r="G226" s="654"/>
      <c r="H226" s="653"/>
      <c r="I226" s="654"/>
      <c r="J226" s="653"/>
      <c r="K226" s="654"/>
      <c r="L226" s="653"/>
      <c r="M226" s="654"/>
      <c r="N226" s="653"/>
      <c r="O226" s="654"/>
      <c r="P226" s="653"/>
      <c r="Q226" s="654"/>
      <c r="R226" s="653"/>
      <c r="S226" s="654"/>
      <c r="T226" s="309"/>
      <c r="U226" s="19">
        <f t="shared" si="29"/>
        <v>0</v>
      </c>
      <c r="V226" s="312">
        <v>10</v>
      </c>
      <c r="W226" s="100">
        <f t="shared" si="30"/>
        <v>0</v>
      </c>
      <c r="X226" s="101"/>
      <c r="Z226" s="137" t="s">
        <v>138</v>
      </c>
    </row>
    <row r="227" spans="1:26" ht="67.7" customHeight="1" thickBot="1" x14ac:dyDescent="0.25">
      <c r="A227" s="179"/>
      <c r="B227" s="120" t="s">
        <v>581</v>
      </c>
      <c r="C227" s="349" t="s">
        <v>582</v>
      </c>
      <c r="D227" s="653"/>
      <c r="E227" s="654"/>
      <c r="F227" s="653"/>
      <c r="G227" s="654"/>
      <c r="H227" s="653"/>
      <c r="I227" s="654"/>
      <c r="J227" s="653"/>
      <c r="K227" s="654"/>
      <c r="L227" s="653"/>
      <c r="M227" s="654"/>
      <c r="N227" s="653"/>
      <c r="O227" s="654"/>
      <c r="P227" s="653"/>
      <c r="Q227" s="654"/>
      <c r="R227" s="653"/>
      <c r="S227" s="654"/>
      <c r="T227" s="309"/>
      <c r="U227" s="19">
        <f t="shared" si="29"/>
        <v>0</v>
      </c>
      <c r="V227" s="312">
        <v>10</v>
      </c>
      <c r="W227" s="100">
        <f t="shared" si="30"/>
        <v>0</v>
      </c>
      <c r="X227" s="101"/>
      <c r="Z227" s="137" t="s">
        <v>138</v>
      </c>
    </row>
    <row r="228" spans="1:26" ht="30" customHeight="1" thickBot="1" x14ac:dyDescent="0.25">
      <c r="A228" s="190"/>
      <c r="B228" s="123"/>
      <c r="C228" s="63" t="s">
        <v>360</v>
      </c>
      <c r="D228" s="881"/>
      <c r="E228" s="893"/>
      <c r="F228" s="893"/>
      <c r="G228" s="893"/>
      <c r="H228" s="893"/>
      <c r="I228" s="893"/>
      <c r="J228" s="893"/>
      <c r="K228" s="893"/>
      <c r="L228" s="893"/>
      <c r="M228" s="893"/>
      <c r="N228" s="893"/>
      <c r="O228" s="893"/>
      <c r="P228" s="893"/>
      <c r="Q228" s="893"/>
      <c r="R228" s="893"/>
      <c r="S228" s="893"/>
      <c r="T228" s="893"/>
      <c r="U228" s="893"/>
      <c r="V228" s="894"/>
      <c r="Z228" s="137"/>
    </row>
    <row r="229" spans="1:26" ht="45" customHeight="1" x14ac:dyDescent="0.2">
      <c r="A229" s="179"/>
      <c r="B229" s="120" t="s">
        <v>583</v>
      </c>
      <c r="C229" s="349" t="s">
        <v>1100</v>
      </c>
      <c r="D229" s="653"/>
      <c r="E229" s="654"/>
      <c r="F229" s="653"/>
      <c r="G229" s="654"/>
      <c r="H229" s="653"/>
      <c r="I229" s="654"/>
      <c r="J229" s="653"/>
      <c r="K229" s="654"/>
      <c r="L229" s="653"/>
      <c r="M229" s="654"/>
      <c r="N229" s="653"/>
      <c r="O229" s="654"/>
      <c r="P229" s="653"/>
      <c r="Q229" s="654"/>
      <c r="R229" s="653"/>
      <c r="S229" s="654"/>
      <c r="T229" s="309"/>
      <c r="U229" s="19">
        <f t="shared" ref="U229:U232" si="31">IF(OR(D229="s",F229="s",H229="s",J229="s",L229="s",N229="s",P229="s",R229="s"), 0, IF(OR(D229="a",F229="a",H229="a",J229="a",L229="a",N229="a",P229="a",R229="a"),V229,0))</f>
        <v>0</v>
      </c>
      <c r="V229" s="310">
        <v>10</v>
      </c>
      <c r="W229" s="100">
        <f t="shared" ref="W229" si="32">COUNTIF(D229:S229,"a")+COUNTIF(D229:S229,"s")</f>
        <v>0</v>
      </c>
      <c r="X229" s="101"/>
      <c r="Z229" s="137"/>
    </row>
    <row r="230" spans="1:26" ht="45" customHeight="1" x14ac:dyDescent="0.2">
      <c r="A230" s="179"/>
      <c r="B230" s="120" t="s">
        <v>361</v>
      </c>
      <c r="C230" s="349" t="s">
        <v>1101</v>
      </c>
      <c r="D230" s="653"/>
      <c r="E230" s="654"/>
      <c r="F230" s="653"/>
      <c r="G230" s="654"/>
      <c r="H230" s="653"/>
      <c r="I230" s="654"/>
      <c r="J230" s="653"/>
      <c r="K230" s="654"/>
      <c r="L230" s="653"/>
      <c r="M230" s="654"/>
      <c r="N230" s="653"/>
      <c r="O230" s="654"/>
      <c r="P230" s="653"/>
      <c r="Q230" s="654"/>
      <c r="R230" s="653"/>
      <c r="S230" s="654"/>
      <c r="T230" s="309"/>
      <c r="U230" s="19">
        <f t="shared" si="31"/>
        <v>0</v>
      </c>
      <c r="V230" s="310">
        <v>10</v>
      </c>
      <c r="W230" s="100">
        <f>COUNTIF(D230:S230,"a")+COUNTIF(D230:S230,"s")</f>
        <v>0</v>
      </c>
      <c r="X230" s="101"/>
      <c r="Z230" s="137"/>
    </row>
    <row r="231" spans="1:26" ht="45" customHeight="1" x14ac:dyDescent="0.2">
      <c r="A231" s="179"/>
      <c r="B231" s="120" t="s">
        <v>362</v>
      </c>
      <c r="C231" s="349" t="s">
        <v>584</v>
      </c>
      <c r="D231" s="653"/>
      <c r="E231" s="654"/>
      <c r="F231" s="653"/>
      <c r="G231" s="654"/>
      <c r="H231" s="653"/>
      <c r="I231" s="654"/>
      <c r="J231" s="653"/>
      <c r="K231" s="654"/>
      <c r="L231" s="653"/>
      <c r="M231" s="654"/>
      <c r="N231" s="653"/>
      <c r="O231" s="654"/>
      <c r="P231" s="653"/>
      <c r="Q231" s="654"/>
      <c r="R231" s="653"/>
      <c r="S231" s="654"/>
      <c r="T231" s="309"/>
      <c r="U231" s="19">
        <f t="shared" si="31"/>
        <v>0</v>
      </c>
      <c r="V231" s="312">
        <v>10</v>
      </c>
      <c r="W231" s="100">
        <f>COUNTIF(D231:S231,"a")+COUNTIF(D231:S231,"s")</f>
        <v>0</v>
      </c>
      <c r="X231" s="101"/>
      <c r="Z231" s="137"/>
    </row>
    <row r="232" spans="1:26" ht="45" customHeight="1" thickBot="1" x14ac:dyDescent="0.25">
      <c r="A232" s="179"/>
      <c r="B232" s="120" t="s">
        <v>363</v>
      </c>
      <c r="C232" s="349" t="s">
        <v>585</v>
      </c>
      <c r="D232" s="653"/>
      <c r="E232" s="654"/>
      <c r="F232" s="653"/>
      <c r="G232" s="654"/>
      <c r="H232" s="653"/>
      <c r="I232" s="654"/>
      <c r="J232" s="653"/>
      <c r="K232" s="654"/>
      <c r="L232" s="653"/>
      <c r="M232" s="654"/>
      <c r="N232" s="653"/>
      <c r="O232" s="654"/>
      <c r="P232" s="653"/>
      <c r="Q232" s="654"/>
      <c r="R232" s="653"/>
      <c r="S232" s="654"/>
      <c r="T232" s="309"/>
      <c r="U232" s="19">
        <f t="shared" si="31"/>
        <v>0</v>
      </c>
      <c r="V232" s="312">
        <v>20</v>
      </c>
      <c r="W232" s="100">
        <f>COUNTIF(D232:S232,"a")+COUNTIF(D232:S232,"s")</f>
        <v>0</v>
      </c>
      <c r="X232" s="101"/>
      <c r="Z232" s="137" t="s">
        <v>138</v>
      </c>
    </row>
    <row r="233" spans="1:26" ht="27.95" customHeight="1" thickBot="1" x14ac:dyDescent="0.25">
      <c r="A233" s="190"/>
      <c r="B233" s="123"/>
      <c r="C233" s="63" t="s">
        <v>586</v>
      </c>
      <c r="D233" s="881"/>
      <c r="E233" s="893"/>
      <c r="F233" s="893"/>
      <c r="G233" s="893"/>
      <c r="H233" s="893"/>
      <c r="I233" s="893"/>
      <c r="J233" s="893"/>
      <c r="K233" s="893"/>
      <c r="L233" s="893"/>
      <c r="M233" s="893"/>
      <c r="N233" s="893"/>
      <c r="O233" s="893"/>
      <c r="P233" s="893"/>
      <c r="Q233" s="893"/>
      <c r="R233" s="893"/>
      <c r="S233" s="893"/>
      <c r="T233" s="893"/>
      <c r="U233" s="893"/>
      <c r="V233" s="894"/>
      <c r="Z233" s="137"/>
    </row>
    <row r="234" spans="1:26" ht="45" customHeight="1" x14ac:dyDescent="0.2">
      <c r="A234" s="410"/>
      <c r="B234" s="120" t="s">
        <v>587</v>
      </c>
      <c r="C234" s="349" t="s">
        <v>588</v>
      </c>
      <c r="D234" s="653"/>
      <c r="E234" s="654"/>
      <c r="F234" s="653"/>
      <c r="G234" s="654"/>
      <c r="H234" s="653"/>
      <c r="I234" s="654"/>
      <c r="J234" s="653"/>
      <c r="K234" s="654"/>
      <c r="L234" s="653"/>
      <c r="M234" s="654"/>
      <c r="N234" s="653"/>
      <c r="O234" s="654"/>
      <c r="P234" s="653"/>
      <c r="Q234" s="654"/>
      <c r="R234" s="653"/>
      <c r="S234" s="654"/>
      <c r="T234" s="309"/>
      <c r="U234" s="19">
        <f t="shared" ref="U234:U235" si="33">IF(OR(D234="s",F234="s",H234="s",J234="s",L234="s",N234="s",P234="s",R234="s"), 0, IF(OR(D234="a",F234="a",H234="a",J234="a",L234="a",N234="a",P234="a",R234="a"),V234,0))</f>
        <v>0</v>
      </c>
      <c r="V234" s="310">
        <v>10</v>
      </c>
      <c r="W234" s="100">
        <f>COUNTIF(D234:S234,"a")+COUNTIF(D234:S234,"s")</f>
        <v>0</v>
      </c>
      <c r="X234" s="101"/>
      <c r="Z234" s="137"/>
    </row>
    <row r="235" spans="1:26" ht="45" customHeight="1" thickBot="1" x14ac:dyDescent="0.25">
      <c r="A235" s="410"/>
      <c r="B235" s="120" t="s">
        <v>589</v>
      </c>
      <c r="C235" s="349" t="s">
        <v>590</v>
      </c>
      <c r="D235" s="653"/>
      <c r="E235" s="654"/>
      <c r="F235" s="653"/>
      <c r="G235" s="654"/>
      <c r="H235" s="653"/>
      <c r="I235" s="654"/>
      <c r="J235" s="653"/>
      <c r="K235" s="654"/>
      <c r="L235" s="653"/>
      <c r="M235" s="654"/>
      <c r="N235" s="653"/>
      <c r="O235" s="654"/>
      <c r="P235" s="653"/>
      <c r="Q235" s="654"/>
      <c r="R235" s="653"/>
      <c r="S235" s="654"/>
      <c r="T235" s="309"/>
      <c r="U235" s="19">
        <f t="shared" si="33"/>
        <v>0</v>
      </c>
      <c r="V235" s="312">
        <v>10</v>
      </c>
      <c r="W235" s="100">
        <f>COUNTIF(D235:S235,"a")+COUNTIF(D235:S235,"s")</f>
        <v>0</v>
      </c>
      <c r="X235" s="101"/>
      <c r="Z235" s="137"/>
    </row>
    <row r="236" spans="1:26" ht="21" customHeight="1" thickTop="1" thickBot="1" x14ac:dyDescent="0.25">
      <c r="A236" s="179"/>
      <c r="B236" s="23"/>
      <c r="C236" s="313"/>
      <c r="D236" s="663" t="s">
        <v>140</v>
      </c>
      <c r="E236" s="689"/>
      <c r="F236" s="689"/>
      <c r="G236" s="689"/>
      <c r="H236" s="689"/>
      <c r="I236" s="689"/>
      <c r="J236" s="689"/>
      <c r="K236" s="689"/>
      <c r="L236" s="689"/>
      <c r="M236" s="689"/>
      <c r="N236" s="689"/>
      <c r="O236" s="689"/>
      <c r="P236" s="689"/>
      <c r="Q236" s="689"/>
      <c r="R236" s="689"/>
      <c r="S236" s="689"/>
      <c r="T236" s="764"/>
      <c r="U236" s="306">
        <f>SUM(U218:U235)</f>
        <v>0</v>
      </c>
      <c r="V236" s="314">
        <f>SUM(V218:V235)</f>
        <v>160</v>
      </c>
      <c r="Z236" s="137"/>
    </row>
    <row r="237" spans="1:26" ht="21" customHeight="1" thickBot="1" x14ac:dyDescent="0.25">
      <c r="A237" s="171"/>
      <c r="B237" s="44"/>
      <c r="C237" s="353" t="s">
        <v>160</v>
      </c>
      <c r="D237" s="866"/>
      <c r="E237" s="665"/>
      <c r="F237" s="709">
        <v>100</v>
      </c>
      <c r="G237" s="710"/>
      <c r="H237" s="710"/>
      <c r="I237" s="710"/>
      <c r="J237" s="710"/>
      <c r="K237" s="710"/>
      <c r="L237" s="710"/>
      <c r="M237" s="710"/>
      <c r="N237" s="710"/>
      <c r="O237" s="710"/>
      <c r="P237" s="710"/>
      <c r="Q237" s="710"/>
      <c r="R237" s="710"/>
      <c r="S237" s="710"/>
      <c r="T237" s="710"/>
      <c r="U237" s="710"/>
      <c r="V237" s="711"/>
      <c r="Z237" s="137"/>
    </row>
    <row r="238" spans="1:26" ht="33" customHeight="1" thickBot="1" x14ac:dyDescent="0.25">
      <c r="A238" s="408"/>
      <c r="B238" s="124">
        <v>5000</v>
      </c>
      <c r="C238" s="881" t="s">
        <v>591</v>
      </c>
      <c r="D238" s="882"/>
      <c r="E238" s="882"/>
      <c r="F238" s="882"/>
      <c r="G238" s="882"/>
      <c r="H238" s="882"/>
      <c r="I238" s="882"/>
      <c r="J238" s="882"/>
      <c r="K238" s="882"/>
      <c r="L238" s="882"/>
      <c r="M238" s="882"/>
      <c r="N238" s="882"/>
      <c r="O238" s="882"/>
      <c r="P238" s="882"/>
      <c r="Q238" s="882"/>
      <c r="R238" s="882"/>
      <c r="S238" s="882"/>
      <c r="T238" s="882"/>
      <c r="U238" s="882"/>
      <c r="V238" s="883"/>
      <c r="Z238" s="137"/>
    </row>
    <row r="239" spans="1:26" ht="30" customHeight="1" thickBot="1" x14ac:dyDescent="0.25">
      <c r="A239" s="179"/>
      <c r="B239" s="123" t="s">
        <v>1207</v>
      </c>
      <c r="C239" s="70" t="s">
        <v>1208</v>
      </c>
      <c r="D239" s="301"/>
      <c r="E239" s="214"/>
      <c r="F239" s="302"/>
      <c r="G239" s="300"/>
      <c r="H239" s="301"/>
      <c r="I239" s="214"/>
      <c r="J239" s="4"/>
      <c r="K239" s="300"/>
      <c r="L239" s="301"/>
      <c r="M239" s="214"/>
      <c r="N239" s="10"/>
      <c r="O239" s="300"/>
      <c r="P239" s="301"/>
      <c r="Q239" s="214"/>
      <c r="R239" s="301"/>
      <c r="S239" s="214"/>
      <c r="T239" s="7"/>
      <c r="U239" s="8"/>
      <c r="V239" s="8"/>
      <c r="W239" s="29"/>
      <c r="Z239" s="137"/>
    </row>
    <row r="240" spans="1:26" ht="45" customHeight="1" x14ac:dyDescent="0.2">
      <c r="A240" s="179"/>
      <c r="B240" s="117" t="s">
        <v>1209</v>
      </c>
      <c r="C240" s="56" t="s">
        <v>1212</v>
      </c>
      <c r="D240" s="674"/>
      <c r="E240" s="675"/>
      <c r="F240" s="674"/>
      <c r="G240" s="675"/>
      <c r="H240" s="674"/>
      <c r="I240" s="675"/>
      <c r="J240" s="674"/>
      <c r="K240" s="675"/>
      <c r="L240" s="674"/>
      <c r="M240" s="675"/>
      <c r="N240" s="674"/>
      <c r="O240" s="675"/>
      <c r="P240" s="674"/>
      <c r="Q240" s="675"/>
      <c r="R240" s="674"/>
      <c r="S240" s="675"/>
      <c r="T240" s="309"/>
      <c r="U240" s="21">
        <f>IF(OR(D240="s",F240="s",H240="s",J240="s",L240="s",N240="s",P240="s",R240="s"), 0, IF(OR(D240="a",F240="a",H240="a",J240="a",L240="a",N240="a",P240="a",R240="a"),V240,0))</f>
        <v>0</v>
      </c>
      <c r="V240" s="178">
        <v>10</v>
      </c>
      <c r="W240" s="29">
        <f>COUNTIF(D240:S240,"a")+COUNTIF(D240:S240,"s")</f>
        <v>0</v>
      </c>
      <c r="X240" s="101"/>
      <c r="Z240" s="137"/>
    </row>
    <row r="241" spans="1:86" ht="45" customHeight="1" x14ac:dyDescent="0.2">
      <c r="A241" s="179"/>
      <c r="B241" s="120" t="s">
        <v>1210</v>
      </c>
      <c r="C241" s="71" t="s">
        <v>1213</v>
      </c>
      <c r="D241" s="653"/>
      <c r="E241" s="654"/>
      <c r="F241" s="653"/>
      <c r="G241" s="654"/>
      <c r="H241" s="653"/>
      <c r="I241" s="654"/>
      <c r="J241" s="653"/>
      <c r="K241" s="654"/>
      <c r="L241" s="653"/>
      <c r="M241" s="654"/>
      <c r="N241" s="653"/>
      <c r="O241" s="654"/>
      <c r="P241" s="653"/>
      <c r="Q241" s="654"/>
      <c r="R241" s="653"/>
      <c r="S241" s="654"/>
      <c r="T241" s="309"/>
      <c r="U241" s="304">
        <f>IF(OR(D241="s",F241="s",H241="s",J241="s",L241="s",N241="s",P241="s",R241="s"), 0, IF(OR(D241="a",F241="a",H241="a",J241="a",L241="a",N241="a",P241="a",R241="a"),V241,0))</f>
        <v>0</v>
      </c>
      <c r="V241" s="175">
        <v>5</v>
      </c>
      <c r="W241" s="29">
        <f>COUNTIF(D241:S241,"a")+COUNTIF(D241:S241,"s")</f>
        <v>0</v>
      </c>
      <c r="X241" s="101"/>
      <c r="Z241" s="137"/>
    </row>
    <row r="242" spans="1:86" ht="45" customHeight="1" x14ac:dyDescent="0.2">
      <c r="A242" s="179"/>
      <c r="B242" s="126" t="s">
        <v>1211</v>
      </c>
      <c r="C242" s="71" t="s">
        <v>1214</v>
      </c>
      <c r="D242" s="653"/>
      <c r="E242" s="654"/>
      <c r="F242" s="653"/>
      <c r="G242" s="654"/>
      <c r="H242" s="653"/>
      <c r="I242" s="654"/>
      <c r="J242" s="653"/>
      <c r="K242" s="654"/>
      <c r="L242" s="653"/>
      <c r="M242" s="654"/>
      <c r="N242" s="653"/>
      <c r="O242" s="654"/>
      <c r="P242" s="653"/>
      <c r="Q242" s="654"/>
      <c r="R242" s="653"/>
      <c r="S242" s="654"/>
      <c r="T242" s="309"/>
      <c r="U242" s="19">
        <f>IF(OR(D242="s",F242="s",H242="s",J242="s",L242="s",N242="s",P242="s",R242="s"), 0, IF(OR(D242="a",F242="a",H242="a",J242="a",L242="a",N242="a",P242="a",R242="a"),V242,0))</f>
        <v>0</v>
      </c>
      <c r="V242" s="175">
        <v>5</v>
      </c>
      <c r="W242" s="29">
        <f>COUNTIF(D242:S242,"a")+COUNTIF(D242:S242,"s")</f>
        <v>0</v>
      </c>
      <c r="X242" s="101"/>
      <c r="Z242" s="137" t="s">
        <v>333</v>
      </c>
    </row>
    <row r="243" spans="1:86" ht="27.95" customHeight="1" thickBot="1" x14ac:dyDescent="0.25">
      <c r="A243" s="179"/>
      <c r="B243" s="120" t="s">
        <v>1215</v>
      </c>
      <c r="C243" s="376" t="s">
        <v>1216</v>
      </c>
      <c r="D243" s="653"/>
      <c r="E243" s="654"/>
      <c r="F243" s="653"/>
      <c r="G243" s="654"/>
      <c r="H243" s="653"/>
      <c r="I243" s="654"/>
      <c r="J243" s="653"/>
      <c r="K243" s="654"/>
      <c r="L243" s="653"/>
      <c r="M243" s="654"/>
      <c r="N243" s="653"/>
      <c r="O243" s="654"/>
      <c r="P243" s="653"/>
      <c r="Q243" s="654"/>
      <c r="R243" s="653"/>
      <c r="S243" s="654"/>
      <c r="T243" s="309"/>
      <c r="U243" s="19">
        <f>IF(OR(D243="s",F243="s",H243="s",J243="s",L243="s",N243="s",P243="s",R243="s"), 0, IF(OR(D243="a",F243="a",H243="a",J243="a",L243="a",N243="a",P243="a",R243="a"),V243,0))</f>
        <v>0</v>
      </c>
      <c r="V243" s="175">
        <v>10</v>
      </c>
      <c r="W243" s="29">
        <f>COUNTIF(D243:S243,"a")+COUNTIF(D243:S243,"s")</f>
        <v>0</v>
      </c>
      <c r="X243" s="101"/>
      <c r="Z243" s="137"/>
    </row>
    <row r="244" spans="1:86" ht="21" customHeight="1" thickTop="1" thickBot="1" x14ac:dyDescent="0.25">
      <c r="A244" s="179"/>
      <c r="B244" s="305"/>
      <c r="C244" s="438"/>
      <c r="D244" s="663" t="s">
        <v>140</v>
      </c>
      <c r="E244" s="689"/>
      <c r="F244" s="689"/>
      <c r="G244" s="689"/>
      <c r="H244" s="689"/>
      <c r="I244" s="689"/>
      <c r="J244" s="689"/>
      <c r="K244" s="689"/>
      <c r="L244" s="689"/>
      <c r="M244" s="689"/>
      <c r="N244" s="689"/>
      <c r="O244" s="689"/>
      <c r="P244" s="689"/>
      <c r="Q244" s="689"/>
      <c r="R244" s="689"/>
      <c r="S244" s="689"/>
      <c r="T244" s="764"/>
      <c r="U244" s="306">
        <f>SUM(U240:U243)</f>
        <v>0</v>
      </c>
      <c r="V244" s="181">
        <f>SUM(V240:V243)</f>
        <v>30</v>
      </c>
      <c r="W244" s="29"/>
      <c r="X244" s="339"/>
      <c r="Z244" s="137"/>
    </row>
    <row r="245" spans="1:86" s="24" customFormat="1" ht="21" customHeight="1" thickBot="1" x14ac:dyDescent="0.25">
      <c r="A245" s="171"/>
      <c r="B245" s="483"/>
      <c r="C245" s="450" t="s">
        <v>160</v>
      </c>
      <c r="D245" s="866"/>
      <c r="E245" s="665"/>
      <c r="F245" s="681">
        <v>5</v>
      </c>
      <c r="G245" s="682"/>
      <c r="H245" s="682"/>
      <c r="I245" s="682"/>
      <c r="J245" s="682"/>
      <c r="K245" s="682"/>
      <c r="L245" s="682"/>
      <c r="M245" s="682"/>
      <c r="N245" s="682"/>
      <c r="O245" s="682"/>
      <c r="P245" s="682"/>
      <c r="Q245" s="682"/>
      <c r="R245" s="682"/>
      <c r="S245" s="682"/>
      <c r="T245" s="682"/>
      <c r="U245" s="682"/>
      <c r="V245" s="683"/>
      <c r="W245" s="100"/>
      <c r="X245" s="99"/>
      <c r="Y245" s="6"/>
      <c r="Z245" s="137"/>
      <c r="AA245" s="6"/>
      <c r="AB245" s="6"/>
      <c r="AC245" s="6"/>
      <c r="AD245" s="6"/>
      <c r="AE245" s="6"/>
      <c r="AF245" s="6"/>
      <c r="AG245" s="6"/>
      <c r="AH245" s="6"/>
      <c r="AI245" s="6"/>
      <c r="AJ245" s="6"/>
      <c r="AK245" s="6"/>
      <c r="AL245" s="6"/>
      <c r="AM245" s="6"/>
      <c r="AN245" s="6"/>
      <c r="AO245" s="6"/>
      <c r="AP245" s="6"/>
      <c r="AQ245" s="6"/>
      <c r="AR245" s="6"/>
      <c r="AS245" s="6"/>
      <c r="AT245" s="6"/>
      <c r="AU245" s="138"/>
      <c r="AV245" s="138"/>
      <c r="AW245" s="138"/>
      <c r="AX245" s="138"/>
      <c r="AY245" s="138"/>
      <c r="AZ245" s="138"/>
      <c r="BA245" s="138"/>
      <c r="BB245" s="138"/>
      <c r="BC245" s="138"/>
      <c r="BD245" s="138"/>
      <c r="BE245" s="138"/>
      <c r="BF245" s="138"/>
      <c r="BG245" s="138"/>
      <c r="BH245" s="138"/>
      <c r="BI245" s="138"/>
      <c r="BJ245" s="138"/>
      <c r="BK245" s="138"/>
      <c r="BL245" s="138"/>
      <c r="BM245" s="138"/>
      <c r="BN245" s="138"/>
      <c r="BO245" s="138"/>
      <c r="BP245" s="138"/>
      <c r="BQ245" s="138"/>
      <c r="BR245" s="138"/>
      <c r="BS245" s="138"/>
      <c r="BT245" s="138"/>
      <c r="BU245" s="138"/>
      <c r="BV245" s="138"/>
      <c r="BW245" s="138"/>
      <c r="BX245" s="138"/>
      <c r="BY245" s="138"/>
      <c r="BZ245" s="138"/>
      <c r="CA245" s="138"/>
      <c r="CB245" s="138"/>
      <c r="CC245" s="138"/>
      <c r="CD245" s="138"/>
      <c r="CE245" s="138"/>
      <c r="CF245" s="138"/>
      <c r="CG245" s="138"/>
      <c r="CH245" s="138"/>
    </row>
    <row r="246" spans="1:86" ht="30" customHeight="1" thickBot="1" x14ac:dyDescent="0.25">
      <c r="A246" s="168"/>
      <c r="B246" s="118" t="s">
        <v>104</v>
      </c>
      <c r="C246" s="147" t="s">
        <v>274</v>
      </c>
      <c r="D246" s="94"/>
      <c r="E246" s="92"/>
      <c r="F246" s="151" t="s">
        <v>139</v>
      </c>
      <c r="G246" s="32"/>
      <c r="H246" s="211"/>
      <c r="I246" s="212"/>
      <c r="J246" s="151"/>
      <c r="K246" s="32"/>
      <c r="L246" s="211" t="s">
        <v>139</v>
      </c>
      <c r="M246" s="212"/>
      <c r="N246" s="151"/>
      <c r="O246" s="32"/>
      <c r="P246" s="211"/>
      <c r="Q246" s="212"/>
      <c r="R246" s="151" t="s">
        <v>139</v>
      </c>
      <c r="S246" s="93"/>
      <c r="T246" s="156"/>
      <c r="U246" s="97"/>
      <c r="V246" s="186"/>
      <c r="Z246" s="137"/>
    </row>
    <row r="247" spans="1:86" ht="27.95" customHeight="1" x14ac:dyDescent="0.2">
      <c r="A247" s="581"/>
      <c r="B247" s="120"/>
      <c r="C247" s="607" t="s">
        <v>1126</v>
      </c>
      <c r="D247" s="875"/>
      <c r="E247" s="876"/>
      <c r="F247" s="876"/>
      <c r="G247" s="876"/>
      <c r="H247" s="876"/>
      <c r="I247" s="876"/>
      <c r="J247" s="876"/>
      <c r="K247" s="876"/>
      <c r="L247" s="876"/>
      <c r="M247" s="876"/>
      <c r="N247" s="876"/>
      <c r="O247" s="876"/>
      <c r="P247" s="876"/>
      <c r="Q247" s="876"/>
      <c r="R247" s="876"/>
      <c r="S247" s="876"/>
      <c r="T247" s="876"/>
      <c r="U247" s="876"/>
      <c r="V247" s="877"/>
      <c r="W247" s="29"/>
      <c r="Z247" s="137"/>
    </row>
    <row r="248" spans="1:86" ht="27.95" customHeight="1" x14ac:dyDescent="0.2">
      <c r="A248" s="179"/>
      <c r="B248" s="120" t="s">
        <v>593</v>
      </c>
      <c r="C248" s="349" t="s">
        <v>1135</v>
      </c>
      <c r="D248" s="653"/>
      <c r="E248" s="654"/>
      <c r="F248" s="653"/>
      <c r="G248" s="654"/>
      <c r="H248" s="653"/>
      <c r="I248" s="654"/>
      <c r="J248" s="653"/>
      <c r="K248" s="654"/>
      <c r="L248" s="653"/>
      <c r="M248" s="654"/>
      <c r="N248" s="653"/>
      <c r="O248" s="654"/>
      <c r="P248" s="653"/>
      <c r="Q248" s="654"/>
      <c r="R248" s="653"/>
      <c r="S248" s="654"/>
      <c r="T248" s="309"/>
      <c r="U248" s="19">
        <f>IF(OR(D248="s",F248="s",H248="s",J248="s",L248="s",N248="s",P248="s",R248="s"), 0, IF(OR(D248="a",F248="a",H248="a",J248="a",L248="a",N248="a",P248="a",R248="a"),V248,0))</f>
        <v>0</v>
      </c>
      <c r="V248" s="310">
        <v>5</v>
      </c>
      <c r="W248" s="29">
        <f>COUNTIF(D248:S248,"a")+COUNTIF(D248:S248,"s")</f>
        <v>0</v>
      </c>
      <c r="X248" s="101"/>
      <c r="Z248" s="137" t="s">
        <v>138</v>
      </c>
    </row>
    <row r="249" spans="1:86" ht="27.95" customHeight="1" x14ac:dyDescent="0.2">
      <c r="A249" s="179"/>
      <c r="B249" s="120" t="s">
        <v>604</v>
      </c>
      <c r="C249" s="349" t="s">
        <v>605</v>
      </c>
      <c r="D249" s="653"/>
      <c r="E249" s="654"/>
      <c r="F249" s="653"/>
      <c r="G249" s="654"/>
      <c r="H249" s="653"/>
      <c r="I249" s="654"/>
      <c r="J249" s="653"/>
      <c r="K249" s="654"/>
      <c r="L249" s="653"/>
      <c r="M249" s="654"/>
      <c r="N249" s="653"/>
      <c r="O249" s="654"/>
      <c r="P249" s="653"/>
      <c r="Q249" s="654"/>
      <c r="R249" s="653"/>
      <c r="S249" s="654"/>
      <c r="T249" s="37"/>
      <c r="U249" s="19">
        <f>IF(OR(D249="s",F249="s",H249="s",J249="s",L249="s",N249="s",P249="s",R249="s"), 0, IF(OR(D249="a",F249="a",H249="a",J249="a",L249="a",N249="a",P249="a",R249="a"),V249,0))</f>
        <v>0</v>
      </c>
      <c r="V249" s="312">
        <f>IF(T249="na",0,10)</f>
        <v>10</v>
      </c>
      <c r="W249" s="29">
        <f>COUNTIF(D249:S249,"a")+COUNTIF(D249:S249,"s")+COUNTIF(T249,"NA")</f>
        <v>0</v>
      </c>
      <c r="X249" s="101"/>
      <c r="Z249" s="137"/>
    </row>
    <row r="250" spans="1:86" ht="27.95" customHeight="1" x14ac:dyDescent="0.2">
      <c r="A250" s="179"/>
      <c r="B250" s="120" t="s">
        <v>594</v>
      </c>
      <c r="C250" s="349" t="s">
        <v>595</v>
      </c>
      <c r="D250" s="653"/>
      <c r="E250" s="654"/>
      <c r="F250" s="653"/>
      <c r="G250" s="654"/>
      <c r="H250" s="653"/>
      <c r="I250" s="654"/>
      <c r="J250" s="653"/>
      <c r="K250" s="654"/>
      <c r="L250" s="653"/>
      <c r="M250" s="654"/>
      <c r="N250" s="653"/>
      <c r="O250" s="654"/>
      <c r="P250" s="653"/>
      <c r="Q250" s="654"/>
      <c r="R250" s="653"/>
      <c r="S250" s="654"/>
      <c r="T250" s="309"/>
      <c r="U250" s="19">
        <f>IF(OR(D250="s",F250="s",H250="s",J250="s",L250="s",N250="s",P250="s",R250="s"), 0, IF(OR(D250="a",F250="a",H250="a",J250="a",L250="a",N250="a",P250="a",R250="a"),V250,0))</f>
        <v>0</v>
      </c>
      <c r="V250" s="310">
        <v>5</v>
      </c>
      <c r="W250" s="29">
        <f>COUNTIF(D250:S250,"a")+COUNTIF(D250:S250,"s")</f>
        <v>0</v>
      </c>
      <c r="X250" s="101"/>
      <c r="Z250" s="137"/>
    </row>
    <row r="251" spans="1:86" ht="27.95" customHeight="1" x14ac:dyDescent="0.2">
      <c r="A251" s="179"/>
      <c r="B251" s="120" t="s">
        <v>596</v>
      </c>
      <c r="C251" s="349" t="s">
        <v>597</v>
      </c>
      <c r="D251" s="653"/>
      <c r="E251" s="654"/>
      <c r="F251" s="653"/>
      <c r="G251" s="654"/>
      <c r="H251" s="653"/>
      <c r="I251" s="654"/>
      <c r="J251" s="653"/>
      <c r="K251" s="654"/>
      <c r="L251" s="653"/>
      <c r="M251" s="654"/>
      <c r="N251" s="653"/>
      <c r="O251" s="654"/>
      <c r="P251" s="653"/>
      <c r="Q251" s="654"/>
      <c r="R251" s="653"/>
      <c r="S251" s="654"/>
      <c r="T251" s="309"/>
      <c r="U251" s="19">
        <f>IF(OR(D251="s",F251="s",H251="s",J251="s",L251="s",N251="s",P251="s",R251="s"), 0, IF(OR(D251="a",F251="a",H251="a",J251="a",L251="a",N251="a",P251="a",R251="a"),V251,0))</f>
        <v>0</v>
      </c>
      <c r="V251" s="312">
        <v>5</v>
      </c>
      <c r="W251" s="29">
        <f>COUNTIF(D251:S251,"a")+COUNTIF(D251:S251,"s")</f>
        <v>0</v>
      </c>
      <c r="X251" s="101"/>
      <c r="Z251" s="137"/>
    </row>
    <row r="252" spans="1:86" ht="45" customHeight="1" x14ac:dyDescent="0.2">
      <c r="A252" s="179" t="s">
        <v>152</v>
      </c>
      <c r="B252" s="120" t="s">
        <v>271</v>
      </c>
      <c r="C252" s="349" t="s">
        <v>1231</v>
      </c>
      <c r="D252" s="661"/>
      <c r="E252" s="662"/>
      <c r="F252" s="661"/>
      <c r="G252" s="662"/>
      <c r="H252" s="661"/>
      <c r="I252" s="662"/>
      <c r="J252" s="661"/>
      <c r="K252" s="662"/>
      <c r="L252" s="661"/>
      <c r="M252" s="662"/>
      <c r="N252" s="661"/>
      <c r="O252" s="662"/>
      <c r="P252" s="661"/>
      <c r="Q252" s="662"/>
      <c r="R252" s="661"/>
      <c r="S252" s="662"/>
      <c r="T252" s="351"/>
      <c r="U252" s="34">
        <f>IF(OR(D252="s",F252="s",H252="s",J252="s",L252="s",N252="s",P252="s",R252="s"), 0, IF(OR(D252="a",F252="a",H252="a",J252="a",L252="a",N252="a",P252="a",R252="a"),V252,0))</f>
        <v>0</v>
      </c>
      <c r="V252" s="323">
        <v>5</v>
      </c>
      <c r="W252" s="29">
        <f>COUNTIF(D252:S252,"a")+COUNTIF(D252:S252,"s")</f>
        <v>0</v>
      </c>
      <c r="X252" s="101"/>
      <c r="Z252" s="137"/>
    </row>
    <row r="253" spans="1:86" ht="27.95" customHeight="1" x14ac:dyDescent="0.2">
      <c r="A253" s="581"/>
      <c r="B253" s="120"/>
      <c r="C253" s="607" t="s">
        <v>1127</v>
      </c>
      <c r="D253" s="878"/>
      <c r="E253" s="879"/>
      <c r="F253" s="879"/>
      <c r="G253" s="879"/>
      <c r="H253" s="879"/>
      <c r="I253" s="879"/>
      <c r="J253" s="879"/>
      <c r="K253" s="879"/>
      <c r="L253" s="879"/>
      <c r="M253" s="879"/>
      <c r="N253" s="879"/>
      <c r="O253" s="879"/>
      <c r="P253" s="879"/>
      <c r="Q253" s="879"/>
      <c r="R253" s="879"/>
      <c r="S253" s="879"/>
      <c r="T253" s="879"/>
      <c r="U253" s="879"/>
      <c r="V253" s="880"/>
      <c r="W253" s="29"/>
      <c r="Z253" s="137"/>
    </row>
    <row r="254" spans="1:86" ht="27.95" customHeight="1" x14ac:dyDescent="0.2">
      <c r="A254" s="581"/>
      <c r="B254" s="120"/>
      <c r="C254" s="607" t="s">
        <v>1136</v>
      </c>
      <c r="D254" s="872"/>
      <c r="E254" s="873"/>
      <c r="F254" s="873"/>
      <c r="G254" s="873"/>
      <c r="H254" s="873"/>
      <c r="I254" s="873"/>
      <c r="J254" s="873"/>
      <c r="K254" s="873"/>
      <c r="L254" s="873"/>
      <c r="M254" s="873"/>
      <c r="N254" s="873"/>
      <c r="O254" s="873"/>
      <c r="P254" s="873"/>
      <c r="Q254" s="873"/>
      <c r="R254" s="873"/>
      <c r="S254" s="873"/>
      <c r="T254" s="873"/>
      <c r="U254" s="873"/>
      <c r="V254" s="874"/>
      <c r="W254" s="29"/>
      <c r="Z254" s="137"/>
    </row>
    <row r="255" spans="1:86" ht="27.95" customHeight="1" x14ac:dyDescent="0.2">
      <c r="A255" s="179"/>
      <c r="B255" s="120" t="s">
        <v>598</v>
      </c>
      <c r="C255" s="349" t="s">
        <v>599</v>
      </c>
      <c r="D255" s="653"/>
      <c r="E255" s="654"/>
      <c r="F255" s="653"/>
      <c r="G255" s="654"/>
      <c r="H255" s="653"/>
      <c r="I255" s="654"/>
      <c r="J255" s="653"/>
      <c r="K255" s="654"/>
      <c r="L255" s="653"/>
      <c r="M255" s="654"/>
      <c r="N255" s="653"/>
      <c r="O255" s="654"/>
      <c r="P255" s="653"/>
      <c r="Q255" s="654"/>
      <c r="R255" s="653"/>
      <c r="S255" s="654"/>
      <c r="T255" s="309"/>
      <c r="U255" s="19">
        <f>IF(OR(D255="s",F255="s",H255="s",J255="s",L255="s",N255="s",P255="s",R255="s"), 0, IF(OR(D255="a",F255="a",H255="a",J255="a",L255="a",N255="a",P255="a",R255="a"),V255,0))</f>
        <v>0</v>
      </c>
      <c r="V255" s="312">
        <v>5</v>
      </c>
      <c r="W255" s="29">
        <f>COUNTIF(D255:S255,"a")+COUNTIF(D255:S255,"s")</f>
        <v>0</v>
      </c>
      <c r="X255" s="101"/>
      <c r="Z255" s="137" t="s">
        <v>138</v>
      </c>
    </row>
    <row r="256" spans="1:86" ht="45" customHeight="1" x14ac:dyDescent="0.2">
      <c r="A256" s="179"/>
      <c r="B256" s="120" t="s">
        <v>600</v>
      </c>
      <c r="C256" s="349" t="s">
        <v>1186</v>
      </c>
      <c r="D256" s="653"/>
      <c r="E256" s="654"/>
      <c r="F256" s="653"/>
      <c r="G256" s="654"/>
      <c r="H256" s="653"/>
      <c r="I256" s="654"/>
      <c r="J256" s="653"/>
      <c r="K256" s="654"/>
      <c r="L256" s="653"/>
      <c r="M256" s="654"/>
      <c r="N256" s="653"/>
      <c r="O256" s="654"/>
      <c r="P256" s="653"/>
      <c r="Q256" s="654"/>
      <c r="R256" s="653"/>
      <c r="S256" s="654"/>
      <c r="T256" s="37"/>
      <c r="U256" s="19">
        <f>IF(OR(D256="s",F256="s",H256="s",J256="s",L256="s",N256="s",P256="s",R256="s"), 0, IF(OR(D256="a",F256="a",H256="a",J256="a",L256="a",N256="a",P256="a",R256="a"),V256,0))</f>
        <v>0</v>
      </c>
      <c r="V256" s="312">
        <f>IF(T256="na",0,10)</f>
        <v>10</v>
      </c>
      <c r="W256" s="29">
        <f>COUNTIF(D256:S256,"a")+COUNTIF(D256:S256,"s")+COUNTIF(T256,"NA")</f>
        <v>0</v>
      </c>
      <c r="X256" s="101"/>
      <c r="Z256" s="137" t="s">
        <v>138</v>
      </c>
    </row>
    <row r="257" spans="1:26" ht="45" customHeight="1" x14ac:dyDescent="0.2">
      <c r="A257" s="179"/>
      <c r="B257" s="120" t="s">
        <v>601</v>
      </c>
      <c r="C257" s="349" t="s">
        <v>1137</v>
      </c>
      <c r="D257" s="653"/>
      <c r="E257" s="654"/>
      <c r="F257" s="653"/>
      <c r="G257" s="654"/>
      <c r="H257" s="653"/>
      <c r="I257" s="654"/>
      <c r="J257" s="653"/>
      <c r="K257" s="654"/>
      <c r="L257" s="653"/>
      <c r="M257" s="654"/>
      <c r="N257" s="653"/>
      <c r="O257" s="654"/>
      <c r="P257" s="653"/>
      <c r="Q257" s="654"/>
      <c r="R257" s="653"/>
      <c r="S257" s="654"/>
      <c r="T257" s="37"/>
      <c r="U257" s="19">
        <f>IF(OR(D257="s",F257="s",H257="s",J257="s",L257="s",N257="s",P257="s",R257="s"), 0, IF(OR(D257="a",F257="a",H257="a",J257="a",L257="a",N257="a",P257="a",R257="a"),V257,0))</f>
        <v>0</v>
      </c>
      <c r="V257" s="312">
        <f>IF(T257="na",0,5)</f>
        <v>5</v>
      </c>
      <c r="W257" s="29">
        <f>COUNTIF(D257:S257,"a")+COUNTIF(D257:S257,"s")+COUNTIF(T257,"NA")</f>
        <v>0</v>
      </c>
      <c r="X257" s="101"/>
      <c r="Z257" s="137"/>
    </row>
    <row r="258" spans="1:26" ht="27.95" customHeight="1" x14ac:dyDescent="0.2">
      <c r="A258" s="179"/>
      <c r="B258" s="120" t="s">
        <v>602</v>
      </c>
      <c r="C258" s="349" t="s">
        <v>1138</v>
      </c>
      <c r="D258" s="653"/>
      <c r="E258" s="654"/>
      <c r="F258" s="653"/>
      <c r="G258" s="654"/>
      <c r="H258" s="653"/>
      <c r="I258" s="654"/>
      <c r="J258" s="653"/>
      <c r="K258" s="654"/>
      <c r="L258" s="653"/>
      <c r="M258" s="654"/>
      <c r="N258" s="653"/>
      <c r="O258" s="654"/>
      <c r="P258" s="653"/>
      <c r="Q258" s="654"/>
      <c r="R258" s="653"/>
      <c r="S258" s="654"/>
      <c r="T258" s="309"/>
      <c r="U258" s="19">
        <f>IF(OR(D258="s",F258="s",H258="s",J258="s",L258="s",N258="s",P258="s",R258="s"), 0, IF(OR(D258="a",F258="a",H258="a",J258="a",L258="a",N258="a",P258="a",R258="a"),V258,0))</f>
        <v>0</v>
      </c>
      <c r="V258" s="312">
        <v>5</v>
      </c>
      <c r="W258" s="29">
        <f>COUNTIF(D258:S258,"a")+COUNTIF(D258:S258,"s")</f>
        <v>0</v>
      </c>
      <c r="X258" s="101"/>
      <c r="Z258" s="137"/>
    </row>
    <row r="259" spans="1:26" ht="27.95" customHeight="1" x14ac:dyDescent="0.2">
      <c r="A259" s="179"/>
      <c r="B259" s="120" t="s">
        <v>603</v>
      </c>
      <c r="C259" s="349" t="s">
        <v>1139</v>
      </c>
      <c r="D259" s="653"/>
      <c r="E259" s="654"/>
      <c r="F259" s="653"/>
      <c r="G259" s="654"/>
      <c r="H259" s="653"/>
      <c r="I259" s="654"/>
      <c r="J259" s="653"/>
      <c r="K259" s="654"/>
      <c r="L259" s="653"/>
      <c r="M259" s="654"/>
      <c r="N259" s="653"/>
      <c r="O259" s="654"/>
      <c r="P259" s="653"/>
      <c r="Q259" s="654"/>
      <c r="R259" s="653"/>
      <c r="S259" s="654"/>
      <c r="T259" s="332"/>
      <c r="U259" s="19">
        <f>IF(OR(D259="s",F259="s",H259="s",J259="s",L259="s",N259="s",P259="s",R259="s"), 0, IF(OR(D259="a",F259="a",H259="a",J259="a",L259="a",N259="a",P259="a",R259="a"),V259,0))</f>
        <v>0</v>
      </c>
      <c r="V259" s="312">
        <v>5</v>
      </c>
      <c r="W259" s="29">
        <f>COUNTIF(D259:S259,"a")+COUNTIF(D259:S259,"s")</f>
        <v>0</v>
      </c>
      <c r="X259" s="101"/>
      <c r="Z259" s="137"/>
    </row>
    <row r="260" spans="1:26" ht="27.95" customHeight="1" x14ac:dyDescent="0.2">
      <c r="A260" s="581"/>
      <c r="B260" s="120"/>
      <c r="C260" s="607" t="s">
        <v>1128</v>
      </c>
      <c r="D260" s="872"/>
      <c r="E260" s="873"/>
      <c r="F260" s="873"/>
      <c r="G260" s="873"/>
      <c r="H260" s="873"/>
      <c r="I260" s="873"/>
      <c r="J260" s="873"/>
      <c r="K260" s="873"/>
      <c r="L260" s="873"/>
      <c r="M260" s="873"/>
      <c r="N260" s="873"/>
      <c r="O260" s="873"/>
      <c r="P260" s="873"/>
      <c r="Q260" s="873"/>
      <c r="R260" s="873"/>
      <c r="S260" s="873"/>
      <c r="T260" s="873"/>
      <c r="U260" s="873"/>
      <c r="V260" s="874"/>
      <c r="W260" s="29"/>
      <c r="Z260" s="137"/>
    </row>
    <row r="261" spans="1:26" ht="27.95" customHeight="1" x14ac:dyDescent="0.2">
      <c r="A261" s="410"/>
      <c r="B261" s="120" t="s">
        <v>272</v>
      </c>
      <c r="C261" s="349" t="s">
        <v>606</v>
      </c>
      <c r="D261" s="653"/>
      <c r="E261" s="654"/>
      <c r="F261" s="653"/>
      <c r="G261" s="654"/>
      <c r="H261" s="653"/>
      <c r="I261" s="654"/>
      <c r="J261" s="653"/>
      <c r="K261" s="654"/>
      <c r="L261" s="653"/>
      <c r="M261" s="654"/>
      <c r="N261" s="653"/>
      <c r="O261" s="654"/>
      <c r="P261" s="653"/>
      <c r="Q261" s="654"/>
      <c r="R261" s="653"/>
      <c r="S261" s="654"/>
      <c r="T261" s="37"/>
      <c r="U261" s="19">
        <f>IF(OR(D261="s",F261="s",H261="s",J261="s",L261="s",N261="s",P261="s",R261="s"), 0, IF(OR(D261="a",F261="a",H261="a",J261="a",L261="a",N261="a",P261="a",R261="a"),V261,0))</f>
        <v>0</v>
      </c>
      <c r="V261" s="312">
        <v>10</v>
      </c>
      <c r="W261" s="29">
        <f>COUNTIF(D261:S261,"a")+COUNTIF(D261:S261,"s")+COUNTIF(T261,"NA")</f>
        <v>0</v>
      </c>
      <c r="X261" s="101"/>
      <c r="Z261" s="137" t="s">
        <v>138</v>
      </c>
    </row>
    <row r="262" spans="1:26" ht="27.95" customHeight="1" x14ac:dyDescent="0.2">
      <c r="A262" s="581"/>
      <c r="B262" s="120"/>
      <c r="C262" s="607" t="s">
        <v>1129</v>
      </c>
      <c r="D262" s="872"/>
      <c r="E262" s="873"/>
      <c r="F262" s="873"/>
      <c r="G262" s="873"/>
      <c r="H262" s="873"/>
      <c r="I262" s="873"/>
      <c r="J262" s="873"/>
      <c r="K262" s="873"/>
      <c r="L262" s="873"/>
      <c r="M262" s="873"/>
      <c r="N262" s="873"/>
      <c r="O262" s="873"/>
      <c r="P262" s="873"/>
      <c r="Q262" s="873"/>
      <c r="R262" s="873"/>
      <c r="S262" s="873"/>
      <c r="T262" s="873"/>
      <c r="U262" s="873"/>
      <c r="V262" s="874"/>
      <c r="W262" s="29"/>
      <c r="Z262" s="137"/>
    </row>
    <row r="263" spans="1:26" ht="45" customHeight="1" x14ac:dyDescent="0.2">
      <c r="A263" s="179"/>
      <c r="B263" s="120" t="s">
        <v>273</v>
      </c>
      <c r="C263" s="349" t="s">
        <v>1140</v>
      </c>
      <c r="D263" s="653"/>
      <c r="E263" s="654"/>
      <c r="F263" s="653"/>
      <c r="G263" s="654"/>
      <c r="H263" s="653"/>
      <c r="I263" s="654"/>
      <c r="J263" s="653"/>
      <c r="K263" s="654"/>
      <c r="L263" s="653"/>
      <c r="M263" s="654"/>
      <c r="N263" s="653"/>
      <c r="O263" s="654"/>
      <c r="P263" s="653"/>
      <c r="Q263" s="654"/>
      <c r="R263" s="653"/>
      <c r="S263" s="654"/>
      <c r="T263" s="309"/>
      <c r="U263" s="19">
        <f>IF(OR(D263="s",F263="s",H263="s",J263="s",L263="s",N263="s",P263="s",R263="s"), 0, IF(OR(D263="a",F263="a",H263="a",J263="a",L263="a",N263="a",P263="a",R263="a"),V263,0))</f>
        <v>0</v>
      </c>
      <c r="V263" s="312">
        <v>10</v>
      </c>
      <c r="W263" s="29">
        <f>COUNTIF(D263:S263,"a")+COUNTIF(D263:S263,"s")</f>
        <v>0</v>
      </c>
      <c r="X263" s="101"/>
      <c r="Z263" s="137" t="s">
        <v>138</v>
      </c>
    </row>
    <row r="264" spans="1:26" ht="27.95" customHeight="1" x14ac:dyDescent="0.2">
      <c r="A264" s="581"/>
      <c r="B264" s="120"/>
      <c r="C264" s="607" t="s">
        <v>1130</v>
      </c>
      <c r="D264" s="872"/>
      <c r="E264" s="873"/>
      <c r="F264" s="873"/>
      <c r="G264" s="873"/>
      <c r="H264" s="873"/>
      <c r="I264" s="873"/>
      <c r="J264" s="873"/>
      <c r="K264" s="873"/>
      <c r="L264" s="873"/>
      <c r="M264" s="873"/>
      <c r="N264" s="873"/>
      <c r="O264" s="873"/>
      <c r="P264" s="873"/>
      <c r="Q264" s="873"/>
      <c r="R264" s="873"/>
      <c r="S264" s="873"/>
      <c r="T264" s="873"/>
      <c r="U264" s="873"/>
      <c r="V264" s="874"/>
      <c r="W264" s="29"/>
      <c r="Z264" s="137"/>
    </row>
    <row r="265" spans="1:26" ht="27.95" customHeight="1" x14ac:dyDescent="0.2">
      <c r="A265" s="179"/>
      <c r="B265" s="120" t="s">
        <v>592</v>
      </c>
      <c r="C265" s="349" t="s">
        <v>1147</v>
      </c>
      <c r="D265" s="653"/>
      <c r="E265" s="654"/>
      <c r="F265" s="653"/>
      <c r="G265" s="654"/>
      <c r="H265" s="653"/>
      <c r="I265" s="654"/>
      <c r="J265" s="653"/>
      <c r="K265" s="654"/>
      <c r="L265" s="653"/>
      <c r="M265" s="654"/>
      <c r="N265" s="653"/>
      <c r="O265" s="654"/>
      <c r="P265" s="653"/>
      <c r="Q265" s="654"/>
      <c r="R265" s="653"/>
      <c r="S265" s="654"/>
      <c r="T265" s="309"/>
      <c r="U265" s="19">
        <f>IF(OR(D265="s",F265="s",H265="s",J265="s",L265="s",N265="s",P265="s",R265="s"), 0, IF(OR(D265="a",F265="a",H265="a",J265="a",L265="a",N265="a",P265="a",R265="a"),V265,0))</f>
        <v>0</v>
      </c>
      <c r="V265" s="312">
        <v>10</v>
      </c>
      <c r="W265" s="29">
        <f>COUNTIF(D265:S265,"a")+COUNTIF(D265:S265,"s")</f>
        <v>0</v>
      </c>
      <c r="X265" s="101"/>
      <c r="Z265" s="137"/>
    </row>
    <row r="266" spans="1:26" ht="27.95" customHeight="1" x14ac:dyDescent="0.2">
      <c r="A266" s="168"/>
      <c r="B266" s="111" t="s">
        <v>1141</v>
      </c>
      <c r="C266" s="348" t="s">
        <v>1142</v>
      </c>
      <c r="D266" s="659"/>
      <c r="E266" s="660"/>
      <c r="F266" s="659"/>
      <c r="G266" s="660"/>
      <c r="H266" s="659"/>
      <c r="I266" s="660"/>
      <c r="J266" s="659"/>
      <c r="K266" s="660"/>
      <c r="L266" s="659"/>
      <c r="M266" s="660"/>
      <c r="N266" s="659"/>
      <c r="O266" s="660"/>
      <c r="P266" s="659"/>
      <c r="Q266" s="660"/>
      <c r="R266" s="659"/>
      <c r="S266" s="660"/>
      <c r="T266" s="309"/>
      <c r="U266" s="304">
        <f>IF(OR(D266="s",F266="s",H266="s",J266="s",L266="s",N266="s",P266="s",R266="s"), 0, IF(OR(D266="a",F266="a",H266="a",J266="a",L266="a",N266="a",P266="a",R266="a"),V266,0))</f>
        <v>0</v>
      </c>
      <c r="V266" s="310">
        <v>5</v>
      </c>
      <c r="W266" s="29">
        <f>COUNTIF(D266:S266,"a")+COUNTIF(D266:S266,"s")</f>
        <v>0</v>
      </c>
      <c r="X266" s="101"/>
      <c r="Z266" s="137" t="s">
        <v>138</v>
      </c>
    </row>
    <row r="267" spans="1:26" ht="45" customHeight="1" x14ac:dyDescent="0.2">
      <c r="A267" s="179"/>
      <c r="B267" s="120" t="s">
        <v>1143</v>
      </c>
      <c r="C267" s="349" t="s">
        <v>1144</v>
      </c>
      <c r="D267" s="653"/>
      <c r="E267" s="654"/>
      <c r="F267" s="653"/>
      <c r="G267" s="654"/>
      <c r="H267" s="653"/>
      <c r="I267" s="654"/>
      <c r="J267" s="653"/>
      <c r="K267" s="654"/>
      <c r="L267" s="653"/>
      <c r="M267" s="654"/>
      <c r="N267" s="653"/>
      <c r="O267" s="654"/>
      <c r="P267" s="653"/>
      <c r="Q267" s="654"/>
      <c r="R267" s="653"/>
      <c r="S267" s="654"/>
      <c r="T267" s="309"/>
      <c r="U267" s="19">
        <f t="shared" ref="U267:U270" si="34">IF(OR(D267="s",F267="s",H267="s",J267="s",L267="s",N267="s",P267="s",R267="s"), 0, IF(OR(D267="a",F267="a",H267="a",J267="a",L267="a",N267="a",P267="a",R267="a"),V267,0))</f>
        <v>0</v>
      </c>
      <c r="V267" s="310">
        <v>5</v>
      </c>
      <c r="W267" s="29">
        <f t="shared" ref="W267:W270" si="35">COUNTIF(D267:S267,"a")+COUNTIF(D267:S267,"s")</f>
        <v>0</v>
      </c>
      <c r="X267" s="101"/>
      <c r="Z267" s="137"/>
    </row>
    <row r="268" spans="1:26" ht="45" customHeight="1" x14ac:dyDescent="0.2">
      <c r="A268" s="179"/>
      <c r="B268" s="120" t="s">
        <v>1131</v>
      </c>
      <c r="C268" s="349" t="s">
        <v>1145</v>
      </c>
      <c r="D268" s="653"/>
      <c r="E268" s="654"/>
      <c r="F268" s="653"/>
      <c r="G268" s="654"/>
      <c r="H268" s="653"/>
      <c r="I268" s="654"/>
      <c r="J268" s="653"/>
      <c r="K268" s="654"/>
      <c r="L268" s="653"/>
      <c r="M268" s="654"/>
      <c r="N268" s="653"/>
      <c r="O268" s="654"/>
      <c r="P268" s="653"/>
      <c r="Q268" s="654"/>
      <c r="R268" s="653"/>
      <c r="S268" s="654"/>
      <c r="T268" s="309"/>
      <c r="U268" s="19">
        <f t="shared" si="34"/>
        <v>0</v>
      </c>
      <c r="V268" s="312">
        <v>5</v>
      </c>
      <c r="W268" s="29">
        <f t="shared" si="35"/>
        <v>0</v>
      </c>
      <c r="X268" s="101"/>
      <c r="Z268" s="137"/>
    </row>
    <row r="269" spans="1:26" ht="45" customHeight="1" x14ac:dyDescent="0.2">
      <c r="A269" s="179"/>
      <c r="B269" s="120" t="s">
        <v>1132</v>
      </c>
      <c r="C269" s="349" t="s">
        <v>1181</v>
      </c>
      <c r="D269" s="653"/>
      <c r="E269" s="654"/>
      <c r="F269" s="653"/>
      <c r="G269" s="654"/>
      <c r="H269" s="653"/>
      <c r="I269" s="654"/>
      <c r="J269" s="653"/>
      <c r="K269" s="654"/>
      <c r="L269" s="653"/>
      <c r="M269" s="654"/>
      <c r="N269" s="653"/>
      <c r="O269" s="654"/>
      <c r="P269" s="653"/>
      <c r="Q269" s="654"/>
      <c r="R269" s="653"/>
      <c r="S269" s="654"/>
      <c r="T269" s="309"/>
      <c r="U269" s="19">
        <f t="shared" si="34"/>
        <v>0</v>
      </c>
      <c r="V269" s="312">
        <v>5</v>
      </c>
      <c r="W269" s="29">
        <f t="shared" si="35"/>
        <v>0</v>
      </c>
      <c r="X269" s="101"/>
      <c r="Z269" s="137"/>
    </row>
    <row r="270" spans="1:26" ht="45" customHeight="1" x14ac:dyDescent="0.2">
      <c r="A270" s="179" t="s">
        <v>152</v>
      </c>
      <c r="B270" s="120" t="s">
        <v>1133</v>
      </c>
      <c r="C270" s="349" t="s">
        <v>1235</v>
      </c>
      <c r="D270" s="653"/>
      <c r="E270" s="654"/>
      <c r="F270" s="653"/>
      <c r="G270" s="654"/>
      <c r="H270" s="653"/>
      <c r="I270" s="654"/>
      <c r="J270" s="653"/>
      <c r="K270" s="654"/>
      <c r="L270" s="653"/>
      <c r="M270" s="654"/>
      <c r="N270" s="653"/>
      <c r="O270" s="654"/>
      <c r="P270" s="653"/>
      <c r="Q270" s="654"/>
      <c r="R270" s="653"/>
      <c r="S270" s="654"/>
      <c r="T270" s="309"/>
      <c r="U270" s="19">
        <f t="shared" si="34"/>
        <v>0</v>
      </c>
      <c r="V270" s="312">
        <v>5</v>
      </c>
      <c r="W270" s="29">
        <f t="shared" si="35"/>
        <v>0</v>
      </c>
      <c r="X270" s="101"/>
      <c r="Z270" s="137"/>
    </row>
    <row r="271" spans="1:26" ht="27.95" customHeight="1" x14ac:dyDescent="0.2">
      <c r="A271" s="581"/>
      <c r="B271" s="120"/>
      <c r="C271" s="607" t="s">
        <v>1134</v>
      </c>
      <c r="D271" s="872"/>
      <c r="E271" s="873"/>
      <c r="F271" s="873"/>
      <c r="G271" s="873"/>
      <c r="H271" s="873"/>
      <c r="I271" s="873"/>
      <c r="J271" s="873"/>
      <c r="K271" s="873"/>
      <c r="L271" s="873"/>
      <c r="M271" s="873"/>
      <c r="N271" s="873"/>
      <c r="O271" s="873"/>
      <c r="P271" s="873"/>
      <c r="Q271" s="873"/>
      <c r="R271" s="873"/>
      <c r="S271" s="873"/>
      <c r="T271" s="873"/>
      <c r="U271" s="873"/>
      <c r="V271" s="874"/>
      <c r="W271" s="29"/>
      <c r="Z271" s="137"/>
    </row>
    <row r="272" spans="1:26" ht="27.95" customHeight="1" thickBot="1" x14ac:dyDescent="0.25">
      <c r="A272" s="179"/>
      <c r="B272" s="120" t="s">
        <v>270</v>
      </c>
      <c r="C272" s="349" t="s">
        <v>1146</v>
      </c>
      <c r="D272" s="653"/>
      <c r="E272" s="654"/>
      <c r="F272" s="653"/>
      <c r="G272" s="654"/>
      <c r="H272" s="653"/>
      <c r="I272" s="654"/>
      <c r="J272" s="653"/>
      <c r="K272" s="654"/>
      <c r="L272" s="653"/>
      <c r="M272" s="654"/>
      <c r="N272" s="653"/>
      <c r="O272" s="654"/>
      <c r="P272" s="653"/>
      <c r="Q272" s="654"/>
      <c r="R272" s="653"/>
      <c r="S272" s="654"/>
      <c r="T272" s="309"/>
      <c r="U272" s="19">
        <f t="shared" ref="U272" si="36">IF(OR(D272="s",F272="s",H272="s",J272="s",L272="s",N272="s",P272="s",R272="s"), 0, IF(OR(D272="a",F272="a",H272="a",J272="a",L272="a",N272="a",P272="a",R272="a"),V272,0))</f>
        <v>0</v>
      </c>
      <c r="V272" s="312">
        <v>5</v>
      </c>
      <c r="W272" s="29">
        <f>COUNTIF(D272:S272,"a")+COUNTIF(D272:S272,"s")</f>
        <v>0</v>
      </c>
      <c r="X272" s="101"/>
      <c r="Z272" s="137" t="s">
        <v>138</v>
      </c>
    </row>
    <row r="273" spans="1:26" ht="21" customHeight="1" thickTop="1" thickBot="1" x14ac:dyDescent="0.25">
      <c r="A273" s="179"/>
      <c r="B273" s="23"/>
      <c r="C273" s="313"/>
      <c r="D273" s="663" t="s">
        <v>140</v>
      </c>
      <c r="E273" s="689"/>
      <c r="F273" s="689"/>
      <c r="G273" s="689"/>
      <c r="H273" s="689"/>
      <c r="I273" s="689"/>
      <c r="J273" s="689"/>
      <c r="K273" s="689"/>
      <c r="L273" s="689"/>
      <c r="M273" s="689"/>
      <c r="N273" s="689"/>
      <c r="O273" s="689"/>
      <c r="P273" s="689"/>
      <c r="Q273" s="689"/>
      <c r="R273" s="689"/>
      <c r="S273" s="689"/>
      <c r="T273" s="764"/>
      <c r="U273" s="306">
        <f>SUM(U248:U272)</f>
        <v>0</v>
      </c>
      <c r="V273" s="314">
        <f>SUM(V248:V272)</f>
        <v>120</v>
      </c>
      <c r="Z273" s="137"/>
    </row>
    <row r="274" spans="1:26" ht="21" customHeight="1" thickBot="1" x14ac:dyDescent="0.25">
      <c r="A274" s="171"/>
      <c r="B274" s="44"/>
      <c r="C274" s="353" t="s">
        <v>160</v>
      </c>
      <c r="D274" s="866"/>
      <c r="E274" s="665"/>
      <c r="F274" s="712">
        <v>50</v>
      </c>
      <c r="G274" s="713"/>
      <c r="H274" s="713"/>
      <c r="I274" s="713"/>
      <c r="J274" s="713"/>
      <c r="K274" s="713"/>
      <c r="L274" s="713"/>
      <c r="M274" s="713"/>
      <c r="N274" s="713"/>
      <c r="O274" s="713"/>
      <c r="P274" s="713"/>
      <c r="Q274" s="713"/>
      <c r="R274" s="713"/>
      <c r="S274" s="713"/>
      <c r="T274" s="713"/>
      <c r="U274" s="713"/>
      <c r="V274" s="714"/>
      <c r="Z274" s="137"/>
    </row>
    <row r="275" spans="1:26" ht="30" customHeight="1" thickBot="1" x14ac:dyDescent="0.25">
      <c r="A275" s="168"/>
      <c r="B275" s="411" t="s">
        <v>977</v>
      </c>
      <c r="C275" s="155" t="s">
        <v>202</v>
      </c>
      <c r="D275" s="211"/>
      <c r="E275" s="212"/>
      <c r="F275" s="151"/>
      <c r="G275" s="32"/>
      <c r="H275" s="211"/>
      <c r="I275" s="212"/>
      <c r="J275" s="151"/>
      <c r="K275" s="32"/>
      <c r="L275" s="211" t="s">
        <v>139</v>
      </c>
      <c r="M275" s="212"/>
      <c r="N275" s="151"/>
      <c r="O275" s="32"/>
      <c r="P275" s="211"/>
      <c r="Q275" s="212"/>
      <c r="R275" s="151"/>
      <c r="S275" s="32"/>
      <c r="T275" s="568"/>
      <c r="U275" s="569"/>
      <c r="V275" s="569"/>
      <c r="W275" s="29"/>
      <c r="X275" s="412"/>
      <c r="Y275" s="330"/>
      <c r="Z275" s="137"/>
    </row>
    <row r="276" spans="1:26" ht="30" customHeight="1" x14ac:dyDescent="0.2">
      <c r="A276" s="168"/>
      <c r="B276" s="582"/>
      <c r="C276" s="579" t="s">
        <v>912</v>
      </c>
      <c r="D276" s="936"/>
      <c r="E276" s="937"/>
      <c r="F276" s="937"/>
      <c r="G276" s="937"/>
      <c r="H276" s="937"/>
      <c r="I276" s="937"/>
      <c r="J276" s="937"/>
      <c r="K276" s="937"/>
      <c r="L276" s="937"/>
      <c r="M276" s="937"/>
      <c r="N276" s="937"/>
      <c r="O276" s="937"/>
      <c r="P276" s="937"/>
      <c r="Q276" s="937"/>
      <c r="R276" s="937"/>
      <c r="S276" s="937"/>
      <c r="T276" s="937"/>
      <c r="U276" s="937"/>
      <c r="V276" s="938"/>
      <c r="X276" s="418"/>
      <c r="Y276" s="330"/>
      <c r="Z276" s="137"/>
    </row>
    <row r="277" spans="1:26" ht="45" customHeight="1" x14ac:dyDescent="0.2">
      <c r="A277" s="187"/>
      <c r="B277" s="111" t="s">
        <v>913</v>
      </c>
      <c r="C277" s="574" t="s">
        <v>978</v>
      </c>
      <c r="D277" s="676"/>
      <c r="E277" s="677"/>
      <c r="F277" s="676"/>
      <c r="G277" s="677"/>
      <c r="H277" s="676"/>
      <c r="I277" s="677"/>
      <c r="J277" s="676"/>
      <c r="K277" s="677"/>
      <c r="L277" s="676"/>
      <c r="M277" s="677"/>
      <c r="N277" s="676"/>
      <c r="O277" s="677"/>
      <c r="P277" s="676"/>
      <c r="Q277" s="677"/>
      <c r="R277" s="676"/>
      <c r="S277" s="677"/>
      <c r="T277" s="577"/>
      <c r="U277" s="206">
        <f>IF(OR(D277="s",F277="s",H277="s",J277="s",L277="s",N277="s",P277="s",R277="s"), 0, IF(OR(D277="a",F277="a",H277="a",J277="a",L277="a",N277="a",P277="a",R277="a"),V277,0))</f>
        <v>0</v>
      </c>
      <c r="V277" s="575">
        <f>IF(T277="na",0,10)</f>
        <v>10</v>
      </c>
      <c r="W277" s="29">
        <f>COUNTIF(D277:S277,"a")+COUNTIF(D277:S277,"s")+COUNTIF(T277,"na")</f>
        <v>0</v>
      </c>
      <c r="X277" s="329"/>
      <c r="Y277" s="330"/>
      <c r="Z277" s="137"/>
    </row>
    <row r="278" spans="1:26" ht="30" customHeight="1" x14ac:dyDescent="0.2">
      <c r="A278" s="187"/>
      <c r="B278" s="43"/>
      <c r="C278" s="454" t="s">
        <v>914</v>
      </c>
      <c r="D278" s="909"/>
      <c r="E278" s="910"/>
      <c r="F278" s="910"/>
      <c r="G278" s="910"/>
      <c r="H278" s="910"/>
      <c r="I278" s="910"/>
      <c r="J278" s="910"/>
      <c r="K278" s="910"/>
      <c r="L278" s="910"/>
      <c r="M278" s="910"/>
      <c r="N278" s="910"/>
      <c r="O278" s="910"/>
      <c r="P278" s="910"/>
      <c r="Q278" s="910"/>
      <c r="R278" s="910"/>
      <c r="S278" s="910"/>
      <c r="T278" s="910"/>
      <c r="U278" s="910"/>
      <c r="V278" s="911"/>
      <c r="W278" s="29"/>
      <c r="X278" s="412"/>
      <c r="Y278" s="330"/>
      <c r="Z278" s="137"/>
    </row>
    <row r="279" spans="1:26" ht="30" customHeight="1" x14ac:dyDescent="0.2">
      <c r="A279" s="187"/>
      <c r="B279" s="43"/>
      <c r="C279" s="454" t="s">
        <v>979</v>
      </c>
      <c r="D279" s="909"/>
      <c r="E279" s="910"/>
      <c r="F279" s="910"/>
      <c r="G279" s="910"/>
      <c r="H279" s="910"/>
      <c r="I279" s="910"/>
      <c r="J279" s="910"/>
      <c r="K279" s="910"/>
      <c r="L279" s="910"/>
      <c r="M279" s="910"/>
      <c r="N279" s="910"/>
      <c r="O279" s="910"/>
      <c r="P279" s="910"/>
      <c r="Q279" s="910"/>
      <c r="R279" s="910"/>
      <c r="S279" s="910"/>
      <c r="T279" s="910"/>
      <c r="U279" s="910"/>
      <c r="V279" s="911"/>
      <c r="W279" s="29"/>
      <c r="X279" s="412"/>
      <c r="Y279" s="330"/>
      <c r="Z279" s="137"/>
    </row>
    <row r="280" spans="1:26" ht="27.95" customHeight="1" x14ac:dyDescent="0.2">
      <c r="A280" s="187"/>
      <c r="B280" s="120" t="s">
        <v>980</v>
      </c>
      <c r="C280" s="75" t="s">
        <v>981</v>
      </c>
      <c r="D280" s="659"/>
      <c r="E280" s="660"/>
      <c r="F280" s="659"/>
      <c r="G280" s="660"/>
      <c r="H280" s="659"/>
      <c r="I280" s="660"/>
      <c r="J280" s="659"/>
      <c r="K280" s="660"/>
      <c r="L280" s="659"/>
      <c r="M280" s="660"/>
      <c r="N280" s="659"/>
      <c r="O280" s="660"/>
      <c r="P280" s="659"/>
      <c r="Q280" s="660"/>
      <c r="R280" s="659"/>
      <c r="S280" s="660"/>
      <c r="T280" s="38" t="str">
        <f>IF(OR('NOx Data Sheet'!G12="5410.13 - 5410.18",T277="na",'NOx Data Sheet'!G9="STEAM TURBINE",'NOx Data Sheet'!G9="GAS TURBINE",'NOx Data Sheet'!G9="DIESEL-ELECTRIC"),"na", "")</f>
        <v/>
      </c>
      <c r="U280" s="304">
        <f t="shared" ref="U280:U288" si="37">IF(OR(D280="s",F280="s",H280="s",J280="s",L280="s",N280="s",P280="s",R280="s"), 0, IF(OR(D280="a",F280="a",H280="a",J280="a",L280="a",N280="a",P280="a",R280="a"),V280,0))</f>
        <v>0</v>
      </c>
      <c r="V280" s="174">
        <f>IF(T280="na",0,10)</f>
        <v>10</v>
      </c>
      <c r="W280" s="29">
        <f>COUNTIF(D280:S280,"a")+COUNTIF(D280:S280,"s")+COUNTIF(T280,"na")</f>
        <v>0</v>
      </c>
      <c r="X280" s="329"/>
      <c r="Y280" s="330"/>
      <c r="Z280" s="137"/>
    </row>
    <row r="281" spans="1:26" ht="27.95" customHeight="1" x14ac:dyDescent="0.2">
      <c r="A281" s="187"/>
      <c r="B281" s="120" t="s">
        <v>982</v>
      </c>
      <c r="C281" s="419" t="s">
        <v>983</v>
      </c>
      <c r="D281" s="661"/>
      <c r="E281" s="662"/>
      <c r="F281" s="661"/>
      <c r="G281" s="662"/>
      <c r="H281" s="661"/>
      <c r="I281" s="662"/>
      <c r="J281" s="661"/>
      <c r="K281" s="662"/>
      <c r="L281" s="661"/>
      <c r="M281" s="662"/>
      <c r="N281" s="661"/>
      <c r="O281" s="662"/>
      <c r="P281" s="661"/>
      <c r="Q281" s="662"/>
      <c r="R281" s="661"/>
      <c r="S281" s="662"/>
      <c r="T281" s="577" t="str">
        <f>IF(OR('NOx Data Sheet'!G12="5410.13 - 5410.18",T277="na",'NOx Data Sheet'!G10="STEAM TURBINE",'NOx Data Sheet'!G10="GAS TURBINE",'NOx Data Sheet'!G9="DIESEL-ELECTRIC"),"na", "")</f>
        <v/>
      </c>
      <c r="U281" s="34">
        <f t="shared" si="37"/>
        <v>0</v>
      </c>
      <c r="V281" s="575">
        <f>IF(T281="na",0,10)</f>
        <v>10</v>
      </c>
      <c r="W281" s="29">
        <f>COUNTIF(D281:S281,"a")+COUNTIF(D281:S281,"s")+COUNTIF(T281,"na")</f>
        <v>0</v>
      </c>
      <c r="X281" s="329"/>
      <c r="Y281" s="330"/>
      <c r="Z281" s="137"/>
    </row>
    <row r="282" spans="1:26" ht="30" customHeight="1" x14ac:dyDescent="0.2">
      <c r="A282" s="187"/>
      <c r="B282" s="43"/>
      <c r="C282" s="454" t="s">
        <v>984</v>
      </c>
      <c r="D282" s="909"/>
      <c r="E282" s="910"/>
      <c r="F282" s="910"/>
      <c r="G282" s="910"/>
      <c r="H282" s="910"/>
      <c r="I282" s="910"/>
      <c r="J282" s="910"/>
      <c r="K282" s="910"/>
      <c r="L282" s="910"/>
      <c r="M282" s="910"/>
      <c r="N282" s="910"/>
      <c r="O282" s="910"/>
      <c r="P282" s="910"/>
      <c r="Q282" s="910"/>
      <c r="R282" s="910"/>
      <c r="S282" s="910"/>
      <c r="T282" s="910"/>
      <c r="U282" s="910"/>
      <c r="V282" s="911"/>
      <c r="W282" s="29"/>
      <c r="X282" s="412"/>
      <c r="Y282" s="330"/>
      <c r="Z282" s="137"/>
    </row>
    <row r="283" spans="1:26" ht="27.95" customHeight="1" x14ac:dyDescent="0.2">
      <c r="A283" s="187"/>
      <c r="B283" s="120" t="s">
        <v>985</v>
      </c>
      <c r="C283" s="574" t="s">
        <v>986</v>
      </c>
      <c r="D283" s="659"/>
      <c r="E283" s="660"/>
      <c r="F283" s="659"/>
      <c r="G283" s="660"/>
      <c r="H283" s="659"/>
      <c r="I283" s="660"/>
      <c r="J283" s="659"/>
      <c r="K283" s="660"/>
      <c r="L283" s="659"/>
      <c r="M283" s="660"/>
      <c r="N283" s="659"/>
      <c r="O283" s="660"/>
      <c r="P283" s="659"/>
      <c r="Q283" s="660"/>
      <c r="R283" s="659"/>
      <c r="S283" s="660"/>
      <c r="T283" s="38" t="str">
        <f>IF(OR('NOx Data Sheet'!G12="5410.11 - 5410.12",T277="na",'NOx Data Sheet'!G9="STEAM TURBINE",'NOx Data Sheet'!G9="GAS TURBINE",'NOx Data Sheet'!G9="DIESEL-ELECTRIC"),"na","")</f>
        <v/>
      </c>
      <c r="U283" s="304">
        <f t="shared" si="37"/>
        <v>0</v>
      </c>
      <c r="V283" s="174">
        <f>IF(T283="na",0,5)</f>
        <v>5</v>
      </c>
      <c r="W283" s="29">
        <f>IF(OR(COUNTIF(D284:S285,"a")+COUNTIF(D284:S285,"s")+COUNTIF(T284:T285,"na")&gt;0),0,(COUNTIF(D283:S283,"a")+COUNTIF(D283:S283,"s")+COUNTIF(T283,"na")))</f>
        <v>0</v>
      </c>
      <c r="X283" s="329"/>
      <c r="Y283" s="330"/>
      <c r="Z283" s="137"/>
    </row>
    <row r="284" spans="1:26" ht="45" customHeight="1" x14ac:dyDescent="0.2">
      <c r="A284" s="187"/>
      <c r="B284" s="120" t="s">
        <v>987</v>
      </c>
      <c r="C284" s="584" t="s">
        <v>988</v>
      </c>
      <c r="D284" s="653"/>
      <c r="E284" s="654"/>
      <c r="F284" s="653"/>
      <c r="G284" s="654"/>
      <c r="H284" s="653"/>
      <c r="I284" s="654"/>
      <c r="J284" s="653"/>
      <c r="K284" s="654"/>
      <c r="L284" s="653"/>
      <c r="M284" s="654"/>
      <c r="N284" s="653"/>
      <c r="O284" s="654"/>
      <c r="P284" s="653"/>
      <c r="Q284" s="654"/>
      <c r="R284" s="653"/>
      <c r="S284" s="654"/>
      <c r="T284" s="332"/>
      <c r="U284" s="585">
        <f t="shared" si="37"/>
        <v>0</v>
      </c>
      <c r="V284" s="227">
        <f>IF(T283="na",0,10)</f>
        <v>10</v>
      </c>
      <c r="W284" s="29">
        <f>IF(OR(COUNTIF(D283:S283,"a")+COUNTIF(D283:S283,"s")+COUNTIF(T283:T283,"na")+COUNTIF(D285:S285,"a")+COUNTIF(D285:S285,"s")+COUNTIF(T285:T285,"na")&gt;0),0,(COUNTIF(D284:S284,"a")+COUNTIF(D284:S284,"s")+COUNTIF(T284,"na")))</f>
        <v>0</v>
      </c>
      <c r="X284" s="329"/>
      <c r="Y284" s="330"/>
      <c r="Z284" s="137"/>
    </row>
    <row r="285" spans="1:26" ht="45" customHeight="1" x14ac:dyDescent="0.2">
      <c r="A285" s="187"/>
      <c r="B285" s="120" t="s">
        <v>989</v>
      </c>
      <c r="C285" s="584" t="s">
        <v>990</v>
      </c>
      <c r="D285" s="653"/>
      <c r="E285" s="654"/>
      <c r="F285" s="653"/>
      <c r="G285" s="654"/>
      <c r="H285" s="653"/>
      <c r="I285" s="654"/>
      <c r="J285" s="653"/>
      <c r="K285" s="654"/>
      <c r="L285" s="653"/>
      <c r="M285" s="654"/>
      <c r="N285" s="653"/>
      <c r="O285" s="654"/>
      <c r="P285" s="653"/>
      <c r="Q285" s="654"/>
      <c r="R285" s="653"/>
      <c r="S285" s="654"/>
      <c r="T285" s="332"/>
      <c r="U285" s="585">
        <f t="shared" si="37"/>
        <v>0</v>
      </c>
      <c r="V285" s="227">
        <f>IF(T283="na",0,15)</f>
        <v>15</v>
      </c>
      <c r="W285" s="29">
        <f>IF(OR(COUNTIF(D283:S284,"a")+COUNTIF(D283:S284,"s")+COUNTIF(T283:T284,"na")&gt;0),0,(COUNTIF(D285:S285,"a")+COUNTIF(D285:S285,"s")+COUNTIF(T285,"na")))</f>
        <v>0</v>
      </c>
      <c r="X285" s="329"/>
      <c r="Y285" s="330"/>
      <c r="Z285" s="137"/>
    </row>
    <row r="286" spans="1:26" ht="27.95" customHeight="1" x14ac:dyDescent="0.2">
      <c r="A286" s="187"/>
      <c r="B286" s="120" t="s">
        <v>991</v>
      </c>
      <c r="C286" s="419" t="s">
        <v>992</v>
      </c>
      <c r="D286" s="653"/>
      <c r="E286" s="654"/>
      <c r="F286" s="653"/>
      <c r="G286" s="654"/>
      <c r="H286" s="653"/>
      <c r="I286" s="654"/>
      <c r="J286" s="653"/>
      <c r="K286" s="654"/>
      <c r="L286" s="653"/>
      <c r="M286" s="654"/>
      <c r="N286" s="653"/>
      <c r="O286" s="654"/>
      <c r="P286" s="653"/>
      <c r="Q286" s="654"/>
      <c r="R286" s="653"/>
      <c r="S286" s="654"/>
      <c r="T286" s="170" t="str">
        <f>IF(OR('NOx Data Sheet'!G12="5410.11 - 5410.12",T277="na",'NOx Data Sheet'!G10="STEAM TURBINE",'NOx Data Sheet'!G10="GAS TURBINE",'NOx Data Sheet'!G9="DIESEL-ELECTRIC"),"na", "")</f>
        <v/>
      </c>
      <c r="U286" s="19">
        <f t="shared" si="37"/>
        <v>0</v>
      </c>
      <c r="V286" s="227">
        <f>IF(T286="na",0,5)</f>
        <v>5</v>
      </c>
      <c r="W286" s="29">
        <f>IF(OR(COUNTIF(D287:S288,"a")+COUNTIF(D287:S288,"s")+COUNTIF(T287:T288,"na")&gt;0),0,(COUNTIF(D286:S286,"a")+COUNTIF(D286:S286,"s")+COUNTIF(T286,"na")))</f>
        <v>0</v>
      </c>
      <c r="X286" s="329"/>
      <c r="Y286" s="330"/>
      <c r="Z286" s="137"/>
    </row>
    <row r="287" spans="1:26" ht="45" customHeight="1" x14ac:dyDescent="0.2">
      <c r="A287" s="187"/>
      <c r="B287" s="120" t="s">
        <v>993</v>
      </c>
      <c r="C287" s="584" t="s">
        <v>994</v>
      </c>
      <c r="D287" s="653"/>
      <c r="E287" s="654"/>
      <c r="F287" s="653"/>
      <c r="G287" s="654"/>
      <c r="H287" s="653"/>
      <c r="I287" s="654"/>
      <c r="J287" s="653"/>
      <c r="K287" s="654"/>
      <c r="L287" s="653"/>
      <c r="M287" s="654"/>
      <c r="N287" s="653"/>
      <c r="O287" s="654"/>
      <c r="P287" s="653"/>
      <c r="Q287" s="654"/>
      <c r="R287" s="653"/>
      <c r="S287" s="654"/>
      <c r="T287" s="332"/>
      <c r="U287" s="585">
        <f t="shared" si="37"/>
        <v>0</v>
      </c>
      <c r="V287" s="227">
        <f>IF(T286="na",0,10)</f>
        <v>10</v>
      </c>
      <c r="W287" s="29">
        <f>IF(OR(COUNTIF(D286:S286,"a")+COUNTIF(D286:S286,"s")+COUNTIF(T286:T286,"na")+COUNTIF(D288:S288,"a")+COUNTIF(D288:S288,"s")+COUNTIF(T288:T288,"na")&gt;0),0,(COUNTIF(D287:S287,"a")+COUNTIF(D287:S287,"s")+COUNTIF(T287,"na")))</f>
        <v>0</v>
      </c>
      <c r="X287" s="329"/>
      <c r="Y287" s="330"/>
      <c r="Z287" s="137"/>
    </row>
    <row r="288" spans="1:26" ht="45" customHeight="1" x14ac:dyDescent="0.2">
      <c r="A288" s="187"/>
      <c r="B288" s="120" t="s">
        <v>995</v>
      </c>
      <c r="C288" s="584" t="s">
        <v>996</v>
      </c>
      <c r="D288" s="661"/>
      <c r="E288" s="662"/>
      <c r="F288" s="661"/>
      <c r="G288" s="662"/>
      <c r="H288" s="661"/>
      <c r="I288" s="662"/>
      <c r="J288" s="661"/>
      <c r="K288" s="662"/>
      <c r="L288" s="661"/>
      <c r="M288" s="662"/>
      <c r="N288" s="661"/>
      <c r="O288" s="662"/>
      <c r="P288" s="661"/>
      <c r="Q288" s="662"/>
      <c r="R288" s="661"/>
      <c r="S288" s="662"/>
      <c r="T288" s="604"/>
      <c r="U288" s="586">
        <f t="shared" si="37"/>
        <v>0</v>
      </c>
      <c r="V288" s="413">
        <f>IF(T286="na",0,15)</f>
        <v>15</v>
      </c>
      <c r="W288" s="29">
        <f>IF(OR(COUNTIF(D286:S287,"a")+COUNTIF(D286:S287,"s")+COUNTIF(T286:T287,"na")&gt;0),0,(COUNTIF(D288:S288,"a")+COUNTIF(D288:S288,"s")+COUNTIF(T288,"na")))</f>
        <v>0</v>
      </c>
      <c r="X288" s="329"/>
      <c r="Y288" s="330"/>
      <c r="Z288" s="137"/>
    </row>
    <row r="289" spans="1:30" ht="30" customHeight="1" x14ac:dyDescent="0.2">
      <c r="A289" s="187"/>
      <c r="B289" s="43"/>
      <c r="C289" s="454" t="s">
        <v>1148</v>
      </c>
      <c r="D289" s="909"/>
      <c r="E289" s="910"/>
      <c r="F289" s="910"/>
      <c r="G289" s="910"/>
      <c r="H289" s="910"/>
      <c r="I289" s="910"/>
      <c r="J289" s="910"/>
      <c r="K289" s="910"/>
      <c r="L289" s="910"/>
      <c r="M289" s="910"/>
      <c r="N289" s="910"/>
      <c r="O289" s="910"/>
      <c r="P289" s="910"/>
      <c r="Q289" s="910"/>
      <c r="R289" s="910"/>
      <c r="S289" s="910"/>
      <c r="T289" s="910"/>
      <c r="U289" s="910"/>
      <c r="V289" s="911"/>
      <c r="W289" s="29"/>
      <c r="X289" s="412"/>
      <c r="Y289" s="330"/>
      <c r="Z289" s="137"/>
    </row>
    <row r="290" spans="1:30" ht="45" customHeight="1" x14ac:dyDescent="0.2">
      <c r="A290" s="187"/>
      <c r="B290" s="111" t="s">
        <v>1149</v>
      </c>
      <c r="C290" s="71" t="s">
        <v>1191</v>
      </c>
      <c r="D290" s="653"/>
      <c r="E290" s="654"/>
      <c r="F290" s="653"/>
      <c r="G290" s="654"/>
      <c r="H290" s="653"/>
      <c r="I290" s="654"/>
      <c r="J290" s="653"/>
      <c r="K290" s="654"/>
      <c r="L290" s="653"/>
      <c r="M290" s="654"/>
      <c r="N290" s="653"/>
      <c r="O290" s="654"/>
      <c r="P290" s="653"/>
      <c r="Q290" s="654"/>
      <c r="R290" s="653"/>
      <c r="S290" s="654"/>
      <c r="T290" s="170" t="str">
        <f>IF(T277="na","na","")</f>
        <v/>
      </c>
      <c r="U290" s="19">
        <f>IF(OR(D290="s",F290="s",H290="s",J290="s",L290="s",N290="s",P290="s",R290="s"), 0, IF(OR(D290="a",F290="a",H290="a",J290="a",L290="a",N290="a",P290="a",R290="a"),V290,0))</f>
        <v>0</v>
      </c>
      <c r="V290" s="227">
        <f>IF(COUNTIF(D290:S290,"s"),0, IF(T290="na",0, 30))</f>
        <v>30</v>
      </c>
      <c r="W290" s="29">
        <f>COUNTIF(D290:S290,"a")+COUNTIF(D290:S290,"s")+COUNTIF(T290,"na")</f>
        <v>0</v>
      </c>
      <c r="X290" s="329"/>
      <c r="Y290" s="330"/>
      <c r="Z290" s="137"/>
    </row>
    <row r="291" spans="1:30" ht="30" customHeight="1" x14ac:dyDescent="0.2">
      <c r="A291" s="187"/>
      <c r="B291" s="43"/>
      <c r="C291" s="454" t="s">
        <v>916</v>
      </c>
      <c r="D291" s="909"/>
      <c r="E291" s="910"/>
      <c r="F291" s="910"/>
      <c r="G291" s="910"/>
      <c r="H291" s="910"/>
      <c r="I291" s="910"/>
      <c r="J291" s="910"/>
      <c r="K291" s="910"/>
      <c r="L291" s="910"/>
      <c r="M291" s="910"/>
      <c r="N291" s="910"/>
      <c r="O291" s="910"/>
      <c r="P291" s="910"/>
      <c r="Q291" s="910"/>
      <c r="R291" s="910"/>
      <c r="S291" s="910"/>
      <c r="T291" s="910"/>
      <c r="U291" s="910"/>
      <c r="V291" s="911"/>
      <c r="W291" s="29"/>
      <c r="X291" s="412"/>
      <c r="Y291" s="330"/>
      <c r="Z291" s="137"/>
    </row>
    <row r="292" spans="1:30" ht="30" customHeight="1" x14ac:dyDescent="0.2">
      <c r="A292" s="187"/>
      <c r="B292" s="43"/>
      <c r="C292" s="454" t="s">
        <v>917</v>
      </c>
      <c r="D292" s="909"/>
      <c r="E292" s="910"/>
      <c r="F292" s="910"/>
      <c r="G292" s="910"/>
      <c r="H292" s="910"/>
      <c r="I292" s="910"/>
      <c r="J292" s="910"/>
      <c r="K292" s="910"/>
      <c r="L292" s="910"/>
      <c r="M292" s="910"/>
      <c r="N292" s="910"/>
      <c r="O292" s="910"/>
      <c r="P292" s="910"/>
      <c r="Q292" s="910"/>
      <c r="R292" s="910"/>
      <c r="S292" s="910"/>
      <c r="T292" s="910"/>
      <c r="U292" s="910"/>
      <c r="V292" s="911"/>
      <c r="W292" s="29"/>
      <c r="X292" s="412"/>
      <c r="Y292" s="330"/>
      <c r="Z292" s="137"/>
    </row>
    <row r="293" spans="1:30" ht="67.7" customHeight="1" x14ac:dyDescent="0.2">
      <c r="A293" s="187"/>
      <c r="B293" s="120" t="s">
        <v>918</v>
      </c>
      <c r="C293" s="75" t="s">
        <v>997</v>
      </c>
      <c r="D293" s="659"/>
      <c r="E293" s="660"/>
      <c r="F293" s="659"/>
      <c r="G293" s="660"/>
      <c r="H293" s="659"/>
      <c r="I293" s="660"/>
      <c r="J293" s="659"/>
      <c r="K293" s="660"/>
      <c r="L293" s="659"/>
      <c r="M293" s="660"/>
      <c r="N293" s="659"/>
      <c r="O293" s="660"/>
      <c r="P293" s="659"/>
      <c r="Q293" s="660"/>
      <c r="R293" s="659"/>
      <c r="S293" s="660"/>
      <c r="T293" s="37"/>
      <c r="U293" s="304">
        <f t="shared" ref="U293:U295" si="38">IF(OR(D293="s",F293="s",H293="s",J293="s",L293="s",N293="s",P293="s",R293="s"), 0, IF(OR(D293="a",F293="a",H293="a",J293="a",L293="a",N293="a",P293="a",R293="a"),V293,0))</f>
        <v>0</v>
      </c>
      <c r="V293" s="174">
        <f>IF(T293="na",0,10)</f>
        <v>10</v>
      </c>
      <c r="W293" s="29">
        <f>COUNTIF(D293:S293,"a")+COUNTIF(D293:S293,"s")+COUNTIF(T293,"na")</f>
        <v>0</v>
      </c>
      <c r="X293" s="329"/>
      <c r="Y293" s="330"/>
      <c r="Z293" s="137" t="s">
        <v>138</v>
      </c>
    </row>
    <row r="294" spans="1:30" ht="106.5" customHeight="1" x14ac:dyDescent="0.2">
      <c r="A294" s="187"/>
      <c r="B294" s="120" t="s">
        <v>998</v>
      </c>
      <c r="C294" s="71" t="s">
        <v>999</v>
      </c>
      <c r="D294" s="653"/>
      <c r="E294" s="654"/>
      <c r="F294" s="653"/>
      <c r="G294" s="654"/>
      <c r="H294" s="653"/>
      <c r="I294" s="654"/>
      <c r="J294" s="653"/>
      <c r="K294" s="654"/>
      <c r="L294" s="653"/>
      <c r="M294" s="654"/>
      <c r="N294" s="653"/>
      <c r="O294" s="654"/>
      <c r="P294" s="653"/>
      <c r="Q294" s="654"/>
      <c r="R294" s="653"/>
      <c r="S294" s="654"/>
      <c r="T294" s="38" t="str">
        <f>IF(T293="na","na","")</f>
        <v/>
      </c>
      <c r="U294" s="19">
        <f t="shared" si="38"/>
        <v>0</v>
      </c>
      <c r="V294" s="174">
        <f>IF(T294="na",0,15)</f>
        <v>15</v>
      </c>
      <c r="W294" s="29">
        <f>COUNTIF(D294:S294,"a")+COUNTIF(D294:S294,"s")+COUNTIF(T294,"na")</f>
        <v>0</v>
      </c>
      <c r="X294" s="329"/>
      <c r="Y294" s="330"/>
      <c r="Z294" s="137"/>
    </row>
    <row r="295" spans="1:30" ht="48" customHeight="1" x14ac:dyDescent="0.2">
      <c r="A295" s="187"/>
      <c r="B295" s="120" t="s">
        <v>919</v>
      </c>
      <c r="C295" s="419" t="s">
        <v>1000</v>
      </c>
      <c r="D295" s="661"/>
      <c r="E295" s="662"/>
      <c r="F295" s="661"/>
      <c r="G295" s="662"/>
      <c r="H295" s="661"/>
      <c r="I295" s="662"/>
      <c r="J295" s="661"/>
      <c r="K295" s="662"/>
      <c r="L295" s="661"/>
      <c r="M295" s="662"/>
      <c r="N295" s="661"/>
      <c r="O295" s="662"/>
      <c r="P295" s="661"/>
      <c r="Q295" s="662"/>
      <c r="R295" s="661"/>
      <c r="S295" s="662"/>
      <c r="T295" s="577" t="str">
        <f>IF(T293="na","na","")</f>
        <v/>
      </c>
      <c r="U295" s="34">
        <f t="shared" si="38"/>
        <v>0</v>
      </c>
      <c r="V295" s="575">
        <f>IF(T295="na",0,5)</f>
        <v>5</v>
      </c>
      <c r="W295" s="29">
        <f>COUNTIF(D295:S295,"a")+COUNTIF(D295:S295,"s")+COUNTIF(T295,"na")</f>
        <v>0</v>
      </c>
      <c r="X295" s="329"/>
      <c r="Y295" s="330"/>
      <c r="Z295" s="137" t="s">
        <v>138</v>
      </c>
    </row>
    <row r="296" spans="1:30" ht="30" customHeight="1" x14ac:dyDescent="0.2">
      <c r="A296" s="187"/>
      <c r="B296" s="43"/>
      <c r="C296" s="454" t="s">
        <v>920</v>
      </c>
      <c r="D296" s="909"/>
      <c r="E296" s="910"/>
      <c r="F296" s="910"/>
      <c r="G296" s="910"/>
      <c r="H296" s="910"/>
      <c r="I296" s="910"/>
      <c r="J296" s="910"/>
      <c r="K296" s="910"/>
      <c r="L296" s="910"/>
      <c r="M296" s="910"/>
      <c r="N296" s="910"/>
      <c r="O296" s="910"/>
      <c r="P296" s="910"/>
      <c r="Q296" s="910"/>
      <c r="R296" s="910"/>
      <c r="S296" s="910"/>
      <c r="T296" s="910"/>
      <c r="U296" s="910"/>
      <c r="V296" s="911"/>
      <c r="W296" s="29"/>
      <c r="X296" s="412"/>
      <c r="Y296" s="330"/>
      <c r="Z296" s="137"/>
    </row>
    <row r="297" spans="1:30" ht="45" customHeight="1" thickBot="1" x14ac:dyDescent="0.25">
      <c r="A297" s="187"/>
      <c r="B297" s="120" t="s">
        <v>921</v>
      </c>
      <c r="C297" s="75" t="s">
        <v>1001</v>
      </c>
      <c r="D297" s="659"/>
      <c r="E297" s="660"/>
      <c r="F297" s="659"/>
      <c r="G297" s="660"/>
      <c r="H297" s="659"/>
      <c r="I297" s="660"/>
      <c r="J297" s="659"/>
      <c r="K297" s="660"/>
      <c r="L297" s="659"/>
      <c r="M297" s="660"/>
      <c r="N297" s="659"/>
      <c r="O297" s="660"/>
      <c r="P297" s="659"/>
      <c r="Q297" s="660"/>
      <c r="R297" s="659"/>
      <c r="S297" s="660"/>
      <c r="T297" s="37"/>
      <c r="U297" s="304">
        <f t="shared" ref="U297" si="39">IF(OR(D297="s",F297="s",H297="s",J297="s",L297="s",N297="s",P297="s",R297="s"), 0, IF(OR(D297="a",F297="a",H297="a",J297="a",L297="a",N297="a",P297="a",R297="a"),V297,0))</f>
        <v>0</v>
      </c>
      <c r="V297" s="174">
        <f>IF(T297="na",0,20)</f>
        <v>20</v>
      </c>
      <c r="W297" s="29">
        <f>COUNTIF(D297:S297,"a")+COUNTIF(D297:S297,"s")+COUNTIF(T297,"na")</f>
        <v>0</v>
      </c>
      <c r="X297" s="329"/>
      <c r="Y297" s="330"/>
      <c r="Z297" s="137" t="s">
        <v>138</v>
      </c>
    </row>
    <row r="298" spans="1:30" ht="21" customHeight="1" thickTop="1" thickBot="1" x14ac:dyDescent="0.25">
      <c r="A298" s="179"/>
      <c r="B298" s="414"/>
      <c r="C298" s="415"/>
      <c r="D298" s="663" t="s">
        <v>140</v>
      </c>
      <c r="E298" s="689"/>
      <c r="F298" s="689"/>
      <c r="G298" s="689"/>
      <c r="H298" s="689"/>
      <c r="I298" s="689"/>
      <c r="J298" s="689"/>
      <c r="K298" s="689"/>
      <c r="L298" s="689"/>
      <c r="M298" s="689"/>
      <c r="N298" s="689"/>
      <c r="O298" s="689"/>
      <c r="P298" s="689"/>
      <c r="Q298" s="689"/>
      <c r="R298" s="689"/>
      <c r="S298" s="689"/>
      <c r="T298" s="764"/>
      <c r="U298" s="306">
        <f>SUM(U277:U297)</f>
        <v>0</v>
      </c>
      <c r="V298" s="176">
        <f>SUM(V277:V281)+SUM(V285)+SUM(V288)+SUM(V290:V297)</f>
        <v>140</v>
      </c>
      <c r="W298" s="29"/>
      <c r="X298" s="416"/>
      <c r="Y298" s="330"/>
      <c r="Z298" s="137"/>
    </row>
    <row r="299" spans="1:30" ht="21" customHeight="1" thickBot="1" x14ac:dyDescent="0.25">
      <c r="A299" s="171"/>
      <c r="B299" s="417"/>
      <c r="C299" s="358"/>
      <c r="D299" s="866"/>
      <c r="E299" s="665"/>
      <c r="F299" s="761">
        <f>IF(AND(T297="na",T293="na"),0,IF(T293="na",20,IF(T297="na",15,35)))</f>
        <v>35</v>
      </c>
      <c r="G299" s="670"/>
      <c r="H299" s="670"/>
      <c r="I299" s="670"/>
      <c r="J299" s="670"/>
      <c r="K299" s="670"/>
      <c r="L299" s="670"/>
      <c r="M299" s="670"/>
      <c r="N299" s="670"/>
      <c r="O299" s="670"/>
      <c r="P299" s="670"/>
      <c r="Q299" s="670"/>
      <c r="R299" s="670"/>
      <c r="S299" s="670"/>
      <c r="T299" s="670"/>
      <c r="U299" s="670"/>
      <c r="V299" s="671"/>
      <c r="W299" s="29"/>
      <c r="X299" s="412"/>
      <c r="Y299" s="330"/>
      <c r="Z299" s="137"/>
    </row>
    <row r="300" spans="1:30" ht="30" customHeight="1" x14ac:dyDescent="0.2">
      <c r="A300" s="168"/>
      <c r="B300" s="129">
        <v>5420</v>
      </c>
      <c r="C300" s="570" t="s">
        <v>922</v>
      </c>
      <c r="D300" s="587"/>
      <c r="E300" s="588"/>
      <c r="F300" s="587"/>
      <c r="G300" s="588"/>
      <c r="H300" s="587"/>
      <c r="I300" s="588"/>
      <c r="J300" s="587"/>
      <c r="K300" s="588"/>
      <c r="L300" s="587" t="s">
        <v>139</v>
      </c>
      <c r="M300" s="588"/>
      <c r="N300" s="587"/>
      <c r="O300" s="588"/>
      <c r="P300" s="587"/>
      <c r="Q300" s="588"/>
      <c r="R300" s="587"/>
      <c r="S300" s="588"/>
      <c r="T300" s="589"/>
      <c r="U300" s="590"/>
      <c r="V300" s="590"/>
      <c r="W300" s="29"/>
      <c r="X300" s="412"/>
      <c r="Y300" s="330"/>
      <c r="Z300" s="137"/>
    </row>
    <row r="301" spans="1:30" ht="30" customHeight="1" x14ac:dyDescent="0.2">
      <c r="A301" s="179"/>
      <c r="B301" s="120"/>
      <c r="C301" s="454" t="s">
        <v>912</v>
      </c>
      <c r="D301" s="735"/>
      <c r="E301" s="736"/>
      <c r="F301" s="736"/>
      <c r="G301" s="736"/>
      <c r="H301" s="736"/>
      <c r="I301" s="736"/>
      <c r="J301" s="736"/>
      <c r="K301" s="736"/>
      <c r="L301" s="736"/>
      <c r="M301" s="736"/>
      <c r="N301" s="736"/>
      <c r="O301" s="736"/>
      <c r="P301" s="736"/>
      <c r="Q301" s="736"/>
      <c r="R301" s="736"/>
      <c r="S301" s="736"/>
      <c r="T301" s="736"/>
      <c r="U301" s="736"/>
      <c r="V301" s="865"/>
      <c r="W301" s="29"/>
      <c r="Z301" s="137"/>
    </row>
    <row r="302" spans="1:30" ht="40.5" x14ac:dyDescent="0.2">
      <c r="A302" s="188"/>
      <c r="B302" s="129" t="s">
        <v>923</v>
      </c>
      <c r="C302" s="85" t="s">
        <v>1002</v>
      </c>
      <c r="D302" s="676"/>
      <c r="E302" s="677"/>
      <c r="F302" s="676"/>
      <c r="G302" s="677"/>
      <c r="H302" s="676"/>
      <c r="I302" s="677"/>
      <c r="J302" s="676"/>
      <c r="K302" s="677"/>
      <c r="L302" s="676"/>
      <c r="M302" s="677"/>
      <c r="N302" s="676"/>
      <c r="O302" s="677"/>
      <c r="P302" s="676"/>
      <c r="Q302" s="677"/>
      <c r="R302" s="676"/>
      <c r="S302" s="677"/>
      <c r="T302" s="583"/>
      <c r="U302" s="206">
        <f>IF(OR(D302="s",F302="s",H302="s",J302="s",L302="s",N302="s",P302="s",R302="s"), 0, IF(OR(D302="a",F302="a",H302="a",J302="a",L302="a",N302="a",P302="a",R302="a"),V302,0))</f>
        <v>0</v>
      </c>
      <c r="V302" s="575">
        <f>IF(T302="na",0,10)</f>
        <v>10</v>
      </c>
      <c r="W302" s="29">
        <f>COUNTIF(D302:S302,"a")+COUNTIF(D302:S302,"s")+COUNTIF(T302,"na")</f>
        <v>0</v>
      </c>
      <c r="X302" s="329"/>
      <c r="Y302" s="330"/>
      <c r="Z302" s="137"/>
      <c r="AB302" s="303"/>
      <c r="AC302" s="303"/>
      <c r="AD302" s="303"/>
    </row>
    <row r="303" spans="1:30" ht="30" customHeight="1" x14ac:dyDescent="0.2">
      <c r="A303" s="179"/>
      <c r="B303" s="120"/>
      <c r="C303" s="454" t="s">
        <v>914</v>
      </c>
      <c r="D303" s="735"/>
      <c r="E303" s="736"/>
      <c r="F303" s="736"/>
      <c r="G303" s="736"/>
      <c r="H303" s="736"/>
      <c r="I303" s="736"/>
      <c r="J303" s="736"/>
      <c r="K303" s="736"/>
      <c r="L303" s="736"/>
      <c r="M303" s="736"/>
      <c r="N303" s="736"/>
      <c r="O303" s="736"/>
      <c r="P303" s="736"/>
      <c r="Q303" s="736"/>
      <c r="R303" s="736"/>
      <c r="S303" s="736"/>
      <c r="T303" s="736"/>
      <c r="U303" s="736"/>
      <c r="V303" s="865"/>
      <c r="W303" s="29"/>
      <c r="Z303" s="137"/>
    </row>
    <row r="304" spans="1:30" ht="106.5" customHeight="1" x14ac:dyDescent="0.2">
      <c r="A304" s="188"/>
      <c r="B304" s="129" t="s">
        <v>924</v>
      </c>
      <c r="C304" s="85" t="s">
        <v>1003</v>
      </c>
      <c r="D304" s="676"/>
      <c r="E304" s="677"/>
      <c r="F304" s="676"/>
      <c r="G304" s="677"/>
      <c r="H304" s="676"/>
      <c r="I304" s="677"/>
      <c r="J304" s="676"/>
      <c r="K304" s="677"/>
      <c r="L304" s="676"/>
      <c r="M304" s="677"/>
      <c r="N304" s="676"/>
      <c r="O304" s="677"/>
      <c r="P304" s="676"/>
      <c r="Q304" s="677"/>
      <c r="R304" s="676"/>
      <c r="S304" s="677"/>
      <c r="T304" s="583"/>
      <c r="U304" s="206">
        <f>IF(OR(D304="s",F304="s",H304="s",J304="s",L304="s",N304="s",P304="s",R304="s"), 0, IF(OR(D304="a",F304="a",H304="a",J304="a",L304="a",N304="a",P304="a",R304="a"),V304,0))</f>
        <v>0</v>
      </c>
      <c r="V304" s="575">
        <f>IF(T304="na",0,30)</f>
        <v>30</v>
      </c>
      <c r="W304" s="29">
        <f>COUNTIF(D304:S304,"a")+COUNTIF(D304:S304,"s")+COUNTIF(T304,"na")</f>
        <v>0</v>
      </c>
      <c r="X304" s="329"/>
      <c r="Y304" s="330"/>
      <c r="Z304" s="137"/>
    </row>
    <row r="305" spans="1:26" ht="30" customHeight="1" x14ac:dyDescent="0.2">
      <c r="A305" s="179"/>
      <c r="B305" s="120"/>
      <c r="C305" s="454" t="s">
        <v>916</v>
      </c>
      <c r="D305" s="735"/>
      <c r="E305" s="736"/>
      <c r="F305" s="736"/>
      <c r="G305" s="736"/>
      <c r="H305" s="736"/>
      <c r="I305" s="736"/>
      <c r="J305" s="736"/>
      <c r="K305" s="736"/>
      <c r="L305" s="736"/>
      <c r="M305" s="736"/>
      <c r="N305" s="736"/>
      <c r="O305" s="736"/>
      <c r="P305" s="736"/>
      <c r="Q305" s="736"/>
      <c r="R305" s="736"/>
      <c r="S305" s="736"/>
      <c r="T305" s="736"/>
      <c r="U305" s="736"/>
      <c r="V305" s="865"/>
      <c r="W305" s="29"/>
      <c r="Z305" s="137"/>
    </row>
    <row r="306" spans="1:26" ht="30" customHeight="1" x14ac:dyDescent="0.2">
      <c r="A306" s="179"/>
      <c r="B306" s="120"/>
      <c r="C306" s="454" t="s">
        <v>925</v>
      </c>
      <c r="D306" s="735"/>
      <c r="E306" s="736"/>
      <c r="F306" s="736"/>
      <c r="G306" s="736"/>
      <c r="H306" s="736"/>
      <c r="I306" s="736"/>
      <c r="J306" s="736"/>
      <c r="K306" s="736"/>
      <c r="L306" s="736"/>
      <c r="M306" s="736"/>
      <c r="N306" s="736"/>
      <c r="O306" s="736"/>
      <c r="P306" s="736"/>
      <c r="Q306" s="736"/>
      <c r="R306" s="736"/>
      <c r="S306" s="736"/>
      <c r="T306" s="736"/>
      <c r="U306" s="736"/>
      <c r="V306" s="865"/>
      <c r="W306" s="29"/>
      <c r="Z306" s="137"/>
    </row>
    <row r="307" spans="1:26" ht="126" customHeight="1" x14ac:dyDescent="0.2">
      <c r="A307" s="188"/>
      <c r="B307" s="112" t="s">
        <v>926</v>
      </c>
      <c r="C307" s="81" t="s">
        <v>1004</v>
      </c>
      <c r="D307" s="659"/>
      <c r="E307" s="660"/>
      <c r="F307" s="659"/>
      <c r="G307" s="660"/>
      <c r="H307" s="659"/>
      <c r="I307" s="660"/>
      <c r="J307" s="659"/>
      <c r="K307" s="660"/>
      <c r="L307" s="659"/>
      <c r="M307" s="660"/>
      <c r="N307" s="659"/>
      <c r="O307" s="660"/>
      <c r="P307" s="659"/>
      <c r="Q307" s="660"/>
      <c r="R307" s="659"/>
      <c r="S307" s="660"/>
      <c r="T307" s="37"/>
      <c r="U307" s="304">
        <f t="shared" ref="U307:U313" si="40">IF(OR(D307="s",F307="s",H307="s",J307="s",L307="s",N307="s",P307="s",R307="s"), 0, IF(OR(D307="a",F307="a",H307="a",J307="a",L307="a",N307="a",P307="a",R307="a"),V307,0))</f>
        <v>0</v>
      </c>
      <c r="V307" s="183">
        <f>IF(T307="na",0,10)</f>
        <v>10</v>
      </c>
      <c r="W307" s="29">
        <f t="shared" ref="W307:W313" si="41">COUNTIF(D307:S307,"a")+COUNTIF(D307:S307,"s")+COUNTIF(T307,"na")</f>
        <v>0</v>
      </c>
      <c r="X307" s="329"/>
      <c r="Y307" s="330"/>
      <c r="Z307" s="137"/>
    </row>
    <row r="308" spans="1:26" ht="67.7" customHeight="1" x14ac:dyDescent="0.2">
      <c r="A308" s="179"/>
      <c r="B308" s="112" t="s">
        <v>927</v>
      </c>
      <c r="C308" s="86" t="s">
        <v>1005</v>
      </c>
      <c r="D308" s="653"/>
      <c r="E308" s="654"/>
      <c r="F308" s="653"/>
      <c r="G308" s="654"/>
      <c r="H308" s="653"/>
      <c r="I308" s="654"/>
      <c r="J308" s="653"/>
      <c r="K308" s="654"/>
      <c r="L308" s="653"/>
      <c r="M308" s="654"/>
      <c r="N308" s="653"/>
      <c r="O308" s="654"/>
      <c r="P308" s="653"/>
      <c r="Q308" s="654"/>
      <c r="R308" s="653"/>
      <c r="S308" s="654"/>
      <c r="T308" s="38" t="str">
        <f>IF(T307="na", "na", " ")</f>
        <v xml:space="preserve"> </v>
      </c>
      <c r="U308" s="19">
        <f t="shared" si="40"/>
        <v>0</v>
      </c>
      <c r="V308" s="175">
        <f>IF(T308="na",0,10)</f>
        <v>10</v>
      </c>
      <c r="W308" s="29">
        <f t="shared" si="41"/>
        <v>0</v>
      </c>
      <c r="X308" s="329"/>
      <c r="Y308" s="330"/>
      <c r="Z308" s="137" t="s">
        <v>138</v>
      </c>
    </row>
    <row r="309" spans="1:26" ht="106.5" customHeight="1" x14ac:dyDescent="0.2">
      <c r="A309" s="179"/>
      <c r="B309" s="424" t="s">
        <v>1006</v>
      </c>
      <c r="C309" s="86" t="s">
        <v>1007</v>
      </c>
      <c r="D309" s="653"/>
      <c r="E309" s="654"/>
      <c r="F309" s="653"/>
      <c r="G309" s="654"/>
      <c r="H309" s="653"/>
      <c r="I309" s="654"/>
      <c r="J309" s="653"/>
      <c r="K309" s="654"/>
      <c r="L309" s="653"/>
      <c r="M309" s="654"/>
      <c r="N309" s="653"/>
      <c r="O309" s="654"/>
      <c r="P309" s="653"/>
      <c r="Q309" s="654"/>
      <c r="R309" s="653"/>
      <c r="S309" s="654"/>
      <c r="T309" s="38" t="str">
        <f>IF(T307="na", "na", " ")</f>
        <v xml:space="preserve"> </v>
      </c>
      <c r="U309" s="19">
        <f t="shared" si="40"/>
        <v>0</v>
      </c>
      <c r="V309" s="178">
        <f>IF(T309="na",0,15)</f>
        <v>15</v>
      </c>
      <c r="W309" s="29">
        <f t="shared" si="41"/>
        <v>0</v>
      </c>
      <c r="X309" s="329"/>
      <c r="Y309" s="330"/>
      <c r="Z309" s="137"/>
    </row>
    <row r="310" spans="1:26" ht="27.95" customHeight="1" x14ac:dyDescent="0.2">
      <c r="A310" s="179"/>
      <c r="B310" s="120" t="s">
        <v>1008</v>
      </c>
      <c r="C310" s="54" t="s">
        <v>1009</v>
      </c>
      <c r="D310" s="661"/>
      <c r="E310" s="662"/>
      <c r="F310" s="661"/>
      <c r="G310" s="662"/>
      <c r="H310" s="661"/>
      <c r="I310" s="662"/>
      <c r="J310" s="661"/>
      <c r="K310" s="662"/>
      <c r="L310" s="661"/>
      <c r="M310" s="662"/>
      <c r="N310" s="661"/>
      <c r="O310" s="662"/>
      <c r="P310" s="661"/>
      <c r="Q310" s="662"/>
      <c r="R310" s="661"/>
      <c r="S310" s="662"/>
      <c r="T310" s="591" t="str">
        <f>IF(T307="na", "na", " ")</f>
        <v xml:space="preserve"> </v>
      </c>
      <c r="U310" s="19">
        <f t="shared" si="40"/>
        <v>0</v>
      </c>
      <c r="V310" s="180">
        <f>IF(T310="na",0,10)</f>
        <v>10</v>
      </c>
      <c r="W310" s="29">
        <f>IF((COUNTIF(D310:S310,"a")+COUNTIF(D310:S310,"s"))&gt;0,IF((COUNTIF(D311:S311,"a")+COUNTIF(D311:S311,"s"))&gt;0,0,COUNTIF(D310:S310,"a")+COUNTIF(D310:S310,"s")+COUNTIF(T310,"NA")), COUNTIF(D310:S310,"a")+COUNTIF(D310:S310,"s")+COUNTIF(T310,"NA"))</f>
        <v>0</v>
      </c>
      <c r="X310" s="101"/>
      <c r="Y310" s="139"/>
      <c r="Z310" s="137"/>
    </row>
    <row r="311" spans="1:26" ht="45" customHeight="1" x14ac:dyDescent="0.2">
      <c r="A311" s="179"/>
      <c r="B311" s="121" t="s">
        <v>1010</v>
      </c>
      <c r="C311" s="467" t="s">
        <v>1011</v>
      </c>
      <c r="D311" s="643"/>
      <c r="E311" s="644"/>
      <c r="F311" s="643"/>
      <c r="G311" s="644"/>
      <c r="H311" s="643"/>
      <c r="I311" s="644"/>
      <c r="J311" s="643"/>
      <c r="K311" s="644"/>
      <c r="L311" s="643"/>
      <c r="M311" s="644"/>
      <c r="N311" s="643"/>
      <c r="O311" s="644"/>
      <c r="P311" s="643"/>
      <c r="Q311" s="644"/>
      <c r="R311" s="643"/>
      <c r="S311" s="644"/>
      <c r="T311" s="591" t="str">
        <f>IF(T307="na","na", " ")</f>
        <v xml:space="preserve"> </v>
      </c>
      <c r="U311" s="35">
        <f t="shared" si="40"/>
        <v>0</v>
      </c>
      <c r="V311" s="175">
        <f>IF(T311="na",0,5)</f>
        <v>5</v>
      </c>
      <c r="W311" s="29">
        <f>IF((COUNTIF(D311:S311,"a")+COUNTIF(D311:S311,"s"))&gt;0,IF((COUNTIF(D310:S310,"a")+COUNTIF(D310:S310,"s"))&gt;0,0,COUNTIF(D311:S311,"a")+COUNTIF(D311:S311,"s")), COUNTIF(D311:S311,"a")+COUNTIF(D311:S311,"s"))+COUNTIF(T311,"na")</f>
        <v>0</v>
      </c>
      <c r="X311" s="101"/>
      <c r="Y311" s="139"/>
      <c r="Z311" s="137"/>
    </row>
    <row r="312" spans="1:26" ht="45" customHeight="1" x14ac:dyDescent="0.2">
      <c r="A312" s="179"/>
      <c r="B312" s="112" t="s">
        <v>1012</v>
      </c>
      <c r="C312" s="86" t="s">
        <v>1013</v>
      </c>
      <c r="D312" s="659"/>
      <c r="E312" s="660"/>
      <c r="F312" s="659"/>
      <c r="G312" s="660"/>
      <c r="H312" s="659"/>
      <c r="I312" s="660"/>
      <c r="J312" s="659"/>
      <c r="K312" s="660"/>
      <c r="L312" s="659"/>
      <c r="M312" s="660"/>
      <c r="N312" s="659"/>
      <c r="O312" s="660"/>
      <c r="P312" s="659"/>
      <c r="Q312" s="660"/>
      <c r="R312" s="659"/>
      <c r="S312" s="660"/>
      <c r="T312" s="38" t="str">
        <f>IF(OR(T307="na",D310="s",F310="s",H310="s",J310="s",L310="s",N310="s",P310="s",R310="s"),"na","")</f>
        <v/>
      </c>
      <c r="U312" s="304">
        <f t="shared" si="40"/>
        <v>0</v>
      </c>
      <c r="V312" s="178">
        <f>IF(T312="na",0,15)</f>
        <v>15</v>
      </c>
      <c r="W312" s="29">
        <f t="shared" si="41"/>
        <v>0</v>
      </c>
      <c r="X312" s="329"/>
      <c r="Y312" s="330"/>
      <c r="Z312" s="137"/>
    </row>
    <row r="313" spans="1:26" ht="45" customHeight="1" thickBot="1" x14ac:dyDescent="0.25">
      <c r="A313" s="179"/>
      <c r="B313" s="424" t="s">
        <v>928</v>
      </c>
      <c r="C313" s="86" t="s">
        <v>1014</v>
      </c>
      <c r="D313" s="733"/>
      <c r="E313" s="734"/>
      <c r="F313" s="733"/>
      <c r="G313" s="734"/>
      <c r="H313" s="733"/>
      <c r="I313" s="734"/>
      <c r="J313" s="733"/>
      <c r="K313" s="734"/>
      <c r="L313" s="733"/>
      <c r="M313" s="734"/>
      <c r="N313" s="733"/>
      <c r="O313" s="734"/>
      <c r="P313" s="733"/>
      <c r="Q313" s="734"/>
      <c r="R313" s="733"/>
      <c r="S313" s="734"/>
      <c r="T313" s="38" t="str">
        <f>IF(OR(T307="na",T312="na"),"na", " ")</f>
        <v xml:space="preserve"> </v>
      </c>
      <c r="U313" s="19">
        <f t="shared" si="40"/>
        <v>0</v>
      </c>
      <c r="V313" s="178">
        <f>IF(T313="na",0,5)</f>
        <v>5</v>
      </c>
      <c r="W313" s="29">
        <f t="shared" si="41"/>
        <v>0</v>
      </c>
      <c r="X313" s="329"/>
      <c r="Y313" s="330"/>
      <c r="Z313" s="137" t="s">
        <v>138</v>
      </c>
    </row>
    <row r="314" spans="1:26" ht="21" customHeight="1" thickTop="1" thickBot="1" x14ac:dyDescent="0.25">
      <c r="A314" s="179"/>
      <c r="B314" s="414"/>
      <c r="C314" s="415"/>
      <c r="D314" s="663" t="s">
        <v>140</v>
      </c>
      <c r="E314" s="689"/>
      <c r="F314" s="689"/>
      <c r="G314" s="689"/>
      <c r="H314" s="689"/>
      <c r="I314" s="689"/>
      <c r="J314" s="689"/>
      <c r="K314" s="689"/>
      <c r="L314" s="689"/>
      <c r="M314" s="689"/>
      <c r="N314" s="689"/>
      <c r="O314" s="689"/>
      <c r="P314" s="689"/>
      <c r="Q314" s="689"/>
      <c r="R314" s="689"/>
      <c r="S314" s="689"/>
      <c r="T314" s="764"/>
      <c r="U314" s="306">
        <f>SUM(U302:U313)</f>
        <v>0</v>
      </c>
      <c r="V314" s="176">
        <f>SUM(V302:V310)+SUM(V312:V313)</f>
        <v>105</v>
      </c>
      <c r="W314" s="29"/>
      <c r="X314" s="416"/>
      <c r="Y314" s="330"/>
      <c r="Z314" s="137"/>
    </row>
    <row r="315" spans="1:26" ht="21" customHeight="1" thickBot="1" x14ac:dyDescent="0.25">
      <c r="A315" s="171"/>
      <c r="B315" s="417"/>
      <c r="C315" s="358"/>
      <c r="D315" s="866"/>
      <c r="E315" s="665"/>
      <c r="F315" s="939">
        <f>IF(T307="na",0,IF(T312="na",10,15))</f>
        <v>15</v>
      </c>
      <c r="G315" s="940"/>
      <c r="H315" s="940"/>
      <c r="I315" s="940"/>
      <c r="J315" s="940"/>
      <c r="K315" s="940"/>
      <c r="L315" s="940"/>
      <c r="M315" s="940"/>
      <c r="N315" s="940"/>
      <c r="O315" s="940"/>
      <c r="P315" s="940"/>
      <c r="Q315" s="940"/>
      <c r="R315" s="940"/>
      <c r="S315" s="940"/>
      <c r="T315" s="940"/>
      <c r="U315" s="940"/>
      <c r="V315" s="941"/>
      <c r="W315" s="29"/>
      <c r="X315" s="412"/>
      <c r="Y315" s="330"/>
      <c r="Z315" s="137"/>
    </row>
    <row r="316" spans="1:26" ht="48" customHeight="1" thickBot="1" x14ac:dyDescent="0.25">
      <c r="A316" s="168"/>
      <c r="B316" s="411">
        <v>5421</v>
      </c>
      <c r="C316" s="425" t="s">
        <v>607</v>
      </c>
      <c r="D316" s="211"/>
      <c r="E316" s="88"/>
      <c r="F316" s="211"/>
      <c r="G316" s="88"/>
      <c r="H316" s="211"/>
      <c r="I316" s="88"/>
      <c r="J316" s="211"/>
      <c r="K316" s="88"/>
      <c r="L316" s="211" t="s">
        <v>139</v>
      </c>
      <c r="M316" s="88"/>
      <c r="N316" s="211" t="s">
        <v>139</v>
      </c>
      <c r="O316" s="88"/>
      <c r="P316" s="211"/>
      <c r="Q316" s="88"/>
      <c r="R316" s="211"/>
      <c r="S316" s="88"/>
      <c r="T316" s="568"/>
      <c r="U316" s="569"/>
      <c r="V316" s="569"/>
      <c r="X316" s="412"/>
      <c r="Y316" s="330"/>
      <c r="Z316" s="137"/>
    </row>
    <row r="317" spans="1:26" ht="45" customHeight="1" x14ac:dyDescent="0.2">
      <c r="A317" s="187"/>
      <c r="B317" s="114" t="s">
        <v>86</v>
      </c>
      <c r="C317" s="81" t="s">
        <v>608</v>
      </c>
      <c r="D317" s="674"/>
      <c r="E317" s="675"/>
      <c r="F317" s="674"/>
      <c r="G317" s="675"/>
      <c r="H317" s="674"/>
      <c r="I317" s="675"/>
      <c r="J317" s="674"/>
      <c r="K317" s="675"/>
      <c r="L317" s="674"/>
      <c r="M317" s="675"/>
      <c r="N317" s="674"/>
      <c r="O317" s="675"/>
      <c r="P317" s="674"/>
      <c r="Q317" s="675"/>
      <c r="R317" s="674"/>
      <c r="S317" s="675"/>
      <c r="T317" s="37"/>
      <c r="U317" s="21">
        <f>IF(OR(D317="s",F317="s",H317="s",J317="s",L317="s",N317="s",P317="s",R317="s"), 0, IF(OR(D317="a",F317="a",H317="a",J317="a",L317="a",N317="a",P317="a",R317="a",T317="na"),V317,0))</f>
        <v>0</v>
      </c>
      <c r="V317" s="174">
        <v>20</v>
      </c>
      <c r="W317" s="100">
        <f t="shared" ref="W317:W323" si="42">COUNTIF(D317:S317,"a")+COUNTIF(D317:S317,"s")+COUNTIF(T317,"na")</f>
        <v>0</v>
      </c>
      <c r="X317" s="329"/>
      <c r="Y317" s="330"/>
      <c r="Z317" s="137" t="s">
        <v>138</v>
      </c>
    </row>
    <row r="318" spans="1:26" ht="45" customHeight="1" x14ac:dyDescent="0.2">
      <c r="A318" s="187"/>
      <c r="B318" s="114" t="s">
        <v>87</v>
      </c>
      <c r="C318" s="81" t="s">
        <v>609</v>
      </c>
      <c r="D318" s="653"/>
      <c r="E318" s="654"/>
      <c r="F318" s="653"/>
      <c r="G318" s="654"/>
      <c r="H318" s="653"/>
      <c r="I318" s="654"/>
      <c r="J318" s="653"/>
      <c r="K318" s="654"/>
      <c r="L318" s="653"/>
      <c r="M318" s="654"/>
      <c r="N318" s="653"/>
      <c r="O318" s="654"/>
      <c r="P318" s="653"/>
      <c r="Q318" s="654"/>
      <c r="R318" s="653"/>
      <c r="S318" s="654"/>
      <c r="T318" s="37"/>
      <c r="U318" s="304">
        <f>IF(OR(D318="s",F318="s",H318="s",J318="s",L318="s",N318="s",P318="s",R318="s"), 0, IF(OR(D318="a",F318="a",H318="a",J318="a",L318="a",N318="a",P318="a",R318="a",T318="na"),V318,0))</f>
        <v>0</v>
      </c>
      <c r="V318" s="227">
        <v>10</v>
      </c>
      <c r="W318" s="100">
        <f t="shared" si="42"/>
        <v>0</v>
      </c>
      <c r="X318" s="329"/>
      <c r="Y318" s="330"/>
      <c r="Z318" s="137" t="s">
        <v>138</v>
      </c>
    </row>
    <row r="319" spans="1:26" ht="30.75" customHeight="1" x14ac:dyDescent="0.2">
      <c r="A319" s="187"/>
      <c r="B319" s="114" t="s">
        <v>610</v>
      </c>
      <c r="C319" s="81" t="s">
        <v>611</v>
      </c>
      <c r="D319" s="653"/>
      <c r="E319" s="654"/>
      <c r="F319" s="653"/>
      <c r="G319" s="654"/>
      <c r="H319" s="653"/>
      <c r="I319" s="654"/>
      <c r="J319" s="653"/>
      <c r="K319" s="654"/>
      <c r="L319" s="653"/>
      <c r="M319" s="654"/>
      <c r="N319" s="653"/>
      <c r="O319" s="654"/>
      <c r="P319" s="653"/>
      <c r="Q319" s="654"/>
      <c r="R319" s="653"/>
      <c r="S319" s="654"/>
      <c r="T319" s="37"/>
      <c r="U319" s="304">
        <f>IF(OR(D319="s",F319="s",H319="s",J319="s",L319="s",N319="s",P319="s",R319="s"), 0, IF(OR(D319="a",F319="a",H319="a",J319="a",L319="a",N319="a",P319="a",R319="a",T319="na"),V319,0))</f>
        <v>0</v>
      </c>
      <c r="V319" s="227">
        <v>10</v>
      </c>
      <c r="W319" s="100">
        <f t="shared" si="42"/>
        <v>0</v>
      </c>
      <c r="X319" s="329"/>
      <c r="Y319" s="330"/>
      <c r="Z319" s="137" t="s">
        <v>138</v>
      </c>
    </row>
    <row r="320" spans="1:26" ht="45" customHeight="1" x14ac:dyDescent="0.2">
      <c r="A320" s="187"/>
      <c r="B320" s="114" t="s">
        <v>612</v>
      </c>
      <c r="C320" s="81" t="s">
        <v>613</v>
      </c>
      <c r="D320" s="653"/>
      <c r="E320" s="654"/>
      <c r="F320" s="653"/>
      <c r="G320" s="654"/>
      <c r="H320" s="653"/>
      <c r="I320" s="654"/>
      <c r="J320" s="653"/>
      <c r="K320" s="654"/>
      <c r="L320" s="653"/>
      <c r="M320" s="654"/>
      <c r="N320" s="653"/>
      <c r="O320" s="654"/>
      <c r="P320" s="653"/>
      <c r="Q320" s="654"/>
      <c r="R320" s="653"/>
      <c r="S320" s="654"/>
      <c r="T320" s="37"/>
      <c r="U320" s="19">
        <f t="shared" ref="U320:U322" si="43">IF(OR(D320="s",F320="s",H320="s",J320="s",L320="s",N320="s",P320="s",R320="s"), 0, IF(OR(D320="a",F320="a",H320="a",J320="a",L320="a",N320="a",P320="a",R320="a"),V320,0))</f>
        <v>0</v>
      </c>
      <c r="V320" s="227">
        <v>10</v>
      </c>
      <c r="W320" s="100">
        <f t="shared" si="42"/>
        <v>0</v>
      </c>
      <c r="X320" s="329"/>
      <c r="Y320" s="330"/>
      <c r="Z320" s="137"/>
    </row>
    <row r="321" spans="1:26" ht="45" customHeight="1" x14ac:dyDescent="0.2">
      <c r="A321" s="187"/>
      <c r="B321" s="114" t="s">
        <v>614</v>
      </c>
      <c r="C321" s="81" t="s">
        <v>615</v>
      </c>
      <c r="D321" s="653"/>
      <c r="E321" s="654"/>
      <c r="F321" s="653"/>
      <c r="G321" s="654"/>
      <c r="H321" s="653"/>
      <c r="I321" s="654"/>
      <c r="J321" s="653"/>
      <c r="K321" s="654"/>
      <c r="L321" s="653"/>
      <c r="M321" s="654"/>
      <c r="N321" s="653"/>
      <c r="O321" s="654"/>
      <c r="P321" s="653"/>
      <c r="Q321" s="654"/>
      <c r="R321" s="653"/>
      <c r="S321" s="654"/>
      <c r="T321" s="37"/>
      <c r="U321" s="304">
        <f>IF(OR(D321="s",F321="s",H321="s",J321="s",L321="s",N321="s",P321="s",R321="s"), 0, IF(OR(D321="a",F321="a",H321="a",J321="a",L321="a",N321="a",P321="a",R321="a",T321="na"),V321,0))</f>
        <v>0</v>
      </c>
      <c r="V321" s="175">
        <v>10</v>
      </c>
      <c r="W321" s="100">
        <f t="shared" si="42"/>
        <v>0</v>
      </c>
      <c r="X321" s="329"/>
      <c r="Y321" s="330"/>
      <c r="Z321" s="137" t="s">
        <v>138</v>
      </c>
    </row>
    <row r="322" spans="1:26" ht="27.95" customHeight="1" x14ac:dyDescent="0.2">
      <c r="A322" s="187"/>
      <c r="B322" s="114" t="s">
        <v>616</v>
      </c>
      <c r="C322" s="81" t="s">
        <v>617</v>
      </c>
      <c r="D322" s="653"/>
      <c r="E322" s="654"/>
      <c r="F322" s="653"/>
      <c r="G322" s="654"/>
      <c r="H322" s="653"/>
      <c r="I322" s="654"/>
      <c r="J322" s="653"/>
      <c r="K322" s="654"/>
      <c r="L322" s="653"/>
      <c r="M322" s="654"/>
      <c r="N322" s="653"/>
      <c r="O322" s="654"/>
      <c r="P322" s="653"/>
      <c r="Q322" s="654"/>
      <c r="R322" s="653"/>
      <c r="S322" s="654"/>
      <c r="T322" s="37"/>
      <c r="U322" s="19">
        <f t="shared" si="43"/>
        <v>0</v>
      </c>
      <c r="V322" s="227">
        <v>10</v>
      </c>
      <c r="W322" s="100">
        <f t="shared" si="42"/>
        <v>0</v>
      </c>
      <c r="X322" s="329"/>
      <c r="Y322" s="330"/>
      <c r="Z322" s="137"/>
    </row>
    <row r="323" spans="1:26" ht="45" customHeight="1" thickBot="1" x14ac:dyDescent="0.25">
      <c r="A323" s="187"/>
      <c r="B323" s="114" t="s">
        <v>618</v>
      </c>
      <c r="C323" s="426" t="s">
        <v>619</v>
      </c>
      <c r="D323" s="733"/>
      <c r="E323" s="734"/>
      <c r="F323" s="733"/>
      <c r="G323" s="734"/>
      <c r="H323" s="733"/>
      <c r="I323" s="734"/>
      <c r="J323" s="733"/>
      <c r="K323" s="734"/>
      <c r="L323" s="733"/>
      <c r="M323" s="734"/>
      <c r="N323" s="733"/>
      <c r="O323" s="734"/>
      <c r="P323" s="733"/>
      <c r="Q323" s="734"/>
      <c r="R323" s="733"/>
      <c r="S323" s="734"/>
      <c r="T323" s="37"/>
      <c r="U323" s="304">
        <f>IF(OR(D323="s",F323="s",H323="s",J323="s",L323="s",N323="s",P323="s",R323="s"), 0, IF(OR(D323="a",F323="a",H323="a",J323="a",L323="a",N323="a",P323="a",R323="a",T323="na"),V323,0))</f>
        <v>0</v>
      </c>
      <c r="V323" s="413">
        <v>5</v>
      </c>
      <c r="W323" s="100">
        <f t="shared" si="42"/>
        <v>0</v>
      </c>
      <c r="X323" s="329"/>
      <c r="Y323" s="330"/>
      <c r="Z323" s="137" t="s">
        <v>138</v>
      </c>
    </row>
    <row r="324" spans="1:26" ht="21" customHeight="1" thickTop="1" thickBot="1" x14ac:dyDescent="0.25">
      <c r="A324" s="179"/>
      <c r="B324" s="217"/>
      <c r="C324" s="415"/>
      <c r="D324" s="663" t="s">
        <v>140</v>
      </c>
      <c r="E324" s="689"/>
      <c r="F324" s="689"/>
      <c r="G324" s="689"/>
      <c r="H324" s="689"/>
      <c r="I324" s="689"/>
      <c r="J324" s="689"/>
      <c r="K324" s="689"/>
      <c r="L324" s="689"/>
      <c r="M324" s="689"/>
      <c r="N324" s="689"/>
      <c r="O324" s="689"/>
      <c r="P324" s="689"/>
      <c r="Q324" s="689"/>
      <c r="R324" s="689"/>
      <c r="S324" s="689"/>
      <c r="T324" s="764"/>
      <c r="U324" s="306">
        <f>SUM(U317:U323)</f>
        <v>0</v>
      </c>
      <c r="V324" s="176">
        <f>SUM(V317:V323)</f>
        <v>75</v>
      </c>
      <c r="X324" s="416"/>
      <c r="Y324" s="330"/>
      <c r="Z324" s="137"/>
    </row>
    <row r="325" spans="1:26" ht="21" customHeight="1" thickBot="1" x14ac:dyDescent="0.25">
      <c r="A325" s="171"/>
      <c r="B325" s="427"/>
      <c r="C325" s="358"/>
      <c r="D325" s="866"/>
      <c r="E325" s="665"/>
      <c r="F325" s="740">
        <v>55</v>
      </c>
      <c r="G325" s="670"/>
      <c r="H325" s="670"/>
      <c r="I325" s="670"/>
      <c r="J325" s="670"/>
      <c r="K325" s="670"/>
      <c r="L325" s="670"/>
      <c r="M325" s="670"/>
      <c r="N325" s="670"/>
      <c r="O325" s="670"/>
      <c r="P325" s="670"/>
      <c r="Q325" s="670"/>
      <c r="R325" s="670"/>
      <c r="S325" s="670"/>
      <c r="T325" s="670"/>
      <c r="U325" s="670"/>
      <c r="V325" s="671"/>
      <c r="X325" s="412"/>
      <c r="Y325" s="330"/>
      <c r="Z325" s="137"/>
    </row>
    <row r="326" spans="1:26" ht="30" customHeight="1" thickBot="1" x14ac:dyDescent="0.25">
      <c r="A326" s="179"/>
      <c r="B326" s="592" t="s">
        <v>620</v>
      </c>
      <c r="C326" s="70" t="s">
        <v>621</v>
      </c>
      <c r="D326" s="5" t="s">
        <v>139</v>
      </c>
      <c r="E326" s="4"/>
      <c r="F326" s="5"/>
      <c r="G326" s="4"/>
      <c r="H326" s="5"/>
      <c r="I326" s="4"/>
      <c r="J326" s="5"/>
      <c r="K326" s="4"/>
      <c r="L326" s="5" t="s">
        <v>139</v>
      </c>
      <c r="M326" s="4"/>
      <c r="N326" s="5"/>
      <c r="O326" s="4"/>
      <c r="P326" s="5"/>
      <c r="Q326" s="4"/>
      <c r="R326" s="5"/>
      <c r="S326" s="4"/>
      <c r="T326" s="326"/>
      <c r="U326" s="433"/>
      <c r="V326" s="433"/>
      <c r="W326" s="29"/>
      <c r="X326" s="412"/>
      <c r="Y326" s="330"/>
      <c r="Z326" s="137"/>
    </row>
    <row r="327" spans="1:26" ht="27.95" customHeight="1" x14ac:dyDescent="0.2">
      <c r="A327" s="187"/>
      <c r="B327" s="428" t="s">
        <v>1015</v>
      </c>
      <c r="C327" s="86" t="s">
        <v>1016</v>
      </c>
      <c r="D327" s="674"/>
      <c r="E327" s="675"/>
      <c r="F327" s="674"/>
      <c r="G327" s="675"/>
      <c r="H327" s="674"/>
      <c r="I327" s="675"/>
      <c r="J327" s="674"/>
      <c r="K327" s="675"/>
      <c r="L327" s="674"/>
      <c r="M327" s="675"/>
      <c r="N327" s="674"/>
      <c r="O327" s="675"/>
      <c r="P327" s="674"/>
      <c r="Q327" s="675"/>
      <c r="R327" s="674"/>
      <c r="S327" s="675"/>
      <c r="T327" s="309"/>
      <c r="U327" s="21">
        <f>IF(OR(D327="s",F327="s",H327="s",J327="s",L327="s",N327="s",P327="s",R327="s"), 0, IF(OR(D327="a",F327="a",H327="a",J327="a",L327="a",N327="a",P327="a",R327="a"),V327,0))</f>
        <v>0</v>
      </c>
      <c r="V327" s="178">
        <v>10</v>
      </c>
      <c r="W327" s="29">
        <f>COUNTIF(D327:S327,"a")+COUNTIF(D327:S327,"s")</f>
        <v>0</v>
      </c>
      <c r="X327" s="329"/>
      <c r="Y327" s="330"/>
      <c r="Z327" s="137"/>
    </row>
    <row r="328" spans="1:26" ht="27.95" customHeight="1" x14ac:dyDescent="0.2">
      <c r="A328" s="187"/>
      <c r="B328" s="428" t="s">
        <v>1017</v>
      </c>
      <c r="C328" s="86" t="s">
        <v>1018</v>
      </c>
      <c r="D328" s="653"/>
      <c r="E328" s="654"/>
      <c r="F328" s="653"/>
      <c r="G328" s="654"/>
      <c r="H328" s="653"/>
      <c r="I328" s="654"/>
      <c r="J328" s="653"/>
      <c r="K328" s="654"/>
      <c r="L328" s="653"/>
      <c r="M328" s="654"/>
      <c r="N328" s="653"/>
      <c r="O328" s="654"/>
      <c r="P328" s="653"/>
      <c r="Q328" s="654"/>
      <c r="R328" s="653"/>
      <c r="S328" s="654"/>
      <c r="T328" s="309"/>
      <c r="U328" s="19">
        <f>IF(OR(D328="s",F328="s",H328="s",J328="s",L328="s",N328="s",P328="s",R328="s"), 0, IF(OR(D328="a",F328="a",H328="a",J328="a",L328="a",N328="a",P328="a",R328="a"),V328,0))</f>
        <v>0</v>
      </c>
      <c r="V328" s="178">
        <v>10</v>
      </c>
      <c r="W328" s="29">
        <f>COUNTIF(D328:S328,"a")+COUNTIF(D328:S328,"s")</f>
        <v>0</v>
      </c>
      <c r="X328" s="329"/>
      <c r="Y328" s="330"/>
      <c r="Z328" s="137"/>
    </row>
    <row r="329" spans="1:26" ht="27.95" customHeight="1" thickBot="1" x14ac:dyDescent="0.25">
      <c r="A329" s="187"/>
      <c r="B329" s="114" t="s">
        <v>1019</v>
      </c>
      <c r="C329" s="81" t="s">
        <v>1020</v>
      </c>
      <c r="D329" s="653"/>
      <c r="E329" s="654"/>
      <c r="F329" s="653"/>
      <c r="G329" s="654"/>
      <c r="H329" s="653"/>
      <c r="I329" s="654"/>
      <c r="J329" s="653"/>
      <c r="K329" s="654"/>
      <c r="L329" s="653"/>
      <c r="M329" s="654"/>
      <c r="N329" s="653"/>
      <c r="O329" s="654"/>
      <c r="P329" s="653"/>
      <c r="Q329" s="654"/>
      <c r="R329" s="653"/>
      <c r="S329" s="654"/>
      <c r="T329" s="309"/>
      <c r="U329" s="19">
        <f>IF(OR(D329="s",F329="s",H329="s",J329="s",L329="s",N329="s",P329="s",R329="s"), 0, IF(OR(D329="a",F329="a",H329="a",J329="a",L329="a",N329="a",P329="a",R329="a"),V329,0))</f>
        <v>0</v>
      </c>
      <c r="V329" s="227">
        <v>10</v>
      </c>
      <c r="W329" s="29">
        <f>COUNTIF(D329:S329,"a")+COUNTIF(D329:S329,"s")</f>
        <v>0</v>
      </c>
      <c r="X329" s="329"/>
      <c r="Y329" s="330"/>
      <c r="Z329" s="137"/>
    </row>
    <row r="330" spans="1:26" ht="21" customHeight="1" thickTop="1" thickBot="1" x14ac:dyDescent="0.25">
      <c r="A330" s="179"/>
      <c r="B330" s="414"/>
      <c r="C330" s="415"/>
      <c r="D330" s="663" t="s">
        <v>140</v>
      </c>
      <c r="E330" s="689"/>
      <c r="F330" s="689"/>
      <c r="G330" s="689"/>
      <c r="H330" s="689"/>
      <c r="I330" s="689"/>
      <c r="J330" s="689"/>
      <c r="K330" s="689"/>
      <c r="L330" s="689"/>
      <c r="M330" s="689"/>
      <c r="N330" s="689"/>
      <c r="O330" s="689"/>
      <c r="P330" s="689"/>
      <c r="Q330" s="689"/>
      <c r="R330" s="689"/>
      <c r="S330" s="689"/>
      <c r="T330" s="764"/>
      <c r="U330" s="306">
        <f>SUM(U327:U329)</f>
        <v>0</v>
      </c>
      <c r="V330" s="176">
        <f>SUM(V327:V329)</f>
        <v>30</v>
      </c>
      <c r="W330" s="29"/>
      <c r="X330" s="416"/>
      <c r="Y330" s="330"/>
      <c r="Z330" s="137"/>
    </row>
    <row r="331" spans="1:26" ht="21" customHeight="1" thickBot="1" x14ac:dyDescent="0.25">
      <c r="A331" s="171"/>
      <c r="B331" s="417"/>
      <c r="C331" s="358"/>
      <c r="D331" s="866"/>
      <c r="E331" s="665"/>
      <c r="F331" s="721">
        <v>0</v>
      </c>
      <c r="G331" s="670"/>
      <c r="H331" s="670"/>
      <c r="I331" s="670"/>
      <c r="J331" s="670"/>
      <c r="K331" s="670"/>
      <c r="L331" s="670"/>
      <c r="M331" s="670"/>
      <c r="N331" s="670"/>
      <c r="O331" s="670"/>
      <c r="P331" s="670"/>
      <c r="Q331" s="670"/>
      <c r="R331" s="670"/>
      <c r="S331" s="670"/>
      <c r="T331" s="670"/>
      <c r="U331" s="670"/>
      <c r="V331" s="671"/>
      <c r="W331" s="29"/>
      <c r="X331" s="412"/>
      <c r="Y331" s="330"/>
      <c r="Z331" s="137"/>
    </row>
    <row r="332" spans="1:26" ht="30" customHeight="1" thickBot="1" x14ac:dyDescent="0.25">
      <c r="A332" s="168"/>
      <c r="B332" s="411">
        <v>5440</v>
      </c>
      <c r="C332" s="155" t="s">
        <v>1062</v>
      </c>
      <c r="D332" s="211"/>
      <c r="E332" s="88"/>
      <c r="F332" s="211"/>
      <c r="G332" s="88"/>
      <c r="H332" s="211"/>
      <c r="I332" s="88"/>
      <c r="J332" s="211"/>
      <c r="K332" s="88"/>
      <c r="L332" s="211" t="s">
        <v>139</v>
      </c>
      <c r="M332" s="88"/>
      <c r="N332" s="211"/>
      <c r="O332" s="88"/>
      <c r="P332" s="211"/>
      <c r="Q332" s="88"/>
      <c r="R332" s="211"/>
      <c r="S332" s="88"/>
      <c r="T332" s="568"/>
      <c r="U332" s="569"/>
      <c r="V332" s="569"/>
      <c r="W332" s="29"/>
      <c r="X332" s="412"/>
      <c r="Y332" s="330"/>
      <c r="Z332" s="137"/>
    </row>
    <row r="333" spans="1:26" ht="30" customHeight="1" x14ac:dyDescent="0.2">
      <c r="A333" s="179"/>
      <c r="B333" s="111"/>
      <c r="C333" s="608" t="s">
        <v>912</v>
      </c>
      <c r="D333" s="693"/>
      <c r="E333" s="694"/>
      <c r="F333" s="694"/>
      <c r="G333" s="694"/>
      <c r="H333" s="694"/>
      <c r="I333" s="694"/>
      <c r="J333" s="694"/>
      <c r="K333" s="694"/>
      <c r="L333" s="694"/>
      <c r="M333" s="694"/>
      <c r="N333" s="694"/>
      <c r="O333" s="694"/>
      <c r="P333" s="694"/>
      <c r="Q333" s="694"/>
      <c r="R333" s="694"/>
      <c r="S333" s="694"/>
      <c r="T333" s="694"/>
      <c r="U333" s="694"/>
      <c r="V333" s="695"/>
      <c r="W333" s="29"/>
      <c r="Z333" s="137"/>
    </row>
    <row r="334" spans="1:26" ht="45" customHeight="1" x14ac:dyDescent="0.2">
      <c r="A334" s="187"/>
      <c r="B334" s="114" t="s">
        <v>929</v>
      </c>
      <c r="C334" s="81" t="s">
        <v>1021</v>
      </c>
      <c r="D334" s="659"/>
      <c r="E334" s="660"/>
      <c r="F334" s="659"/>
      <c r="G334" s="660"/>
      <c r="H334" s="659"/>
      <c r="I334" s="660"/>
      <c r="J334" s="659"/>
      <c r="K334" s="660"/>
      <c r="L334" s="659"/>
      <c r="M334" s="660"/>
      <c r="N334" s="659"/>
      <c r="O334" s="660"/>
      <c r="P334" s="659"/>
      <c r="Q334" s="660"/>
      <c r="R334" s="659"/>
      <c r="S334" s="660"/>
      <c r="T334" s="576"/>
      <c r="U334" s="304">
        <f>IF(OR(D334="s",F334="s",H334="s",J334="s",L334="s",N334="s",P334="s",R334="s"), 0, IF(OR(D334="a",F334="a",H334="a",J334="a",L334="a",N334="a",P334="a",R334="a"),V334,0))</f>
        <v>0</v>
      </c>
      <c r="V334" s="174">
        <f>IF(T334="na",0,10)</f>
        <v>10</v>
      </c>
      <c r="W334" s="29">
        <f>COUNTIF(D334:S334,"a")+COUNTIF(D334:S334,"s")+COUNTIF(T334,"na")</f>
        <v>0</v>
      </c>
      <c r="X334" s="329"/>
      <c r="Y334" s="330"/>
      <c r="Z334" s="137"/>
    </row>
    <row r="335" spans="1:26" ht="67.7" customHeight="1" x14ac:dyDescent="0.2">
      <c r="A335" s="187"/>
      <c r="B335" s="114" t="s">
        <v>1022</v>
      </c>
      <c r="C335" s="81" t="s">
        <v>1023</v>
      </c>
      <c r="D335" s="653"/>
      <c r="E335" s="654"/>
      <c r="F335" s="653"/>
      <c r="G335" s="654"/>
      <c r="H335" s="653"/>
      <c r="I335" s="654"/>
      <c r="J335" s="653"/>
      <c r="K335" s="654"/>
      <c r="L335" s="653"/>
      <c r="M335" s="654"/>
      <c r="N335" s="653"/>
      <c r="O335" s="654"/>
      <c r="P335" s="653"/>
      <c r="Q335" s="654"/>
      <c r="R335" s="653"/>
      <c r="S335" s="654"/>
      <c r="T335" s="576"/>
      <c r="U335" s="19">
        <f>IF(OR(D335="s",F335="s",H335="s",J335="s",L335="s",N335="s",P335="s",R335="s"), 0, IF(OR(D335="a",F335="a",H335="a",J335="a",L335="a",N335="a",P335="a",R335="a"),V335,0))</f>
        <v>0</v>
      </c>
      <c r="V335" s="227">
        <f>IF(T335="na",0,5)</f>
        <v>5</v>
      </c>
      <c r="W335" s="29">
        <f>COUNTIF(D335:S335,"a")+COUNTIF(T335,"na")</f>
        <v>0</v>
      </c>
      <c r="X335" s="329"/>
      <c r="Y335" s="330"/>
      <c r="Z335" s="137" t="s">
        <v>138</v>
      </c>
    </row>
    <row r="336" spans="1:26" ht="30" customHeight="1" x14ac:dyDescent="0.2">
      <c r="A336" s="179"/>
      <c r="B336" s="111"/>
      <c r="C336" s="593" t="s">
        <v>1024</v>
      </c>
      <c r="D336" s="769"/>
      <c r="E336" s="770"/>
      <c r="F336" s="770"/>
      <c r="G336" s="770"/>
      <c r="H336" s="770"/>
      <c r="I336" s="770"/>
      <c r="J336" s="770"/>
      <c r="K336" s="770"/>
      <c r="L336" s="770"/>
      <c r="M336" s="770"/>
      <c r="N336" s="770"/>
      <c r="O336" s="770"/>
      <c r="P336" s="770"/>
      <c r="Q336" s="770"/>
      <c r="R336" s="770"/>
      <c r="S336" s="770"/>
      <c r="T336" s="770"/>
      <c r="U336" s="770"/>
      <c r="V336" s="771"/>
      <c r="W336" s="29" t="str">
        <f>IF(AND(ISNUMBER(D336),COUNTIF(D335:S335,"a")),1,IF(COUNTIF(D335:S335,"a"),0,""))</f>
        <v/>
      </c>
      <c r="Z336" s="137"/>
    </row>
    <row r="337" spans="1:26" ht="45" customHeight="1" x14ac:dyDescent="0.2">
      <c r="A337" s="187"/>
      <c r="B337" s="428" t="s">
        <v>930</v>
      </c>
      <c r="C337" s="81" t="s">
        <v>1025</v>
      </c>
      <c r="D337" s="653"/>
      <c r="E337" s="654"/>
      <c r="F337" s="653"/>
      <c r="G337" s="654"/>
      <c r="H337" s="653"/>
      <c r="I337" s="654"/>
      <c r="J337" s="653"/>
      <c r="K337" s="654"/>
      <c r="L337" s="653"/>
      <c r="M337" s="654"/>
      <c r="N337" s="653"/>
      <c r="O337" s="654"/>
      <c r="P337" s="653"/>
      <c r="Q337" s="654"/>
      <c r="R337" s="653"/>
      <c r="S337" s="654"/>
      <c r="T337" s="576"/>
      <c r="U337" s="19">
        <f>IF(OR(D337="s",F337="s",H337="s",J337="s",L337="s",N337="s",P337="s",R337="s"), 0, IF(OR(D337="a",F337="a",H337="a",J337="a",L337="a",N337="a",P337="a",R337="a"),V337,0))</f>
        <v>0</v>
      </c>
      <c r="V337" s="175">
        <f>IF(T337="na",0,5)</f>
        <v>5</v>
      </c>
      <c r="W337" s="29">
        <f>COUNTIF(D337:S337,"a")+COUNTIF(D337:S337,"s")+COUNTIF(T337,"na")</f>
        <v>0</v>
      </c>
      <c r="X337" s="329"/>
      <c r="Y337" s="330"/>
      <c r="Z337" s="137"/>
    </row>
    <row r="338" spans="1:26" ht="30" customHeight="1" x14ac:dyDescent="0.2">
      <c r="A338" s="179"/>
      <c r="B338" s="111"/>
      <c r="C338" s="608" t="s">
        <v>914</v>
      </c>
      <c r="D338" s="693"/>
      <c r="E338" s="694"/>
      <c r="F338" s="694"/>
      <c r="G338" s="694"/>
      <c r="H338" s="694"/>
      <c r="I338" s="694"/>
      <c r="J338" s="694"/>
      <c r="K338" s="694"/>
      <c r="L338" s="694"/>
      <c r="M338" s="694"/>
      <c r="N338" s="694"/>
      <c r="O338" s="694"/>
      <c r="P338" s="694"/>
      <c r="Q338" s="694"/>
      <c r="R338" s="694"/>
      <c r="S338" s="694"/>
      <c r="T338" s="694"/>
      <c r="U338" s="694"/>
      <c r="V338" s="695"/>
      <c r="W338" s="29"/>
      <c r="Z338" s="137"/>
    </row>
    <row r="339" spans="1:26" ht="30" customHeight="1" x14ac:dyDescent="0.2">
      <c r="A339" s="179"/>
      <c r="B339" s="111"/>
      <c r="C339" s="608" t="s">
        <v>931</v>
      </c>
      <c r="D339" s="693"/>
      <c r="E339" s="694"/>
      <c r="F339" s="694"/>
      <c r="G339" s="694"/>
      <c r="H339" s="694"/>
      <c r="I339" s="694"/>
      <c r="J339" s="694"/>
      <c r="K339" s="694"/>
      <c r="L339" s="694"/>
      <c r="M339" s="694"/>
      <c r="N339" s="694"/>
      <c r="O339" s="694"/>
      <c r="P339" s="694"/>
      <c r="Q339" s="694"/>
      <c r="R339" s="694"/>
      <c r="S339" s="694"/>
      <c r="T339" s="694"/>
      <c r="U339" s="694"/>
      <c r="V339" s="695"/>
      <c r="W339" s="29"/>
      <c r="Z339" s="137"/>
    </row>
    <row r="340" spans="1:26" ht="45" customHeight="1" x14ac:dyDescent="0.2">
      <c r="A340" s="187"/>
      <c r="B340" s="428" t="s">
        <v>932</v>
      </c>
      <c r="C340" s="81" t="s">
        <v>1026</v>
      </c>
      <c r="D340" s="653"/>
      <c r="E340" s="654"/>
      <c r="F340" s="653"/>
      <c r="G340" s="654"/>
      <c r="H340" s="653"/>
      <c r="I340" s="654"/>
      <c r="J340" s="653"/>
      <c r="K340" s="654"/>
      <c r="L340" s="653"/>
      <c r="M340" s="654"/>
      <c r="N340" s="653"/>
      <c r="O340" s="654"/>
      <c r="P340" s="653"/>
      <c r="Q340" s="654"/>
      <c r="R340" s="653"/>
      <c r="S340" s="654"/>
      <c r="T340" s="576"/>
      <c r="U340" s="19">
        <f>IF(OR(D340="s",F340="s",H340="s",J340="s",L340="s",N340="s",P340="s",R340="s"), 0, IF(OR(D340="a",F340="a",H340="a",J340="a",L340="a",N340="a",P340="a",R340="a"),V340,0))</f>
        <v>0</v>
      </c>
      <c r="V340" s="175">
        <f>IF(T340="na",0,20)</f>
        <v>20</v>
      </c>
      <c r="W340" s="29">
        <f>COUNTIF(D340:S340,"a")+COUNTIF(D340:S340,"s")+COUNTIF(T340,"na")</f>
        <v>0</v>
      </c>
      <c r="X340" s="329"/>
      <c r="Y340" s="330"/>
      <c r="Z340" s="137"/>
    </row>
    <row r="341" spans="1:26" ht="48" customHeight="1" x14ac:dyDescent="0.2">
      <c r="A341" s="187"/>
      <c r="B341" s="421"/>
      <c r="C341" s="207" t="s">
        <v>933</v>
      </c>
      <c r="D341" s="765" t="s">
        <v>934</v>
      </c>
      <c r="E341" s="762"/>
      <c r="F341" s="762"/>
      <c r="G341" s="762"/>
      <c r="H341" s="762"/>
      <c r="I341" s="762"/>
      <c r="J341" s="762"/>
      <c r="K341" s="762"/>
      <c r="L341" s="762"/>
      <c r="M341" s="762"/>
      <c r="N341" s="762"/>
      <c r="O341" s="762"/>
      <c r="P341" s="762"/>
      <c r="Q341" s="762"/>
      <c r="R341" s="762"/>
      <c r="S341" s="762"/>
      <c r="T341" s="762"/>
      <c r="U341" s="762"/>
      <c r="V341" s="763"/>
      <c r="W341" s="29"/>
      <c r="X341" s="412"/>
      <c r="Y341" s="330"/>
      <c r="Z341" s="137"/>
    </row>
    <row r="342" spans="1:26" ht="27.95" customHeight="1" x14ac:dyDescent="0.2">
      <c r="A342" s="187"/>
      <c r="B342" s="421"/>
      <c r="C342" s="81" t="s">
        <v>935</v>
      </c>
      <c r="D342" s="659"/>
      <c r="E342" s="660"/>
      <c r="F342" s="659"/>
      <c r="G342" s="660"/>
      <c r="H342" s="659"/>
      <c r="I342" s="660"/>
      <c r="J342" s="659"/>
      <c r="K342" s="660"/>
      <c r="L342" s="659"/>
      <c r="M342" s="660"/>
      <c r="N342" s="659"/>
      <c r="O342" s="660"/>
      <c r="P342" s="659"/>
      <c r="Q342" s="660"/>
      <c r="R342" s="659"/>
      <c r="S342" s="660"/>
      <c r="T342" s="720"/>
      <c r="U342" s="718"/>
      <c r="V342" s="719"/>
      <c r="W342" s="29">
        <f>IF(OR(COUNTIF($D$340:$S$340,"s"),COUNTIF($T$340,"na")),1,COUNTIF(D342:S342, "a"))</f>
        <v>0</v>
      </c>
      <c r="X342" s="329"/>
      <c r="Y342" s="330"/>
      <c r="Z342" s="137"/>
    </row>
    <row r="343" spans="1:26" ht="27.95" customHeight="1" x14ac:dyDescent="0.2">
      <c r="A343" s="187"/>
      <c r="B343" s="421"/>
      <c r="C343" s="81" t="s">
        <v>936</v>
      </c>
      <c r="D343" s="653"/>
      <c r="E343" s="654"/>
      <c r="F343" s="653"/>
      <c r="G343" s="654"/>
      <c r="H343" s="653"/>
      <c r="I343" s="654"/>
      <c r="J343" s="653"/>
      <c r="K343" s="654"/>
      <c r="L343" s="653"/>
      <c r="M343" s="654"/>
      <c r="N343" s="653"/>
      <c r="O343" s="654"/>
      <c r="P343" s="653"/>
      <c r="Q343" s="654"/>
      <c r="R343" s="653"/>
      <c r="S343" s="654"/>
      <c r="T343" s="720"/>
      <c r="U343" s="718"/>
      <c r="V343" s="719"/>
      <c r="W343" s="29">
        <f t="shared" ref="W343:W346" si="44">IF(OR(COUNTIF($D$340:$S$340,"s"),COUNTIF($T$340,"na")),1,COUNTIF(D343:S343, "a"))</f>
        <v>0</v>
      </c>
      <c r="X343" s="329"/>
      <c r="Y343" s="330"/>
      <c r="Z343" s="137"/>
    </row>
    <row r="344" spans="1:26" ht="27.95" customHeight="1" x14ac:dyDescent="0.2">
      <c r="A344" s="187"/>
      <c r="B344" s="421"/>
      <c r="C344" s="81" t="s">
        <v>937</v>
      </c>
      <c r="D344" s="653"/>
      <c r="E344" s="654"/>
      <c r="F344" s="653"/>
      <c r="G344" s="654"/>
      <c r="H344" s="653"/>
      <c r="I344" s="654"/>
      <c r="J344" s="653"/>
      <c r="K344" s="654"/>
      <c r="L344" s="653"/>
      <c r="M344" s="654"/>
      <c r="N344" s="653"/>
      <c r="O344" s="654"/>
      <c r="P344" s="653"/>
      <c r="Q344" s="654"/>
      <c r="R344" s="653"/>
      <c r="S344" s="654"/>
      <c r="T344" s="720"/>
      <c r="U344" s="718"/>
      <c r="V344" s="719"/>
      <c r="W344" s="29">
        <f t="shared" si="44"/>
        <v>0</v>
      </c>
      <c r="X344" s="329"/>
      <c r="Y344" s="330"/>
      <c r="Z344" s="137"/>
    </row>
    <row r="345" spans="1:26" ht="27.95" customHeight="1" x14ac:dyDescent="0.2">
      <c r="A345" s="187"/>
      <c r="B345" s="421"/>
      <c r="C345" s="81" t="s">
        <v>938</v>
      </c>
      <c r="D345" s="653"/>
      <c r="E345" s="654"/>
      <c r="F345" s="653"/>
      <c r="G345" s="654"/>
      <c r="H345" s="653"/>
      <c r="I345" s="654"/>
      <c r="J345" s="653"/>
      <c r="K345" s="654"/>
      <c r="L345" s="653"/>
      <c r="M345" s="654"/>
      <c r="N345" s="653"/>
      <c r="O345" s="654"/>
      <c r="P345" s="653"/>
      <c r="Q345" s="654"/>
      <c r="R345" s="653"/>
      <c r="S345" s="654"/>
      <c r="T345" s="720"/>
      <c r="U345" s="718"/>
      <c r="V345" s="719"/>
      <c r="W345" s="29">
        <f t="shared" si="44"/>
        <v>0</v>
      </c>
      <c r="X345" s="329"/>
      <c r="Y345" s="330"/>
      <c r="Z345" s="137"/>
    </row>
    <row r="346" spans="1:26" ht="27.95" customHeight="1" thickBot="1" x14ac:dyDescent="0.25">
      <c r="A346" s="422"/>
      <c r="B346" s="423"/>
      <c r="C346" s="602" t="s">
        <v>1027</v>
      </c>
      <c r="D346" s="733"/>
      <c r="E346" s="734"/>
      <c r="F346" s="733"/>
      <c r="G346" s="734"/>
      <c r="H346" s="733"/>
      <c r="I346" s="734"/>
      <c r="J346" s="733"/>
      <c r="K346" s="734"/>
      <c r="L346" s="733"/>
      <c r="M346" s="734"/>
      <c r="N346" s="733"/>
      <c r="O346" s="734"/>
      <c r="P346" s="733"/>
      <c r="Q346" s="734"/>
      <c r="R346" s="733"/>
      <c r="S346" s="734"/>
      <c r="T346" s="912"/>
      <c r="U346" s="913"/>
      <c r="V346" s="914"/>
      <c r="W346" s="29">
        <f t="shared" si="44"/>
        <v>0</v>
      </c>
      <c r="X346" s="329"/>
      <c r="Y346" s="330"/>
      <c r="Z346" s="137"/>
    </row>
    <row r="347" spans="1:26" ht="30" customHeight="1" x14ac:dyDescent="0.2">
      <c r="A347" s="168"/>
      <c r="B347" s="111"/>
      <c r="C347" s="608" t="s">
        <v>939</v>
      </c>
      <c r="D347" s="693"/>
      <c r="E347" s="694"/>
      <c r="F347" s="694"/>
      <c r="G347" s="694"/>
      <c r="H347" s="694"/>
      <c r="I347" s="694"/>
      <c r="J347" s="694"/>
      <c r="K347" s="694"/>
      <c r="L347" s="694"/>
      <c r="M347" s="694"/>
      <c r="N347" s="694"/>
      <c r="O347" s="694"/>
      <c r="P347" s="694"/>
      <c r="Q347" s="694"/>
      <c r="R347" s="694"/>
      <c r="S347" s="694"/>
      <c r="T347" s="694"/>
      <c r="U347" s="694"/>
      <c r="V347" s="695"/>
      <c r="W347" s="29"/>
      <c r="Z347" s="137"/>
    </row>
    <row r="348" spans="1:26" ht="45" customHeight="1" x14ac:dyDescent="0.2">
      <c r="A348" s="187"/>
      <c r="B348" s="428" t="s">
        <v>940</v>
      </c>
      <c r="C348" s="81" t="s">
        <v>1028</v>
      </c>
      <c r="D348" s="653"/>
      <c r="E348" s="654"/>
      <c r="F348" s="653"/>
      <c r="G348" s="654"/>
      <c r="H348" s="653"/>
      <c r="I348" s="654"/>
      <c r="J348" s="653"/>
      <c r="K348" s="654"/>
      <c r="L348" s="653"/>
      <c r="M348" s="654"/>
      <c r="N348" s="653"/>
      <c r="O348" s="654"/>
      <c r="P348" s="653"/>
      <c r="Q348" s="654"/>
      <c r="R348" s="653"/>
      <c r="S348" s="654"/>
      <c r="T348" s="309"/>
      <c r="U348" s="19">
        <f>IF(OR(D348="s",F348="s",H348="s",J348="s",L348="s",N348="s",P348="s",R348="s"), 0, IF(OR(D348="a",F348="a",H348="a",J348="a",L348="a",N348="a",P348="a",R348="a"),V348,0))</f>
        <v>0</v>
      </c>
      <c r="V348" s="175">
        <v>15</v>
      </c>
      <c r="W348" s="29">
        <f>COUNTIF(D348:S348,"a")+COUNTIF(D348:S348,"s")</f>
        <v>0</v>
      </c>
      <c r="X348" s="329"/>
      <c r="Y348" s="330"/>
      <c r="Z348" s="137"/>
    </row>
    <row r="349" spans="1:26" ht="30" customHeight="1" x14ac:dyDescent="0.2">
      <c r="A349" s="187"/>
      <c r="B349" s="421"/>
      <c r="C349" s="207" t="s">
        <v>941</v>
      </c>
      <c r="D349" s="715" t="s">
        <v>915</v>
      </c>
      <c r="E349" s="716"/>
      <c r="F349" s="716"/>
      <c r="G349" s="716"/>
      <c r="H349" s="716"/>
      <c r="I349" s="716"/>
      <c r="J349" s="716"/>
      <c r="K349" s="716"/>
      <c r="L349" s="716"/>
      <c r="M349" s="716"/>
      <c r="N349" s="716"/>
      <c r="O349" s="716"/>
      <c r="P349" s="716"/>
      <c r="Q349" s="716"/>
      <c r="R349" s="716"/>
      <c r="S349" s="716"/>
      <c r="T349" s="716"/>
      <c r="U349" s="716"/>
      <c r="V349" s="717"/>
      <c r="W349" s="29"/>
      <c r="X349" s="412"/>
      <c r="Y349" s="330"/>
      <c r="Z349" s="137"/>
    </row>
    <row r="350" spans="1:26" ht="27.95" customHeight="1" x14ac:dyDescent="0.2">
      <c r="A350" s="187"/>
      <c r="B350" s="420"/>
      <c r="C350" s="81" t="s">
        <v>942</v>
      </c>
      <c r="D350" s="659"/>
      <c r="E350" s="660"/>
      <c r="F350" s="659"/>
      <c r="G350" s="660"/>
      <c r="H350" s="659"/>
      <c r="I350" s="660"/>
      <c r="J350" s="659"/>
      <c r="K350" s="660"/>
      <c r="L350" s="659"/>
      <c r="M350" s="660"/>
      <c r="N350" s="659"/>
      <c r="O350" s="660"/>
      <c r="P350" s="659"/>
      <c r="Q350" s="660"/>
      <c r="R350" s="659"/>
      <c r="S350" s="660"/>
      <c r="T350" s="720"/>
      <c r="U350" s="718"/>
      <c r="V350" s="719"/>
      <c r="W350" s="29">
        <f>IF(COUNTIF($D$348:$S$348,"s"),1,COUNTIF(D350:S350, "a"))</f>
        <v>0</v>
      </c>
      <c r="X350" s="329"/>
      <c r="Y350" s="330"/>
      <c r="Z350" s="137"/>
    </row>
    <row r="351" spans="1:26" ht="27.95" customHeight="1" x14ac:dyDescent="0.2">
      <c r="A351" s="187"/>
      <c r="B351" s="421"/>
      <c r="C351" s="81" t="s">
        <v>943</v>
      </c>
      <c r="D351" s="653"/>
      <c r="E351" s="654"/>
      <c r="F351" s="653"/>
      <c r="G351" s="654"/>
      <c r="H351" s="653"/>
      <c r="I351" s="654"/>
      <c r="J351" s="653"/>
      <c r="K351" s="654"/>
      <c r="L351" s="653"/>
      <c r="M351" s="654"/>
      <c r="N351" s="653"/>
      <c r="O351" s="654"/>
      <c r="P351" s="653"/>
      <c r="Q351" s="654"/>
      <c r="R351" s="653"/>
      <c r="S351" s="654"/>
      <c r="T351" s="720"/>
      <c r="U351" s="718"/>
      <c r="V351" s="719"/>
      <c r="W351" s="29">
        <f t="shared" ref="W351:W358" si="45">IF(COUNTIF($D$348:$S$348,"s"),1,COUNTIF(D351:S351, "a"))</f>
        <v>0</v>
      </c>
      <c r="X351" s="329"/>
      <c r="Y351" s="330"/>
      <c r="Z351" s="137"/>
    </row>
    <row r="352" spans="1:26" ht="27.95" customHeight="1" x14ac:dyDescent="0.2">
      <c r="A352" s="187"/>
      <c r="B352" s="421"/>
      <c r="C352" s="81" t="s">
        <v>1029</v>
      </c>
      <c r="D352" s="653"/>
      <c r="E352" s="654"/>
      <c r="F352" s="653"/>
      <c r="G352" s="654"/>
      <c r="H352" s="653"/>
      <c r="I352" s="654"/>
      <c r="J352" s="653"/>
      <c r="K352" s="654"/>
      <c r="L352" s="653"/>
      <c r="M352" s="654"/>
      <c r="N352" s="653"/>
      <c r="O352" s="654"/>
      <c r="P352" s="653"/>
      <c r="Q352" s="654"/>
      <c r="R352" s="653"/>
      <c r="S352" s="654"/>
      <c r="T352" s="720"/>
      <c r="U352" s="718"/>
      <c r="V352" s="719"/>
      <c r="W352" s="29">
        <f t="shared" si="45"/>
        <v>0</v>
      </c>
      <c r="X352" s="329"/>
      <c r="Y352" s="330"/>
      <c r="Z352" s="137"/>
    </row>
    <row r="353" spans="1:26" ht="27.95" customHeight="1" x14ac:dyDescent="0.2">
      <c r="A353" s="187"/>
      <c r="B353" s="421"/>
      <c r="C353" s="81" t="s">
        <v>944</v>
      </c>
      <c r="D353" s="653"/>
      <c r="E353" s="654"/>
      <c r="F353" s="653"/>
      <c r="G353" s="654"/>
      <c r="H353" s="653"/>
      <c r="I353" s="654"/>
      <c r="J353" s="653"/>
      <c r="K353" s="654"/>
      <c r="L353" s="653"/>
      <c r="M353" s="654"/>
      <c r="N353" s="653"/>
      <c r="O353" s="654"/>
      <c r="P353" s="653"/>
      <c r="Q353" s="654"/>
      <c r="R353" s="653"/>
      <c r="S353" s="654"/>
      <c r="T353" s="720"/>
      <c r="U353" s="718"/>
      <c r="V353" s="719"/>
      <c r="W353" s="29">
        <f t="shared" si="45"/>
        <v>0</v>
      </c>
      <c r="X353" s="329"/>
      <c r="Y353" s="330"/>
      <c r="Z353" s="137"/>
    </row>
    <row r="354" spans="1:26" ht="27.95" customHeight="1" x14ac:dyDescent="0.2">
      <c r="A354" s="187"/>
      <c r="B354" s="431"/>
      <c r="C354" s="86" t="s">
        <v>945</v>
      </c>
      <c r="D354" s="661"/>
      <c r="E354" s="662"/>
      <c r="F354" s="661"/>
      <c r="G354" s="662"/>
      <c r="H354" s="661"/>
      <c r="I354" s="662"/>
      <c r="J354" s="661"/>
      <c r="K354" s="662"/>
      <c r="L354" s="661"/>
      <c r="M354" s="662"/>
      <c r="N354" s="661"/>
      <c r="O354" s="662"/>
      <c r="P354" s="661"/>
      <c r="Q354" s="662"/>
      <c r="R354" s="661"/>
      <c r="S354" s="662"/>
      <c r="T354" s="720"/>
      <c r="U354" s="718"/>
      <c r="V354" s="719"/>
      <c r="W354" s="29">
        <f t="shared" si="45"/>
        <v>0</v>
      </c>
      <c r="X354" s="329"/>
      <c r="Y354" s="330"/>
      <c r="Z354" s="137"/>
    </row>
    <row r="355" spans="1:26" ht="27.95" customHeight="1" x14ac:dyDescent="0.2">
      <c r="A355" s="187"/>
      <c r="B355" s="421"/>
      <c r="C355" s="81" t="s">
        <v>946</v>
      </c>
      <c r="D355" s="661"/>
      <c r="E355" s="662"/>
      <c r="F355" s="661"/>
      <c r="G355" s="662"/>
      <c r="H355" s="661"/>
      <c r="I355" s="662"/>
      <c r="J355" s="661"/>
      <c r="K355" s="662"/>
      <c r="L355" s="661"/>
      <c r="M355" s="662"/>
      <c r="N355" s="661"/>
      <c r="O355" s="662"/>
      <c r="P355" s="661"/>
      <c r="Q355" s="662"/>
      <c r="R355" s="661"/>
      <c r="S355" s="662"/>
      <c r="T355" s="720"/>
      <c r="U355" s="718"/>
      <c r="V355" s="719"/>
      <c r="W355" s="29">
        <f t="shared" si="45"/>
        <v>0</v>
      </c>
      <c r="X355" s="329"/>
      <c r="Y355" s="330"/>
      <c r="Z355" s="137"/>
    </row>
    <row r="356" spans="1:26" ht="27.95" customHeight="1" x14ac:dyDescent="0.2">
      <c r="A356" s="187"/>
      <c r="B356" s="421"/>
      <c r="C356" s="81" t="s">
        <v>947</v>
      </c>
      <c r="D356" s="661"/>
      <c r="E356" s="662"/>
      <c r="F356" s="661"/>
      <c r="G356" s="662"/>
      <c r="H356" s="661"/>
      <c r="I356" s="662"/>
      <c r="J356" s="661"/>
      <c r="K356" s="662"/>
      <c r="L356" s="661"/>
      <c r="M356" s="662"/>
      <c r="N356" s="661"/>
      <c r="O356" s="662"/>
      <c r="P356" s="661"/>
      <c r="Q356" s="662"/>
      <c r="R356" s="661"/>
      <c r="S356" s="662"/>
      <c r="T356" s="720"/>
      <c r="U356" s="718"/>
      <c r="V356" s="719"/>
      <c r="W356" s="29">
        <f t="shared" si="45"/>
        <v>0</v>
      </c>
      <c r="X356" s="329"/>
      <c r="Y356" s="330"/>
      <c r="Z356" s="137"/>
    </row>
    <row r="357" spans="1:26" ht="27.95" customHeight="1" x14ac:dyDescent="0.2">
      <c r="A357" s="187"/>
      <c r="B357" s="421"/>
      <c r="C357" s="81" t="s">
        <v>948</v>
      </c>
      <c r="D357" s="661"/>
      <c r="E357" s="662"/>
      <c r="F357" s="661"/>
      <c r="G357" s="662"/>
      <c r="H357" s="661"/>
      <c r="I357" s="662"/>
      <c r="J357" s="661"/>
      <c r="K357" s="662"/>
      <c r="L357" s="661"/>
      <c r="M357" s="662"/>
      <c r="N357" s="661"/>
      <c r="O357" s="662"/>
      <c r="P357" s="661"/>
      <c r="Q357" s="662"/>
      <c r="R357" s="661"/>
      <c r="S357" s="662"/>
      <c r="T357" s="720"/>
      <c r="U357" s="718"/>
      <c r="V357" s="719"/>
      <c r="W357" s="29">
        <f t="shared" si="45"/>
        <v>0</v>
      </c>
      <c r="X357" s="329"/>
      <c r="Y357" s="330"/>
      <c r="Z357" s="137"/>
    </row>
    <row r="358" spans="1:26" ht="27.95" customHeight="1" x14ac:dyDescent="0.2">
      <c r="A358" s="187"/>
      <c r="B358" s="421"/>
      <c r="C358" s="81" t="s">
        <v>1030</v>
      </c>
      <c r="D358" s="653"/>
      <c r="E358" s="654"/>
      <c r="F358" s="653"/>
      <c r="G358" s="654"/>
      <c r="H358" s="653"/>
      <c r="I358" s="654"/>
      <c r="J358" s="653"/>
      <c r="K358" s="654"/>
      <c r="L358" s="653"/>
      <c r="M358" s="654"/>
      <c r="N358" s="653"/>
      <c r="O358" s="654"/>
      <c r="P358" s="653"/>
      <c r="Q358" s="654"/>
      <c r="R358" s="653"/>
      <c r="S358" s="654"/>
      <c r="T358" s="720"/>
      <c r="U358" s="718"/>
      <c r="V358" s="719"/>
      <c r="W358" s="29">
        <f t="shared" si="45"/>
        <v>0</v>
      </c>
      <c r="X358" s="329"/>
      <c r="Y358" s="330"/>
      <c r="Z358" s="137"/>
    </row>
    <row r="359" spans="1:26" ht="27.95" customHeight="1" x14ac:dyDescent="0.2">
      <c r="A359" s="187"/>
      <c r="B359" s="431"/>
      <c r="C359" s="594" t="s">
        <v>1031</v>
      </c>
      <c r="D359" s="769"/>
      <c r="E359" s="770"/>
      <c r="F359" s="770"/>
      <c r="G359" s="770"/>
      <c r="H359" s="770"/>
      <c r="I359" s="770"/>
      <c r="J359" s="770"/>
      <c r="K359" s="770"/>
      <c r="L359" s="770"/>
      <c r="M359" s="770"/>
      <c r="N359" s="770"/>
      <c r="O359" s="770"/>
      <c r="P359" s="770"/>
      <c r="Q359" s="770"/>
      <c r="R359" s="770"/>
      <c r="S359" s="771"/>
      <c r="T359" s="766"/>
      <c r="U359" s="767"/>
      <c r="V359" s="768"/>
      <c r="W359" s="29" t="str">
        <f>IF(AND(ISTEXT(D359),COUNTIF(D358:S358,"a")),1,IF(COUNTIF(D358:S358,"a"),0,""))</f>
        <v/>
      </c>
      <c r="X359" s="329"/>
      <c r="Y359" s="330"/>
      <c r="Z359" s="137"/>
    </row>
    <row r="360" spans="1:26" ht="45" customHeight="1" x14ac:dyDescent="0.2">
      <c r="A360" s="187"/>
      <c r="B360" s="428" t="s">
        <v>949</v>
      </c>
      <c r="C360" s="81" t="s">
        <v>1032</v>
      </c>
      <c r="D360" s="653"/>
      <c r="E360" s="654"/>
      <c r="F360" s="653"/>
      <c r="G360" s="654"/>
      <c r="H360" s="653"/>
      <c r="I360" s="654"/>
      <c r="J360" s="653"/>
      <c r="K360" s="654"/>
      <c r="L360" s="653"/>
      <c r="M360" s="654"/>
      <c r="N360" s="653"/>
      <c r="O360" s="654"/>
      <c r="P360" s="653"/>
      <c r="Q360" s="654"/>
      <c r="R360" s="653"/>
      <c r="S360" s="654"/>
      <c r="T360" s="309"/>
      <c r="U360" s="304">
        <f>IF(OR(D360="s",F360="s",H360="s",J360="s",L360="s",N360="s",P360="s",R360="s"), 0, IF(OR(D360="a",F360="a",H360="a",J360="a",L360="a",N360="a",P360="a",R360="a"),V360,0))</f>
        <v>0</v>
      </c>
      <c r="V360" s="178">
        <v>15</v>
      </c>
      <c r="W360" s="29">
        <f>COUNTIF(D360:S360,"a")+COUNTIF(D360:S360,"s")</f>
        <v>0</v>
      </c>
      <c r="X360" s="329"/>
      <c r="Y360" s="330"/>
      <c r="Z360" s="137"/>
    </row>
    <row r="361" spans="1:26" ht="30" customHeight="1" x14ac:dyDescent="0.2">
      <c r="A361" s="187"/>
      <c r="B361" s="421"/>
      <c r="C361" s="207" t="s">
        <v>941</v>
      </c>
      <c r="D361" s="715" t="s">
        <v>915</v>
      </c>
      <c r="E361" s="716"/>
      <c r="F361" s="716"/>
      <c r="G361" s="716"/>
      <c r="H361" s="716"/>
      <c r="I361" s="716"/>
      <c r="J361" s="716"/>
      <c r="K361" s="716"/>
      <c r="L361" s="716"/>
      <c r="M361" s="716"/>
      <c r="N361" s="716"/>
      <c r="O361" s="716"/>
      <c r="P361" s="716"/>
      <c r="Q361" s="716"/>
      <c r="R361" s="716"/>
      <c r="S361" s="716"/>
      <c r="T361" s="716"/>
      <c r="U361" s="716"/>
      <c r="V361" s="717"/>
      <c r="W361" s="29"/>
      <c r="X361" s="412"/>
      <c r="Y361" s="330"/>
      <c r="Z361" s="137"/>
    </row>
    <row r="362" spans="1:26" ht="27.95" customHeight="1" x14ac:dyDescent="0.2">
      <c r="A362" s="187"/>
      <c r="B362" s="420"/>
      <c r="C362" s="81" t="s">
        <v>942</v>
      </c>
      <c r="D362" s="659"/>
      <c r="E362" s="660"/>
      <c r="F362" s="659"/>
      <c r="G362" s="660"/>
      <c r="H362" s="659"/>
      <c r="I362" s="660"/>
      <c r="J362" s="659"/>
      <c r="K362" s="660"/>
      <c r="L362" s="659"/>
      <c r="M362" s="660"/>
      <c r="N362" s="659"/>
      <c r="O362" s="660"/>
      <c r="P362" s="659"/>
      <c r="Q362" s="660"/>
      <c r="R362" s="659"/>
      <c r="S362" s="660"/>
      <c r="T362" s="720"/>
      <c r="U362" s="718"/>
      <c r="V362" s="719"/>
      <c r="W362" s="29">
        <f>IF(COUNTIF($D$360:$S$360,"s"),1,COUNTIF(D362:S362, "a"))</f>
        <v>0</v>
      </c>
      <c r="X362" s="329"/>
      <c r="Y362" s="330"/>
      <c r="Z362" s="137"/>
    </row>
    <row r="363" spans="1:26" ht="27.95" customHeight="1" x14ac:dyDescent="0.2">
      <c r="A363" s="187"/>
      <c r="B363" s="421"/>
      <c r="C363" s="81" t="s">
        <v>943</v>
      </c>
      <c r="D363" s="653"/>
      <c r="E363" s="654"/>
      <c r="F363" s="653"/>
      <c r="G363" s="654"/>
      <c r="H363" s="653"/>
      <c r="I363" s="654"/>
      <c r="J363" s="653"/>
      <c r="K363" s="654"/>
      <c r="L363" s="653"/>
      <c r="M363" s="654"/>
      <c r="N363" s="653"/>
      <c r="O363" s="654"/>
      <c r="P363" s="653"/>
      <c r="Q363" s="654"/>
      <c r="R363" s="653"/>
      <c r="S363" s="654"/>
      <c r="T363" s="720"/>
      <c r="U363" s="718"/>
      <c r="V363" s="719"/>
      <c r="W363" s="29">
        <f t="shared" ref="W363:W370" si="46">IF(COUNTIF($D$360:$S$360,"s"),1,COUNTIF(D363:S363, "a"))</f>
        <v>0</v>
      </c>
      <c r="X363" s="329"/>
      <c r="Y363" s="330"/>
      <c r="Z363" s="137"/>
    </row>
    <row r="364" spans="1:26" ht="27.95" customHeight="1" x14ac:dyDescent="0.2">
      <c r="A364" s="187"/>
      <c r="B364" s="421"/>
      <c r="C364" s="81" t="s">
        <v>1029</v>
      </c>
      <c r="D364" s="653"/>
      <c r="E364" s="654"/>
      <c r="F364" s="653"/>
      <c r="G364" s="654"/>
      <c r="H364" s="653"/>
      <c r="I364" s="654"/>
      <c r="J364" s="653"/>
      <c r="K364" s="654"/>
      <c r="L364" s="653"/>
      <c r="M364" s="654"/>
      <c r="N364" s="653"/>
      <c r="O364" s="654"/>
      <c r="P364" s="653"/>
      <c r="Q364" s="654"/>
      <c r="R364" s="653"/>
      <c r="S364" s="654"/>
      <c r="T364" s="720"/>
      <c r="U364" s="718"/>
      <c r="V364" s="719"/>
      <c r="W364" s="29">
        <f t="shared" si="46"/>
        <v>0</v>
      </c>
      <c r="X364" s="329"/>
      <c r="Y364" s="330"/>
      <c r="Z364" s="137"/>
    </row>
    <row r="365" spans="1:26" ht="27.95" customHeight="1" x14ac:dyDescent="0.2">
      <c r="A365" s="187"/>
      <c r="B365" s="421"/>
      <c r="C365" s="81" t="s">
        <v>944</v>
      </c>
      <c r="D365" s="653"/>
      <c r="E365" s="654"/>
      <c r="F365" s="653"/>
      <c r="G365" s="654"/>
      <c r="H365" s="653"/>
      <c r="I365" s="654"/>
      <c r="J365" s="653"/>
      <c r="K365" s="654"/>
      <c r="L365" s="653"/>
      <c r="M365" s="654"/>
      <c r="N365" s="653"/>
      <c r="O365" s="654"/>
      <c r="P365" s="653"/>
      <c r="Q365" s="654"/>
      <c r="R365" s="653"/>
      <c r="S365" s="654"/>
      <c r="T365" s="720"/>
      <c r="U365" s="718"/>
      <c r="V365" s="719"/>
      <c r="W365" s="29">
        <f t="shared" si="46"/>
        <v>0</v>
      </c>
      <c r="X365" s="329"/>
      <c r="Y365" s="330"/>
      <c r="Z365" s="137"/>
    </row>
    <row r="366" spans="1:26" ht="27.95" customHeight="1" x14ac:dyDescent="0.2">
      <c r="A366" s="187"/>
      <c r="B366" s="431"/>
      <c r="C366" s="86" t="s">
        <v>945</v>
      </c>
      <c r="D366" s="661"/>
      <c r="E366" s="662"/>
      <c r="F366" s="661"/>
      <c r="G366" s="662"/>
      <c r="H366" s="661"/>
      <c r="I366" s="662"/>
      <c r="J366" s="661"/>
      <c r="K366" s="662"/>
      <c r="L366" s="661"/>
      <c r="M366" s="662"/>
      <c r="N366" s="661"/>
      <c r="O366" s="662"/>
      <c r="P366" s="661"/>
      <c r="Q366" s="662"/>
      <c r="R366" s="661"/>
      <c r="S366" s="662"/>
      <c r="T366" s="720"/>
      <c r="U366" s="718"/>
      <c r="V366" s="719"/>
      <c r="W366" s="29">
        <f t="shared" si="46"/>
        <v>0</v>
      </c>
      <c r="X366" s="329"/>
      <c r="Y366" s="330"/>
      <c r="Z366" s="137"/>
    </row>
    <row r="367" spans="1:26" ht="27.95" customHeight="1" x14ac:dyDescent="0.2">
      <c r="A367" s="187"/>
      <c r="B367" s="421"/>
      <c r="C367" s="81" t="s">
        <v>946</v>
      </c>
      <c r="D367" s="653"/>
      <c r="E367" s="654"/>
      <c r="F367" s="653"/>
      <c r="G367" s="654"/>
      <c r="H367" s="653"/>
      <c r="I367" s="654"/>
      <c r="J367" s="653"/>
      <c r="K367" s="654"/>
      <c r="L367" s="653"/>
      <c r="M367" s="654"/>
      <c r="N367" s="653"/>
      <c r="O367" s="654"/>
      <c r="P367" s="653"/>
      <c r="Q367" s="654"/>
      <c r="R367" s="653"/>
      <c r="S367" s="654"/>
      <c r="T367" s="720"/>
      <c r="U367" s="718"/>
      <c r="V367" s="719"/>
      <c r="W367" s="29">
        <f t="shared" si="46"/>
        <v>0</v>
      </c>
      <c r="X367" s="329"/>
      <c r="Y367" s="330"/>
      <c r="Z367" s="137"/>
    </row>
    <row r="368" spans="1:26" ht="27.95" customHeight="1" x14ac:dyDescent="0.2">
      <c r="A368" s="187"/>
      <c r="B368" s="421"/>
      <c r="C368" s="81" t="s">
        <v>947</v>
      </c>
      <c r="D368" s="653"/>
      <c r="E368" s="654"/>
      <c r="F368" s="653"/>
      <c r="G368" s="654"/>
      <c r="H368" s="653"/>
      <c r="I368" s="654"/>
      <c r="J368" s="653"/>
      <c r="K368" s="654"/>
      <c r="L368" s="653"/>
      <c r="M368" s="654"/>
      <c r="N368" s="653"/>
      <c r="O368" s="654"/>
      <c r="P368" s="653"/>
      <c r="Q368" s="654"/>
      <c r="R368" s="653"/>
      <c r="S368" s="654"/>
      <c r="T368" s="720"/>
      <c r="U368" s="718"/>
      <c r="V368" s="719"/>
      <c r="W368" s="29">
        <f t="shared" si="46"/>
        <v>0</v>
      </c>
      <c r="X368" s="329"/>
      <c r="Y368" s="330"/>
      <c r="Z368" s="137"/>
    </row>
    <row r="369" spans="1:26" ht="27.95" customHeight="1" x14ac:dyDescent="0.2">
      <c r="A369" s="187"/>
      <c r="B369" s="421"/>
      <c r="C369" s="81" t="s">
        <v>948</v>
      </c>
      <c r="D369" s="653"/>
      <c r="E369" s="654"/>
      <c r="F369" s="653"/>
      <c r="G369" s="654"/>
      <c r="H369" s="653"/>
      <c r="I369" s="654"/>
      <c r="J369" s="653"/>
      <c r="K369" s="654"/>
      <c r="L369" s="653"/>
      <c r="M369" s="654"/>
      <c r="N369" s="653"/>
      <c r="O369" s="654"/>
      <c r="P369" s="653"/>
      <c r="Q369" s="654"/>
      <c r="R369" s="653"/>
      <c r="S369" s="654"/>
      <c r="T369" s="720"/>
      <c r="U369" s="718"/>
      <c r="V369" s="719"/>
      <c r="W369" s="29">
        <f t="shared" si="46"/>
        <v>0</v>
      </c>
      <c r="X369" s="329"/>
      <c r="Y369" s="330"/>
      <c r="Z369" s="137"/>
    </row>
    <row r="370" spans="1:26" ht="27.95" customHeight="1" x14ac:dyDescent="0.2">
      <c r="A370" s="187"/>
      <c r="B370" s="421"/>
      <c r="C370" s="81" t="s">
        <v>1030</v>
      </c>
      <c r="D370" s="653"/>
      <c r="E370" s="654"/>
      <c r="F370" s="653"/>
      <c r="G370" s="654"/>
      <c r="H370" s="653"/>
      <c r="I370" s="654"/>
      <c r="J370" s="653"/>
      <c r="K370" s="654"/>
      <c r="L370" s="653"/>
      <c r="M370" s="654"/>
      <c r="N370" s="653"/>
      <c r="O370" s="654"/>
      <c r="P370" s="653"/>
      <c r="Q370" s="654"/>
      <c r="R370" s="653"/>
      <c r="S370" s="654"/>
      <c r="T370" s="720"/>
      <c r="U370" s="718"/>
      <c r="V370" s="719"/>
      <c r="W370" s="29">
        <f t="shared" si="46"/>
        <v>0</v>
      </c>
      <c r="X370" s="329"/>
      <c r="Y370" s="330"/>
      <c r="Z370" s="137"/>
    </row>
    <row r="371" spans="1:26" ht="27.95" customHeight="1" thickBot="1" x14ac:dyDescent="0.25">
      <c r="A371" s="422"/>
      <c r="B371" s="423"/>
      <c r="C371" s="603" t="s">
        <v>1031</v>
      </c>
      <c r="D371" s="772"/>
      <c r="E371" s="773"/>
      <c r="F371" s="773"/>
      <c r="G371" s="773"/>
      <c r="H371" s="773"/>
      <c r="I371" s="773"/>
      <c r="J371" s="773"/>
      <c r="K371" s="773"/>
      <c r="L371" s="773"/>
      <c r="M371" s="773"/>
      <c r="N371" s="773"/>
      <c r="O371" s="773"/>
      <c r="P371" s="773"/>
      <c r="Q371" s="773"/>
      <c r="R371" s="773"/>
      <c r="S371" s="942"/>
      <c r="T371" s="912"/>
      <c r="U371" s="913"/>
      <c r="V371" s="914"/>
      <c r="W371" s="29" t="str">
        <f>IF(AND(ISTEXT(D371),COUNTIF(D370:S370,"a")),1,IF(COUNTIF(D370:S370,"a"),0,""))</f>
        <v/>
      </c>
      <c r="X371" s="329"/>
      <c r="Y371" s="330"/>
      <c r="Z371" s="137"/>
    </row>
    <row r="372" spans="1:26" ht="30" customHeight="1" x14ac:dyDescent="0.2">
      <c r="A372" s="168"/>
      <c r="B372" s="111"/>
      <c r="C372" s="608" t="s">
        <v>950</v>
      </c>
      <c r="D372" s="693"/>
      <c r="E372" s="694"/>
      <c r="F372" s="694"/>
      <c r="G372" s="694"/>
      <c r="H372" s="694"/>
      <c r="I372" s="694"/>
      <c r="J372" s="694"/>
      <c r="K372" s="694"/>
      <c r="L372" s="694"/>
      <c r="M372" s="694"/>
      <c r="N372" s="694"/>
      <c r="O372" s="694"/>
      <c r="P372" s="694"/>
      <c r="Q372" s="694"/>
      <c r="R372" s="694"/>
      <c r="S372" s="694"/>
      <c r="T372" s="694"/>
      <c r="U372" s="694"/>
      <c r="V372" s="695"/>
      <c r="W372" s="29"/>
      <c r="Z372" s="137"/>
    </row>
    <row r="373" spans="1:26" ht="45" customHeight="1" x14ac:dyDescent="0.2">
      <c r="A373" s="187"/>
      <c r="B373" s="428" t="s">
        <v>951</v>
      </c>
      <c r="C373" s="81" t="s">
        <v>1033</v>
      </c>
      <c r="D373" s="653"/>
      <c r="E373" s="654"/>
      <c r="F373" s="653"/>
      <c r="G373" s="654"/>
      <c r="H373" s="653"/>
      <c r="I373" s="654"/>
      <c r="J373" s="653"/>
      <c r="K373" s="654"/>
      <c r="L373" s="653"/>
      <c r="M373" s="654"/>
      <c r="N373" s="653"/>
      <c r="O373" s="654"/>
      <c r="P373" s="653"/>
      <c r="Q373" s="654"/>
      <c r="R373" s="653"/>
      <c r="S373" s="654"/>
      <c r="T373" s="309"/>
      <c r="U373" s="19">
        <f>IF(OR(D373="s",F373="s",H373="s",J373="s",L373="s",N373="s",P373="s",R373="s"), 0, IF(OR(D373="a",F373="a",H373="a",J373="a",L373="a",N373="a",P373="a",R373="a"),V373,0))</f>
        <v>0</v>
      </c>
      <c r="V373" s="175">
        <v>25</v>
      </c>
      <c r="W373" s="29">
        <f>COUNTIF(D373:S373,"a")+COUNTIF(D373:S373,"s")</f>
        <v>0</v>
      </c>
      <c r="X373" s="329"/>
      <c r="Y373" s="330"/>
      <c r="Z373" s="137"/>
    </row>
    <row r="374" spans="1:26" ht="30" customHeight="1" x14ac:dyDescent="0.2">
      <c r="A374" s="187"/>
      <c r="B374" s="421"/>
      <c r="C374" s="207" t="s">
        <v>952</v>
      </c>
      <c r="D374" s="715" t="s">
        <v>915</v>
      </c>
      <c r="E374" s="716"/>
      <c r="F374" s="716"/>
      <c r="G374" s="716"/>
      <c r="H374" s="716"/>
      <c r="I374" s="716"/>
      <c r="J374" s="716"/>
      <c r="K374" s="716"/>
      <c r="L374" s="716"/>
      <c r="M374" s="716"/>
      <c r="N374" s="716"/>
      <c r="O374" s="716"/>
      <c r="P374" s="716"/>
      <c r="Q374" s="716"/>
      <c r="R374" s="716"/>
      <c r="S374" s="716"/>
      <c r="T374" s="716"/>
      <c r="U374" s="716"/>
      <c r="V374" s="717"/>
      <c r="W374" s="29"/>
      <c r="X374" s="412"/>
      <c r="Y374" s="330"/>
      <c r="Z374" s="137"/>
    </row>
    <row r="375" spans="1:26" ht="27.95" customHeight="1" x14ac:dyDescent="0.2">
      <c r="A375" s="187"/>
      <c r="B375" s="420"/>
      <c r="C375" s="81" t="s">
        <v>953</v>
      </c>
      <c r="D375" s="659"/>
      <c r="E375" s="660"/>
      <c r="F375" s="659"/>
      <c r="G375" s="660"/>
      <c r="H375" s="659"/>
      <c r="I375" s="660"/>
      <c r="J375" s="659"/>
      <c r="K375" s="660"/>
      <c r="L375" s="659"/>
      <c r="M375" s="660"/>
      <c r="N375" s="659"/>
      <c r="O375" s="660"/>
      <c r="P375" s="659"/>
      <c r="Q375" s="660"/>
      <c r="R375" s="659"/>
      <c r="S375" s="660"/>
      <c r="T375" s="720"/>
      <c r="U375" s="718"/>
      <c r="V375" s="719"/>
      <c r="W375" s="29">
        <f>IF(COUNTIF($D$373:$S$373,"s"),1,COUNTIF(D375:S375, "a"))</f>
        <v>0</v>
      </c>
      <c r="X375" s="329"/>
      <c r="Y375" s="330"/>
      <c r="Z375" s="137"/>
    </row>
    <row r="376" spans="1:26" ht="27.95" customHeight="1" x14ac:dyDescent="0.2">
      <c r="A376" s="187"/>
      <c r="B376" s="421"/>
      <c r="C376" s="81" t="s">
        <v>954</v>
      </c>
      <c r="D376" s="653"/>
      <c r="E376" s="654"/>
      <c r="F376" s="653"/>
      <c r="G376" s="654"/>
      <c r="H376" s="653"/>
      <c r="I376" s="654"/>
      <c r="J376" s="653"/>
      <c r="K376" s="654"/>
      <c r="L376" s="653"/>
      <c r="M376" s="654"/>
      <c r="N376" s="653"/>
      <c r="O376" s="654"/>
      <c r="P376" s="653"/>
      <c r="Q376" s="654"/>
      <c r="R376" s="653"/>
      <c r="S376" s="654"/>
      <c r="T376" s="720"/>
      <c r="U376" s="718"/>
      <c r="V376" s="719"/>
      <c r="W376" s="29">
        <f t="shared" ref="W376:W380" si="47">IF(COUNTIF($D$373:$S$373,"s"),1,COUNTIF(D376:S376, "a"))</f>
        <v>0</v>
      </c>
      <c r="X376" s="329"/>
      <c r="Y376" s="330"/>
      <c r="Z376" s="137"/>
    </row>
    <row r="377" spans="1:26" ht="27.95" customHeight="1" x14ac:dyDescent="0.2">
      <c r="A377" s="187"/>
      <c r="B377" s="421"/>
      <c r="C377" s="81" t="s">
        <v>955</v>
      </c>
      <c r="D377" s="653"/>
      <c r="E377" s="654"/>
      <c r="F377" s="653"/>
      <c r="G377" s="654"/>
      <c r="H377" s="653"/>
      <c r="I377" s="654"/>
      <c r="J377" s="653"/>
      <c r="K377" s="654"/>
      <c r="L377" s="653"/>
      <c r="M377" s="654"/>
      <c r="N377" s="653"/>
      <c r="O377" s="654"/>
      <c r="P377" s="653"/>
      <c r="Q377" s="654"/>
      <c r="R377" s="653"/>
      <c r="S377" s="654"/>
      <c r="T377" s="720"/>
      <c r="U377" s="718"/>
      <c r="V377" s="719"/>
      <c r="W377" s="29">
        <f t="shared" si="47"/>
        <v>0</v>
      </c>
      <c r="X377" s="329"/>
      <c r="Y377" s="330"/>
      <c r="Z377" s="137"/>
    </row>
    <row r="378" spans="1:26" ht="27.95" customHeight="1" x14ac:dyDescent="0.2">
      <c r="A378" s="187"/>
      <c r="B378" s="421"/>
      <c r="C378" s="81" t="s">
        <v>956</v>
      </c>
      <c r="D378" s="653"/>
      <c r="E378" s="654"/>
      <c r="F378" s="653"/>
      <c r="G378" s="654"/>
      <c r="H378" s="653"/>
      <c r="I378" s="654"/>
      <c r="J378" s="653"/>
      <c r="K378" s="654"/>
      <c r="L378" s="653"/>
      <c r="M378" s="654"/>
      <c r="N378" s="653"/>
      <c r="O378" s="654"/>
      <c r="P378" s="653"/>
      <c r="Q378" s="654"/>
      <c r="R378" s="653"/>
      <c r="S378" s="654"/>
      <c r="T378" s="720"/>
      <c r="U378" s="718"/>
      <c r="V378" s="719"/>
      <c r="W378" s="29">
        <f t="shared" si="47"/>
        <v>0</v>
      </c>
      <c r="X378" s="329"/>
      <c r="Y378" s="330"/>
      <c r="Z378" s="137"/>
    </row>
    <row r="379" spans="1:26" ht="27.95" customHeight="1" x14ac:dyDescent="0.2">
      <c r="A379" s="187"/>
      <c r="B379" s="431"/>
      <c r="C379" s="86" t="s">
        <v>957</v>
      </c>
      <c r="D379" s="661"/>
      <c r="E379" s="662"/>
      <c r="F379" s="661"/>
      <c r="G379" s="662"/>
      <c r="H379" s="661"/>
      <c r="I379" s="662"/>
      <c r="J379" s="661"/>
      <c r="K379" s="662"/>
      <c r="L379" s="661"/>
      <c r="M379" s="662"/>
      <c r="N379" s="661"/>
      <c r="O379" s="662"/>
      <c r="P379" s="661"/>
      <c r="Q379" s="662"/>
      <c r="R379" s="661"/>
      <c r="S379" s="662"/>
      <c r="T379" s="720"/>
      <c r="U379" s="718"/>
      <c r="V379" s="719"/>
      <c r="W379" s="29">
        <f t="shared" si="47"/>
        <v>0</v>
      </c>
      <c r="X379" s="329"/>
      <c r="Y379" s="330"/>
      <c r="Z379" s="137"/>
    </row>
    <row r="380" spans="1:26" ht="27.95" customHeight="1" x14ac:dyDescent="0.2">
      <c r="A380" s="187"/>
      <c r="B380" s="421"/>
      <c r="C380" s="81" t="s">
        <v>1030</v>
      </c>
      <c r="D380" s="653"/>
      <c r="E380" s="654"/>
      <c r="F380" s="653"/>
      <c r="G380" s="654"/>
      <c r="H380" s="653"/>
      <c r="I380" s="654"/>
      <c r="J380" s="653"/>
      <c r="K380" s="654"/>
      <c r="L380" s="653"/>
      <c r="M380" s="654"/>
      <c r="N380" s="653"/>
      <c r="O380" s="654"/>
      <c r="P380" s="653"/>
      <c r="Q380" s="654"/>
      <c r="R380" s="653"/>
      <c r="S380" s="654"/>
      <c r="T380" s="720"/>
      <c r="U380" s="718"/>
      <c r="V380" s="719"/>
      <c r="W380" s="29">
        <f t="shared" si="47"/>
        <v>0</v>
      </c>
      <c r="X380" s="329"/>
      <c r="Y380" s="330"/>
      <c r="Z380" s="137"/>
    </row>
    <row r="381" spans="1:26" ht="27.95" customHeight="1" x14ac:dyDescent="0.2">
      <c r="A381" s="187"/>
      <c r="B381" s="421"/>
      <c r="C381" s="595" t="s">
        <v>1031</v>
      </c>
      <c r="D381" s="769"/>
      <c r="E381" s="770"/>
      <c r="F381" s="770"/>
      <c r="G381" s="770"/>
      <c r="H381" s="770"/>
      <c r="I381" s="770"/>
      <c r="J381" s="770"/>
      <c r="K381" s="770"/>
      <c r="L381" s="770"/>
      <c r="M381" s="770"/>
      <c r="N381" s="770"/>
      <c r="O381" s="770"/>
      <c r="P381" s="770"/>
      <c r="Q381" s="770"/>
      <c r="R381" s="770"/>
      <c r="S381" s="771"/>
      <c r="T381" s="766"/>
      <c r="U381" s="767"/>
      <c r="V381" s="768"/>
      <c r="W381" s="29" t="str">
        <f>IF(AND(ISTEXT(D381),COUNTIF(D380:S380,"a")),1,IF(COUNTIF(D380:S380,"a"),0,""))</f>
        <v/>
      </c>
      <c r="X381" s="329"/>
      <c r="Y381" s="330"/>
      <c r="Z381" s="137"/>
    </row>
    <row r="382" spans="1:26" ht="45" customHeight="1" x14ac:dyDescent="0.2">
      <c r="A382" s="187"/>
      <c r="B382" s="428" t="s">
        <v>958</v>
      </c>
      <c r="C382" s="81" t="s">
        <v>1034</v>
      </c>
      <c r="D382" s="653"/>
      <c r="E382" s="654"/>
      <c r="F382" s="653"/>
      <c r="G382" s="654"/>
      <c r="H382" s="653"/>
      <c r="I382" s="654"/>
      <c r="J382" s="653"/>
      <c r="K382" s="654"/>
      <c r="L382" s="653"/>
      <c r="M382" s="654"/>
      <c r="N382" s="653"/>
      <c r="O382" s="654"/>
      <c r="P382" s="653"/>
      <c r="Q382" s="654"/>
      <c r="R382" s="653"/>
      <c r="S382" s="654"/>
      <c r="T382" s="309"/>
      <c r="U382" s="19">
        <f>IF(OR(D382="s",F382="s",H382="s",J382="s",L382="s",N382="s",P382="s",R382="s"), 0, IF(OR(D382="a",F382="a",H382="a",J382="a",L382="a",N382="a",P382="a",R382="a"),V382,0))</f>
        <v>0</v>
      </c>
      <c r="V382" s="175">
        <v>25</v>
      </c>
      <c r="W382" s="29">
        <f>COUNTIF(D382:S382,"a")+COUNTIF(D382:S382,"s")</f>
        <v>0</v>
      </c>
      <c r="X382" s="329"/>
      <c r="Y382" s="330"/>
      <c r="Z382" s="137"/>
    </row>
    <row r="383" spans="1:26" ht="30" customHeight="1" x14ac:dyDescent="0.2">
      <c r="A383" s="187"/>
      <c r="B383" s="421"/>
      <c r="C383" s="207" t="s">
        <v>952</v>
      </c>
      <c r="D383" s="715" t="s">
        <v>915</v>
      </c>
      <c r="E383" s="716"/>
      <c r="F383" s="716"/>
      <c r="G383" s="716"/>
      <c r="H383" s="716"/>
      <c r="I383" s="716"/>
      <c r="J383" s="716"/>
      <c r="K383" s="716"/>
      <c r="L383" s="716"/>
      <c r="M383" s="716"/>
      <c r="N383" s="716"/>
      <c r="O383" s="716"/>
      <c r="P383" s="716"/>
      <c r="Q383" s="716"/>
      <c r="R383" s="716"/>
      <c r="S383" s="716"/>
      <c r="T383" s="716"/>
      <c r="U383" s="716"/>
      <c r="V383" s="717"/>
      <c r="W383" s="29"/>
      <c r="X383" s="412"/>
      <c r="Y383" s="330"/>
      <c r="Z383" s="137"/>
    </row>
    <row r="384" spans="1:26" ht="27.95" customHeight="1" x14ac:dyDescent="0.2">
      <c r="A384" s="187"/>
      <c r="B384" s="420"/>
      <c r="C384" s="81" t="s">
        <v>953</v>
      </c>
      <c r="D384" s="659"/>
      <c r="E384" s="660"/>
      <c r="F384" s="659"/>
      <c r="G384" s="660"/>
      <c r="H384" s="659"/>
      <c r="I384" s="660"/>
      <c r="J384" s="659"/>
      <c r="K384" s="660"/>
      <c r="L384" s="659"/>
      <c r="M384" s="660"/>
      <c r="N384" s="659"/>
      <c r="O384" s="660"/>
      <c r="P384" s="659"/>
      <c r="Q384" s="660"/>
      <c r="R384" s="659"/>
      <c r="S384" s="660"/>
      <c r="T384" s="720"/>
      <c r="U384" s="718"/>
      <c r="V384" s="719"/>
      <c r="W384" s="29">
        <f>IF(COUNTIF($D$382:$S$382,"s"),1,COUNTIF(D384:S384, "a"))</f>
        <v>0</v>
      </c>
      <c r="X384" s="329"/>
      <c r="Y384" s="330"/>
      <c r="Z384" s="137"/>
    </row>
    <row r="385" spans="1:26" ht="27.95" customHeight="1" x14ac:dyDescent="0.2">
      <c r="A385" s="187"/>
      <c r="B385" s="421"/>
      <c r="C385" s="81" t="s">
        <v>954</v>
      </c>
      <c r="D385" s="653"/>
      <c r="E385" s="654"/>
      <c r="F385" s="653"/>
      <c r="G385" s="654"/>
      <c r="H385" s="653"/>
      <c r="I385" s="654"/>
      <c r="J385" s="653"/>
      <c r="K385" s="654"/>
      <c r="L385" s="653"/>
      <c r="M385" s="654"/>
      <c r="N385" s="653"/>
      <c r="O385" s="654"/>
      <c r="P385" s="653"/>
      <c r="Q385" s="654"/>
      <c r="R385" s="653"/>
      <c r="S385" s="654"/>
      <c r="T385" s="720"/>
      <c r="U385" s="718"/>
      <c r="V385" s="719"/>
      <c r="W385" s="29">
        <f t="shared" ref="W385:W389" si="48">IF(COUNTIF($D$382:$S$382,"s"),1,COUNTIF(D385:S385, "a"))</f>
        <v>0</v>
      </c>
      <c r="X385" s="329"/>
      <c r="Y385" s="330"/>
      <c r="Z385" s="137"/>
    </row>
    <row r="386" spans="1:26" ht="27.95" customHeight="1" x14ac:dyDescent="0.2">
      <c r="A386" s="187"/>
      <c r="B386" s="421"/>
      <c r="C386" s="81" t="s">
        <v>955</v>
      </c>
      <c r="D386" s="653"/>
      <c r="E386" s="654"/>
      <c r="F386" s="653"/>
      <c r="G386" s="654"/>
      <c r="H386" s="653"/>
      <c r="I386" s="654"/>
      <c r="J386" s="653"/>
      <c r="K386" s="654"/>
      <c r="L386" s="653"/>
      <c r="M386" s="654"/>
      <c r="N386" s="653"/>
      <c r="O386" s="654"/>
      <c r="P386" s="653"/>
      <c r="Q386" s="654"/>
      <c r="R386" s="653"/>
      <c r="S386" s="654"/>
      <c r="T386" s="720"/>
      <c r="U386" s="718"/>
      <c r="V386" s="719"/>
      <c r="W386" s="29">
        <f t="shared" si="48"/>
        <v>0</v>
      </c>
      <c r="X386" s="329"/>
      <c r="Y386" s="330"/>
      <c r="Z386" s="137"/>
    </row>
    <row r="387" spans="1:26" ht="27.95" customHeight="1" x14ac:dyDescent="0.2">
      <c r="A387" s="187"/>
      <c r="B387" s="421"/>
      <c r="C387" s="81" t="s">
        <v>956</v>
      </c>
      <c r="D387" s="653"/>
      <c r="E387" s="654"/>
      <c r="F387" s="653"/>
      <c r="G387" s="654"/>
      <c r="H387" s="653"/>
      <c r="I387" s="654"/>
      <c r="J387" s="653"/>
      <c r="K387" s="654"/>
      <c r="L387" s="653"/>
      <c r="M387" s="654"/>
      <c r="N387" s="653"/>
      <c r="O387" s="654"/>
      <c r="P387" s="653"/>
      <c r="Q387" s="654"/>
      <c r="R387" s="653"/>
      <c r="S387" s="654"/>
      <c r="T387" s="720"/>
      <c r="U387" s="718"/>
      <c r="V387" s="719"/>
      <c r="W387" s="29">
        <f t="shared" si="48"/>
        <v>0</v>
      </c>
      <c r="X387" s="329"/>
      <c r="Y387" s="330"/>
      <c r="Z387" s="137"/>
    </row>
    <row r="388" spans="1:26" ht="27.95" customHeight="1" x14ac:dyDescent="0.2">
      <c r="A388" s="187"/>
      <c r="B388" s="431"/>
      <c r="C388" s="86" t="s">
        <v>957</v>
      </c>
      <c r="D388" s="661"/>
      <c r="E388" s="662"/>
      <c r="F388" s="661"/>
      <c r="G388" s="662"/>
      <c r="H388" s="661"/>
      <c r="I388" s="662"/>
      <c r="J388" s="661"/>
      <c r="K388" s="662"/>
      <c r="L388" s="661"/>
      <c r="M388" s="662"/>
      <c r="N388" s="661"/>
      <c r="O388" s="662"/>
      <c r="P388" s="661"/>
      <c r="Q388" s="662"/>
      <c r="R388" s="661"/>
      <c r="S388" s="662"/>
      <c r="T388" s="720"/>
      <c r="U388" s="718"/>
      <c r="V388" s="719"/>
      <c r="W388" s="29">
        <f t="shared" si="48"/>
        <v>0</v>
      </c>
      <c r="X388" s="329"/>
      <c r="Y388" s="330"/>
      <c r="Z388" s="137"/>
    </row>
    <row r="389" spans="1:26" ht="27.95" customHeight="1" x14ac:dyDescent="0.2">
      <c r="A389" s="187"/>
      <c r="B389" s="421"/>
      <c r="C389" s="81" t="s">
        <v>1030</v>
      </c>
      <c r="D389" s="653"/>
      <c r="E389" s="654"/>
      <c r="F389" s="653"/>
      <c r="G389" s="654"/>
      <c r="H389" s="653"/>
      <c r="I389" s="654"/>
      <c r="J389" s="653"/>
      <c r="K389" s="654"/>
      <c r="L389" s="653"/>
      <c r="M389" s="654"/>
      <c r="N389" s="653"/>
      <c r="O389" s="654"/>
      <c r="P389" s="653"/>
      <c r="Q389" s="654"/>
      <c r="R389" s="653"/>
      <c r="S389" s="654"/>
      <c r="T389" s="720"/>
      <c r="U389" s="718"/>
      <c r="V389" s="719"/>
      <c r="W389" s="29">
        <f t="shared" si="48"/>
        <v>0</v>
      </c>
      <c r="X389" s="329"/>
      <c r="Y389" s="330"/>
      <c r="Z389" s="137"/>
    </row>
    <row r="390" spans="1:26" ht="27.95" customHeight="1" x14ac:dyDescent="0.2">
      <c r="A390" s="187"/>
      <c r="B390" s="421"/>
      <c r="C390" s="595" t="s">
        <v>1031</v>
      </c>
      <c r="D390" s="769"/>
      <c r="E390" s="770"/>
      <c r="F390" s="770"/>
      <c r="G390" s="770"/>
      <c r="H390" s="770"/>
      <c r="I390" s="770"/>
      <c r="J390" s="770"/>
      <c r="K390" s="770"/>
      <c r="L390" s="770"/>
      <c r="M390" s="770"/>
      <c r="N390" s="770"/>
      <c r="O390" s="770"/>
      <c r="P390" s="770"/>
      <c r="Q390" s="770"/>
      <c r="R390" s="770"/>
      <c r="S390" s="771"/>
      <c r="T390" s="766"/>
      <c r="U390" s="767"/>
      <c r="V390" s="768"/>
      <c r="W390" s="29" t="str">
        <f>IF(AND(ISTEXT(D390),COUNTIF(D389:S389,"a")),1,IF(COUNTIF(D389:S389,"a"),0,""))</f>
        <v/>
      </c>
      <c r="X390" s="329"/>
      <c r="Y390" s="330"/>
      <c r="Z390" s="137"/>
    </row>
    <row r="391" spans="1:26" ht="27.95" customHeight="1" x14ac:dyDescent="0.2">
      <c r="A391" s="187"/>
      <c r="B391" s="428" t="s">
        <v>959</v>
      </c>
      <c r="C391" s="81" t="s">
        <v>1035</v>
      </c>
      <c r="D391" s="653"/>
      <c r="E391" s="654"/>
      <c r="F391" s="653"/>
      <c r="G391" s="654"/>
      <c r="H391" s="653"/>
      <c r="I391" s="654"/>
      <c r="J391" s="653"/>
      <c r="K391" s="654"/>
      <c r="L391" s="653"/>
      <c r="M391" s="654"/>
      <c r="N391" s="653"/>
      <c r="O391" s="654"/>
      <c r="P391" s="653"/>
      <c r="Q391" s="654"/>
      <c r="R391" s="653"/>
      <c r="S391" s="654"/>
      <c r="T391" s="309"/>
      <c r="U391" s="304">
        <f>IF(OR(D391="s",F391="s",H391="s",J391="s",L391="s",N391="s",P391="s",R391="s"), 0, IF(OR(D391="a",F391="a",H391="a",J391="a",L391="a",N391="a",P391="a",R391="a"),V391,0))</f>
        <v>0</v>
      </c>
      <c r="V391" s="178">
        <v>25</v>
      </c>
      <c r="W391" s="29">
        <f>COUNTIF(D391:S391,"a")+COUNTIF(D391:S391,"s")</f>
        <v>0</v>
      </c>
      <c r="X391" s="329"/>
      <c r="Y391" s="330"/>
      <c r="Z391" s="137"/>
    </row>
    <row r="392" spans="1:26" ht="30" customHeight="1" x14ac:dyDescent="0.2">
      <c r="A392" s="187"/>
      <c r="B392" s="421"/>
      <c r="C392" s="207" t="s">
        <v>960</v>
      </c>
      <c r="D392" s="715" t="s">
        <v>915</v>
      </c>
      <c r="E392" s="716"/>
      <c r="F392" s="716"/>
      <c r="G392" s="716"/>
      <c r="H392" s="716"/>
      <c r="I392" s="716"/>
      <c r="J392" s="716"/>
      <c r="K392" s="716"/>
      <c r="L392" s="716"/>
      <c r="M392" s="716"/>
      <c r="N392" s="716"/>
      <c r="O392" s="716"/>
      <c r="P392" s="716"/>
      <c r="Q392" s="716"/>
      <c r="R392" s="716"/>
      <c r="S392" s="716"/>
      <c r="T392" s="716"/>
      <c r="U392" s="716"/>
      <c r="V392" s="717"/>
      <c r="W392" s="29"/>
      <c r="X392" s="412"/>
      <c r="Y392" s="330"/>
      <c r="Z392" s="137"/>
    </row>
    <row r="393" spans="1:26" ht="27.95" customHeight="1" x14ac:dyDescent="0.2">
      <c r="A393" s="187"/>
      <c r="B393" s="420"/>
      <c r="C393" s="81" t="s">
        <v>1036</v>
      </c>
      <c r="D393" s="659"/>
      <c r="E393" s="660"/>
      <c r="F393" s="659"/>
      <c r="G393" s="660"/>
      <c r="H393" s="659"/>
      <c r="I393" s="660"/>
      <c r="J393" s="659"/>
      <c r="K393" s="660"/>
      <c r="L393" s="659"/>
      <c r="M393" s="660"/>
      <c r="N393" s="659"/>
      <c r="O393" s="660"/>
      <c r="P393" s="659"/>
      <c r="Q393" s="660"/>
      <c r="R393" s="659"/>
      <c r="S393" s="660"/>
      <c r="T393" s="943"/>
      <c r="U393" s="944"/>
      <c r="V393" s="945"/>
      <c r="W393" s="29">
        <f>IF(COUNTIF($D$391:$S$391,"s"),1,COUNTIF(D393:S393, "a"))</f>
        <v>0</v>
      </c>
      <c r="X393" s="329"/>
      <c r="Y393" s="330"/>
      <c r="Z393" s="137"/>
    </row>
    <row r="394" spans="1:26" ht="27.95" customHeight="1" x14ac:dyDescent="0.2">
      <c r="A394" s="187"/>
      <c r="B394" s="421"/>
      <c r="C394" s="81" t="s">
        <v>961</v>
      </c>
      <c r="D394" s="653"/>
      <c r="E394" s="654"/>
      <c r="F394" s="653"/>
      <c r="G394" s="654"/>
      <c r="H394" s="653"/>
      <c r="I394" s="654"/>
      <c r="J394" s="653"/>
      <c r="K394" s="654"/>
      <c r="L394" s="653"/>
      <c r="M394" s="654"/>
      <c r="N394" s="653"/>
      <c r="O394" s="654"/>
      <c r="P394" s="653"/>
      <c r="Q394" s="654"/>
      <c r="R394" s="653"/>
      <c r="S394" s="654"/>
      <c r="T394" s="943"/>
      <c r="U394" s="944"/>
      <c r="V394" s="945"/>
      <c r="W394" s="29">
        <f t="shared" ref="W394:W395" si="49">IF(COUNTIF($D$391:$S$391,"s"),1,COUNTIF(D394:S394, "a"))</f>
        <v>0</v>
      </c>
      <c r="X394" s="329"/>
      <c r="Y394" s="330"/>
      <c r="Z394" s="137"/>
    </row>
    <row r="395" spans="1:26" ht="27.95" customHeight="1" x14ac:dyDescent="0.2">
      <c r="A395" s="187"/>
      <c r="B395" s="421"/>
      <c r="C395" s="81" t="s">
        <v>1030</v>
      </c>
      <c r="D395" s="653"/>
      <c r="E395" s="654"/>
      <c r="F395" s="653"/>
      <c r="G395" s="654"/>
      <c r="H395" s="653"/>
      <c r="I395" s="654"/>
      <c r="J395" s="653"/>
      <c r="K395" s="654"/>
      <c r="L395" s="653"/>
      <c r="M395" s="654"/>
      <c r="N395" s="653"/>
      <c r="O395" s="654"/>
      <c r="P395" s="653"/>
      <c r="Q395" s="654"/>
      <c r="R395" s="653"/>
      <c r="S395" s="654"/>
      <c r="T395" s="943"/>
      <c r="U395" s="944"/>
      <c r="V395" s="945"/>
      <c r="W395" s="29">
        <f t="shared" si="49"/>
        <v>0</v>
      </c>
      <c r="X395" s="329"/>
      <c r="Y395" s="330"/>
      <c r="Z395" s="137"/>
    </row>
    <row r="396" spans="1:26" ht="27.95" customHeight="1" x14ac:dyDescent="0.2">
      <c r="A396" s="187"/>
      <c r="B396" s="421"/>
      <c r="C396" s="595" t="s">
        <v>1037</v>
      </c>
      <c r="D396" s="949"/>
      <c r="E396" s="950"/>
      <c r="F396" s="950"/>
      <c r="G396" s="950"/>
      <c r="H396" s="950"/>
      <c r="I396" s="950"/>
      <c r="J396" s="950"/>
      <c r="K396" s="950"/>
      <c r="L396" s="950"/>
      <c r="M396" s="950"/>
      <c r="N396" s="950"/>
      <c r="O396" s="950"/>
      <c r="P396" s="950"/>
      <c r="Q396" s="950"/>
      <c r="R396" s="950"/>
      <c r="S396" s="951"/>
      <c r="T396" s="943"/>
      <c r="U396" s="944"/>
      <c r="V396" s="945"/>
      <c r="W396" s="29" t="str">
        <f>IF(AND(ISTEXT(D396),COUNTIF(D393:S393,"a")),1,IF(COUNTIF(D393:S393,"a"),0,""))</f>
        <v/>
      </c>
      <c r="X396" s="329"/>
      <c r="Y396" s="330"/>
      <c r="Z396" s="137"/>
    </row>
    <row r="397" spans="1:26" ht="27.95" customHeight="1" x14ac:dyDescent="0.2">
      <c r="A397" s="187"/>
      <c r="B397" s="421"/>
      <c r="C397" s="595" t="s">
        <v>1031</v>
      </c>
      <c r="D397" s="769"/>
      <c r="E397" s="770"/>
      <c r="F397" s="770"/>
      <c r="G397" s="770"/>
      <c r="H397" s="770"/>
      <c r="I397" s="770"/>
      <c r="J397" s="770"/>
      <c r="K397" s="770"/>
      <c r="L397" s="770"/>
      <c r="M397" s="770"/>
      <c r="N397" s="770"/>
      <c r="O397" s="770"/>
      <c r="P397" s="770"/>
      <c r="Q397" s="770"/>
      <c r="R397" s="770"/>
      <c r="S397" s="771"/>
      <c r="T397" s="946"/>
      <c r="U397" s="947"/>
      <c r="V397" s="948"/>
      <c r="W397" s="29" t="str">
        <f>IF(AND(ISTEXT(D397),COUNTIF(D395:S395,"a")),1,IF(COUNTIF(D395:S395,"a"),0,""))</f>
        <v/>
      </c>
      <c r="X397" s="329"/>
      <c r="Y397" s="330"/>
      <c r="Z397" s="137"/>
    </row>
    <row r="398" spans="1:26" ht="30" customHeight="1" x14ac:dyDescent="0.2">
      <c r="A398" s="179"/>
      <c r="B398" s="120"/>
      <c r="C398" s="607" t="s">
        <v>916</v>
      </c>
      <c r="D398" s="735"/>
      <c r="E398" s="736"/>
      <c r="F398" s="736"/>
      <c r="G398" s="736"/>
      <c r="H398" s="736"/>
      <c r="I398" s="736"/>
      <c r="J398" s="736"/>
      <c r="K398" s="736"/>
      <c r="L398" s="736"/>
      <c r="M398" s="736"/>
      <c r="N398" s="736"/>
      <c r="O398" s="736"/>
      <c r="P398" s="736"/>
      <c r="Q398" s="736"/>
      <c r="R398" s="736"/>
      <c r="S398" s="736"/>
      <c r="T398" s="736"/>
      <c r="U398" s="736"/>
      <c r="V398" s="865"/>
      <c r="W398" s="29"/>
      <c r="Z398" s="137"/>
    </row>
    <row r="399" spans="1:26" ht="45" customHeight="1" thickBot="1" x14ac:dyDescent="0.25">
      <c r="A399" s="187"/>
      <c r="B399" s="428" t="s">
        <v>1038</v>
      </c>
      <c r="C399" s="81" t="s">
        <v>1039</v>
      </c>
      <c r="D399" s="653"/>
      <c r="E399" s="654"/>
      <c r="F399" s="653"/>
      <c r="G399" s="654"/>
      <c r="H399" s="653"/>
      <c r="I399" s="654"/>
      <c r="J399" s="653"/>
      <c r="K399" s="654"/>
      <c r="L399" s="653"/>
      <c r="M399" s="654"/>
      <c r="N399" s="653"/>
      <c r="O399" s="654"/>
      <c r="P399" s="653"/>
      <c r="Q399" s="654"/>
      <c r="R399" s="653"/>
      <c r="S399" s="654"/>
      <c r="T399" s="576"/>
      <c r="U399" s="304">
        <f>IF(OR(D399="s",F399="s",H399="s",J399="s",L399="s",N399="s",P399="s",R399="s"), 0, IF(OR(D399="a",F399="a",H399="a",J399="a",L399="a",N399="a",P399="a",R399="a"),V399,0))</f>
        <v>0</v>
      </c>
      <c r="V399" s="178">
        <f>IF(T399="na",0,10)</f>
        <v>10</v>
      </c>
      <c r="W399" s="29">
        <f>COUNTIF(D399:S399,"a")+COUNTIF(D399:S399,"s")+COUNTIF(T399,"na")</f>
        <v>0</v>
      </c>
      <c r="X399" s="329"/>
      <c r="Y399" s="330"/>
      <c r="Z399" s="137" t="s">
        <v>138</v>
      </c>
    </row>
    <row r="400" spans="1:26" ht="21" customHeight="1" thickTop="1" thickBot="1" x14ac:dyDescent="0.25">
      <c r="A400" s="179"/>
      <c r="B400" s="217"/>
      <c r="C400" s="415"/>
      <c r="D400" s="663" t="s">
        <v>140</v>
      </c>
      <c r="E400" s="689"/>
      <c r="F400" s="689"/>
      <c r="G400" s="689"/>
      <c r="H400" s="689"/>
      <c r="I400" s="689"/>
      <c r="J400" s="689"/>
      <c r="K400" s="689"/>
      <c r="L400" s="689"/>
      <c r="M400" s="689"/>
      <c r="N400" s="689"/>
      <c r="O400" s="689"/>
      <c r="P400" s="689"/>
      <c r="Q400" s="689"/>
      <c r="R400" s="689"/>
      <c r="S400" s="689"/>
      <c r="T400" s="764"/>
      <c r="U400" s="306">
        <f>SUM(U334:U399)</f>
        <v>0</v>
      </c>
      <c r="V400" s="176">
        <f>SUM(V334:V399)</f>
        <v>155</v>
      </c>
      <c r="W400" s="29"/>
      <c r="X400" s="416"/>
      <c r="Y400" s="330"/>
      <c r="Z400" s="137"/>
    </row>
    <row r="401" spans="1:86" ht="21" customHeight="1" thickBot="1" x14ac:dyDescent="0.25">
      <c r="A401" s="171"/>
      <c r="B401" s="427"/>
      <c r="C401" s="430"/>
      <c r="D401" s="866"/>
      <c r="E401" s="665"/>
      <c r="F401" s="952">
        <f>IF(AND(T335="na",T399="na"),0,IF(T335="na",10,IF(T399="na",5,15)))</f>
        <v>15</v>
      </c>
      <c r="G401" s="953"/>
      <c r="H401" s="953"/>
      <c r="I401" s="953"/>
      <c r="J401" s="953"/>
      <c r="K401" s="953"/>
      <c r="L401" s="953"/>
      <c r="M401" s="953"/>
      <c r="N401" s="953"/>
      <c r="O401" s="953"/>
      <c r="P401" s="953"/>
      <c r="Q401" s="953"/>
      <c r="R401" s="953"/>
      <c r="S401" s="953"/>
      <c r="T401" s="953"/>
      <c r="U401" s="953"/>
      <c r="V401" s="954"/>
      <c r="W401" s="29"/>
      <c r="X401" s="412"/>
      <c r="Y401" s="330"/>
      <c r="Z401" s="137"/>
    </row>
    <row r="402" spans="1:86" ht="30" customHeight="1" thickBot="1" x14ac:dyDescent="0.25">
      <c r="A402" s="168"/>
      <c r="B402" s="118" t="s">
        <v>1150</v>
      </c>
      <c r="C402" s="91" t="s">
        <v>1151</v>
      </c>
      <c r="D402" s="211"/>
      <c r="E402" s="212"/>
      <c r="F402" s="151"/>
      <c r="G402" s="32"/>
      <c r="H402" s="211"/>
      <c r="I402" s="212"/>
      <c r="J402" s="151"/>
      <c r="K402" s="32"/>
      <c r="L402" s="211"/>
      <c r="M402" s="212"/>
      <c r="N402" s="151"/>
      <c r="O402" s="32"/>
      <c r="P402" s="211"/>
      <c r="Q402" s="92"/>
      <c r="R402" s="95"/>
      <c r="S402" s="93"/>
      <c r="T402" s="156"/>
      <c r="U402" s="97"/>
      <c r="V402" s="186"/>
      <c r="W402" s="29"/>
      <c r="Z402" s="137"/>
    </row>
    <row r="403" spans="1:86" ht="30" customHeight="1" x14ac:dyDescent="0.2">
      <c r="A403" s="179"/>
      <c r="B403" s="111"/>
      <c r="C403" s="608" t="s">
        <v>914</v>
      </c>
      <c r="D403" s="693"/>
      <c r="E403" s="694"/>
      <c r="F403" s="694"/>
      <c r="G403" s="694"/>
      <c r="H403" s="694"/>
      <c r="I403" s="694"/>
      <c r="J403" s="694"/>
      <c r="K403" s="694"/>
      <c r="L403" s="694"/>
      <c r="M403" s="694"/>
      <c r="N403" s="694"/>
      <c r="O403" s="694"/>
      <c r="P403" s="694"/>
      <c r="Q403" s="694"/>
      <c r="R403" s="694"/>
      <c r="S403" s="694"/>
      <c r="T403" s="694"/>
      <c r="U403" s="694"/>
      <c r="V403" s="695"/>
      <c r="W403" s="29"/>
      <c r="Z403" s="137"/>
    </row>
    <row r="404" spans="1:86" ht="30" customHeight="1" x14ac:dyDescent="0.2">
      <c r="A404" s="179"/>
      <c r="B404" s="111"/>
      <c r="C404" s="608" t="s">
        <v>1152</v>
      </c>
      <c r="D404" s="693"/>
      <c r="E404" s="694"/>
      <c r="F404" s="694"/>
      <c r="G404" s="694"/>
      <c r="H404" s="694"/>
      <c r="I404" s="694"/>
      <c r="J404" s="694"/>
      <c r="K404" s="694"/>
      <c r="L404" s="694"/>
      <c r="M404" s="694"/>
      <c r="N404" s="694"/>
      <c r="O404" s="694"/>
      <c r="P404" s="694"/>
      <c r="Q404" s="694"/>
      <c r="R404" s="694"/>
      <c r="S404" s="694"/>
      <c r="T404" s="694"/>
      <c r="U404" s="694"/>
      <c r="V404" s="695"/>
      <c r="W404" s="29"/>
      <c r="Z404" s="137"/>
    </row>
    <row r="405" spans="1:86" s="444" customFormat="1" ht="45" customHeight="1" x14ac:dyDescent="0.2">
      <c r="A405" s="179"/>
      <c r="B405" s="111" t="s">
        <v>1153</v>
      </c>
      <c r="C405" s="71" t="s">
        <v>1154</v>
      </c>
      <c r="D405" s="659"/>
      <c r="E405" s="660"/>
      <c r="F405" s="659"/>
      <c r="G405" s="660"/>
      <c r="H405" s="659"/>
      <c r="I405" s="660"/>
      <c r="J405" s="659"/>
      <c r="K405" s="660"/>
      <c r="L405" s="659"/>
      <c r="M405" s="660"/>
      <c r="N405" s="659"/>
      <c r="O405" s="660"/>
      <c r="P405" s="659"/>
      <c r="Q405" s="660"/>
      <c r="R405" s="659"/>
      <c r="S405" s="660"/>
      <c r="T405" s="37"/>
      <c r="U405" s="304">
        <f>IF(OR(D405="s",F405="s",H405="s",J405="s",L405="s",N405="s",P405="s",R405="s"), 0, IF(OR(D405="a",F405="a",H405="a",J405="a",L405="a",N405="a",P405="a",R405="a"),V405,0))</f>
        <v>0</v>
      </c>
      <c r="V405" s="178">
        <f>IF(T405="na",0,20)</f>
        <v>20</v>
      </c>
      <c r="W405" s="29">
        <f>IF((COUNTIF(D405:S405,"a")+COUNTIF(D405:S405,"s"))&gt;0,IF((COUNTIF(D407:S407,"a")+COUNTIF(D407:S407,"s"))&gt;0,0,COUNTIF(D405:S405,"a")+COUNTIF(D405:S405,"s")+COUNTIF(T405,"NA")), COUNTIF(D405:S405,"a")+COUNTIF(D405:S405,"s")+COUNTIF(T405,"NA"))</f>
        <v>0</v>
      </c>
      <c r="X405" s="101"/>
      <c r="Y405" s="6"/>
      <c r="Z405" s="137"/>
      <c r="AA405" s="6"/>
      <c r="AB405" s="6"/>
      <c r="AC405" s="6"/>
      <c r="AD405" s="6"/>
      <c r="AE405" s="6"/>
      <c r="AF405" s="6"/>
      <c r="AG405" s="6"/>
      <c r="AH405" s="6"/>
      <c r="AI405" s="6"/>
      <c r="AJ405" s="6"/>
      <c r="AK405" s="6"/>
      <c r="AL405" s="6"/>
      <c r="AM405" s="6"/>
      <c r="AN405" s="6"/>
      <c r="AO405" s="6"/>
      <c r="AP405" s="6"/>
      <c r="AQ405" s="6"/>
      <c r="AR405" s="6"/>
      <c r="AS405" s="6"/>
      <c r="AT405" s="6"/>
      <c r="AU405" s="443"/>
      <c r="AV405" s="443"/>
      <c r="AW405" s="443"/>
      <c r="AX405" s="443"/>
      <c r="AY405" s="443"/>
      <c r="AZ405" s="443"/>
      <c r="BA405" s="443"/>
      <c r="BB405" s="443"/>
      <c r="BC405" s="443"/>
      <c r="BD405" s="443"/>
      <c r="BE405" s="443"/>
      <c r="BF405" s="443"/>
      <c r="BG405" s="443"/>
      <c r="BH405" s="443"/>
      <c r="BI405" s="443"/>
      <c r="BJ405" s="443"/>
      <c r="BK405" s="443"/>
      <c r="BL405" s="443"/>
      <c r="BM405" s="443"/>
      <c r="BN405" s="443"/>
      <c r="BO405" s="443"/>
      <c r="BP405" s="443"/>
      <c r="BQ405" s="443"/>
      <c r="BR405" s="443"/>
      <c r="BS405" s="443"/>
      <c r="BT405" s="443"/>
      <c r="BU405" s="443"/>
      <c r="BV405" s="443"/>
      <c r="BW405" s="443"/>
      <c r="BX405" s="443"/>
      <c r="BY405" s="443"/>
      <c r="BZ405" s="443"/>
      <c r="CA405" s="443"/>
      <c r="CB405" s="443"/>
      <c r="CC405" s="443"/>
      <c r="CD405" s="443"/>
      <c r="CE405" s="443"/>
      <c r="CF405" s="443"/>
      <c r="CG405" s="443"/>
      <c r="CH405" s="443"/>
    </row>
    <row r="406" spans="1:86" ht="30" customHeight="1" x14ac:dyDescent="0.2">
      <c r="A406" s="179"/>
      <c r="B406" s="111"/>
      <c r="C406" s="608" t="s">
        <v>1155</v>
      </c>
      <c r="D406" s="693"/>
      <c r="E406" s="694"/>
      <c r="F406" s="694"/>
      <c r="G406" s="694"/>
      <c r="H406" s="694"/>
      <c r="I406" s="694"/>
      <c r="J406" s="694"/>
      <c r="K406" s="694"/>
      <c r="L406" s="694"/>
      <c r="M406" s="694"/>
      <c r="N406" s="694"/>
      <c r="O406" s="694"/>
      <c r="P406" s="694"/>
      <c r="Q406" s="694"/>
      <c r="R406" s="694"/>
      <c r="S406" s="694"/>
      <c r="T406" s="694"/>
      <c r="U406" s="694"/>
      <c r="V406" s="695"/>
      <c r="W406" s="29"/>
      <c r="Z406" s="137"/>
    </row>
    <row r="407" spans="1:86" ht="27.95" customHeight="1" x14ac:dyDescent="0.2">
      <c r="A407" s="179"/>
      <c r="B407" s="209" t="s">
        <v>1156</v>
      </c>
      <c r="C407" s="210" t="s">
        <v>1182</v>
      </c>
      <c r="D407" s="653"/>
      <c r="E407" s="654"/>
      <c r="F407" s="653"/>
      <c r="G407" s="654"/>
      <c r="H407" s="653"/>
      <c r="I407" s="654"/>
      <c r="J407" s="653"/>
      <c r="K407" s="654"/>
      <c r="L407" s="653"/>
      <c r="M407" s="654"/>
      <c r="N407" s="653"/>
      <c r="O407" s="654"/>
      <c r="P407" s="653"/>
      <c r="Q407" s="654"/>
      <c r="R407" s="653"/>
      <c r="S407" s="654"/>
      <c r="T407" s="332"/>
      <c r="U407" s="35">
        <f>IF(OR(D407="s",F407="s",H407="s",J407="s",L407="s",N407="s",P407="s",R407="s"), 0, IF(OR(D407="a",F407="a",H407="a",J407="a",L407="a",N407="a",P407="a",R407="a"),V407,0))</f>
        <v>0</v>
      </c>
      <c r="V407" s="175">
        <f>IF(T405="na",0,10)</f>
        <v>10</v>
      </c>
      <c r="W407" s="29">
        <f>IF((COUNTIF(D407:S407,"a")+COUNTIF(D407:S407,"s"))&gt;0,IF((COUNTIF(D405:S405,"a")+COUNTIF(D405:S405,"s"))&gt;0,0,COUNTIF(D407:S407,"a")+COUNTIF(D407:S407,"s")+COUNTIF(T407,"NA")), COUNTIF(D407:S407,"a")+COUNTIF(D407:S407,"s")+COUNTIF(T407,"NA"))</f>
        <v>0</v>
      </c>
      <c r="X407" s="101"/>
      <c r="Z407" s="137"/>
    </row>
    <row r="408" spans="1:86" ht="30" customHeight="1" x14ac:dyDescent="0.2">
      <c r="A408" s="179"/>
      <c r="B408" s="120"/>
      <c r="C408" s="578" t="s">
        <v>912</v>
      </c>
      <c r="D408" s="693"/>
      <c r="E408" s="694"/>
      <c r="F408" s="694"/>
      <c r="G408" s="694"/>
      <c r="H408" s="694"/>
      <c r="I408" s="694"/>
      <c r="J408" s="694"/>
      <c r="K408" s="694"/>
      <c r="L408" s="694"/>
      <c r="M408" s="694"/>
      <c r="N408" s="694"/>
      <c r="O408" s="694"/>
      <c r="P408" s="694"/>
      <c r="Q408" s="694"/>
      <c r="R408" s="694"/>
      <c r="S408" s="694"/>
      <c r="T408" s="694"/>
      <c r="U408" s="694"/>
      <c r="V408" s="695"/>
      <c r="W408" s="29"/>
      <c r="Z408" s="137"/>
    </row>
    <row r="409" spans="1:86" ht="45" customHeight="1" x14ac:dyDescent="0.2">
      <c r="A409" s="179"/>
      <c r="B409" s="120" t="s">
        <v>1157</v>
      </c>
      <c r="C409" s="75" t="s">
        <v>1158</v>
      </c>
      <c r="D409" s="659"/>
      <c r="E409" s="660"/>
      <c r="F409" s="659"/>
      <c r="G409" s="660"/>
      <c r="H409" s="659"/>
      <c r="I409" s="660"/>
      <c r="J409" s="659"/>
      <c r="K409" s="660"/>
      <c r="L409" s="659"/>
      <c r="M409" s="660"/>
      <c r="N409" s="659"/>
      <c r="O409" s="660"/>
      <c r="P409" s="659"/>
      <c r="Q409" s="660"/>
      <c r="R409" s="659"/>
      <c r="S409" s="660"/>
      <c r="T409" s="38" t="str">
        <f>IF(OR(T405="na",COUNTIF(D405:S405,"a")), "na","")</f>
        <v/>
      </c>
      <c r="U409" s="304">
        <f>IF(OR(D409="s",F409="s",H409="s",J409="s",L409="s",N409="s",P409="s",R409="s"), 0, IF(OR(D409="a",F409="a",H409="a",J409="a",L409="a",N409="a",P409="a",R409="a"),V409,0))</f>
        <v>0</v>
      </c>
      <c r="V409" s="178">
        <f>IF(T409="na",0,10)</f>
        <v>10</v>
      </c>
      <c r="W409" s="29">
        <f>COUNTIF(D409:S409,"a")+COUNTIF(D409:S409,"s")+COUNTIF(T409,"NA")</f>
        <v>0</v>
      </c>
      <c r="X409" s="101"/>
      <c r="Z409" s="137"/>
    </row>
    <row r="410" spans="1:86" ht="30" customHeight="1" x14ac:dyDescent="0.2">
      <c r="A410" s="179"/>
      <c r="B410" s="111"/>
      <c r="C410" s="608" t="s">
        <v>1134</v>
      </c>
      <c r="D410" s="693"/>
      <c r="E410" s="694"/>
      <c r="F410" s="694"/>
      <c r="G410" s="694"/>
      <c r="H410" s="694"/>
      <c r="I410" s="694"/>
      <c r="J410" s="694"/>
      <c r="K410" s="694"/>
      <c r="L410" s="694"/>
      <c r="M410" s="694"/>
      <c r="N410" s="694"/>
      <c r="O410" s="694"/>
      <c r="P410" s="694"/>
      <c r="Q410" s="694"/>
      <c r="R410" s="694"/>
      <c r="S410" s="694"/>
      <c r="T410" s="694"/>
      <c r="U410" s="694"/>
      <c r="V410" s="695"/>
      <c r="W410" s="29"/>
      <c r="Z410" s="137"/>
    </row>
    <row r="411" spans="1:86" ht="27.95" customHeight="1" thickBot="1" x14ac:dyDescent="0.25">
      <c r="A411" s="179"/>
      <c r="B411" s="120" t="s">
        <v>1159</v>
      </c>
      <c r="C411" s="50" t="s">
        <v>1183</v>
      </c>
      <c r="D411" s="661"/>
      <c r="E411" s="662"/>
      <c r="F411" s="661"/>
      <c r="G411" s="662"/>
      <c r="H411" s="661"/>
      <c r="I411" s="662"/>
      <c r="J411" s="661"/>
      <c r="K411" s="662"/>
      <c r="L411" s="661"/>
      <c r="M411" s="662"/>
      <c r="N411" s="661"/>
      <c r="O411" s="662"/>
      <c r="P411" s="661"/>
      <c r="Q411" s="662"/>
      <c r="R411" s="661"/>
      <c r="S411" s="662"/>
      <c r="T411" s="38" t="str">
        <f>IF(T405="na","na","")</f>
        <v/>
      </c>
      <c r="U411" s="19">
        <f>IF(OR(D411="s",F411="s",H411="s",J411="s",L411="s",N411="s",P411="s",R411="s"), 0, IF(OR(D411="a",F411="a",H411="a",J411="a",L411="a",N411="a",P411="a",R411="a"),V411,0))</f>
        <v>0</v>
      </c>
      <c r="V411" s="180">
        <f>IF(T411="na",0,5)</f>
        <v>5</v>
      </c>
      <c r="W411" s="29">
        <f>COUNTIF(D411:S411,"a")+COUNTIF(D411:S411,"s")+COUNTIF(T411,"NA")</f>
        <v>0</v>
      </c>
      <c r="X411" s="101"/>
      <c r="Z411" s="137"/>
    </row>
    <row r="412" spans="1:86" ht="21" customHeight="1" thickTop="1" thickBot="1" x14ac:dyDescent="0.25">
      <c r="A412" s="179"/>
      <c r="B412" s="43"/>
      <c r="C412" s="325"/>
      <c r="D412" s="663" t="s">
        <v>140</v>
      </c>
      <c r="E412" s="689"/>
      <c r="F412" s="689"/>
      <c r="G412" s="689"/>
      <c r="H412" s="689"/>
      <c r="I412" s="689"/>
      <c r="J412" s="689"/>
      <c r="K412" s="689"/>
      <c r="L412" s="689"/>
      <c r="M412" s="689"/>
      <c r="N412" s="689"/>
      <c r="O412" s="689"/>
      <c r="P412" s="689"/>
      <c r="Q412" s="689"/>
      <c r="R412" s="689"/>
      <c r="S412" s="689"/>
      <c r="T412" s="764"/>
      <c r="U412" s="306">
        <f>SUM(U405:U411)</f>
        <v>0</v>
      </c>
      <c r="V412" s="176">
        <f>SUM(V405,V409:V411)</f>
        <v>35</v>
      </c>
      <c r="W412" s="29"/>
      <c r="X412" s="339"/>
      <c r="Z412" s="137"/>
    </row>
    <row r="413" spans="1:86" ht="21" customHeight="1" thickBot="1" x14ac:dyDescent="0.25">
      <c r="A413" s="171"/>
      <c r="B413" s="44"/>
      <c r="C413" s="358"/>
      <c r="D413" s="866"/>
      <c r="E413" s="665"/>
      <c r="F413" s="739">
        <v>0</v>
      </c>
      <c r="G413" s="869"/>
      <c r="H413" s="869"/>
      <c r="I413" s="869"/>
      <c r="J413" s="869"/>
      <c r="K413" s="869"/>
      <c r="L413" s="869"/>
      <c r="M413" s="869"/>
      <c r="N413" s="869"/>
      <c r="O413" s="869"/>
      <c r="P413" s="869"/>
      <c r="Q413" s="869"/>
      <c r="R413" s="869"/>
      <c r="S413" s="869"/>
      <c r="T413" s="869"/>
      <c r="U413" s="869"/>
      <c r="V413" s="870"/>
      <c r="W413" s="29"/>
      <c r="Z413" s="137"/>
    </row>
    <row r="414" spans="1:86" ht="30" customHeight="1" thickBot="1" x14ac:dyDescent="0.25">
      <c r="A414" s="179"/>
      <c r="B414" s="432" t="s">
        <v>20</v>
      </c>
      <c r="C414" s="70" t="s">
        <v>250</v>
      </c>
      <c r="D414" s="5"/>
      <c r="E414" s="4"/>
      <c r="F414" s="5"/>
      <c r="G414" s="4"/>
      <c r="H414" s="5"/>
      <c r="I414" s="4"/>
      <c r="J414" s="5"/>
      <c r="K414" s="4"/>
      <c r="L414" s="5" t="s">
        <v>139</v>
      </c>
      <c r="M414" s="4"/>
      <c r="N414" s="5"/>
      <c r="O414" s="4"/>
      <c r="P414" s="5"/>
      <c r="Q414" s="4"/>
      <c r="R414" s="5"/>
      <c r="S414" s="9"/>
      <c r="T414" s="326"/>
      <c r="U414" s="433"/>
      <c r="V414" s="433"/>
      <c r="X414" s="412"/>
      <c r="Y414" s="330"/>
      <c r="Z414" s="137"/>
      <c r="AB414" s="303"/>
      <c r="AC414" s="303"/>
      <c r="AD414" s="303"/>
    </row>
    <row r="415" spans="1:86" ht="27.95" customHeight="1" x14ac:dyDescent="0.2">
      <c r="A415" s="187"/>
      <c r="B415" s="111" t="s">
        <v>622</v>
      </c>
      <c r="C415" s="85" t="s">
        <v>623</v>
      </c>
      <c r="D415" s="659"/>
      <c r="E415" s="660"/>
      <c r="F415" s="659"/>
      <c r="G415" s="660"/>
      <c r="H415" s="659"/>
      <c r="I415" s="660"/>
      <c r="J415" s="659"/>
      <c r="K415" s="660"/>
      <c r="L415" s="659"/>
      <c r="M415" s="660"/>
      <c r="N415" s="659"/>
      <c r="O415" s="660"/>
      <c r="P415" s="659"/>
      <c r="Q415" s="660"/>
      <c r="R415" s="659"/>
      <c r="S415" s="660"/>
      <c r="T415" s="309"/>
      <c r="U415" s="304">
        <f>IF(U416=V416,V415,IF(OR(D415="s",F415="s",H415="s",J415="s",L415="s",N415="s",P415="s",R415="s"), 0, IF(OR(D415="a",F415="a",H415="a",J415="a",L415="a",N415="a",P415="a",R415="a"),V415,0)))</f>
        <v>0</v>
      </c>
      <c r="V415" s="174">
        <v>20</v>
      </c>
      <c r="W415" s="100">
        <f>COUNTIF(D415:S415,"a")+COUNTIF(D415:S415,"s")</f>
        <v>0</v>
      </c>
      <c r="X415" s="329"/>
      <c r="Y415" s="330"/>
      <c r="Z415" s="137"/>
      <c r="AB415" s="303"/>
      <c r="AC415" s="303"/>
      <c r="AD415" s="303"/>
    </row>
    <row r="416" spans="1:86" ht="27.95" customHeight="1" x14ac:dyDescent="0.2">
      <c r="A416" s="187"/>
      <c r="B416" s="120" t="s">
        <v>624</v>
      </c>
      <c r="C416" s="86" t="s">
        <v>625</v>
      </c>
      <c r="D416" s="653"/>
      <c r="E416" s="654"/>
      <c r="F416" s="653"/>
      <c r="G416" s="654"/>
      <c r="H416" s="653"/>
      <c r="I416" s="654"/>
      <c r="J416" s="653"/>
      <c r="K416" s="654"/>
      <c r="L416" s="653"/>
      <c r="M416" s="654"/>
      <c r="N416" s="653"/>
      <c r="O416" s="654"/>
      <c r="P416" s="653"/>
      <c r="Q416" s="654"/>
      <c r="R416" s="653"/>
      <c r="S416" s="654"/>
      <c r="T416" s="309"/>
      <c r="U416" s="19">
        <f>IF(U417=V417,V416,IF(OR(D416="s",F416="s",H416="s",J416="s",L416="s",N416="s",P416="s",R416="s"), 0, IF(OR(D416="a",F416="a",H416="a",J416="a",L416="a",N416="a",P416="a",R416="a"),V416,0)))</f>
        <v>0</v>
      </c>
      <c r="V416" s="174">
        <v>20</v>
      </c>
      <c r="W416" s="100">
        <f>COUNTIF(D416:S416,"a")+COUNTIF(D416:S416,"s")</f>
        <v>0</v>
      </c>
      <c r="X416" s="329"/>
      <c r="Y416" s="330"/>
      <c r="Z416" s="137"/>
      <c r="AB416" s="303"/>
      <c r="AC416" s="303"/>
      <c r="AD416" s="303"/>
    </row>
    <row r="417" spans="1:30" ht="27.95" customHeight="1" thickBot="1" x14ac:dyDescent="0.25">
      <c r="A417" s="187"/>
      <c r="B417" s="120" t="s">
        <v>626</v>
      </c>
      <c r="C417" s="86" t="s">
        <v>627</v>
      </c>
      <c r="D417" s="653"/>
      <c r="E417" s="654"/>
      <c r="F417" s="653"/>
      <c r="G417" s="654"/>
      <c r="H417" s="653"/>
      <c r="I417" s="654"/>
      <c r="J417" s="653"/>
      <c r="K417" s="654"/>
      <c r="L417" s="653"/>
      <c r="M417" s="654"/>
      <c r="N417" s="653"/>
      <c r="O417" s="654"/>
      <c r="P417" s="653"/>
      <c r="Q417" s="654"/>
      <c r="R417" s="653"/>
      <c r="S417" s="654"/>
      <c r="T417" s="309"/>
      <c r="U417" s="19">
        <f>IF(OR(D417="s",F417="s",H417="s",J417="s",L417="s",N417="s",P417="s",R417="s"), 0, IF(OR(D417="a",F417="a",H417="a",J417="a",L417="a",N417="a",P417="a",R417="a"),V417,0))</f>
        <v>0</v>
      </c>
      <c r="V417" s="174">
        <v>20</v>
      </c>
      <c r="W417" s="100">
        <f>COUNTIF(D417:S417,"a")+COUNTIF(D417:S417,"s")</f>
        <v>0</v>
      </c>
      <c r="X417" s="329"/>
      <c r="Y417" s="330"/>
      <c r="Z417" s="137"/>
      <c r="AB417" s="303"/>
      <c r="AC417" s="303"/>
      <c r="AD417" s="303"/>
    </row>
    <row r="418" spans="1:30" ht="21" customHeight="1" thickTop="1" thickBot="1" x14ac:dyDescent="0.25">
      <c r="A418" s="179"/>
      <c r="B418" s="217"/>
      <c r="C418" s="415"/>
      <c r="D418" s="663" t="s">
        <v>140</v>
      </c>
      <c r="E418" s="689"/>
      <c r="F418" s="689"/>
      <c r="G418" s="689"/>
      <c r="H418" s="689"/>
      <c r="I418" s="689"/>
      <c r="J418" s="689"/>
      <c r="K418" s="689"/>
      <c r="L418" s="689"/>
      <c r="M418" s="689"/>
      <c r="N418" s="689"/>
      <c r="O418" s="689"/>
      <c r="P418" s="689"/>
      <c r="Q418" s="689"/>
      <c r="R418" s="689"/>
      <c r="S418" s="689"/>
      <c r="T418" s="764"/>
      <c r="U418" s="306">
        <f>SUM(U415:U417)</f>
        <v>0</v>
      </c>
      <c r="V418" s="176">
        <f>SUM(V415:V417)</f>
        <v>60</v>
      </c>
      <c r="X418" s="416"/>
      <c r="Y418" s="330"/>
      <c r="Z418" s="137"/>
      <c r="AB418" s="303"/>
      <c r="AC418" s="303"/>
      <c r="AD418" s="303"/>
    </row>
    <row r="419" spans="1:30" ht="21" customHeight="1" thickBot="1" x14ac:dyDescent="0.25">
      <c r="A419" s="171"/>
      <c r="B419" s="427"/>
      <c r="C419" s="358"/>
      <c r="D419" s="866"/>
      <c r="E419" s="665"/>
      <c r="F419" s="871">
        <v>0</v>
      </c>
      <c r="G419" s="742"/>
      <c r="H419" s="742"/>
      <c r="I419" s="742"/>
      <c r="J419" s="742"/>
      <c r="K419" s="742"/>
      <c r="L419" s="742"/>
      <c r="M419" s="742"/>
      <c r="N419" s="742"/>
      <c r="O419" s="742"/>
      <c r="P419" s="742"/>
      <c r="Q419" s="742"/>
      <c r="R419" s="742"/>
      <c r="S419" s="742"/>
      <c r="T419" s="742"/>
      <c r="U419" s="742"/>
      <c r="V419" s="743"/>
      <c r="X419" s="412"/>
      <c r="Y419" s="330"/>
      <c r="Z419" s="137"/>
      <c r="AB419" s="303"/>
      <c r="AC419" s="303"/>
      <c r="AD419" s="303"/>
    </row>
    <row r="420" spans="1:30" ht="30" customHeight="1" thickBot="1" x14ac:dyDescent="0.25">
      <c r="A420" s="168"/>
      <c r="B420" s="115" t="s">
        <v>300</v>
      </c>
      <c r="C420" s="155" t="s">
        <v>301</v>
      </c>
      <c r="D420" s="94"/>
      <c r="E420" s="92"/>
      <c r="F420" s="151"/>
      <c r="G420" s="32"/>
      <c r="H420" s="211"/>
      <c r="I420" s="212"/>
      <c r="J420" s="434"/>
      <c r="K420" s="93"/>
      <c r="L420" s="94"/>
      <c r="M420" s="92"/>
      <c r="N420" s="95"/>
      <c r="O420" s="93"/>
      <c r="P420" s="94"/>
      <c r="Q420" s="92"/>
      <c r="R420" s="95"/>
      <c r="S420" s="93"/>
      <c r="T420" s="156"/>
      <c r="U420" s="97"/>
      <c r="V420" s="186"/>
      <c r="W420" s="29"/>
      <c r="Z420" s="137"/>
    </row>
    <row r="421" spans="1:30" ht="27.95" customHeight="1" x14ac:dyDescent="0.2">
      <c r="A421" s="179"/>
      <c r="B421" s="111"/>
      <c r="C421" s="608" t="s">
        <v>962</v>
      </c>
      <c r="D421" s="655"/>
      <c r="E421" s="656"/>
      <c r="F421" s="656"/>
      <c r="G421" s="656"/>
      <c r="H421" s="656"/>
      <c r="I421" s="656"/>
      <c r="J421" s="656"/>
      <c r="K421" s="656"/>
      <c r="L421" s="656"/>
      <c r="M421" s="656"/>
      <c r="N421" s="656"/>
      <c r="O421" s="656"/>
      <c r="P421" s="656"/>
      <c r="Q421" s="656"/>
      <c r="R421" s="656"/>
      <c r="S421" s="656"/>
      <c r="T421" s="656"/>
      <c r="U421" s="656"/>
      <c r="V421" s="757"/>
      <c r="W421" s="29"/>
      <c r="Z421" s="137"/>
    </row>
    <row r="422" spans="1:30" ht="27.95" customHeight="1" x14ac:dyDescent="0.2">
      <c r="A422" s="179"/>
      <c r="B422" s="111" t="s">
        <v>302</v>
      </c>
      <c r="C422" s="47" t="s">
        <v>1040</v>
      </c>
      <c r="D422" s="659"/>
      <c r="E422" s="660"/>
      <c r="F422" s="659"/>
      <c r="G422" s="660"/>
      <c r="H422" s="659"/>
      <c r="I422" s="660"/>
      <c r="J422" s="659"/>
      <c r="K422" s="660"/>
      <c r="L422" s="659"/>
      <c r="M422" s="660"/>
      <c r="N422" s="659"/>
      <c r="O422" s="660"/>
      <c r="P422" s="659"/>
      <c r="Q422" s="660"/>
      <c r="R422" s="659"/>
      <c r="S422" s="660"/>
      <c r="T422" s="37"/>
      <c r="U422" s="304">
        <f>IF(OR(D422="s",F422="s",H422="s",J422="s",L422="s",N422="s",P422="s",R422="s"), 0, IF(OR(D422="a",F422="a",H422="a",J422="a",L422="a",N422="a",P422="a",R422="a"),V422,0))</f>
        <v>0</v>
      </c>
      <c r="V422" s="178">
        <f>IF(T422="na",0,10)</f>
        <v>10</v>
      </c>
      <c r="W422" s="29">
        <f>IF((COUNTIF(D422:S422,"a")+COUNTIF(D422:S422,"s")+COUNTIF(T422,"na"))&gt;0,IF((COUNTIF(D426:S426,"a")+COUNTIF(D426:S426,"s")),0,COUNTIF(D422:S422,"a")+COUNTIF(D422:S422,"s")+COUNTIF(T422,"na")),COUNTIF(D422:S422,"a")+COUNTIF(D422:S422,"s"))</f>
        <v>0</v>
      </c>
      <c r="X422" s="101"/>
      <c r="Z422" s="137" t="s">
        <v>138</v>
      </c>
    </row>
    <row r="423" spans="1:30" ht="45" customHeight="1" x14ac:dyDescent="0.2">
      <c r="A423" s="179"/>
      <c r="B423" s="120" t="s">
        <v>303</v>
      </c>
      <c r="C423" s="54" t="s">
        <v>1041</v>
      </c>
      <c r="D423" s="659"/>
      <c r="E423" s="660"/>
      <c r="F423" s="659"/>
      <c r="G423" s="660"/>
      <c r="H423" s="659"/>
      <c r="I423" s="660"/>
      <c r="J423" s="659"/>
      <c r="K423" s="660"/>
      <c r="L423" s="659"/>
      <c r="M423" s="660"/>
      <c r="N423" s="659"/>
      <c r="O423" s="660"/>
      <c r="P423" s="659"/>
      <c r="Q423" s="660"/>
      <c r="R423" s="659"/>
      <c r="S423" s="660"/>
      <c r="T423" s="309"/>
      <c r="U423" s="304">
        <f>IF(OR(D423="s",F423="s",H423="s",J423="s",L423="s",N423="s",P423="s",R423="s"), 0, IF(OR(D423="a",F423="a",H423="a",J423="a",L423="a",N423="a",P423="a",R423="a"),V423,0))</f>
        <v>0</v>
      </c>
      <c r="V423" s="178">
        <f>IF(T422="na",0,10)</f>
        <v>10</v>
      </c>
      <c r="W423" s="29">
        <f>IF((COUNTIF(D423:S423,"a")+COUNTIF(D423:S423,"s")+COUNTIF(T422,"na"))&gt;0,IF((COUNTIF(D426:S426,"a")+COUNTIF(D426:S426,"s")),0,COUNTIF(D423:S423,"a")+COUNTIF(D423:S423,"s")+COUNTIF(T422,"na")),COUNTIF(D423:S423,"a")+COUNTIF(D423:S423,"s"))</f>
        <v>0</v>
      </c>
      <c r="X423" s="101"/>
      <c r="Z423" s="137" t="s">
        <v>138</v>
      </c>
    </row>
    <row r="424" spans="1:30" ht="45" customHeight="1" x14ac:dyDescent="0.2">
      <c r="A424" s="179"/>
      <c r="B424" s="120" t="s">
        <v>628</v>
      </c>
      <c r="C424" s="54" t="s">
        <v>1042</v>
      </c>
      <c r="D424" s="659"/>
      <c r="E424" s="660"/>
      <c r="F424" s="659"/>
      <c r="G424" s="660"/>
      <c r="H424" s="659"/>
      <c r="I424" s="660"/>
      <c r="J424" s="659"/>
      <c r="K424" s="660"/>
      <c r="L424" s="659"/>
      <c r="M424" s="660"/>
      <c r="N424" s="659"/>
      <c r="O424" s="660"/>
      <c r="P424" s="659"/>
      <c r="Q424" s="660"/>
      <c r="R424" s="659"/>
      <c r="S424" s="660"/>
      <c r="T424" s="309"/>
      <c r="U424" s="304">
        <f>IF(OR(D424="s",F424="s",H424="s",J424="s",L424="s",N424="s",P424="s",R424="s"), 0, IF(OR(D424="a",F424="a",H424="a",J424="a",L424="a",N424="a",P424="a",R424="a"),V424,0))</f>
        <v>0</v>
      </c>
      <c r="V424" s="178">
        <f>IF(T422="na",0,10)</f>
        <v>10</v>
      </c>
      <c r="W424" s="29">
        <f>IF((COUNTIF(D424:S424,"a")+COUNTIF(D424:S424,"s")+COUNTIF(T422,"na"))&gt;0,IF((COUNTIF(D426:S426,"a")+COUNTIF(D426:S426,"s")),0,COUNTIF(D424:S424,"a")+COUNTIF(D424:S424,"s")+COUNTIF(T422,"na")),COUNTIF(D424:S424,"a")+COUNTIF(D424:S424,"s"))</f>
        <v>0</v>
      </c>
      <c r="X424" s="101"/>
      <c r="Z424" s="137"/>
    </row>
    <row r="425" spans="1:30" ht="27.75" customHeight="1" x14ac:dyDescent="0.2">
      <c r="A425" s="179"/>
      <c r="B425" s="120" t="s">
        <v>629</v>
      </c>
      <c r="C425" s="54" t="s">
        <v>630</v>
      </c>
      <c r="D425" s="659"/>
      <c r="E425" s="660"/>
      <c r="F425" s="659"/>
      <c r="G425" s="660"/>
      <c r="H425" s="659"/>
      <c r="I425" s="660"/>
      <c r="J425" s="659"/>
      <c r="K425" s="660"/>
      <c r="L425" s="659"/>
      <c r="M425" s="660"/>
      <c r="N425" s="659"/>
      <c r="O425" s="660"/>
      <c r="P425" s="659"/>
      <c r="Q425" s="660"/>
      <c r="R425" s="659"/>
      <c r="S425" s="660"/>
      <c r="T425" s="309"/>
      <c r="U425" s="304">
        <f>IF(OR(D425="s",F425="s",H425="s",J425="s",L425="s",N425="s",P425="s",R425="s"), 0, IF(OR(D425="a",F425="a",H425="a",J425="a",L425="a",N425="a",P425="a",R425="a"),V425,0))</f>
        <v>0</v>
      </c>
      <c r="V425" s="178">
        <f>IF(T422="na",0,5)</f>
        <v>5</v>
      </c>
      <c r="W425" s="29">
        <f>IF((COUNTIF(D425:S425,"a")+COUNTIF(D425:S425,"s")+COUNTIF(T422,"na"))&gt;0,IF((COUNTIF(D426:S426,"a")+COUNTIF(D426:S426,"s")),0,COUNTIF(D425:S425,"a")+COUNTIF(D425:S425,"s")+COUNTIF(T422,"na")),COUNTIF(D425:S425,"a")+COUNTIF(D425:S425,"s"))</f>
        <v>0</v>
      </c>
      <c r="X425" s="101"/>
      <c r="Z425" s="137"/>
    </row>
    <row r="426" spans="1:30" ht="67.5" customHeight="1" x14ac:dyDescent="0.2">
      <c r="A426" s="179" t="s">
        <v>110</v>
      </c>
      <c r="B426" s="209" t="s">
        <v>1236</v>
      </c>
      <c r="C426" s="641" t="s">
        <v>1237</v>
      </c>
      <c r="D426" s="659"/>
      <c r="E426" s="660"/>
      <c r="F426" s="659"/>
      <c r="G426" s="660"/>
      <c r="H426" s="659"/>
      <c r="I426" s="660"/>
      <c r="J426" s="659"/>
      <c r="K426" s="660"/>
      <c r="L426" s="659"/>
      <c r="M426" s="660"/>
      <c r="N426" s="659"/>
      <c r="O426" s="660"/>
      <c r="P426" s="659"/>
      <c r="Q426" s="660"/>
      <c r="R426" s="659"/>
      <c r="S426" s="660"/>
      <c r="T426" s="309"/>
      <c r="U426" s="642">
        <f>IF(OR(D426="s",F426="s",H426="s",J426="s",L426="s",N426="s",P426="s",R426="s"), 0, IF(OR(D426="a",F426="a",H426="a",J426="a",L426="a",N426="a",P426="a",R426="a"),V426,0))</f>
        <v>0</v>
      </c>
      <c r="V426" s="178">
        <f>IF(T422="na",0,35)</f>
        <v>35</v>
      </c>
      <c r="W426" s="29">
        <f>IF((COUNTIF(D426:S426,"a")+COUNTIF(D426:S426,"s"))&gt;0,IF((COUNTIF(D422:S425,"a")+COUNTIF(D422:S425,"s")+COUNTIF(T422,"na")),0,COUNTIF(D426:S426,"a")+COUNTIF(D426:S426,"s")),COUNTIF(D426:S426,"a")+COUNTIF(D426:S426,"s"))</f>
        <v>0</v>
      </c>
      <c r="X426" s="101"/>
      <c r="Z426" s="137"/>
    </row>
    <row r="427" spans="1:30" ht="27.95" customHeight="1" x14ac:dyDescent="0.2">
      <c r="A427" s="179"/>
      <c r="B427" s="111"/>
      <c r="C427" s="608" t="s">
        <v>631</v>
      </c>
      <c r="D427" s="864"/>
      <c r="E427" s="736"/>
      <c r="F427" s="736"/>
      <c r="G427" s="736"/>
      <c r="H427" s="736"/>
      <c r="I427" s="736"/>
      <c r="J427" s="736"/>
      <c r="K427" s="736"/>
      <c r="L427" s="736"/>
      <c r="M427" s="736"/>
      <c r="N427" s="736"/>
      <c r="O427" s="736"/>
      <c r="P427" s="736"/>
      <c r="Q427" s="736"/>
      <c r="R427" s="736"/>
      <c r="S427" s="736"/>
      <c r="T427" s="736"/>
      <c r="U427" s="736"/>
      <c r="V427" s="865"/>
      <c r="W427" s="29"/>
      <c r="Z427" s="137"/>
    </row>
    <row r="428" spans="1:30" ht="27.95" customHeight="1" thickBot="1" x14ac:dyDescent="0.25">
      <c r="A428" s="179"/>
      <c r="B428" s="111" t="s">
        <v>632</v>
      </c>
      <c r="C428" s="47" t="s">
        <v>633</v>
      </c>
      <c r="D428" s="659"/>
      <c r="E428" s="660"/>
      <c r="F428" s="659"/>
      <c r="G428" s="660"/>
      <c r="H428" s="659"/>
      <c r="I428" s="660"/>
      <c r="J428" s="659"/>
      <c r="K428" s="660"/>
      <c r="L428" s="659"/>
      <c r="M428" s="660"/>
      <c r="N428" s="659"/>
      <c r="O428" s="660"/>
      <c r="P428" s="659"/>
      <c r="Q428" s="660"/>
      <c r="R428" s="659"/>
      <c r="S428" s="660"/>
      <c r="T428" s="225"/>
      <c r="U428" s="304">
        <f>IF(OR(D428="s",F428="s",H428="s",J428="s",L428="s",N428="s",P428="s",R428="s"), 0, IF(OR(D428="a",F428="a",H428="a",J428="a",L428="a",N428="a",P428="a",R428="a"),V428,0))</f>
        <v>0</v>
      </c>
      <c r="V428" s="178">
        <v>20</v>
      </c>
      <c r="W428" s="29">
        <f>COUNTIF(D428:S428,"a")+COUNTIF(D428:S428,"s")</f>
        <v>0</v>
      </c>
      <c r="X428" s="101"/>
      <c r="Z428" s="137" t="s">
        <v>138</v>
      </c>
    </row>
    <row r="429" spans="1:30" ht="21" customHeight="1" thickTop="1" thickBot="1" x14ac:dyDescent="0.25">
      <c r="A429" s="179"/>
      <c r="B429" s="437"/>
      <c r="C429" s="438"/>
      <c r="D429" s="663" t="s">
        <v>140</v>
      </c>
      <c r="E429" s="689"/>
      <c r="F429" s="689"/>
      <c r="G429" s="689"/>
      <c r="H429" s="689"/>
      <c r="I429" s="689"/>
      <c r="J429" s="689"/>
      <c r="K429" s="689"/>
      <c r="L429" s="689"/>
      <c r="M429" s="689"/>
      <c r="N429" s="689"/>
      <c r="O429" s="689"/>
      <c r="P429" s="689"/>
      <c r="Q429" s="689"/>
      <c r="R429" s="689"/>
      <c r="S429" s="689"/>
      <c r="T429" s="764"/>
      <c r="U429" s="306">
        <f>SUM(U422:U428)</f>
        <v>0</v>
      </c>
      <c r="V429" s="176">
        <f>SUM(V422:V425,V428)</f>
        <v>55</v>
      </c>
      <c r="W429" s="29"/>
      <c r="Z429" s="137"/>
    </row>
    <row r="430" spans="1:30" ht="21" customHeight="1" thickBot="1" x14ac:dyDescent="0.25">
      <c r="A430" s="171"/>
      <c r="B430" s="44"/>
      <c r="C430" s="439"/>
      <c r="D430" s="866"/>
      <c r="E430" s="665"/>
      <c r="F430" s="915">
        <v>20</v>
      </c>
      <c r="G430" s="916"/>
      <c r="H430" s="916"/>
      <c r="I430" s="916"/>
      <c r="J430" s="916"/>
      <c r="K430" s="916"/>
      <c r="L430" s="916"/>
      <c r="M430" s="916"/>
      <c r="N430" s="916"/>
      <c r="O430" s="916"/>
      <c r="P430" s="916"/>
      <c r="Q430" s="916"/>
      <c r="R430" s="916"/>
      <c r="S430" s="916"/>
      <c r="T430" s="916"/>
      <c r="U430" s="916"/>
      <c r="V430" s="917"/>
      <c r="W430" s="29"/>
      <c r="Z430" s="137"/>
    </row>
    <row r="431" spans="1:30" ht="30" customHeight="1" thickBot="1" x14ac:dyDescent="0.25">
      <c r="A431" s="168"/>
      <c r="B431" s="115" t="s">
        <v>304</v>
      </c>
      <c r="C431" s="155" t="s">
        <v>305</v>
      </c>
      <c r="D431" s="94"/>
      <c r="E431" s="92"/>
      <c r="F431" s="151"/>
      <c r="G431" s="32"/>
      <c r="H431" s="211"/>
      <c r="I431" s="212"/>
      <c r="J431" s="434"/>
      <c r="K431" s="93"/>
      <c r="L431" s="94"/>
      <c r="M431" s="92"/>
      <c r="N431" s="95"/>
      <c r="O431" s="93"/>
      <c r="P431" s="94"/>
      <c r="Q431" s="92"/>
      <c r="R431" s="95"/>
      <c r="S431" s="93"/>
      <c r="T431" s="156"/>
      <c r="U431" s="97"/>
      <c r="V431" s="186"/>
      <c r="Z431" s="137"/>
    </row>
    <row r="432" spans="1:30" ht="27.95" customHeight="1" x14ac:dyDescent="0.2">
      <c r="A432" s="179"/>
      <c r="B432" s="119" t="s">
        <v>306</v>
      </c>
      <c r="C432" s="440" t="s">
        <v>634</v>
      </c>
      <c r="D432" s="674"/>
      <c r="E432" s="675"/>
      <c r="F432" s="674"/>
      <c r="G432" s="675"/>
      <c r="H432" s="674"/>
      <c r="I432" s="675"/>
      <c r="J432" s="674"/>
      <c r="K432" s="675"/>
      <c r="L432" s="674"/>
      <c r="M432" s="675"/>
      <c r="N432" s="674"/>
      <c r="O432" s="675"/>
      <c r="P432" s="674"/>
      <c r="Q432" s="675"/>
      <c r="R432" s="674"/>
      <c r="S432" s="675"/>
      <c r="T432" s="37"/>
      <c r="U432" s="21">
        <f>IF(OR(D432="s",F432="s",H432="s",J432="s",L432="s",N432="s",P432="s",R432="s"), 0, IF(OR(D432="a",F432="a",H432="a",J432="a",L432="a",N432="a",P432="a",R432="a"),V432,0))</f>
        <v>0</v>
      </c>
      <c r="V432" s="184">
        <v>15</v>
      </c>
      <c r="W432" s="100">
        <f>COUNTIF(D432:S432,"a")+COUNTIF(D432:S432,"s")+COUNTIF(T432,"na")</f>
        <v>0</v>
      </c>
      <c r="X432" s="101"/>
      <c r="Z432" s="137"/>
    </row>
    <row r="433" spans="1:26" ht="27.75" customHeight="1" thickBot="1" x14ac:dyDescent="0.25">
      <c r="A433" s="179"/>
      <c r="B433" s="111" t="s">
        <v>307</v>
      </c>
      <c r="C433" s="47" t="s">
        <v>635</v>
      </c>
      <c r="D433" s="659"/>
      <c r="E433" s="660"/>
      <c r="F433" s="659"/>
      <c r="G433" s="660"/>
      <c r="H433" s="659"/>
      <c r="I433" s="660"/>
      <c r="J433" s="659"/>
      <c r="K433" s="660"/>
      <c r="L433" s="659"/>
      <c r="M433" s="660"/>
      <c r="N433" s="659"/>
      <c r="O433" s="660"/>
      <c r="P433" s="659"/>
      <c r="Q433" s="660"/>
      <c r="R433" s="659"/>
      <c r="S433" s="660"/>
      <c r="T433" s="225"/>
      <c r="U433" s="304">
        <f>IF(OR(D433="s",F433="s",H433="s",J433="s",L433="s",N433="s",P433="s",R433="s"), 0, IF(OR(D433="a",F433="a",H433="a",J433="a",L433="a",N433="a",P433="a",R433="a"),V433,0))</f>
        <v>0</v>
      </c>
      <c r="V433" s="178">
        <v>10</v>
      </c>
      <c r="W433" s="100">
        <f>COUNTIF(D433:S433,"a")+COUNTIF(D433:S433,"s")</f>
        <v>0</v>
      </c>
      <c r="X433" s="101"/>
      <c r="Z433" s="137"/>
    </row>
    <row r="434" spans="1:26" ht="21" customHeight="1" thickTop="1" thickBot="1" x14ac:dyDescent="0.25">
      <c r="A434" s="179"/>
      <c r="B434" s="437"/>
      <c r="C434" s="438"/>
      <c r="D434" s="663" t="s">
        <v>140</v>
      </c>
      <c r="E434" s="689"/>
      <c r="F434" s="689"/>
      <c r="G434" s="689"/>
      <c r="H434" s="689"/>
      <c r="I434" s="689"/>
      <c r="J434" s="689"/>
      <c r="K434" s="689"/>
      <c r="L434" s="689"/>
      <c r="M434" s="689"/>
      <c r="N434" s="689"/>
      <c r="O434" s="689"/>
      <c r="P434" s="689"/>
      <c r="Q434" s="689"/>
      <c r="R434" s="689"/>
      <c r="S434" s="689"/>
      <c r="T434" s="764"/>
      <c r="U434" s="306">
        <f>SUM(U432:U433)</f>
        <v>0</v>
      </c>
      <c r="V434" s="176">
        <f>SUM(V432:V433)</f>
        <v>25</v>
      </c>
      <c r="Z434" s="137"/>
    </row>
    <row r="435" spans="1:26" ht="21" customHeight="1" thickBot="1" x14ac:dyDescent="0.25">
      <c r="A435" s="171"/>
      <c r="B435" s="44"/>
      <c r="C435" s="439"/>
      <c r="D435" s="866"/>
      <c r="E435" s="665"/>
      <c r="F435" s="918">
        <v>0</v>
      </c>
      <c r="G435" s="919"/>
      <c r="H435" s="919"/>
      <c r="I435" s="919"/>
      <c r="J435" s="919"/>
      <c r="K435" s="919"/>
      <c r="L435" s="919"/>
      <c r="M435" s="919"/>
      <c r="N435" s="919"/>
      <c r="O435" s="919"/>
      <c r="P435" s="919"/>
      <c r="Q435" s="919"/>
      <c r="R435" s="919"/>
      <c r="S435" s="919"/>
      <c r="T435" s="919"/>
      <c r="U435" s="919"/>
      <c r="V435" s="920"/>
      <c r="Z435" s="137"/>
    </row>
    <row r="436" spans="1:26" ht="30" customHeight="1" thickBot="1" x14ac:dyDescent="0.25">
      <c r="A436" s="168"/>
      <c r="B436" s="118">
        <v>5700</v>
      </c>
      <c r="C436" s="91" t="s">
        <v>636</v>
      </c>
      <c r="D436" s="211" t="s">
        <v>139</v>
      </c>
      <c r="E436" s="212"/>
      <c r="F436" s="211" t="s">
        <v>139</v>
      </c>
      <c r="G436" s="88"/>
      <c r="H436" s="211" t="s">
        <v>139</v>
      </c>
      <c r="I436" s="212"/>
      <c r="J436" s="434"/>
      <c r="K436" s="434"/>
      <c r="L436" s="94"/>
      <c r="M436" s="92"/>
      <c r="N436" s="434"/>
      <c r="O436" s="93"/>
      <c r="P436" s="94"/>
      <c r="Q436" s="92"/>
      <c r="R436" s="95"/>
      <c r="S436" s="93"/>
      <c r="T436" s="97"/>
      <c r="U436" s="97"/>
      <c r="V436" s="186"/>
      <c r="Z436" s="137"/>
    </row>
    <row r="437" spans="1:26" ht="48" customHeight="1" thickBot="1" x14ac:dyDescent="0.25">
      <c r="A437" s="168"/>
      <c r="B437" s="113"/>
      <c r="C437" s="199" t="s">
        <v>1192</v>
      </c>
      <c r="D437" s="921"/>
      <c r="E437" s="922"/>
      <c r="F437" s="922"/>
      <c r="G437" s="922"/>
      <c r="H437" s="922"/>
      <c r="I437" s="922"/>
      <c r="J437" s="922"/>
      <c r="K437" s="922"/>
      <c r="L437" s="922"/>
      <c r="M437" s="922"/>
      <c r="N437" s="922"/>
      <c r="O437" s="922"/>
      <c r="P437" s="922"/>
      <c r="Q437" s="922"/>
      <c r="R437" s="922"/>
      <c r="S437" s="922"/>
      <c r="T437" s="922"/>
      <c r="U437" s="922"/>
      <c r="V437" s="923"/>
      <c r="W437" s="29"/>
      <c r="Z437" s="137"/>
    </row>
    <row r="438" spans="1:26" ht="45" customHeight="1" x14ac:dyDescent="0.2">
      <c r="A438" s="179"/>
      <c r="B438" s="112" t="s">
        <v>53</v>
      </c>
      <c r="C438" s="75" t="s">
        <v>12</v>
      </c>
      <c r="D438" s="659"/>
      <c r="E438" s="660"/>
      <c r="F438" s="659"/>
      <c r="G438" s="660"/>
      <c r="H438" s="659"/>
      <c r="I438" s="660"/>
      <c r="J438" s="659"/>
      <c r="K438" s="660"/>
      <c r="L438" s="659"/>
      <c r="M438" s="660"/>
      <c r="N438" s="659"/>
      <c r="O438" s="660"/>
      <c r="P438" s="659"/>
      <c r="Q438" s="660"/>
      <c r="R438" s="659"/>
      <c r="S438" s="660"/>
      <c r="T438" s="37"/>
      <c r="U438" s="304">
        <f t="shared" ref="U438:U449" si="50">IF(OR(D438="s",F438="s",H438="s",J438="s",L438="s",N438="s",P438="s",R438="s"), 0, IF(OR(D438="a",F438="a",H438="a",J438="a",L438="a",N438="a",P438="a",R438="a"),V438,0))</f>
        <v>0</v>
      </c>
      <c r="V438" s="178">
        <f>IF(T438="na",0,5)</f>
        <v>5</v>
      </c>
      <c r="W438" s="29">
        <f>IF((COUNTIF(D438:S438,"a")+COUNTIF(D438:S438,"s"))&gt;0,IF((COUNTIF(D442:S446,"a")+COUNTIF(D442:S446,"s"))&gt;0,0,COUNTIF(D438:S438,"a")+COUNTIF(D438:S438,"s")+COUNTIF(T438,"na")),COUNTIF(D438:S438,"a")+COUNTIF(D438:S438,"s")+COUNTIF(T438,"na"))</f>
        <v>0</v>
      </c>
      <c r="X438" s="101"/>
      <c r="Z438" s="137" t="s">
        <v>138</v>
      </c>
    </row>
    <row r="439" spans="1:26" ht="27.95" customHeight="1" x14ac:dyDescent="0.2">
      <c r="A439" s="179"/>
      <c r="B439" s="114" t="s">
        <v>54</v>
      </c>
      <c r="C439" s="71" t="s">
        <v>637</v>
      </c>
      <c r="D439" s="653"/>
      <c r="E439" s="654"/>
      <c r="F439" s="653"/>
      <c r="G439" s="654"/>
      <c r="H439" s="653"/>
      <c r="I439" s="654"/>
      <c r="J439" s="653"/>
      <c r="K439" s="654"/>
      <c r="L439" s="653"/>
      <c r="M439" s="654"/>
      <c r="N439" s="653"/>
      <c r="O439" s="654"/>
      <c r="P439" s="653"/>
      <c r="Q439" s="654"/>
      <c r="R439" s="653"/>
      <c r="S439" s="654"/>
      <c r="T439" s="38" t="str">
        <f>IF(T438="na","na","")</f>
        <v/>
      </c>
      <c r="U439" s="19">
        <f t="shared" si="50"/>
        <v>0</v>
      </c>
      <c r="V439" s="175">
        <f>IF(T439="na",0,5)</f>
        <v>5</v>
      </c>
      <c r="W439" s="29">
        <f>IF((COUNTIF(D439:S439,"a")+COUNTIF(D439:S439,"s"))&gt;0,IF((COUNTIF(D442:S446,"a")+COUNTIF(D442:S446,"s"))&gt;0,0,COUNTIF(D439:S439,"a")+COUNTIF(D439:S439,"s")+COUNTIF(T439,"na")),COUNTIF(D439:S439,"a")+COUNTIF(D439:S439,"s")+COUNTIF(T439,"na"))</f>
        <v>0</v>
      </c>
      <c r="X439" s="101"/>
      <c r="Z439" s="137" t="s">
        <v>138</v>
      </c>
    </row>
    <row r="440" spans="1:26" ht="45" customHeight="1" x14ac:dyDescent="0.2">
      <c r="A440" s="179"/>
      <c r="B440" s="114" t="s">
        <v>1193</v>
      </c>
      <c r="C440" s="71" t="s">
        <v>1199</v>
      </c>
      <c r="D440" s="653"/>
      <c r="E440" s="654"/>
      <c r="F440" s="653"/>
      <c r="G440" s="654"/>
      <c r="H440" s="653"/>
      <c r="I440" s="654"/>
      <c r="J440" s="653"/>
      <c r="K440" s="654"/>
      <c r="L440" s="653"/>
      <c r="M440" s="654"/>
      <c r="N440" s="653"/>
      <c r="O440" s="654"/>
      <c r="P440" s="653"/>
      <c r="Q440" s="654"/>
      <c r="R440" s="653"/>
      <c r="S440" s="654"/>
      <c r="T440" s="38" t="str">
        <f>IF(T438="na","na","")</f>
        <v/>
      </c>
      <c r="U440" s="19">
        <f t="shared" si="50"/>
        <v>0</v>
      </c>
      <c r="V440" s="175">
        <f>IF(T440="na",0,10)</f>
        <v>10</v>
      </c>
      <c r="W440" s="29">
        <f>IF((COUNTIF(D440:S440,"a")+COUNTIF(D440:S440,"s"))&gt;0,IF((COUNTIF(D442:S446,"a")+COUNTIF(D442:S446,"s"))&gt;0,0,COUNTIF(D440:S440,"a")+COUNTIF(D440:S440,"s")+COUNTIF(T440,"na")),COUNTIF(D440:S440,"a")+COUNTIF(D440:S440,"s")+COUNTIF(T440,"na"))</f>
        <v>0</v>
      </c>
      <c r="X440" s="101"/>
      <c r="Z440" s="137"/>
    </row>
    <row r="441" spans="1:26" ht="48" customHeight="1" x14ac:dyDescent="0.2">
      <c r="A441" s="179"/>
      <c r="B441" s="114"/>
      <c r="C441" s="454" t="s">
        <v>1194</v>
      </c>
      <c r="D441" s="653"/>
      <c r="E441" s="732"/>
      <c r="F441" s="732"/>
      <c r="G441" s="732"/>
      <c r="H441" s="732"/>
      <c r="I441" s="732"/>
      <c r="J441" s="732"/>
      <c r="K441" s="732"/>
      <c r="L441" s="732"/>
      <c r="M441" s="732"/>
      <c r="N441" s="732"/>
      <c r="O441" s="732"/>
      <c r="P441" s="732"/>
      <c r="Q441" s="732"/>
      <c r="R441" s="732"/>
      <c r="S441" s="732"/>
      <c r="T441" s="732"/>
      <c r="U441" s="732"/>
      <c r="V441" s="654"/>
      <c r="W441" s="29"/>
      <c r="Z441" s="137"/>
    </row>
    <row r="442" spans="1:26" ht="106.5" customHeight="1" x14ac:dyDescent="0.2">
      <c r="A442" s="179"/>
      <c r="B442" s="114" t="s">
        <v>1195</v>
      </c>
      <c r="C442" s="71" t="s">
        <v>1200</v>
      </c>
      <c r="D442" s="653"/>
      <c r="E442" s="654"/>
      <c r="F442" s="653"/>
      <c r="G442" s="654"/>
      <c r="H442" s="653"/>
      <c r="I442" s="654"/>
      <c r="J442" s="653"/>
      <c r="K442" s="654"/>
      <c r="L442" s="653"/>
      <c r="M442" s="654"/>
      <c r="N442" s="653"/>
      <c r="O442" s="654"/>
      <c r="P442" s="653"/>
      <c r="Q442" s="654"/>
      <c r="R442" s="653"/>
      <c r="S442" s="654"/>
      <c r="T442" s="37"/>
      <c r="U442" s="19">
        <f t="shared" ref="U442:U446" si="51">IF(OR(D442="s",F442="s",H442="s",J442="s",L442="s",N442="s",P442="s",R442="s"), 0, IF(OR(D442="a",F442="a",H442="a",J442="a",L442="a",N442="a",P442="a",R442="a"),V442,0))</f>
        <v>0</v>
      </c>
      <c r="V442" s="175">
        <f>IF(T442="na",0,10)</f>
        <v>10</v>
      </c>
      <c r="W442" s="29">
        <f>IF((COUNTIF(D442:S442,"a")+COUNTIF(D442:S442,"s"))&gt;0,IF((COUNTIF(D438:S440,"a")+COUNTIF(D438:S440,"s"))&gt;0,0,COUNTIF(D442:S442,"a")+COUNTIF(D442:S442,"s")+COUNTIF(T442,"na")),COUNTIF(D442:S442,"a")+COUNTIF(D442:S442,"s")+COUNTIF(T442,"na"))</f>
        <v>0</v>
      </c>
      <c r="X442" s="101"/>
      <c r="Z442" s="137"/>
    </row>
    <row r="443" spans="1:26" ht="88.5" customHeight="1" x14ac:dyDescent="0.2">
      <c r="A443" s="179"/>
      <c r="B443" s="114" t="s">
        <v>1196</v>
      </c>
      <c r="C443" s="71" t="s">
        <v>1201</v>
      </c>
      <c r="D443" s="653"/>
      <c r="E443" s="654"/>
      <c r="F443" s="653"/>
      <c r="G443" s="654"/>
      <c r="H443" s="653"/>
      <c r="I443" s="654"/>
      <c r="J443" s="653"/>
      <c r="K443" s="654"/>
      <c r="L443" s="653"/>
      <c r="M443" s="654"/>
      <c r="N443" s="653"/>
      <c r="O443" s="654"/>
      <c r="P443" s="653"/>
      <c r="Q443" s="654"/>
      <c r="R443" s="653"/>
      <c r="S443" s="654"/>
      <c r="T443" s="309"/>
      <c r="U443" s="19">
        <f t="shared" si="51"/>
        <v>0</v>
      </c>
      <c r="V443" s="175">
        <f>IF(T442="na",0,5)</f>
        <v>5</v>
      </c>
      <c r="W443" s="29">
        <f>IF((COUNTIF(D443:S443,"a")+COUNTIF(D443:S443,"s"))&gt;0,IF((COUNTIF(D438:S440,"a")+COUNTIF(D438:S440,"s"))&gt;0,0,COUNTIF(D443:S443,"a")+COUNTIF(D443:S443,"s")+COUNTIF(T442,"na")),COUNTIF(D443:S443,"a")+COUNTIF(D443:S443,"s")+COUNTIF(T442,"na"))</f>
        <v>0</v>
      </c>
      <c r="X443" s="101"/>
      <c r="Z443" s="137"/>
    </row>
    <row r="444" spans="1:26" ht="45" customHeight="1" x14ac:dyDescent="0.2">
      <c r="A444" s="179"/>
      <c r="B444" s="114" t="s">
        <v>1202</v>
      </c>
      <c r="C444" s="71" t="s">
        <v>1203</v>
      </c>
      <c r="D444" s="653"/>
      <c r="E444" s="654"/>
      <c r="F444" s="653"/>
      <c r="G444" s="654"/>
      <c r="H444" s="653"/>
      <c r="I444" s="654"/>
      <c r="J444" s="653"/>
      <c r="K444" s="654"/>
      <c r="L444" s="653"/>
      <c r="M444" s="654"/>
      <c r="N444" s="653"/>
      <c r="O444" s="654"/>
      <c r="P444" s="653"/>
      <c r="Q444" s="654"/>
      <c r="R444" s="653"/>
      <c r="S444" s="654"/>
      <c r="T444" s="37"/>
      <c r="U444" s="19">
        <f t="shared" si="51"/>
        <v>0</v>
      </c>
      <c r="V444" s="175">
        <f>IF(OR(T442="na",T444="na"),0,10)</f>
        <v>10</v>
      </c>
      <c r="W444" s="29">
        <f>IF((COUNTIF(D444:S444,"a")+COUNTIF(D444:S444,"s"))&gt;0,IF((COUNTIF(D438:S440,"a")+COUNTIF(D438:S440,"s"))&gt;0,0,COUNTIF(D444:S444,"a")+COUNTIF(D444:S444,"s")+COUNTIF(T442,"na")+COUNTIF(T444,"na")),COUNTIF(D444:S444,"a")+COUNTIF(D444:S444,"s")+COUNTIF(T442,"na")+COUNTIF(T444,"na"))</f>
        <v>0</v>
      </c>
      <c r="X444" s="101"/>
      <c r="Z444" s="137" t="s">
        <v>138</v>
      </c>
    </row>
    <row r="445" spans="1:26" ht="45" customHeight="1" x14ac:dyDescent="0.2">
      <c r="A445" s="179"/>
      <c r="B445" s="114" t="s">
        <v>1197</v>
      </c>
      <c r="C445" s="71" t="s">
        <v>1204</v>
      </c>
      <c r="D445" s="653"/>
      <c r="E445" s="654"/>
      <c r="F445" s="653"/>
      <c r="G445" s="654"/>
      <c r="H445" s="653"/>
      <c r="I445" s="654"/>
      <c r="J445" s="653"/>
      <c r="K445" s="654"/>
      <c r="L445" s="653"/>
      <c r="M445" s="654"/>
      <c r="N445" s="653"/>
      <c r="O445" s="654"/>
      <c r="P445" s="653"/>
      <c r="Q445" s="654"/>
      <c r="R445" s="653"/>
      <c r="S445" s="654"/>
      <c r="T445" s="309"/>
      <c r="U445" s="19">
        <f t="shared" si="51"/>
        <v>0</v>
      </c>
      <c r="V445" s="175">
        <f>IF(T442="na",0,10)</f>
        <v>10</v>
      </c>
      <c r="W445" s="29">
        <f>IF((COUNTIF(D445:S445,"a")+COUNTIF(D445:S445,"s"))&gt;0,IF((COUNTIF(D438:S440,"a")+COUNTIF(D438:S440,"s"))&gt;0,0,COUNTIF(D445:S445,"a")+COUNTIF(D445:S445,"s")+COUNTIF(T442,"na")),COUNTIF(D445:S445,"a")+COUNTIF(D445:S445,"s")+COUNTIF(T442,"na"))</f>
        <v>0</v>
      </c>
      <c r="X445" s="101"/>
      <c r="Z445" s="137" t="s">
        <v>138</v>
      </c>
    </row>
    <row r="446" spans="1:26" ht="27.95" customHeight="1" x14ac:dyDescent="0.2">
      <c r="A446" s="179"/>
      <c r="B446" s="114" t="s">
        <v>1198</v>
      </c>
      <c r="C446" s="71" t="s">
        <v>1205</v>
      </c>
      <c r="D446" s="653"/>
      <c r="E446" s="654"/>
      <c r="F446" s="653"/>
      <c r="G446" s="654"/>
      <c r="H446" s="653"/>
      <c r="I446" s="654"/>
      <c r="J446" s="653"/>
      <c r="K446" s="654"/>
      <c r="L446" s="653"/>
      <c r="M446" s="654"/>
      <c r="N446" s="653"/>
      <c r="O446" s="654"/>
      <c r="P446" s="653"/>
      <c r="Q446" s="654"/>
      <c r="R446" s="653"/>
      <c r="S446" s="654"/>
      <c r="T446" s="309"/>
      <c r="U446" s="19">
        <f t="shared" si="51"/>
        <v>0</v>
      </c>
      <c r="V446" s="175">
        <f>IF(T442="na",0,10)</f>
        <v>10</v>
      </c>
      <c r="W446" s="29">
        <f>IF((COUNTIF(D446:S446,"a")+COUNTIF(D446:S446,"s"))&gt;0,IF((COUNTIF(D438:S440,"a")+COUNTIF(D438:S440,"s"))&gt;0,0,COUNTIF(D446:S446,"a")+COUNTIF(D446:S446,"s")+COUNTIF(T442,"na")),COUNTIF(D446:S446,"a")+COUNTIF(D446:S446,"s")+COUNTIF(T442,"na"))</f>
        <v>0</v>
      </c>
      <c r="X446" s="101"/>
      <c r="Z446" s="137" t="s">
        <v>138</v>
      </c>
    </row>
    <row r="447" spans="1:26" ht="30" customHeight="1" x14ac:dyDescent="0.2">
      <c r="A447" s="179"/>
      <c r="B447" s="114"/>
      <c r="C447" s="454" t="s">
        <v>1206</v>
      </c>
      <c r="D447" s="653"/>
      <c r="E447" s="732"/>
      <c r="F447" s="732"/>
      <c r="G447" s="732"/>
      <c r="H447" s="732"/>
      <c r="I447" s="732"/>
      <c r="J447" s="732"/>
      <c r="K447" s="732"/>
      <c r="L447" s="732"/>
      <c r="M447" s="732"/>
      <c r="N447" s="732"/>
      <c r="O447" s="732"/>
      <c r="P447" s="732"/>
      <c r="Q447" s="732"/>
      <c r="R447" s="732"/>
      <c r="S447" s="732"/>
      <c r="T447" s="732"/>
      <c r="U447" s="732"/>
      <c r="V447" s="654"/>
      <c r="W447" s="29"/>
      <c r="Z447" s="137"/>
    </row>
    <row r="448" spans="1:26" ht="27.95" customHeight="1" x14ac:dyDescent="0.2">
      <c r="A448" s="179"/>
      <c r="B448" s="114" t="s">
        <v>638</v>
      </c>
      <c r="C448" s="71" t="s">
        <v>639</v>
      </c>
      <c r="D448" s="653"/>
      <c r="E448" s="654"/>
      <c r="F448" s="653"/>
      <c r="G448" s="654"/>
      <c r="H448" s="653"/>
      <c r="I448" s="654"/>
      <c r="J448" s="653"/>
      <c r="K448" s="654"/>
      <c r="L448" s="653"/>
      <c r="M448" s="654"/>
      <c r="N448" s="653"/>
      <c r="O448" s="654"/>
      <c r="P448" s="653"/>
      <c r="Q448" s="654"/>
      <c r="R448" s="653"/>
      <c r="S448" s="654"/>
      <c r="T448" s="37"/>
      <c r="U448" s="19">
        <f t="shared" si="50"/>
        <v>0</v>
      </c>
      <c r="V448" s="175">
        <f>IF(T448="na",0,10)</f>
        <v>10</v>
      </c>
      <c r="W448" s="29">
        <f>COUNTIF(D448:S448,"a")+COUNTIF(D448:S448,"s")+COUNTIF(T448,"na")</f>
        <v>0</v>
      </c>
      <c r="X448" s="101"/>
      <c r="Z448" s="137" t="s">
        <v>138</v>
      </c>
    </row>
    <row r="449" spans="1:86" ht="45" customHeight="1" thickBot="1" x14ac:dyDescent="0.25">
      <c r="A449" s="179"/>
      <c r="B449" s="114" t="s">
        <v>640</v>
      </c>
      <c r="C449" s="71" t="s">
        <v>641</v>
      </c>
      <c r="D449" s="653"/>
      <c r="E449" s="654"/>
      <c r="F449" s="653"/>
      <c r="G449" s="654"/>
      <c r="H449" s="653"/>
      <c r="I449" s="654"/>
      <c r="J449" s="653"/>
      <c r="K449" s="654"/>
      <c r="L449" s="653"/>
      <c r="M449" s="654"/>
      <c r="N449" s="653"/>
      <c r="O449" s="654"/>
      <c r="P449" s="653"/>
      <c r="Q449" s="654"/>
      <c r="R449" s="653"/>
      <c r="S449" s="654"/>
      <c r="T449" s="38" t="str">
        <f>IF(T448="na", "na", "")</f>
        <v/>
      </c>
      <c r="U449" s="19">
        <f t="shared" si="50"/>
        <v>0</v>
      </c>
      <c r="V449" s="175">
        <f>IF(T449="na",0,10)</f>
        <v>10</v>
      </c>
      <c r="W449" s="29">
        <f>COUNTIF(D449:S449,"a")+COUNTIF(D449:S449,"s")+COUNTIF(T449,"na")</f>
        <v>0</v>
      </c>
      <c r="X449" s="101"/>
      <c r="Z449" s="137" t="s">
        <v>138</v>
      </c>
    </row>
    <row r="450" spans="1:86" s="444" customFormat="1" ht="21" customHeight="1" thickTop="1" thickBot="1" x14ac:dyDescent="0.25">
      <c r="A450" s="179"/>
      <c r="B450" s="305"/>
      <c r="C450" s="68"/>
      <c r="D450" s="663" t="s">
        <v>140</v>
      </c>
      <c r="E450" s="689"/>
      <c r="F450" s="689"/>
      <c r="G450" s="689"/>
      <c r="H450" s="689"/>
      <c r="I450" s="689"/>
      <c r="J450" s="689"/>
      <c r="K450" s="689"/>
      <c r="L450" s="689"/>
      <c r="M450" s="689"/>
      <c r="N450" s="689"/>
      <c r="O450" s="689"/>
      <c r="P450" s="689"/>
      <c r="Q450" s="689"/>
      <c r="R450" s="689"/>
      <c r="S450" s="689"/>
      <c r="T450" s="764"/>
      <c r="U450" s="306">
        <f>SUM(U438:U449)</f>
        <v>0</v>
      </c>
      <c r="V450" s="176">
        <f>SUM(V438:V449)</f>
        <v>85</v>
      </c>
      <c r="W450" s="441"/>
      <c r="X450" s="442"/>
      <c r="Y450" s="6"/>
      <c r="Z450" s="137"/>
      <c r="AA450" s="6"/>
      <c r="AB450" s="6"/>
      <c r="AC450" s="6"/>
      <c r="AD450" s="6"/>
      <c r="AE450" s="6"/>
      <c r="AF450" s="6"/>
      <c r="AG450" s="6"/>
      <c r="AH450" s="6"/>
      <c r="AI450" s="6"/>
      <c r="AJ450" s="6"/>
      <c r="AK450" s="6"/>
      <c r="AL450" s="6"/>
      <c r="AM450" s="6"/>
      <c r="AN450" s="6"/>
      <c r="AO450" s="6"/>
      <c r="AP450" s="6"/>
      <c r="AQ450" s="6"/>
      <c r="AR450" s="6"/>
      <c r="AS450" s="6"/>
      <c r="AT450" s="6"/>
      <c r="AU450" s="443"/>
      <c r="AV450" s="443"/>
      <c r="AW450" s="443"/>
      <c r="AX450" s="443"/>
      <c r="AY450" s="443"/>
      <c r="AZ450" s="443"/>
      <c r="BA450" s="443"/>
      <c r="BB450" s="443"/>
      <c r="BC450" s="443"/>
      <c r="BD450" s="443"/>
      <c r="BE450" s="443"/>
      <c r="BF450" s="443"/>
      <c r="BG450" s="443"/>
      <c r="BH450" s="443"/>
      <c r="BI450" s="443"/>
      <c r="BJ450" s="443"/>
      <c r="BK450" s="443"/>
      <c r="BL450" s="443"/>
      <c r="BM450" s="443"/>
      <c r="BN450" s="443"/>
      <c r="BO450" s="443"/>
      <c r="BP450" s="443"/>
      <c r="BQ450" s="443"/>
      <c r="BR450" s="443"/>
      <c r="BS450" s="443"/>
      <c r="BT450" s="443"/>
      <c r="BU450" s="443"/>
      <c r="BV450" s="443"/>
      <c r="BW450" s="443"/>
      <c r="BX450" s="443"/>
      <c r="BY450" s="443"/>
      <c r="BZ450" s="443"/>
      <c r="CA450" s="443"/>
      <c r="CB450" s="443"/>
      <c r="CC450" s="443"/>
      <c r="CD450" s="443"/>
      <c r="CE450" s="443"/>
      <c r="CF450" s="443"/>
      <c r="CG450" s="443"/>
      <c r="CH450" s="443"/>
    </row>
    <row r="451" spans="1:86" ht="21" customHeight="1" thickBot="1" x14ac:dyDescent="0.25">
      <c r="A451" s="171"/>
      <c r="B451" s="74"/>
      <c r="C451" s="599"/>
      <c r="D451" s="866"/>
      <c r="E451" s="665"/>
      <c r="F451" s="669">
        <f>IF(AND(T438="na",T442="na",T448="na"),0,IF(AND(T438="na",T444="na"),30,IF(T438="na",40,IF(T442="na",30,50))))</f>
        <v>50</v>
      </c>
      <c r="G451" s="670"/>
      <c r="H451" s="670"/>
      <c r="I451" s="670"/>
      <c r="J451" s="670"/>
      <c r="K451" s="670"/>
      <c r="L451" s="670"/>
      <c r="M451" s="670"/>
      <c r="N451" s="670"/>
      <c r="O451" s="670"/>
      <c r="P451" s="670"/>
      <c r="Q451" s="670"/>
      <c r="R451" s="670"/>
      <c r="S451" s="670"/>
      <c r="T451" s="670"/>
      <c r="U451" s="670"/>
      <c r="V451" s="671"/>
      <c r="Z451" s="137"/>
    </row>
    <row r="452" spans="1:86" ht="30" customHeight="1" thickBot="1" x14ac:dyDescent="0.25">
      <c r="A452" s="168"/>
      <c r="B452" s="118" t="s">
        <v>642</v>
      </c>
      <c r="C452" s="158" t="s">
        <v>643</v>
      </c>
      <c r="D452" s="94"/>
      <c r="E452" s="92"/>
      <c r="F452" s="95"/>
      <c r="G452" s="93"/>
      <c r="H452" s="94"/>
      <c r="I452" s="92"/>
      <c r="J452" s="95"/>
      <c r="K452" s="32"/>
      <c r="L452" s="211" t="s">
        <v>139</v>
      </c>
      <c r="M452" s="92"/>
      <c r="N452" s="95"/>
      <c r="O452" s="93"/>
      <c r="P452" s="94"/>
      <c r="Q452" s="92"/>
      <c r="R452" s="95"/>
      <c r="S452" s="93"/>
      <c r="T452" s="156"/>
      <c r="U452" s="97"/>
      <c r="V452" s="186"/>
      <c r="Z452" s="137"/>
      <c r="AB452" s="303"/>
      <c r="AC452" s="303"/>
      <c r="AD452" s="303"/>
    </row>
    <row r="453" spans="1:86" ht="27.95" customHeight="1" x14ac:dyDescent="0.2">
      <c r="A453" s="179"/>
      <c r="B453" s="120" t="s">
        <v>644</v>
      </c>
      <c r="C453" s="389" t="s">
        <v>1043</v>
      </c>
      <c r="D453" s="653"/>
      <c r="E453" s="654"/>
      <c r="F453" s="653"/>
      <c r="G453" s="654"/>
      <c r="H453" s="653"/>
      <c r="I453" s="654"/>
      <c r="J453" s="653"/>
      <c r="K453" s="654"/>
      <c r="L453" s="653"/>
      <c r="M453" s="654"/>
      <c r="N453" s="653"/>
      <c r="O453" s="654"/>
      <c r="P453" s="653"/>
      <c r="Q453" s="654"/>
      <c r="R453" s="653"/>
      <c r="S453" s="654"/>
      <c r="T453" s="225"/>
      <c r="U453" s="19">
        <f>IF(OR(D453="s",F453="s",H453="s",J453="s",L453="s",N453="s",P453="s",R453="s"), 0, IF(OR(D453="a",F453="a",H453="a",J453="a",L453="a",N453="a",P453="a",R453="a"),V453,0))</f>
        <v>0</v>
      </c>
      <c r="V453" s="175">
        <v>15</v>
      </c>
      <c r="W453" s="29">
        <f>COUNTIF(D453:S453,"a")+COUNTIF(D453:S453,"s")</f>
        <v>0</v>
      </c>
      <c r="X453" s="101"/>
      <c r="Z453" s="137"/>
      <c r="AB453" s="303"/>
      <c r="AC453" s="303"/>
      <c r="AD453" s="303"/>
    </row>
    <row r="454" spans="1:86" ht="27.95" customHeight="1" x14ac:dyDescent="0.2">
      <c r="A454" s="179"/>
      <c r="B454" s="153" t="s">
        <v>645</v>
      </c>
      <c r="C454" s="389" t="s">
        <v>1063</v>
      </c>
      <c r="D454" s="661"/>
      <c r="E454" s="662"/>
      <c r="F454" s="661"/>
      <c r="G454" s="662"/>
      <c r="H454" s="661"/>
      <c r="I454" s="662"/>
      <c r="J454" s="661"/>
      <c r="K454" s="662"/>
      <c r="L454" s="661"/>
      <c r="M454" s="662"/>
      <c r="N454" s="661"/>
      <c r="O454" s="662"/>
      <c r="P454" s="661"/>
      <c r="Q454" s="662"/>
      <c r="R454" s="661"/>
      <c r="S454" s="662"/>
      <c r="T454" s="225"/>
      <c r="U454" s="19">
        <f>IF(OR(D454="s",F454="s",H454="s",J454="s",L454="s",N454="s",P454="s",R454="s"), 0, IF(OR(D454="a",F454="a",H454="a",J454="a",L454="a",N454="a",P454="a",R454="a"),V454,0))</f>
        <v>0</v>
      </c>
      <c r="V454" s="180">
        <v>5</v>
      </c>
      <c r="W454" s="29">
        <f>COUNTIF(D454:S454,"a")+COUNTIF(D454:S454,"s")</f>
        <v>0</v>
      </c>
      <c r="X454" s="101"/>
      <c r="Z454" s="137"/>
      <c r="AB454" s="303"/>
      <c r="AC454" s="303"/>
      <c r="AD454" s="303"/>
    </row>
    <row r="455" spans="1:86" ht="27.95" customHeight="1" x14ac:dyDescent="0.2">
      <c r="A455" s="179"/>
      <c r="B455" s="120" t="s">
        <v>646</v>
      </c>
      <c r="C455" s="389" t="s">
        <v>1044</v>
      </c>
      <c r="D455" s="653"/>
      <c r="E455" s="654"/>
      <c r="F455" s="653"/>
      <c r="G455" s="654"/>
      <c r="H455" s="653"/>
      <c r="I455" s="654"/>
      <c r="J455" s="653"/>
      <c r="K455" s="654"/>
      <c r="L455" s="653"/>
      <c r="M455" s="654"/>
      <c r="N455" s="653"/>
      <c r="O455" s="654"/>
      <c r="P455" s="653"/>
      <c r="Q455" s="654"/>
      <c r="R455" s="653"/>
      <c r="S455" s="654"/>
      <c r="T455" s="225"/>
      <c r="U455" s="19">
        <f>IF(OR(D455="s",F455="s",H455="s",J455="s",L455="s",N455="s",P455="s",R455="s"), 0, IF(OR(D455="a",F455="a",H455="a",J455="a",L455="a",N455="a",P455="a",R455="a"),V455,0))</f>
        <v>0</v>
      </c>
      <c r="V455" s="175">
        <v>5</v>
      </c>
      <c r="W455" s="29">
        <f>COUNTIF(D455:S455,"a")+COUNTIF(D455:S455,"s")</f>
        <v>0</v>
      </c>
      <c r="X455" s="101"/>
      <c r="Z455" s="137"/>
      <c r="AB455" s="303"/>
      <c r="AC455" s="303"/>
      <c r="AD455" s="303"/>
    </row>
    <row r="456" spans="1:86" ht="41.25" thickBot="1" x14ac:dyDescent="0.25">
      <c r="A456" s="179"/>
      <c r="B456" s="120" t="s">
        <v>647</v>
      </c>
      <c r="C456" s="389" t="s">
        <v>648</v>
      </c>
      <c r="D456" s="661"/>
      <c r="E456" s="662"/>
      <c r="F456" s="661"/>
      <c r="G456" s="662"/>
      <c r="H456" s="661"/>
      <c r="I456" s="662"/>
      <c r="J456" s="661"/>
      <c r="K456" s="662"/>
      <c r="L456" s="661"/>
      <c r="M456" s="662"/>
      <c r="N456" s="661"/>
      <c r="O456" s="662"/>
      <c r="P456" s="661"/>
      <c r="Q456" s="662"/>
      <c r="R456" s="661"/>
      <c r="S456" s="662"/>
      <c r="T456" s="225"/>
      <c r="U456" s="19">
        <f>IF(OR(D456="s",F456="s",H456="s",J456="s",L456="s",N456="s",P456="s",R456="s"), 0, IF(OR(D456="a",F456="a",H456="a",J456="a",L456="a",N456="a",P456="a",R456="a"),V456,0))</f>
        <v>0</v>
      </c>
      <c r="V456" s="180">
        <v>5</v>
      </c>
      <c r="W456" s="29">
        <f>COUNTIF(D456:S456,"a")+COUNTIF(D456:S456,"s")</f>
        <v>0</v>
      </c>
      <c r="X456" s="101"/>
      <c r="Z456" s="137" t="s">
        <v>138</v>
      </c>
      <c r="AB456" s="303"/>
      <c r="AC456" s="303"/>
      <c r="AD456" s="303"/>
    </row>
    <row r="457" spans="1:86" ht="21" customHeight="1" thickTop="1" thickBot="1" x14ac:dyDescent="0.25">
      <c r="A457" s="179"/>
      <c r="B457" s="43"/>
      <c r="C457" s="445"/>
      <c r="D457" s="663" t="s">
        <v>140</v>
      </c>
      <c r="E457" s="689"/>
      <c r="F457" s="689"/>
      <c r="G457" s="689"/>
      <c r="H457" s="689"/>
      <c r="I457" s="689"/>
      <c r="J457" s="689"/>
      <c r="K457" s="689"/>
      <c r="L457" s="689"/>
      <c r="M457" s="689"/>
      <c r="N457" s="689"/>
      <c r="O457" s="689"/>
      <c r="P457" s="689"/>
      <c r="Q457" s="689"/>
      <c r="R457" s="689"/>
      <c r="S457" s="689"/>
      <c r="T457" s="764"/>
      <c r="U457" s="306">
        <f>SUM(U453:U456)</f>
        <v>0</v>
      </c>
      <c r="V457" s="176">
        <f>SUM(V453:V456)</f>
        <v>30</v>
      </c>
      <c r="W457" s="29"/>
      <c r="X457" s="339"/>
      <c r="Z457" s="137"/>
      <c r="AB457" s="303"/>
      <c r="AC457" s="303"/>
      <c r="AD457" s="303"/>
    </row>
    <row r="458" spans="1:86" ht="21" customHeight="1" thickBot="1" x14ac:dyDescent="0.25">
      <c r="A458" s="171"/>
      <c r="B458" s="449"/>
      <c r="C458" s="450"/>
      <c r="D458" s="866"/>
      <c r="E458" s="665"/>
      <c r="F458" s="925">
        <v>5</v>
      </c>
      <c r="G458" s="670"/>
      <c r="H458" s="670"/>
      <c r="I458" s="670"/>
      <c r="J458" s="670"/>
      <c r="K458" s="670"/>
      <c r="L458" s="670"/>
      <c r="M458" s="670"/>
      <c r="N458" s="670"/>
      <c r="O458" s="670"/>
      <c r="P458" s="670"/>
      <c r="Q458" s="670"/>
      <c r="R458" s="670"/>
      <c r="S458" s="670"/>
      <c r="T458" s="670"/>
      <c r="U458" s="670"/>
      <c r="V458" s="671"/>
      <c r="W458" s="29"/>
      <c r="Z458" s="137"/>
      <c r="AB458" s="303"/>
      <c r="AC458" s="303"/>
      <c r="AD458" s="303"/>
    </row>
    <row r="459" spans="1:86" ht="30" customHeight="1" thickBot="1" x14ac:dyDescent="0.25">
      <c r="A459" s="168"/>
      <c r="B459" s="118" t="s">
        <v>649</v>
      </c>
      <c r="C459" s="91" t="s">
        <v>650</v>
      </c>
      <c r="D459" s="94"/>
      <c r="E459" s="92"/>
      <c r="F459" s="95"/>
      <c r="G459" s="93"/>
      <c r="H459" s="94"/>
      <c r="I459" s="92"/>
      <c r="J459" s="95"/>
      <c r="K459" s="32"/>
      <c r="L459" s="211" t="s">
        <v>139</v>
      </c>
      <c r="M459" s="92"/>
      <c r="N459" s="95"/>
      <c r="O459" s="93"/>
      <c r="P459" s="94"/>
      <c r="Q459" s="92"/>
      <c r="R459" s="95"/>
      <c r="S459" s="93"/>
      <c r="T459" s="156"/>
      <c r="U459" s="97"/>
      <c r="V459" s="186"/>
      <c r="Z459" s="137"/>
      <c r="AB459" s="303"/>
      <c r="AC459" s="303"/>
      <c r="AD459" s="303"/>
    </row>
    <row r="460" spans="1:86" s="26" customFormat="1" ht="40.5" x14ac:dyDescent="0.2">
      <c r="A460" s="179"/>
      <c r="B460" s="111" t="s">
        <v>651</v>
      </c>
      <c r="C460" s="387" t="s">
        <v>1176</v>
      </c>
      <c r="D460" s="674"/>
      <c r="E460" s="675"/>
      <c r="F460" s="674"/>
      <c r="G460" s="675"/>
      <c r="H460" s="674"/>
      <c r="I460" s="675"/>
      <c r="J460" s="674"/>
      <c r="K460" s="675"/>
      <c r="L460" s="674"/>
      <c r="M460" s="675"/>
      <c r="N460" s="674"/>
      <c r="O460" s="675"/>
      <c r="P460" s="674"/>
      <c r="Q460" s="675"/>
      <c r="R460" s="674"/>
      <c r="S460" s="675"/>
      <c r="T460" s="225"/>
      <c r="U460" s="21">
        <f>IF(OR(D460="s",F460="s",H460="s",J460="s",L460="s",N460="s",P460="s",R460="s"), 0, IF(OR(D460="a",F460="a",H460="a",J460="a",L460="a",N460="a",P460="a",R460="a"),V460,0))</f>
        <v>0</v>
      </c>
      <c r="V460" s="178">
        <v>10</v>
      </c>
      <c r="W460" s="29">
        <f>COUNTIF(D460:S460,"a")+COUNTIF(D460:S460,"s")</f>
        <v>0</v>
      </c>
      <c r="X460" s="101"/>
      <c r="Y460" s="6"/>
      <c r="Z460" s="137" t="s">
        <v>138</v>
      </c>
      <c r="AA460" s="6"/>
      <c r="AB460" s="303"/>
      <c r="AC460" s="303"/>
      <c r="AD460" s="303"/>
      <c r="AE460" s="6"/>
      <c r="AF460" s="6"/>
      <c r="AG460" s="6"/>
      <c r="AH460" s="6"/>
      <c r="AI460" s="6"/>
      <c r="AJ460" s="6"/>
      <c r="AK460" s="6"/>
      <c r="AL460" s="6"/>
      <c r="AM460" s="6"/>
      <c r="AN460" s="6"/>
      <c r="AO460" s="6"/>
      <c r="AP460" s="6"/>
      <c r="AQ460" s="6"/>
      <c r="AR460" s="6"/>
      <c r="AS460" s="6"/>
      <c r="AT460" s="6"/>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row>
    <row r="461" spans="1:86" ht="40.5" x14ac:dyDescent="0.2">
      <c r="A461" s="179"/>
      <c r="B461" s="120" t="s">
        <v>652</v>
      </c>
      <c r="C461" s="448" t="s">
        <v>1177</v>
      </c>
      <c r="D461" s="653"/>
      <c r="E461" s="654"/>
      <c r="F461" s="653"/>
      <c r="G461" s="654"/>
      <c r="H461" s="653"/>
      <c r="I461" s="654"/>
      <c r="J461" s="653"/>
      <c r="K461" s="654"/>
      <c r="L461" s="653"/>
      <c r="M461" s="654"/>
      <c r="N461" s="653"/>
      <c r="O461" s="654"/>
      <c r="P461" s="653"/>
      <c r="Q461" s="654"/>
      <c r="R461" s="653"/>
      <c r="S461" s="654"/>
      <c r="T461" s="225"/>
      <c r="U461" s="19">
        <f>IF(OR(D461="s",F461="s",H461="s",J461="s",L461="s",N461="s",P461="s",R461="s"), 0, IF(OR(D461="a",F461="a",H461="a",J461="a",L461="a",N461="a",P461="a",R461="a"),V461,0))</f>
        <v>0</v>
      </c>
      <c r="V461" s="175">
        <v>40</v>
      </c>
      <c r="W461" s="29">
        <f>COUNTIF(D461:S461,"a")+COUNTIF(D461:S461,"s")</f>
        <v>0</v>
      </c>
      <c r="X461" s="101"/>
      <c r="Z461" s="137"/>
      <c r="AB461" s="303"/>
      <c r="AC461" s="303"/>
      <c r="AD461" s="303"/>
    </row>
    <row r="462" spans="1:86" ht="22.5" x14ac:dyDescent="0.2">
      <c r="A462" s="179"/>
      <c r="B462" s="120" t="s">
        <v>653</v>
      </c>
      <c r="C462" s="389" t="s">
        <v>1178</v>
      </c>
      <c r="D462" s="661"/>
      <c r="E462" s="662"/>
      <c r="F462" s="661"/>
      <c r="G462" s="662"/>
      <c r="H462" s="661"/>
      <c r="I462" s="662"/>
      <c r="J462" s="661"/>
      <c r="K462" s="662"/>
      <c r="L462" s="661"/>
      <c r="M462" s="662"/>
      <c r="N462" s="661"/>
      <c r="O462" s="662"/>
      <c r="P462" s="661"/>
      <c r="Q462" s="662"/>
      <c r="R462" s="661"/>
      <c r="S462" s="662"/>
      <c r="T462" s="225"/>
      <c r="U462" s="19">
        <f>IF(OR(D462="s",F462="s",H462="s",J462="s",L462="s",N462="s",P462="s",R462="s"), 0, IF(OR(D462="a",F462="a",H462="a",J462="a",L462="a",N462="a",P462="a",R462="a"),V462,0))</f>
        <v>0</v>
      </c>
      <c r="V462" s="180">
        <v>20</v>
      </c>
      <c r="W462" s="29">
        <f>COUNTIF(D462:S462,"a")+COUNTIF(D462:S462,"s")</f>
        <v>0</v>
      </c>
      <c r="X462" s="101"/>
      <c r="Z462" s="137" t="s">
        <v>138</v>
      </c>
      <c r="AB462" s="303"/>
      <c r="AC462" s="303"/>
      <c r="AD462" s="303"/>
    </row>
    <row r="463" spans="1:86" ht="45" customHeight="1" thickBot="1" x14ac:dyDescent="0.25">
      <c r="A463" s="179"/>
      <c r="B463" s="120" t="s">
        <v>1160</v>
      </c>
      <c r="C463" s="389" t="s">
        <v>1161</v>
      </c>
      <c r="D463" s="661"/>
      <c r="E463" s="662"/>
      <c r="F463" s="661"/>
      <c r="G463" s="662"/>
      <c r="H463" s="661"/>
      <c r="I463" s="662"/>
      <c r="J463" s="661"/>
      <c r="K463" s="662"/>
      <c r="L463" s="661"/>
      <c r="M463" s="662"/>
      <c r="N463" s="661"/>
      <c r="O463" s="662"/>
      <c r="P463" s="661"/>
      <c r="Q463" s="662"/>
      <c r="R463" s="661"/>
      <c r="S463" s="662"/>
      <c r="T463" s="225"/>
      <c r="U463" s="19">
        <f>IF(OR(D463="s",F463="s",H463="s",J463="s",L463="s",N463="s",P463="s",R463="s"), 0, IF(OR(D463="a",F463="a",H463="a",J463="a",L463="a",N463="a",P463="a",R463="a"),V463,0))</f>
        <v>0</v>
      </c>
      <c r="V463" s="180">
        <v>30</v>
      </c>
      <c r="W463" s="29">
        <f>COUNTIF(D463:S463,"a")+COUNTIF(D463:S463,"s")</f>
        <v>0</v>
      </c>
      <c r="X463" s="101"/>
      <c r="Z463" s="137"/>
      <c r="AB463" s="303"/>
      <c r="AC463" s="303"/>
      <c r="AD463" s="303"/>
    </row>
    <row r="464" spans="1:86" ht="21" customHeight="1" thickTop="1" thickBot="1" x14ac:dyDescent="0.25">
      <c r="A464" s="179"/>
      <c r="B464" s="43"/>
      <c r="C464" s="445"/>
      <c r="D464" s="663" t="s">
        <v>140</v>
      </c>
      <c r="E464" s="689"/>
      <c r="F464" s="689"/>
      <c r="G464" s="689"/>
      <c r="H464" s="689"/>
      <c r="I464" s="689"/>
      <c r="J464" s="689"/>
      <c r="K464" s="689"/>
      <c r="L464" s="689"/>
      <c r="M464" s="689"/>
      <c r="N464" s="689"/>
      <c r="O464" s="689"/>
      <c r="P464" s="689"/>
      <c r="Q464" s="689"/>
      <c r="R464" s="689"/>
      <c r="S464" s="689"/>
      <c r="T464" s="764"/>
      <c r="U464" s="306">
        <f>SUM(U460:U463)</f>
        <v>0</v>
      </c>
      <c r="V464" s="176">
        <f>SUM(V460:V463)</f>
        <v>100</v>
      </c>
      <c r="X464" s="339"/>
      <c r="Z464" s="137"/>
      <c r="AB464" s="303"/>
      <c r="AC464" s="303"/>
      <c r="AD464" s="303"/>
    </row>
    <row r="465" spans="1:30" ht="21" customHeight="1" thickBot="1" x14ac:dyDescent="0.25">
      <c r="A465" s="171"/>
      <c r="B465" s="449"/>
      <c r="C465" s="450"/>
      <c r="D465" s="866"/>
      <c r="E465" s="665"/>
      <c r="F465" s="666">
        <v>20</v>
      </c>
      <c r="G465" s="667"/>
      <c r="H465" s="667"/>
      <c r="I465" s="667"/>
      <c r="J465" s="667"/>
      <c r="K465" s="667"/>
      <c r="L465" s="667"/>
      <c r="M465" s="667"/>
      <c r="N465" s="667"/>
      <c r="O465" s="667"/>
      <c r="P465" s="667"/>
      <c r="Q465" s="667"/>
      <c r="R465" s="667"/>
      <c r="S465" s="667"/>
      <c r="T465" s="667"/>
      <c r="U465" s="667"/>
      <c r="V465" s="668"/>
      <c r="Z465" s="137"/>
      <c r="AB465" s="303"/>
      <c r="AC465" s="303"/>
      <c r="AD465" s="303"/>
    </row>
    <row r="466" spans="1:30" ht="30" customHeight="1" thickBot="1" x14ac:dyDescent="0.25">
      <c r="A466" s="168"/>
      <c r="B466" s="411"/>
      <c r="C466" s="924" t="s">
        <v>21</v>
      </c>
      <c r="D466" s="891"/>
      <c r="E466" s="891"/>
      <c r="F466" s="891"/>
      <c r="G466" s="891"/>
      <c r="H466" s="891"/>
      <c r="I466" s="891"/>
      <c r="J466" s="891"/>
      <c r="K466" s="891"/>
      <c r="L466" s="891"/>
      <c r="M466" s="891"/>
      <c r="N466" s="891"/>
      <c r="O466" s="891"/>
      <c r="P466" s="891"/>
      <c r="Q466" s="891"/>
      <c r="R466" s="891"/>
      <c r="S466" s="891"/>
      <c r="T466" s="891"/>
      <c r="U466" s="891"/>
      <c r="V466" s="892"/>
      <c r="X466" s="412"/>
      <c r="Y466" s="330"/>
      <c r="Z466" s="137"/>
    </row>
    <row r="467" spans="1:30" ht="30" customHeight="1" thickBot="1" x14ac:dyDescent="0.25">
      <c r="A467" s="179"/>
      <c r="B467" s="130">
        <v>5810</v>
      </c>
      <c r="C467" s="70" t="s">
        <v>22</v>
      </c>
      <c r="D467" s="5"/>
      <c r="E467" s="4"/>
      <c r="F467" s="5" t="s">
        <v>139</v>
      </c>
      <c r="G467" s="4"/>
      <c r="H467" s="5"/>
      <c r="I467" s="4"/>
      <c r="J467" s="5"/>
      <c r="K467" s="4"/>
      <c r="L467" s="5" t="s">
        <v>139</v>
      </c>
      <c r="M467" s="4"/>
      <c r="N467" s="5" t="s">
        <v>139</v>
      </c>
      <c r="O467" s="4"/>
      <c r="P467" s="5"/>
      <c r="Q467" s="4"/>
      <c r="R467" s="5"/>
      <c r="S467" s="4"/>
      <c r="T467" s="326"/>
      <c r="U467" s="433"/>
      <c r="V467" s="433"/>
      <c r="X467" s="412"/>
      <c r="Y467" s="330"/>
      <c r="Z467" s="137"/>
    </row>
    <row r="468" spans="1:30" ht="45" customHeight="1" x14ac:dyDescent="0.2">
      <c r="A468" s="179"/>
      <c r="B468" s="111" t="s">
        <v>23</v>
      </c>
      <c r="C468" s="47" t="s">
        <v>654</v>
      </c>
      <c r="D468" s="674"/>
      <c r="E468" s="675"/>
      <c r="F468" s="674"/>
      <c r="G468" s="675"/>
      <c r="H468" s="674"/>
      <c r="I468" s="675"/>
      <c r="J468" s="674"/>
      <c r="K468" s="675"/>
      <c r="L468" s="674"/>
      <c r="M468" s="675"/>
      <c r="N468" s="674"/>
      <c r="O468" s="675"/>
      <c r="P468" s="674"/>
      <c r="Q468" s="675"/>
      <c r="R468" s="674"/>
      <c r="S468" s="675"/>
      <c r="T468" s="309"/>
      <c r="U468" s="21">
        <f>IF(OR(D468="s",F468="s",H468="s",J468="s",L468="s",N468="s",P468="s",R468="s"), 0, IF(OR(D468="a",F468="a",H468="a",J468="a",L468="a",N468="a",P468="a",R468="a"),V468,0))</f>
        <v>0</v>
      </c>
      <c r="V468" s="178">
        <v>60</v>
      </c>
      <c r="W468" s="100">
        <f>IF((COUNTIF(D468:S468,"a")+COUNTIF(D468:S468,"s"))&gt;0,IF(OR((COUNTIF(D469:S472,"a")+COUNTIF(D469:S472,"s"))),0,COUNTIF(D468:S468,"a")+COUNTIF(D468:S468,"s")),COUNTIF(D468:S468,"a")+COUNTIF(D468:S468,"s"))</f>
        <v>0</v>
      </c>
      <c r="X468" s="451"/>
      <c r="Y468" s="330"/>
      <c r="Z468" s="137"/>
    </row>
    <row r="469" spans="1:30" ht="88.5" customHeight="1" x14ac:dyDescent="0.2">
      <c r="A469" s="179"/>
      <c r="B469" s="121" t="s">
        <v>312</v>
      </c>
      <c r="C469" s="90" t="s">
        <v>655</v>
      </c>
      <c r="D469" s="653"/>
      <c r="E469" s="654"/>
      <c r="F469" s="653"/>
      <c r="G469" s="654"/>
      <c r="H469" s="653"/>
      <c r="I469" s="654"/>
      <c r="J469" s="653"/>
      <c r="K469" s="654"/>
      <c r="L469" s="653"/>
      <c r="M469" s="654"/>
      <c r="N469" s="653"/>
      <c r="O469" s="654"/>
      <c r="P469" s="653"/>
      <c r="Q469" s="654"/>
      <c r="R469" s="653"/>
      <c r="S469" s="654"/>
      <c r="T469" s="309"/>
      <c r="U469" s="35">
        <f>IF(OR(D469="s",F469="s",H469="s",J469="s",L469="s",N469="s",P469="s",R469="s"), 0, IF(OR(D469="a",F469="a",H469="a",J469="a",L469="a",N469="a",P469="a",R469="a"),V469,0))</f>
        <v>0</v>
      </c>
      <c r="V469" s="175">
        <v>50</v>
      </c>
      <c r="W469" s="100">
        <f>IF((COUNTIF(D469:S469,"a")+COUNTIF(D469:S469,"s"))&gt;0,IF(OR((COUNTIF(D467:S467,"a")+COUNTIF(D467:S467,"s")+COUNTIF(D470:S470,"a")+COUNTIF(D470:S470,"s"))),0,COUNTIF(D469:S469,"a")+COUNTIF(D469:S469,"s")),COUNTIF(D469:S469,"a")+COUNTIF(D469:S469,"s"))</f>
        <v>0</v>
      </c>
      <c r="X469" s="451"/>
      <c r="Y469" s="330"/>
      <c r="Z469" s="137"/>
      <c r="AA469" s="330"/>
    </row>
    <row r="470" spans="1:30" ht="45" customHeight="1" x14ac:dyDescent="0.2">
      <c r="A470" s="179"/>
      <c r="B470" s="121" t="s">
        <v>24</v>
      </c>
      <c r="C470" s="90" t="s">
        <v>656</v>
      </c>
      <c r="D470" s="653"/>
      <c r="E470" s="654"/>
      <c r="F470" s="653"/>
      <c r="G470" s="654"/>
      <c r="H470" s="653"/>
      <c r="I470" s="654"/>
      <c r="J470" s="653"/>
      <c r="K470" s="654"/>
      <c r="L470" s="653"/>
      <c r="M470" s="654"/>
      <c r="N470" s="653"/>
      <c r="O470" s="654"/>
      <c r="P470" s="653"/>
      <c r="Q470" s="654"/>
      <c r="R470" s="653"/>
      <c r="S470" s="654"/>
      <c r="T470" s="309"/>
      <c r="U470" s="35">
        <f>IF(OR(D470="s",F470="s",H470="s",J470="s",L470="s",N470="s",P470="s",R470="s"), 0, IF(OR(D470="a",F470="a",H470="a",J470="a",L470="a",N470="a",P470="a",R470="a"),V470,0))</f>
        <v>0</v>
      </c>
      <c r="V470" s="175">
        <v>25</v>
      </c>
      <c r="W470" s="100">
        <f>IF((COUNTIF(D470:S470,"a")+COUNTIF(D470:S470,"s"))&gt;0,IF(OR((COUNTIF(D468:S469,"a")+COUNTIF(D468:S469,"s"))),0,COUNTIF(D470:S470,"a")+COUNTIF(D470:S470,"s")),COUNTIF(D470:S470,"a")+COUNTIF(D470:S470,"s"))</f>
        <v>0</v>
      </c>
      <c r="X470" s="451"/>
      <c r="Y470" s="330"/>
      <c r="Z470" s="137"/>
      <c r="AA470" s="330"/>
    </row>
    <row r="471" spans="1:30" ht="45" customHeight="1" x14ac:dyDescent="0.2">
      <c r="A471" s="179"/>
      <c r="B471" s="121" t="s">
        <v>657</v>
      </c>
      <c r="C471" s="90" t="s">
        <v>658</v>
      </c>
      <c r="D471" s="653"/>
      <c r="E471" s="654"/>
      <c r="F471" s="653"/>
      <c r="G471" s="654"/>
      <c r="H471" s="653"/>
      <c r="I471" s="654"/>
      <c r="J471" s="653"/>
      <c r="K471" s="654"/>
      <c r="L471" s="653"/>
      <c r="M471" s="654"/>
      <c r="N471" s="653"/>
      <c r="O471" s="654"/>
      <c r="P471" s="653"/>
      <c r="Q471" s="654"/>
      <c r="R471" s="653"/>
      <c r="S471" s="654"/>
      <c r="T471" s="309"/>
      <c r="U471" s="35">
        <f>IF(OR(D471="s",F471="s",H471="s",J471="s",L471="s",N471="s",P471="s",R471="s"), 0, IF(OR(D471="a",F471="a",H471="a",J471="a",L471="a",N471="a",P471="a",R471="a"),V471,0))</f>
        <v>0</v>
      </c>
      <c r="V471" s="175">
        <v>15</v>
      </c>
      <c r="W471" s="100">
        <f>IF((COUNTIF(D471:S471,"a")+COUNTIF(D471:S471,"s"))&gt;0,IF(OR((COUNTIF(D468:S469,"a")+COUNTIF(D468:S469,"s"))),0,COUNTIF(D471:S471,"a")+COUNTIF(D471:S471,"s")),COUNTIF(D471:S471,"a")+COUNTIF(D471:S471,"s"))</f>
        <v>0</v>
      </c>
      <c r="X471" s="451"/>
      <c r="Y471" s="330"/>
      <c r="Z471" s="137" t="s">
        <v>138</v>
      </c>
      <c r="AA471" s="330"/>
    </row>
    <row r="472" spans="1:30" ht="88.5" customHeight="1" thickBot="1" x14ac:dyDescent="0.25">
      <c r="A472" s="179"/>
      <c r="B472" s="209" t="s">
        <v>659</v>
      </c>
      <c r="C472" s="210" t="s">
        <v>660</v>
      </c>
      <c r="D472" s="653"/>
      <c r="E472" s="654"/>
      <c r="F472" s="653"/>
      <c r="G472" s="654"/>
      <c r="H472" s="653"/>
      <c r="I472" s="654"/>
      <c r="J472" s="653"/>
      <c r="K472" s="654"/>
      <c r="L472" s="653"/>
      <c r="M472" s="654"/>
      <c r="N472" s="653"/>
      <c r="O472" s="654"/>
      <c r="P472" s="653"/>
      <c r="Q472" s="654"/>
      <c r="R472" s="653"/>
      <c r="S472" s="654"/>
      <c r="T472" s="309"/>
      <c r="U472" s="35">
        <f>IF(OR(D472="s",F472="s",H472="s",J472="s",L472="s",N472="s",P472="s",R472="s"), 0, IF(OR(D472="a",F472="a",H472="a",J472="a",L472="a",N472="a",P472="a",R472="a"),V472,0))</f>
        <v>0</v>
      </c>
      <c r="V472" s="175">
        <v>5</v>
      </c>
      <c r="W472" s="100">
        <f>IF((COUNTIF(D472:S472,"a")+COUNTIF(D472:S472,"s"))&gt;0,IF(OR((COUNTIF(D468:S469,"a")+COUNTIF(D468:S469,"s"))),0,COUNTIF(D472:S472,"a")+COUNTIF(D472:S472,"s")),COUNTIF(D472:S472,"a")+COUNTIF(D472:S472,"s"))</f>
        <v>0</v>
      </c>
      <c r="X472" s="451"/>
      <c r="Y472" s="330"/>
      <c r="Z472" s="137"/>
      <c r="AA472" s="330"/>
    </row>
    <row r="473" spans="1:30" ht="21" customHeight="1" thickTop="1" thickBot="1" x14ac:dyDescent="0.25">
      <c r="A473" s="179"/>
      <c r="B473" s="414"/>
      <c r="C473" s="415"/>
      <c r="D473" s="663" t="s">
        <v>140</v>
      </c>
      <c r="E473" s="689"/>
      <c r="F473" s="689"/>
      <c r="G473" s="689"/>
      <c r="H473" s="689"/>
      <c r="I473" s="689"/>
      <c r="J473" s="689"/>
      <c r="K473" s="689"/>
      <c r="L473" s="689"/>
      <c r="M473" s="689"/>
      <c r="N473" s="689"/>
      <c r="O473" s="689"/>
      <c r="P473" s="689"/>
      <c r="Q473" s="689"/>
      <c r="R473" s="689"/>
      <c r="S473" s="689"/>
      <c r="T473" s="764"/>
      <c r="U473" s="306">
        <f>SUM(U468:U472)</f>
        <v>0</v>
      </c>
      <c r="V473" s="176">
        <f>SUM(V468)</f>
        <v>60</v>
      </c>
      <c r="X473" s="416"/>
      <c r="Y473" s="330"/>
      <c r="Z473" s="137"/>
    </row>
    <row r="474" spans="1:30" ht="21" customHeight="1" thickBot="1" x14ac:dyDescent="0.25">
      <c r="A474" s="179"/>
      <c r="B474" s="429"/>
      <c r="C474" s="325"/>
      <c r="D474" s="866"/>
      <c r="E474" s="665"/>
      <c r="F474" s="927">
        <v>15</v>
      </c>
      <c r="G474" s="670"/>
      <c r="H474" s="670"/>
      <c r="I474" s="670"/>
      <c r="J474" s="670"/>
      <c r="K474" s="670"/>
      <c r="L474" s="670"/>
      <c r="M474" s="670"/>
      <c r="N474" s="670"/>
      <c r="O474" s="670"/>
      <c r="P474" s="670"/>
      <c r="Q474" s="670"/>
      <c r="R474" s="670"/>
      <c r="S474" s="670"/>
      <c r="T474" s="670"/>
      <c r="U474" s="670"/>
      <c r="V474" s="671"/>
      <c r="X474" s="412"/>
      <c r="Y474" s="330"/>
      <c r="Z474" s="137"/>
    </row>
    <row r="475" spans="1:30" ht="30" customHeight="1" thickBot="1" x14ac:dyDescent="0.25">
      <c r="A475" s="179"/>
      <c r="B475" s="452">
        <v>5811</v>
      </c>
      <c r="C475" s="70" t="s">
        <v>169</v>
      </c>
      <c r="D475" s="5"/>
      <c r="E475" s="4"/>
      <c r="F475" s="5"/>
      <c r="G475" s="4"/>
      <c r="H475" s="5"/>
      <c r="I475" s="4"/>
      <c r="J475" s="5"/>
      <c r="K475" s="4"/>
      <c r="L475" s="5" t="s">
        <v>139</v>
      </c>
      <c r="M475" s="4"/>
      <c r="N475" s="5" t="s">
        <v>139</v>
      </c>
      <c r="O475" s="4"/>
      <c r="P475" s="5"/>
      <c r="Q475" s="4"/>
      <c r="R475" s="5"/>
      <c r="S475" s="4"/>
      <c r="T475" s="326"/>
      <c r="U475" s="433"/>
      <c r="V475" s="433"/>
      <c r="X475" s="412"/>
      <c r="Y475" s="330"/>
      <c r="Z475" s="137"/>
    </row>
    <row r="476" spans="1:30" ht="27.95" customHeight="1" thickBot="1" x14ac:dyDescent="0.25">
      <c r="A476" s="179"/>
      <c r="B476" s="25" t="s">
        <v>111</v>
      </c>
      <c r="C476" s="47" t="s">
        <v>661</v>
      </c>
      <c r="D476" s="674"/>
      <c r="E476" s="675"/>
      <c r="F476" s="674"/>
      <c r="G476" s="675"/>
      <c r="H476" s="674"/>
      <c r="I476" s="675"/>
      <c r="J476" s="674"/>
      <c r="K476" s="675"/>
      <c r="L476" s="674"/>
      <c r="M476" s="675"/>
      <c r="N476" s="674"/>
      <c r="O476" s="675"/>
      <c r="P476" s="674"/>
      <c r="Q476" s="675"/>
      <c r="R476" s="674"/>
      <c r="S476" s="675"/>
      <c r="T476" s="37"/>
      <c r="U476" s="21">
        <f>IF(OR(D476="s",F476="s",H476="s",J476="s",L476="s",N476="s",P476="s",R476="s"), 0, IF(OR(D476="a",F476="a",H476="a",J476="a",L476="a",N476="a",P476="a",R476="a",T476="na"),V476,0))</f>
        <v>0</v>
      </c>
      <c r="V476" s="178">
        <v>20</v>
      </c>
      <c r="W476" s="100">
        <f>COUNTIF(D476:S476,"a")+COUNTIF(D476:S476,"s")+COUNTIF(T476,"na")</f>
        <v>0</v>
      </c>
      <c r="X476" s="329"/>
      <c r="Y476" s="330"/>
      <c r="Z476" s="137"/>
    </row>
    <row r="477" spans="1:30" ht="21" customHeight="1" thickTop="1" thickBot="1" x14ac:dyDescent="0.25">
      <c r="A477" s="179"/>
      <c r="B477" s="414"/>
      <c r="C477" s="415"/>
      <c r="D477" s="663" t="s">
        <v>140</v>
      </c>
      <c r="E477" s="689"/>
      <c r="F477" s="689"/>
      <c r="G477" s="689"/>
      <c r="H477" s="689"/>
      <c r="I477" s="689"/>
      <c r="J477" s="689"/>
      <c r="K477" s="689"/>
      <c r="L477" s="689"/>
      <c r="M477" s="689"/>
      <c r="N477" s="689"/>
      <c r="O477" s="689"/>
      <c r="P477" s="689"/>
      <c r="Q477" s="689"/>
      <c r="R477" s="689"/>
      <c r="S477" s="689"/>
      <c r="T477" s="764"/>
      <c r="U477" s="306">
        <f>SUM(U476:U476)</f>
        <v>0</v>
      </c>
      <c r="V477" s="176">
        <f>SUM(V476:V476)</f>
        <v>20</v>
      </c>
      <c r="X477" s="416"/>
      <c r="Y477" s="330"/>
      <c r="Z477" s="137"/>
    </row>
    <row r="478" spans="1:30" ht="21" customHeight="1" thickBot="1" x14ac:dyDescent="0.25">
      <c r="A478" s="171"/>
      <c r="B478" s="417"/>
      <c r="C478" s="358"/>
      <c r="D478" s="866"/>
      <c r="E478" s="665"/>
      <c r="F478" s="926">
        <v>0</v>
      </c>
      <c r="G478" s="670"/>
      <c r="H478" s="670"/>
      <c r="I478" s="670"/>
      <c r="J478" s="670"/>
      <c r="K478" s="670"/>
      <c r="L478" s="670"/>
      <c r="M478" s="670"/>
      <c r="N478" s="670"/>
      <c r="O478" s="670"/>
      <c r="P478" s="670"/>
      <c r="Q478" s="670"/>
      <c r="R478" s="670"/>
      <c r="S478" s="670"/>
      <c r="T478" s="670"/>
      <c r="U478" s="670"/>
      <c r="V478" s="671"/>
      <c r="X478" s="412"/>
      <c r="Y478" s="330"/>
      <c r="Z478" s="137"/>
    </row>
    <row r="479" spans="1:30" ht="30" customHeight="1" thickBot="1" x14ac:dyDescent="0.25">
      <c r="A479" s="168"/>
      <c r="B479" s="131">
        <v>5812</v>
      </c>
      <c r="C479" s="155" t="s">
        <v>170</v>
      </c>
      <c r="D479" s="211"/>
      <c r="E479" s="88"/>
      <c r="F479" s="211"/>
      <c r="G479" s="88"/>
      <c r="H479" s="211"/>
      <c r="I479" s="88"/>
      <c r="J479" s="211"/>
      <c r="K479" s="88"/>
      <c r="L479" s="211" t="s">
        <v>139</v>
      </c>
      <c r="M479" s="88"/>
      <c r="N479" s="211" t="s">
        <v>139</v>
      </c>
      <c r="O479" s="88"/>
      <c r="P479" s="211"/>
      <c r="Q479" s="88"/>
      <c r="R479" s="211"/>
      <c r="S479" s="88"/>
      <c r="T479" s="568"/>
      <c r="U479" s="569"/>
      <c r="V479" s="569"/>
      <c r="X479" s="412"/>
      <c r="Y479" s="330"/>
      <c r="Z479" s="137"/>
    </row>
    <row r="480" spans="1:30" ht="27.95" customHeight="1" x14ac:dyDescent="0.2">
      <c r="A480" s="179"/>
      <c r="B480" s="111" t="s">
        <v>68</v>
      </c>
      <c r="C480" s="47" t="s">
        <v>662</v>
      </c>
      <c r="D480" s="674"/>
      <c r="E480" s="675"/>
      <c r="F480" s="674"/>
      <c r="G480" s="675"/>
      <c r="H480" s="674"/>
      <c r="I480" s="675"/>
      <c r="J480" s="674"/>
      <c r="K480" s="675"/>
      <c r="L480" s="674"/>
      <c r="M480" s="675"/>
      <c r="N480" s="674"/>
      <c r="O480" s="675"/>
      <c r="P480" s="674"/>
      <c r="Q480" s="675"/>
      <c r="R480" s="674"/>
      <c r="S480" s="675"/>
      <c r="T480" s="309"/>
      <c r="U480" s="21">
        <f>IF(OR(D480="s",F480="s",H480="s",J480="s",L480="s",N480="s",P480="s",R480="s"), 0, IF(OR(D480="a",F480="a",H480="a",J480="a",L480="a",N480="a",P480="a",R480="a"),V480,0))</f>
        <v>0</v>
      </c>
      <c r="V480" s="178">
        <v>15</v>
      </c>
      <c r="W480" s="100">
        <f>COUNTIF(D480:S480,"a")+COUNTIF(D480:S480,"s")</f>
        <v>0</v>
      </c>
      <c r="X480" s="329"/>
      <c r="Y480" s="330"/>
      <c r="Z480" s="137"/>
    </row>
    <row r="481" spans="1:86" ht="27.95" customHeight="1" x14ac:dyDescent="0.2">
      <c r="A481" s="179"/>
      <c r="B481" s="120" t="s">
        <v>69</v>
      </c>
      <c r="C481" s="71" t="s">
        <v>663</v>
      </c>
      <c r="D481" s="653"/>
      <c r="E481" s="654"/>
      <c r="F481" s="653"/>
      <c r="G481" s="654"/>
      <c r="H481" s="653"/>
      <c r="I481" s="654"/>
      <c r="J481" s="653"/>
      <c r="K481" s="654"/>
      <c r="L481" s="653"/>
      <c r="M481" s="654"/>
      <c r="N481" s="653"/>
      <c r="O481" s="654"/>
      <c r="P481" s="653"/>
      <c r="Q481" s="654"/>
      <c r="R481" s="653"/>
      <c r="S481" s="654"/>
      <c r="T481" s="309"/>
      <c r="U481" s="19">
        <f>IF(OR(D481="s",F481="s",H481="s",J481="s",L481="s",N481="s",P481="s",R481="s"), 0, IF(OR(D481="a",F481="a",H481="a",J481="a",L481="a",N481="a",P481="a",R481="a"),V481,0))</f>
        <v>0</v>
      </c>
      <c r="V481" s="175">
        <v>10</v>
      </c>
      <c r="W481" s="100">
        <f>COUNTIF(D481:S481,"a")+COUNTIF(D481:S481,"s")</f>
        <v>0</v>
      </c>
      <c r="X481" s="329"/>
      <c r="Y481" s="330"/>
      <c r="Z481" s="137"/>
    </row>
    <row r="482" spans="1:86" ht="27.95" customHeight="1" x14ac:dyDescent="0.2">
      <c r="A482" s="179"/>
      <c r="B482" s="120" t="s">
        <v>70</v>
      </c>
      <c r="C482" s="71" t="s">
        <v>664</v>
      </c>
      <c r="D482" s="653"/>
      <c r="E482" s="654"/>
      <c r="F482" s="653"/>
      <c r="G482" s="654"/>
      <c r="H482" s="653"/>
      <c r="I482" s="654"/>
      <c r="J482" s="653"/>
      <c r="K482" s="654"/>
      <c r="L482" s="653"/>
      <c r="M482" s="654"/>
      <c r="N482" s="653"/>
      <c r="O482" s="654"/>
      <c r="P482" s="653"/>
      <c r="Q482" s="654"/>
      <c r="R482" s="653"/>
      <c r="S482" s="654"/>
      <c r="T482" s="309"/>
      <c r="U482" s="19">
        <f>IF(OR(D482="s",F482="s",H482="s",J482="s",L482="s",N482="s",P482="s",R482="s"), 0, IF(OR(D482="a",F482="a",H482="a",J482="a",L482="a",N482="a",P482="a",R482="a"),V482,0))</f>
        <v>0</v>
      </c>
      <c r="V482" s="175">
        <v>10</v>
      </c>
      <c r="W482" s="100">
        <f>COUNTIF(D482:S482,"a")+COUNTIF(D482:S482,"s")</f>
        <v>0</v>
      </c>
      <c r="X482" s="329"/>
      <c r="Y482" s="330"/>
      <c r="Z482" s="137"/>
    </row>
    <row r="483" spans="1:86" ht="27.95" customHeight="1" x14ac:dyDescent="0.2">
      <c r="A483" s="179"/>
      <c r="B483" s="120" t="s">
        <v>135</v>
      </c>
      <c r="C483" s="71" t="s">
        <v>665</v>
      </c>
      <c r="D483" s="653"/>
      <c r="E483" s="654"/>
      <c r="F483" s="653"/>
      <c r="G483" s="654"/>
      <c r="H483" s="653"/>
      <c r="I483" s="654"/>
      <c r="J483" s="653"/>
      <c r="K483" s="654"/>
      <c r="L483" s="653"/>
      <c r="M483" s="654"/>
      <c r="N483" s="653"/>
      <c r="O483" s="654"/>
      <c r="P483" s="653"/>
      <c r="Q483" s="654"/>
      <c r="R483" s="653"/>
      <c r="S483" s="654"/>
      <c r="T483" s="309"/>
      <c r="U483" s="19">
        <f>IF(OR(D483="s",F483="s",H483="s",J483="s",L483="s",N483="s",P483="s",R483="s"), 0, IF(OR(D483="a",F483="a",H483="a",J483="a",L483="a",N483="a",P483="a",R483="a"),V483,0))</f>
        <v>0</v>
      </c>
      <c r="V483" s="175">
        <v>10</v>
      </c>
      <c r="W483" s="100">
        <f>COUNTIF(D483:S483,"a")+COUNTIF(D483:S483,"s")</f>
        <v>0</v>
      </c>
      <c r="X483" s="329"/>
      <c r="Y483" s="330"/>
      <c r="Z483" s="137"/>
    </row>
    <row r="484" spans="1:86" ht="67.7" customHeight="1" thickBot="1" x14ac:dyDescent="0.25">
      <c r="A484" s="179"/>
      <c r="B484" s="120" t="s">
        <v>136</v>
      </c>
      <c r="C484" s="71" t="s">
        <v>666</v>
      </c>
      <c r="D484" s="653"/>
      <c r="E484" s="654"/>
      <c r="F484" s="653"/>
      <c r="G484" s="654"/>
      <c r="H484" s="653"/>
      <c r="I484" s="654"/>
      <c r="J484" s="653"/>
      <c r="K484" s="654"/>
      <c r="L484" s="653"/>
      <c r="M484" s="654"/>
      <c r="N484" s="653"/>
      <c r="O484" s="654"/>
      <c r="P484" s="653"/>
      <c r="Q484" s="654"/>
      <c r="R484" s="653"/>
      <c r="S484" s="654"/>
      <c r="T484" s="37"/>
      <c r="U484" s="19">
        <f>IF(OR(D484="s",F484="s",H484="s",J484="s",L484="s",N484="s",P484="s",R484="s"), 0, IF(OR(D484="a",F484="a",H484="a",J484="a",L484="a",N484="a",P484="a",R484="a"),V484,0))</f>
        <v>0</v>
      </c>
      <c r="V484" s="175">
        <v>10</v>
      </c>
      <c r="W484" s="100">
        <f>COUNTIF(D484:S484,"a")+COUNTIF(D484:S484,"s")+COUNTIF(T484,"na")</f>
        <v>0</v>
      </c>
      <c r="X484" s="329"/>
      <c r="Y484" s="330"/>
      <c r="Z484" s="137"/>
    </row>
    <row r="485" spans="1:86" ht="21" customHeight="1" thickTop="1" thickBot="1" x14ac:dyDescent="0.25">
      <c r="A485" s="179"/>
      <c r="B485" s="414"/>
      <c r="C485" s="415"/>
      <c r="D485" s="663" t="s">
        <v>140</v>
      </c>
      <c r="E485" s="689"/>
      <c r="F485" s="689"/>
      <c r="G485" s="689"/>
      <c r="H485" s="689"/>
      <c r="I485" s="689"/>
      <c r="J485" s="689"/>
      <c r="K485" s="689"/>
      <c r="L485" s="689"/>
      <c r="M485" s="689"/>
      <c r="N485" s="689"/>
      <c r="O485" s="689"/>
      <c r="P485" s="689"/>
      <c r="Q485" s="689"/>
      <c r="R485" s="689"/>
      <c r="S485" s="689"/>
      <c r="T485" s="764"/>
      <c r="U485" s="306">
        <f>SUM(U480:U484)</f>
        <v>0</v>
      </c>
      <c r="V485" s="176">
        <f>SUM(V480:V484)</f>
        <v>55</v>
      </c>
      <c r="X485" s="416"/>
      <c r="Y485" s="330"/>
      <c r="Z485" s="137"/>
    </row>
    <row r="486" spans="1:86" ht="21" customHeight="1" thickBot="1" x14ac:dyDescent="0.25">
      <c r="A486" s="171"/>
      <c r="B486" s="417"/>
      <c r="C486" s="358"/>
      <c r="D486" s="866"/>
      <c r="E486" s="665"/>
      <c r="F486" s="955">
        <v>0</v>
      </c>
      <c r="G486" s="670"/>
      <c r="H486" s="670"/>
      <c r="I486" s="670"/>
      <c r="J486" s="670"/>
      <c r="K486" s="670"/>
      <c r="L486" s="670"/>
      <c r="M486" s="670"/>
      <c r="N486" s="670"/>
      <c r="O486" s="670"/>
      <c r="P486" s="670"/>
      <c r="Q486" s="670"/>
      <c r="R486" s="670"/>
      <c r="S486" s="670"/>
      <c r="T486" s="670"/>
      <c r="U486" s="670"/>
      <c r="V486" s="671"/>
      <c r="X486" s="412"/>
      <c r="Y486" s="330"/>
      <c r="Z486" s="137"/>
    </row>
    <row r="487" spans="1:86" ht="30" customHeight="1" thickBot="1" x14ac:dyDescent="0.25">
      <c r="A487" s="168"/>
      <c r="B487" s="118" t="s">
        <v>0</v>
      </c>
      <c r="C487" s="147" t="s">
        <v>1</v>
      </c>
      <c r="D487" s="211"/>
      <c r="E487" s="212"/>
      <c r="F487" s="151" t="s">
        <v>139</v>
      </c>
      <c r="G487" s="32"/>
      <c r="H487" s="211" t="s">
        <v>139</v>
      </c>
      <c r="I487" s="212"/>
      <c r="J487" s="88" t="s">
        <v>139</v>
      </c>
      <c r="K487" s="32"/>
      <c r="L487" s="211" t="s">
        <v>139</v>
      </c>
      <c r="M487" s="92"/>
      <c r="N487" s="211" t="s">
        <v>139</v>
      </c>
      <c r="O487" s="88"/>
      <c r="P487" s="211"/>
      <c r="Q487" s="88"/>
      <c r="R487" s="211"/>
      <c r="S487" s="88"/>
      <c r="T487" s="568"/>
      <c r="U487" s="569"/>
      <c r="V487" s="569"/>
      <c r="W487" s="29"/>
      <c r="X487" s="412"/>
      <c r="Y487" s="330"/>
      <c r="Z487" s="137"/>
      <c r="AB487" s="303"/>
      <c r="AC487" s="303"/>
      <c r="AD487" s="303"/>
    </row>
    <row r="488" spans="1:86" ht="27.95" customHeight="1" x14ac:dyDescent="0.2">
      <c r="A488" s="179"/>
      <c r="B488" s="120" t="s">
        <v>188</v>
      </c>
      <c r="C488" s="596" t="s">
        <v>1045</v>
      </c>
      <c r="D488" s="653"/>
      <c r="E488" s="654"/>
      <c r="F488" s="653"/>
      <c r="G488" s="654"/>
      <c r="H488" s="653"/>
      <c r="I488" s="654"/>
      <c r="J488" s="653"/>
      <c r="K488" s="654"/>
      <c r="L488" s="653"/>
      <c r="M488" s="654"/>
      <c r="N488" s="653"/>
      <c r="O488" s="654"/>
      <c r="P488" s="653"/>
      <c r="Q488" s="654"/>
      <c r="R488" s="653"/>
      <c r="S488" s="654"/>
      <c r="T488" s="309"/>
      <c r="U488" s="19">
        <f>IF(OR(D488="s",F488="s",H488="s",J488="s",L488="s",N488="s",P488="s",R488="s"), 0, IF(OR(D488="a",F488="a",H488="a",J488="a",L488="a",N488="a",P488="a",R488="a"),V488,0))</f>
        <v>0</v>
      </c>
      <c r="V488" s="175">
        <v>10</v>
      </c>
      <c r="W488" s="29">
        <f>COUNTIF(D488:S488,"a")+COUNTIF(D488:S488,"s")</f>
        <v>0</v>
      </c>
      <c r="X488" s="329"/>
      <c r="Y488" s="330"/>
      <c r="Z488" s="137" t="s">
        <v>138</v>
      </c>
      <c r="AB488" s="303"/>
      <c r="AC488" s="303"/>
      <c r="AD488" s="303"/>
    </row>
    <row r="489" spans="1:86" ht="27.95" customHeight="1" thickBot="1" x14ac:dyDescent="0.25">
      <c r="A489" s="179"/>
      <c r="B489" s="126" t="s">
        <v>189</v>
      </c>
      <c r="C489" s="596" t="s">
        <v>1046</v>
      </c>
      <c r="D489" s="653"/>
      <c r="E489" s="654"/>
      <c r="F489" s="653"/>
      <c r="G489" s="654"/>
      <c r="H489" s="653"/>
      <c r="I489" s="654"/>
      <c r="J489" s="653"/>
      <c r="K489" s="654"/>
      <c r="L489" s="653"/>
      <c r="M489" s="654"/>
      <c r="N489" s="653"/>
      <c r="O489" s="654"/>
      <c r="P489" s="653"/>
      <c r="Q489" s="654"/>
      <c r="R489" s="653"/>
      <c r="S489" s="654"/>
      <c r="T489" s="309"/>
      <c r="U489" s="19">
        <f>IF(OR(D489="s",F489="s",H489="s",J489="s",L489="s",N489="s",P489="s",R489="s"), 0, IF(OR(D489="a",F489="a",H489="a",J489="a",L489="a",N489="a",P489="a",R489="a"),V489,0))</f>
        <v>0</v>
      </c>
      <c r="V489" s="175">
        <v>5</v>
      </c>
      <c r="W489" s="29">
        <f>COUNTIF(D489:S489,"a")+COUNTIF(D489:S489,"s")</f>
        <v>0</v>
      </c>
      <c r="X489" s="329"/>
      <c r="Y489" s="330"/>
      <c r="Z489" s="137" t="s">
        <v>138</v>
      </c>
      <c r="AB489" s="303"/>
      <c r="AC489" s="303"/>
      <c r="AD489" s="303"/>
    </row>
    <row r="490" spans="1:86" ht="21" customHeight="1" thickTop="1" thickBot="1" x14ac:dyDescent="0.25">
      <c r="A490" s="179"/>
      <c r="B490" s="414"/>
      <c r="C490" s="415"/>
      <c r="D490" s="663" t="s">
        <v>140</v>
      </c>
      <c r="E490" s="689"/>
      <c r="F490" s="689"/>
      <c r="G490" s="689"/>
      <c r="H490" s="689"/>
      <c r="I490" s="689"/>
      <c r="J490" s="689"/>
      <c r="K490" s="689"/>
      <c r="L490" s="689"/>
      <c r="M490" s="689"/>
      <c r="N490" s="689"/>
      <c r="O490" s="689"/>
      <c r="P490" s="689"/>
      <c r="Q490" s="689"/>
      <c r="R490" s="689"/>
      <c r="S490" s="689"/>
      <c r="T490" s="764"/>
      <c r="U490" s="306">
        <f>SUM(U488:U489)</f>
        <v>0</v>
      </c>
      <c r="V490" s="176">
        <f>SUM(V488:V489)</f>
        <v>15</v>
      </c>
      <c r="W490" s="29"/>
      <c r="X490" s="416"/>
      <c r="Y490" s="330"/>
      <c r="Z490" s="137"/>
      <c r="AB490" s="303"/>
      <c r="AC490" s="303"/>
      <c r="AD490" s="303"/>
    </row>
    <row r="491" spans="1:86" ht="21" customHeight="1" thickBot="1" x14ac:dyDescent="0.25">
      <c r="A491" s="171"/>
      <c r="B491" s="417"/>
      <c r="C491" s="358"/>
      <c r="D491" s="866"/>
      <c r="E491" s="665"/>
      <c r="F491" s="754">
        <v>15</v>
      </c>
      <c r="G491" s="755"/>
      <c r="H491" s="755"/>
      <c r="I491" s="755"/>
      <c r="J491" s="755"/>
      <c r="K491" s="755"/>
      <c r="L491" s="755"/>
      <c r="M491" s="755"/>
      <c r="N491" s="755"/>
      <c r="O491" s="755"/>
      <c r="P491" s="755"/>
      <c r="Q491" s="755"/>
      <c r="R491" s="755"/>
      <c r="S491" s="755"/>
      <c r="T491" s="755"/>
      <c r="U491" s="755"/>
      <c r="V491" s="756"/>
      <c r="W491" s="29"/>
      <c r="X491" s="412"/>
      <c r="Y491" s="330"/>
      <c r="Z491" s="137"/>
      <c r="AB491" s="303"/>
      <c r="AC491" s="303"/>
      <c r="AD491" s="303"/>
    </row>
    <row r="492" spans="1:86" ht="30" customHeight="1" thickBot="1" x14ac:dyDescent="0.25">
      <c r="A492" s="168"/>
      <c r="B492" s="118" t="s">
        <v>190</v>
      </c>
      <c r="C492" s="147" t="s">
        <v>191</v>
      </c>
      <c r="D492" s="211"/>
      <c r="E492" s="212"/>
      <c r="F492" s="151" t="s">
        <v>139</v>
      </c>
      <c r="G492" s="32"/>
      <c r="H492" s="211" t="s">
        <v>139</v>
      </c>
      <c r="I492" s="212"/>
      <c r="J492" s="88" t="s">
        <v>139</v>
      </c>
      <c r="K492" s="32"/>
      <c r="L492" s="211" t="s">
        <v>139</v>
      </c>
      <c r="M492" s="92"/>
      <c r="N492" s="211" t="s">
        <v>139</v>
      </c>
      <c r="O492" s="93"/>
      <c r="P492" s="94"/>
      <c r="Q492" s="92"/>
      <c r="R492" s="95"/>
      <c r="S492" s="93"/>
      <c r="T492" s="156"/>
      <c r="U492" s="97"/>
      <c r="V492" s="186"/>
      <c r="W492" s="29"/>
      <c r="Z492" s="137"/>
      <c r="AB492" s="303"/>
      <c r="AC492" s="303"/>
      <c r="AD492" s="303"/>
    </row>
    <row r="493" spans="1:86" s="26" customFormat="1" ht="30" customHeight="1" x14ac:dyDescent="0.2">
      <c r="A493" s="179"/>
      <c r="B493" s="120"/>
      <c r="C493" s="453" t="s">
        <v>1047</v>
      </c>
      <c r="D493" s="691"/>
      <c r="E493" s="657"/>
      <c r="F493" s="657"/>
      <c r="G493" s="657"/>
      <c r="H493" s="657"/>
      <c r="I493" s="657"/>
      <c r="J493" s="657"/>
      <c r="K493" s="657"/>
      <c r="L493" s="657"/>
      <c r="M493" s="657"/>
      <c r="N493" s="657"/>
      <c r="O493" s="657"/>
      <c r="P493" s="657"/>
      <c r="Q493" s="657"/>
      <c r="R493" s="657"/>
      <c r="S493" s="657"/>
      <c r="T493" s="657"/>
      <c r="U493" s="657"/>
      <c r="V493" s="658"/>
      <c r="W493" s="29"/>
      <c r="X493" s="99"/>
      <c r="Y493" s="6"/>
      <c r="Z493" s="137"/>
      <c r="AA493" s="6"/>
      <c r="AB493" s="303"/>
      <c r="AC493" s="303"/>
      <c r="AD493" s="303"/>
      <c r="AE493" s="6"/>
      <c r="AF493" s="6"/>
      <c r="AG493" s="6"/>
      <c r="AH493" s="6"/>
      <c r="AI493" s="6"/>
      <c r="AJ493" s="6"/>
      <c r="AK493" s="6"/>
      <c r="AL493" s="6"/>
      <c r="AM493" s="6"/>
      <c r="AN493" s="6"/>
      <c r="AO493" s="6"/>
      <c r="AP493" s="6"/>
      <c r="AQ493" s="6"/>
      <c r="AR493" s="6"/>
      <c r="AS493" s="6"/>
      <c r="AT493" s="6"/>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row>
    <row r="494" spans="1:86" ht="45" customHeight="1" x14ac:dyDescent="0.2">
      <c r="A494" s="179"/>
      <c r="B494" s="120" t="s">
        <v>192</v>
      </c>
      <c r="C494" s="389" t="s">
        <v>1048</v>
      </c>
      <c r="D494" s="653"/>
      <c r="E494" s="654"/>
      <c r="F494" s="653"/>
      <c r="G494" s="654"/>
      <c r="H494" s="653"/>
      <c r="I494" s="654"/>
      <c r="J494" s="653"/>
      <c r="K494" s="654"/>
      <c r="L494" s="653"/>
      <c r="M494" s="654"/>
      <c r="N494" s="653"/>
      <c r="O494" s="654"/>
      <c r="P494" s="653"/>
      <c r="Q494" s="654"/>
      <c r="R494" s="653"/>
      <c r="S494" s="654"/>
      <c r="T494" s="22"/>
      <c r="U494" s="19">
        <f>IF(OR(D494="s",F494="s",H494="s",J494="s",L494="s",N494="s",P494="s",R494="s"), 0, IF(OR(D494="a",F494="a",H494="a",J494="a",L494="a",N494="a",P494="a",R494="a"),V494,0))</f>
        <v>0</v>
      </c>
      <c r="V494" s="175">
        <f>IF(AND(T494="na",OR(D512="a",F512="a",H512="a",J512="a",L512="a",N512="a",P512="a",R512="a")),5,IF(T494="na",0,5))</f>
        <v>5</v>
      </c>
      <c r="W494" s="29">
        <f>IF((COUNTIF(D494:S494,"a")+COUNTIF(D494:S494,"s")+COUNTIF(T494,"na"))&gt;0,IF(OR((COUNTIF(D512:S512,"a")+COUNTIF(D512:S512,"s"))),0,COUNTIF(D494:S494,"a")+COUNTIF(D494:S494,"s")+COUNTIF(T494:T494,"na")),COUNTIF(D494:S494,"a")+COUNTIF(D494:S494,"s")+COUNTIF(T494,"na"))</f>
        <v>0</v>
      </c>
      <c r="X494" s="101"/>
      <c r="Z494" s="137" t="s">
        <v>138</v>
      </c>
      <c r="AB494" s="303"/>
      <c r="AC494" s="303"/>
      <c r="AD494" s="303"/>
    </row>
    <row r="495" spans="1:86" ht="45" customHeight="1" x14ac:dyDescent="0.2">
      <c r="A495" s="179"/>
      <c r="B495" s="120" t="s">
        <v>963</v>
      </c>
      <c r="C495" s="389" t="s">
        <v>1049</v>
      </c>
      <c r="D495" s="653"/>
      <c r="E495" s="654"/>
      <c r="F495" s="653"/>
      <c r="G495" s="654"/>
      <c r="H495" s="653"/>
      <c r="I495" s="654"/>
      <c r="J495" s="653"/>
      <c r="K495" s="654"/>
      <c r="L495" s="653"/>
      <c r="M495" s="654"/>
      <c r="N495" s="653"/>
      <c r="O495" s="654"/>
      <c r="P495" s="653"/>
      <c r="Q495" s="654"/>
      <c r="R495" s="653"/>
      <c r="S495" s="654"/>
      <c r="T495" s="170" t="str">
        <f>IF(T494="na","na","")</f>
        <v/>
      </c>
      <c r="U495" s="19">
        <f>IF(OR(D495="s",F495="s",H495="s",J495="s",L495="s",N495="s",P495="s",R495="s"), 0, IF(OR(D495="a",F495="a",H495="a",J495="a",L495="a",N495="a",P495="a",R495="a"),V495,0))</f>
        <v>0</v>
      </c>
      <c r="V495" s="175">
        <f>IF(AND(T495="na",OR(D512="a",F512="a",H512="a",J512="a",L512="a",N512="a",P512="a",R512="a")),5,IF(T495="na",0,5))</f>
        <v>5</v>
      </c>
      <c r="W495" s="29">
        <f>IF((COUNTIF(D495:S495,"a")+COUNTIF(D495:S495,"s")+COUNTIF(T495,"na"))&gt;0,IF(OR((COUNTIF(D512:S512,"a")+COUNTIF(D512:S512,"s"))),0,COUNTIF(D495:S495,"a")+COUNTIF(D495:S495,"s")+COUNTIF(T495:T495,"na")),COUNTIF(D495:S495,"a")+COUNTIF(D495:S495,"s")+COUNTIF(T495,"na"))</f>
        <v>0</v>
      </c>
      <c r="X495" s="101"/>
      <c r="Z495" s="137"/>
      <c r="AB495" s="303"/>
      <c r="AC495" s="303"/>
      <c r="AD495" s="303"/>
    </row>
    <row r="496" spans="1:86" s="26" customFormat="1" ht="30" customHeight="1" x14ac:dyDescent="0.2">
      <c r="A496" s="179"/>
      <c r="B496" s="120"/>
      <c r="C496" s="454" t="s">
        <v>964</v>
      </c>
      <c r="D496" s="737"/>
      <c r="E496" s="737"/>
      <c r="F496" s="737"/>
      <c r="G496" s="737"/>
      <c r="H496" s="737"/>
      <c r="I496" s="737"/>
      <c r="J496" s="737"/>
      <c r="K496" s="737"/>
      <c r="L496" s="737"/>
      <c r="M496" s="737"/>
      <c r="N496" s="737"/>
      <c r="O496" s="737"/>
      <c r="P496" s="737"/>
      <c r="Q496" s="737"/>
      <c r="R496" s="737"/>
      <c r="S496" s="737"/>
      <c r="T496" s="737"/>
      <c r="U496" s="737"/>
      <c r="V496" s="738"/>
      <c r="W496" s="29"/>
      <c r="X496" s="99"/>
      <c r="Y496" s="6"/>
      <c r="Z496" s="6"/>
      <c r="AA496" s="6"/>
      <c r="AB496" s="303"/>
      <c r="AC496" s="303"/>
      <c r="AD496" s="303"/>
      <c r="AE496" s="6"/>
      <c r="AF496" s="6"/>
      <c r="AG496" s="6"/>
      <c r="AH496" s="6"/>
      <c r="AI496" s="6"/>
      <c r="AJ496" s="6"/>
      <c r="AK496" s="6"/>
      <c r="AL496" s="6"/>
      <c r="AM496" s="6"/>
      <c r="AN496" s="6"/>
      <c r="AO496" s="6"/>
      <c r="AP496" s="6"/>
      <c r="AQ496" s="6"/>
      <c r="AR496" s="6"/>
      <c r="AS496" s="6"/>
      <c r="AT496" s="6"/>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row>
    <row r="497" spans="1:86" ht="27.95" customHeight="1" x14ac:dyDescent="0.2">
      <c r="A497" s="179"/>
      <c r="B497" s="120" t="s">
        <v>667</v>
      </c>
      <c r="C497" s="387" t="s">
        <v>668</v>
      </c>
      <c r="D497" s="659"/>
      <c r="E497" s="660"/>
      <c r="F497" s="659"/>
      <c r="G497" s="660"/>
      <c r="H497" s="659"/>
      <c r="I497" s="660"/>
      <c r="J497" s="659"/>
      <c r="K497" s="660"/>
      <c r="L497" s="659"/>
      <c r="M497" s="660"/>
      <c r="N497" s="659"/>
      <c r="O497" s="660"/>
      <c r="P497" s="659"/>
      <c r="Q497" s="660"/>
      <c r="R497" s="659"/>
      <c r="S497" s="660"/>
      <c r="T497" s="37"/>
      <c r="U497" s="304">
        <f>IF(OR(D497="s",F497="s",H497="s",J497="s",L497="s",N497="s",P497="s",R497="s"), 0, IF(OR(D497="a",F497="a",H497="a",J497="a",L497="a",N497="a",P497="a",R497="a"),V497,0))</f>
        <v>0</v>
      </c>
      <c r="V497" s="178">
        <f>IF(AND(T497="na",OR(D512="a",F512="a",H512="a",J512="a",L512="a",N512="a",P512="a",R512="a")),5,IF(T497="na",0,5))</f>
        <v>5</v>
      </c>
      <c r="W497" s="29">
        <f>IF((COUNTIF(D497:S497,"a")+COUNTIF(D497:S497,"s")+COUNTIF(T497,"na"))&gt;0,IF(OR((COUNTIF(D512:S512,"a")+COUNTIF(D512:S512,"s"))),0,COUNTIF(D497:S497,"a")+COUNTIF(D497:S497,"s")+COUNTIF(T497:T497,"na")),COUNTIF(D497:S497,"a")+COUNTIF(D497:S497,"s")+COUNTIF(T497,"na"))</f>
        <v>0</v>
      </c>
      <c r="X497" s="101"/>
      <c r="Z497" s="137"/>
      <c r="AB497" s="303"/>
      <c r="AC497" s="303"/>
      <c r="AD497" s="303"/>
    </row>
    <row r="498" spans="1:86" ht="45" customHeight="1" x14ac:dyDescent="0.2">
      <c r="A498" s="179"/>
      <c r="B498" s="120" t="s">
        <v>1050</v>
      </c>
      <c r="C498" s="389" t="s">
        <v>1051</v>
      </c>
      <c r="D498" s="661"/>
      <c r="E498" s="662"/>
      <c r="F498" s="661"/>
      <c r="G498" s="662"/>
      <c r="H498" s="661"/>
      <c r="I498" s="662"/>
      <c r="J498" s="661"/>
      <c r="K498" s="662"/>
      <c r="L498" s="661"/>
      <c r="M498" s="662"/>
      <c r="N498" s="661"/>
      <c r="O498" s="662"/>
      <c r="P498" s="661"/>
      <c r="Q498" s="662"/>
      <c r="R498" s="661"/>
      <c r="S498" s="662"/>
      <c r="T498" s="38" t="str">
        <f>IF(T497="na","na","")</f>
        <v/>
      </c>
      <c r="U498" s="19">
        <f>IF(OR(D498="s",F498="s",H498="s",J498="s",L498="s",N498="s",P498="s",R498="s"), 0, IF(OR(D498="a",F498="a",H498="a",J498="a",L498="a",N498="a",P498="a",R498="a"),V498,0))</f>
        <v>0</v>
      </c>
      <c r="V498" s="180">
        <f>IF(AND(T498="na",OR(D512="a",F512="a",H512="a",J512="a",L512="a",N512="a",P512="a",R512="a")),10,IF(T498="na",0,10))</f>
        <v>10</v>
      </c>
      <c r="W498" s="29">
        <f>IF((COUNTIF(D498:S498,"a")+COUNTIF(D498:S498,"s")+COUNTIF(T498,"na"))&gt;0,IF(OR((COUNTIF(D512:S512,"a")+COUNTIF(D512:S512,"s"))),0,COUNTIF(D498:S498,"a")+COUNTIF(D498:S498,"s")+COUNTIF(T498:T498,"na")),COUNTIF(D498:S498,"a")+COUNTIF(D498:S498,"s")+COUNTIF(T498,"na"))</f>
        <v>0</v>
      </c>
      <c r="X498" s="101"/>
      <c r="Z498" s="137"/>
      <c r="AB498" s="303"/>
      <c r="AC498" s="303"/>
      <c r="AD498" s="303"/>
    </row>
    <row r="499" spans="1:86" ht="45" customHeight="1" x14ac:dyDescent="0.2">
      <c r="A499" s="179"/>
      <c r="B499" s="120" t="s">
        <v>669</v>
      </c>
      <c r="C499" s="389" t="s">
        <v>1052</v>
      </c>
      <c r="D499" s="661"/>
      <c r="E499" s="662"/>
      <c r="F499" s="661"/>
      <c r="G499" s="662"/>
      <c r="H499" s="661"/>
      <c r="I499" s="662"/>
      <c r="J499" s="661"/>
      <c r="K499" s="662"/>
      <c r="L499" s="661"/>
      <c r="M499" s="662"/>
      <c r="N499" s="661"/>
      <c r="O499" s="662"/>
      <c r="P499" s="661"/>
      <c r="Q499" s="662"/>
      <c r="R499" s="661"/>
      <c r="S499" s="662"/>
      <c r="T499" s="38" t="str">
        <f>IF(T497="na","na","")</f>
        <v/>
      </c>
      <c r="U499" s="19">
        <f>IF(OR(D499="s",F499="s",H499="s",J499="s",L499="s",N499="s",P499="s",R499="s"), 0, IF(OR(D499="a",F499="a",H499="a",J499="a",L499="a",N499="a",P499="a",R499="a"),V499,0))</f>
        <v>0</v>
      </c>
      <c r="V499" s="180">
        <f>IF(AND(T499="na",OR(D512="a",F512="a",H512="a",J512="a",L512="a",N512="a",P512="a",R512="a")),5,IF(T499="na",0,5))</f>
        <v>5</v>
      </c>
      <c r="W499" s="29">
        <f>IF((COUNTIF(D499:S499,"a")+COUNTIF(D499:S499,"s")+COUNTIF(T499,"na"))&gt;0,IF(OR((COUNTIF(D512:S512,"a")+COUNTIF(D512:S512,"s"))),0,COUNTIF(D499:S499,"a")+COUNTIF(D499:S499,"s")+COUNTIF(T499:T499,"na")),COUNTIF(D499:S499,"a")+COUNTIF(D499:S499,"s")+COUNTIF(T499,"na"))</f>
        <v>0</v>
      </c>
      <c r="X499" s="101"/>
      <c r="Z499" s="137"/>
      <c r="AB499" s="303"/>
      <c r="AC499" s="303"/>
      <c r="AD499" s="303"/>
    </row>
    <row r="500" spans="1:86" ht="27.95" customHeight="1" x14ac:dyDescent="0.2">
      <c r="A500" s="179"/>
      <c r="B500" s="120" t="s">
        <v>193</v>
      </c>
      <c r="C500" s="389" t="s">
        <v>670</v>
      </c>
      <c r="D500" s="653"/>
      <c r="E500" s="654"/>
      <c r="F500" s="653"/>
      <c r="G500" s="654"/>
      <c r="H500" s="653"/>
      <c r="I500" s="654"/>
      <c r="J500" s="653"/>
      <c r="K500" s="654"/>
      <c r="L500" s="653"/>
      <c r="M500" s="654"/>
      <c r="N500" s="653"/>
      <c r="O500" s="654"/>
      <c r="P500" s="653"/>
      <c r="Q500" s="654"/>
      <c r="R500" s="653"/>
      <c r="S500" s="654"/>
      <c r="T500" s="38" t="str">
        <f>IF(T497="na","na","")</f>
        <v/>
      </c>
      <c r="U500" s="19">
        <f>IF(OR(D500="s",F500="s",H500="s",J500="s",L500="s",N500="s",P500="s",R500="s"), 0, IF(OR(D500="a",F500="a",H500="a",J500="a",L500="a",N500="a",P500="a",R500="a"),V500,0))</f>
        <v>0</v>
      </c>
      <c r="V500" s="175">
        <f>IF(AND(T500="na",OR(D512="a",F512="a",H512="a",J512="a",L512="a",N512="a",P512="a",R512="a")),5,IF(T500="na",0,5))</f>
        <v>5</v>
      </c>
      <c r="W500" s="29">
        <f>IF((COUNTIF(D500:S500,"a")+COUNTIF(D500:S500,"s")+COUNTIF(T500,"na"))&gt;0,IF(OR((COUNTIF(D512:S512,"a")+COUNTIF(D512:S512,"s"))),0,COUNTIF(D500:S500,"a")+COUNTIF(D500:S500,"s")+COUNTIF(T500:T500,"na")),COUNTIF(D500:S500,"a")+COUNTIF(D500:S500,"s")+COUNTIF(T500,"na"))</f>
        <v>0</v>
      </c>
      <c r="X500" s="101"/>
      <c r="Z500" s="137" t="s">
        <v>138</v>
      </c>
      <c r="AB500" s="303"/>
      <c r="AC500" s="303"/>
      <c r="AD500" s="303"/>
    </row>
    <row r="501" spans="1:86" s="26" customFormat="1" ht="30" customHeight="1" x14ac:dyDescent="0.2">
      <c r="A501" s="179"/>
      <c r="B501" s="120"/>
      <c r="C501" s="454" t="s">
        <v>965</v>
      </c>
      <c r="D501" s="737"/>
      <c r="E501" s="737"/>
      <c r="F501" s="737"/>
      <c r="G501" s="737"/>
      <c r="H501" s="737"/>
      <c r="I501" s="737"/>
      <c r="J501" s="737"/>
      <c r="K501" s="737"/>
      <c r="L501" s="737"/>
      <c r="M501" s="737"/>
      <c r="N501" s="737"/>
      <c r="O501" s="737"/>
      <c r="P501" s="737"/>
      <c r="Q501" s="737"/>
      <c r="R501" s="737"/>
      <c r="S501" s="737"/>
      <c r="T501" s="737"/>
      <c r="U501" s="737"/>
      <c r="V501" s="738"/>
      <c r="W501" s="29"/>
      <c r="X501" s="99"/>
      <c r="Y501" s="6"/>
      <c r="Z501" s="6"/>
      <c r="AA501" s="6"/>
      <c r="AB501" s="303"/>
      <c r="AC501" s="303"/>
      <c r="AD501" s="303"/>
      <c r="AE501" s="6"/>
      <c r="AF501" s="6"/>
      <c r="AG501" s="6"/>
      <c r="AH501" s="6"/>
      <c r="AI501" s="6"/>
      <c r="AJ501" s="6"/>
      <c r="AK501" s="6"/>
      <c r="AL501" s="6"/>
      <c r="AM501" s="6"/>
      <c r="AN501" s="6"/>
      <c r="AO501" s="6"/>
      <c r="AP501" s="6"/>
      <c r="AQ501" s="6"/>
      <c r="AR501" s="6"/>
      <c r="AS501" s="6"/>
      <c r="AT501" s="6"/>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row>
    <row r="502" spans="1:86" ht="45" customHeight="1" x14ac:dyDescent="0.2">
      <c r="A502" s="179"/>
      <c r="B502" s="120" t="s">
        <v>671</v>
      </c>
      <c r="C502" s="389" t="s">
        <v>672</v>
      </c>
      <c r="D502" s="661"/>
      <c r="E502" s="662"/>
      <c r="F502" s="661"/>
      <c r="G502" s="662"/>
      <c r="H502" s="661"/>
      <c r="I502" s="662"/>
      <c r="J502" s="661"/>
      <c r="K502" s="662"/>
      <c r="L502" s="661"/>
      <c r="M502" s="662"/>
      <c r="N502" s="661"/>
      <c r="O502" s="662"/>
      <c r="P502" s="661"/>
      <c r="Q502" s="662"/>
      <c r="R502" s="661"/>
      <c r="S502" s="662"/>
      <c r="T502" s="225"/>
      <c r="U502" s="19">
        <f>IF(OR(D502="s",F502="s",H502="s",J502="s",L502="s",N502="s",P502="s",R502="s"), 0, IF(OR(D502="a",F502="a",H502="a",J502="a",L502="a",N502="a",P502="a",R502="a"),V502,0))</f>
        <v>0</v>
      </c>
      <c r="V502" s="180">
        <v>5</v>
      </c>
      <c r="W502" s="29">
        <f>IF((COUNTIF(D502:S502,"a")+COUNTIF(D502:S502,"s"))&gt;0,IF(OR((COUNTIF(D512:S512,"a")+COUNTIF(D512:S512,"s"))),0,COUNTIF(D502:S502,"a")+COUNTIF(D502:S502,"s")),COUNTIF(D502:S502,"a")+COUNTIF(D502:S502,"s"))</f>
        <v>0</v>
      </c>
      <c r="X502" s="101"/>
      <c r="Z502" s="137"/>
      <c r="AB502" s="303"/>
      <c r="AC502" s="303"/>
      <c r="AD502" s="303"/>
    </row>
    <row r="503" spans="1:86" ht="45" customHeight="1" x14ac:dyDescent="0.2">
      <c r="A503" s="179"/>
      <c r="B503" s="120" t="s">
        <v>146</v>
      </c>
      <c r="C503" s="389" t="s">
        <v>1053</v>
      </c>
      <c r="D503" s="653"/>
      <c r="E503" s="654"/>
      <c r="F503" s="653"/>
      <c r="G503" s="654"/>
      <c r="H503" s="653"/>
      <c r="I503" s="654"/>
      <c r="J503" s="653"/>
      <c r="K503" s="654"/>
      <c r="L503" s="653"/>
      <c r="M503" s="654"/>
      <c r="N503" s="653"/>
      <c r="O503" s="654"/>
      <c r="P503" s="653"/>
      <c r="Q503" s="654"/>
      <c r="R503" s="653"/>
      <c r="S503" s="654"/>
      <c r="T503" s="225"/>
      <c r="U503" s="19">
        <f>IF(OR(D503="s",F503="s",H503="s",J503="s",L503="s",N503="s",P503="s",R503="s"), 0, IF(OR(D503="a",F503="a",H503="a",J503="a",L503="a",N503="a",P503="a",R503="a"),V503,0))</f>
        <v>0</v>
      </c>
      <c r="V503" s="175">
        <v>5</v>
      </c>
      <c r="W503" s="29">
        <f>IF((COUNTIF(D503:S503,"a")+COUNTIF(D503:S503,"s"))&gt;0,IF(OR((COUNTIF(D512:S512,"a")+COUNTIF(D512:S512,"s"))),0,COUNTIF(D503:S503,"a")+COUNTIF(D503:S503,"s")),COUNTIF(D503:S503,"a")+COUNTIF(D503:S503,"s"))</f>
        <v>0</v>
      </c>
      <c r="X503" s="101"/>
      <c r="Z503" s="137"/>
      <c r="AB503" s="303"/>
      <c r="AC503" s="303"/>
      <c r="AD503" s="303"/>
    </row>
    <row r="504" spans="1:86" s="26" customFormat="1" ht="30" customHeight="1" x14ac:dyDescent="0.2">
      <c r="A504" s="179"/>
      <c r="B504" s="120"/>
      <c r="C504" s="454" t="s">
        <v>966</v>
      </c>
      <c r="D504" s="737"/>
      <c r="E504" s="737"/>
      <c r="F504" s="737"/>
      <c r="G504" s="737"/>
      <c r="H504" s="737"/>
      <c r="I504" s="737"/>
      <c r="J504" s="737"/>
      <c r="K504" s="737"/>
      <c r="L504" s="737"/>
      <c r="M504" s="737"/>
      <c r="N504" s="737"/>
      <c r="O504" s="737"/>
      <c r="P504" s="737"/>
      <c r="Q504" s="737"/>
      <c r="R504" s="737"/>
      <c r="S504" s="737"/>
      <c r="T504" s="737"/>
      <c r="U504" s="737"/>
      <c r="V504" s="738"/>
      <c r="W504" s="29"/>
      <c r="X504" s="99"/>
      <c r="Y504" s="6"/>
      <c r="Z504" s="6"/>
      <c r="AA504" s="6"/>
      <c r="AB504" s="303"/>
      <c r="AC504" s="303"/>
      <c r="AD504" s="303"/>
      <c r="AE504" s="6"/>
      <c r="AF504" s="6"/>
      <c r="AG504" s="6"/>
      <c r="AH504" s="6"/>
      <c r="AI504" s="6"/>
      <c r="AJ504" s="6"/>
      <c r="AK504" s="6"/>
      <c r="AL504" s="6"/>
      <c r="AM504" s="6"/>
      <c r="AN504" s="6"/>
      <c r="AO504" s="6"/>
      <c r="AP504" s="6"/>
      <c r="AQ504" s="6"/>
      <c r="AR504" s="6"/>
      <c r="AS504" s="6"/>
      <c r="AT504" s="6"/>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row>
    <row r="505" spans="1:86" ht="67.7" customHeight="1" x14ac:dyDescent="0.2">
      <c r="A505" s="179"/>
      <c r="B505" s="120" t="s">
        <v>244</v>
      </c>
      <c r="C505" s="389" t="s">
        <v>1054</v>
      </c>
      <c r="D505" s="653"/>
      <c r="E505" s="654"/>
      <c r="F505" s="653"/>
      <c r="G505" s="654"/>
      <c r="H505" s="653"/>
      <c r="I505" s="654"/>
      <c r="J505" s="653"/>
      <c r="K505" s="654"/>
      <c r="L505" s="653"/>
      <c r="M505" s="654"/>
      <c r="N505" s="653"/>
      <c r="O505" s="654"/>
      <c r="P505" s="653"/>
      <c r="Q505" s="654"/>
      <c r="R505" s="653"/>
      <c r="S505" s="654"/>
      <c r="T505" s="598" t="str">
        <f>IF('NOx Data Sheet'!G6&gt;DATE(2004,12,31),"na","")</f>
        <v/>
      </c>
      <c r="U505" s="19">
        <f t="shared" ref="U505:U510" si="52">IF(OR(D505="s",F505="s",H505="s",J505="s",L505="s",N505="s",P505="s",R505="s"), 0, IF(OR(D505="a",F505="a",H505="a",J505="a",L505="a",N505="a",P505="a",R505="a"),V505,0))</f>
        <v>0</v>
      </c>
      <c r="V505" s="175">
        <f>IF(AND(T505="na",OR(D512="a",F512="a",H512="a",J512="a",L512="a",N512="a",P512="a",R512="a")),5,IF(T505="na",0,5))</f>
        <v>5</v>
      </c>
      <c r="W505" s="29">
        <f>IF((COUNTIF(D505:S505,"a")+COUNTIF(D505:S505,"s")+COUNTIF(T505,"na"))&gt;0,IF(OR((COUNTIF(D512:S512,"a")+COUNTIF(D512:S512,"s"))),0,COUNTIF(D505:S505,"a")+COUNTIF(D505:S505,"s")+COUNTIF(T505:T505,"na")),COUNTIF(D505:S505,"a")+COUNTIF(D505:S505,"s")+COUNTIF(T505,"na"))</f>
        <v>0</v>
      </c>
      <c r="X505" s="101"/>
      <c r="Z505" s="137" t="s">
        <v>138</v>
      </c>
      <c r="AB505" s="303"/>
      <c r="AC505" s="303"/>
      <c r="AD505" s="303"/>
    </row>
    <row r="506" spans="1:86" ht="67.7" customHeight="1" x14ac:dyDescent="0.2">
      <c r="A506" s="179"/>
      <c r="B506" s="120" t="s">
        <v>245</v>
      </c>
      <c r="C506" s="389" t="s">
        <v>1055</v>
      </c>
      <c r="D506" s="653"/>
      <c r="E506" s="654"/>
      <c r="F506" s="653"/>
      <c r="G506" s="654"/>
      <c r="H506" s="653"/>
      <c r="I506" s="654"/>
      <c r="J506" s="653"/>
      <c r="K506" s="654"/>
      <c r="L506" s="653"/>
      <c r="M506" s="654"/>
      <c r="N506" s="653"/>
      <c r="O506" s="654"/>
      <c r="P506" s="653"/>
      <c r="Q506" s="654"/>
      <c r="R506" s="653"/>
      <c r="S506" s="654"/>
      <c r="T506" s="225"/>
      <c r="U506" s="19">
        <f t="shared" si="52"/>
        <v>0</v>
      </c>
      <c r="V506" s="175">
        <v>10</v>
      </c>
      <c r="W506" s="29">
        <f>IF((COUNTIF(D506:S506,"a")+COUNTIF(D506:S506,"s"))&gt;0,IF(OR((COUNTIF(D512:S512,"a")+COUNTIF(D512:S512,"s"))),0,COUNTIF(D506:S506,"a")+COUNTIF(D506:S506,"s")),COUNTIF(D506:S506,"a")+COUNTIF(D506:S506,"s"))</f>
        <v>0</v>
      </c>
      <c r="X506" s="101"/>
      <c r="Z506" s="137"/>
      <c r="AB506" s="303"/>
      <c r="AC506" s="303"/>
      <c r="AD506" s="303"/>
    </row>
    <row r="507" spans="1:86" ht="45" customHeight="1" x14ac:dyDescent="0.2">
      <c r="A507" s="179"/>
      <c r="B507" s="120" t="s">
        <v>673</v>
      </c>
      <c r="C507" s="389" t="s">
        <v>674</v>
      </c>
      <c r="D507" s="661"/>
      <c r="E507" s="662"/>
      <c r="F507" s="661"/>
      <c r="G507" s="662"/>
      <c r="H507" s="661"/>
      <c r="I507" s="662"/>
      <c r="J507" s="661"/>
      <c r="K507" s="662"/>
      <c r="L507" s="661"/>
      <c r="M507" s="662"/>
      <c r="N507" s="661"/>
      <c r="O507" s="662"/>
      <c r="P507" s="661"/>
      <c r="Q507" s="662"/>
      <c r="R507" s="661"/>
      <c r="S507" s="662"/>
      <c r="T507" s="225"/>
      <c r="U507" s="19">
        <f t="shared" si="52"/>
        <v>0</v>
      </c>
      <c r="V507" s="180">
        <v>5</v>
      </c>
      <c r="W507" s="29">
        <f>IF((COUNTIF(D507:S507,"a")+COUNTIF(D507:S507,"s"))&gt;0,IF(OR(COUNTIF(D512:S512,"a")+COUNTIF(D512:S512,"s")+COUNTIF(D508:S508, "a")+COUNTIF(D508:S508, "S")),0,COUNTIF(D507:S507,"a")+COUNTIF(D507:S507,"s")),COUNTIF(D507:S507,"a")+COUNTIF(D507:S507,"s"))</f>
        <v>0</v>
      </c>
      <c r="X507" s="101"/>
      <c r="Z507" s="137"/>
      <c r="AB507" s="303"/>
      <c r="AC507" s="303"/>
      <c r="AD507" s="303"/>
    </row>
    <row r="508" spans="1:86" ht="67.7" customHeight="1" x14ac:dyDescent="0.2">
      <c r="A508" s="179"/>
      <c r="B508" s="209" t="s">
        <v>1056</v>
      </c>
      <c r="C508" s="597" t="s">
        <v>1057</v>
      </c>
      <c r="D508" s="661"/>
      <c r="E508" s="662"/>
      <c r="F508" s="661"/>
      <c r="G508" s="662"/>
      <c r="H508" s="661"/>
      <c r="I508" s="662"/>
      <c r="J508" s="661"/>
      <c r="K508" s="662"/>
      <c r="L508" s="661"/>
      <c r="M508" s="662"/>
      <c r="N508" s="661"/>
      <c r="O508" s="662"/>
      <c r="P508" s="661"/>
      <c r="Q508" s="662"/>
      <c r="R508" s="661"/>
      <c r="S508" s="662"/>
      <c r="T508" s="225"/>
      <c r="U508" s="585">
        <f t="shared" si="52"/>
        <v>0</v>
      </c>
      <c r="V508" s="180">
        <v>5</v>
      </c>
      <c r="W508" s="29">
        <f>IF((COUNTIF(D508:S508,"a")+COUNTIF(D508:S508,"s"))&gt;0,IF(OR(COUNTIF(D512:S512,"a")+COUNTIF(D512:S512,"s")+COUNTIF(D507:S507, "a")+COUNTIF(D507:S507, "s")),0,COUNTIF(D508:S508,"a")+COUNTIF(D508:S508,"s")),COUNTIF(D508:S508,"a")+COUNTIF(D508:S508,"s"))</f>
        <v>0</v>
      </c>
      <c r="X508" s="101"/>
      <c r="Z508" s="137"/>
      <c r="AB508" s="303"/>
      <c r="AC508" s="303"/>
      <c r="AD508" s="303"/>
    </row>
    <row r="509" spans="1:86" ht="67.7" customHeight="1" x14ac:dyDescent="0.2">
      <c r="A509" s="179"/>
      <c r="B509" s="120" t="s">
        <v>246</v>
      </c>
      <c r="C509" s="389" t="s">
        <v>1058</v>
      </c>
      <c r="D509" s="653"/>
      <c r="E509" s="654"/>
      <c r="F509" s="653"/>
      <c r="G509" s="654"/>
      <c r="H509" s="653"/>
      <c r="I509" s="654"/>
      <c r="J509" s="653"/>
      <c r="K509" s="654"/>
      <c r="L509" s="653"/>
      <c r="M509" s="654"/>
      <c r="N509" s="653"/>
      <c r="O509" s="654"/>
      <c r="P509" s="653"/>
      <c r="Q509" s="654"/>
      <c r="R509" s="653"/>
      <c r="S509" s="654"/>
      <c r="T509" s="598" t="str">
        <f>IF(T505="na","na","")</f>
        <v/>
      </c>
      <c r="U509" s="19">
        <f t="shared" si="52"/>
        <v>0</v>
      </c>
      <c r="V509" s="175">
        <f>IF(AND(T509="na",OR(D512="a",F512="a",H512="a",J512="a",L512="a",N512="a",P512="a",R512="a")),5,IF(T509="na",0,5))</f>
        <v>5</v>
      </c>
      <c r="W509" s="29">
        <f>IF((COUNTIF(D509:S509,"a")+COUNTIF(D509:S509,"s")+COUNTIF(T509,"na"))&gt;0,IF(OR((COUNTIF(D512:S512,"a")+COUNTIF(D512:S512,"s"))),0,COUNTIF(D509:S509,"a")+COUNTIF(D509:S509,"s")+COUNTIF(T509,"na")),COUNTIF(D509:S509,"a")+COUNTIF(D509:S509,"s")+COUNTIF(T509,"na"))</f>
        <v>0</v>
      </c>
      <c r="X509" s="101"/>
      <c r="Z509" s="137" t="s">
        <v>138</v>
      </c>
      <c r="AB509" s="303"/>
      <c r="AC509" s="303"/>
      <c r="AD509" s="303"/>
    </row>
    <row r="510" spans="1:86" ht="45" customHeight="1" x14ac:dyDescent="0.2">
      <c r="A510" s="179" t="s">
        <v>110</v>
      </c>
      <c r="B510" s="120" t="s">
        <v>1232</v>
      </c>
      <c r="C510" s="389" t="s">
        <v>1233</v>
      </c>
      <c r="D510" s="653"/>
      <c r="E510" s="654"/>
      <c r="F510" s="653"/>
      <c r="G510" s="654"/>
      <c r="H510" s="653"/>
      <c r="I510" s="654"/>
      <c r="J510" s="653"/>
      <c r="K510" s="654"/>
      <c r="L510" s="653"/>
      <c r="M510" s="654"/>
      <c r="N510" s="653"/>
      <c r="O510" s="654"/>
      <c r="P510" s="653"/>
      <c r="Q510" s="654"/>
      <c r="R510" s="653"/>
      <c r="S510" s="654"/>
      <c r="T510" s="225"/>
      <c r="U510" s="19">
        <f t="shared" si="52"/>
        <v>0</v>
      </c>
      <c r="V510" s="175">
        <v>10</v>
      </c>
      <c r="W510" s="29">
        <f>IF((COUNTIF(D510:S510,"a")+COUNTIF(D510:S510,"s"))&gt;0,IF(OR((COUNTIF(D512:S512,"a")+COUNTIF(D512:S512,"s"))),0,COUNTIF(D510:S510,"a")+COUNTIF(D510:S510,"s")),COUNTIF(D510:S510,"a")+COUNTIF(D510:S510,"s"))</f>
        <v>0</v>
      </c>
      <c r="X510" s="101"/>
      <c r="Z510" s="137"/>
      <c r="AB510" s="303"/>
      <c r="AC510" s="303"/>
      <c r="AD510" s="303"/>
    </row>
    <row r="511" spans="1:86" s="26" customFormat="1" ht="30" customHeight="1" x14ac:dyDescent="0.2">
      <c r="A511" s="179"/>
      <c r="B511" s="120"/>
      <c r="C511" s="455" t="s">
        <v>1234</v>
      </c>
      <c r="D511" s="737"/>
      <c r="E511" s="737"/>
      <c r="F511" s="737"/>
      <c r="G511" s="737"/>
      <c r="H511" s="737"/>
      <c r="I511" s="737"/>
      <c r="J511" s="737"/>
      <c r="K511" s="737"/>
      <c r="L511" s="737"/>
      <c r="M511" s="737"/>
      <c r="N511" s="737"/>
      <c r="O511" s="737"/>
      <c r="P511" s="737"/>
      <c r="Q511" s="737"/>
      <c r="R511" s="737"/>
      <c r="S511" s="737"/>
      <c r="T511" s="737"/>
      <c r="U511" s="737"/>
      <c r="V511" s="738"/>
      <c r="W511" s="29"/>
      <c r="X511" s="99"/>
      <c r="Y511" s="6"/>
      <c r="Z511" s="137"/>
      <c r="AA511" s="6"/>
      <c r="AB511" s="303"/>
      <c r="AC511" s="303"/>
      <c r="AD511" s="303"/>
      <c r="AE511" s="6"/>
      <c r="AF511" s="6"/>
      <c r="AG511" s="6"/>
      <c r="AH511" s="6"/>
      <c r="AI511" s="6"/>
      <c r="AJ511" s="6"/>
      <c r="AK511" s="6"/>
      <c r="AL511" s="6"/>
      <c r="AM511" s="6"/>
      <c r="AN511" s="6"/>
      <c r="AO511" s="6"/>
      <c r="AP511" s="6"/>
      <c r="AQ511" s="6"/>
      <c r="AR511" s="6"/>
      <c r="AS511" s="6"/>
      <c r="AT511" s="6"/>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row>
    <row r="512" spans="1:86" ht="27.95" customHeight="1" thickBot="1" x14ac:dyDescent="0.25">
      <c r="A512" s="179"/>
      <c r="B512" s="121" t="s">
        <v>7</v>
      </c>
      <c r="C512" s="456" t="s">
        <v>675</v>
      </c>
      <c r="D512" s="661"/>
      <c r="E512" s="662"/>
      <c r="F512" s="661"/>
      <c r="G512" s="662"/>
      <c r="H512" s="661"/>
      <c r="I512" s="662"/>
      <c r="J512" s="661"/>
      <c r="K512" s="662"/>
      <c r="L512" s="661"/>
      <c r="M512" s="662"/>
      <c r="N512" s="661"/>
      <c r="O512" s="662"/>
      <c r="P512" s="661"/>
      <c r="Q512" s="662"/>
      <c r="R512" s="661"/>
      <c r="S512" s="662"/>
      <c r="T512" s="225"/>
      <c r="U512" s="35">
        <f>IF(OR(D512="s",F512="s",H512="s",J512="s",L512="s",N512="s",P512="s",R512="s"), 0, IF(OR(D512="a",F512="a",H512="a",J512="a",L512="a",N512="a",P512="a",R512="a"),V512,0))</f>
        <v>0</v>
      </c>
      <c r="V512" s="180">
        <v>80</v>
      </c>
      <c r="W512" s="29">
        <f>IF((COUNTIF(D512:S512,"a")+COUNTIF(D512:S512,"s"))&gt;0,IF(OR((COUNTIF(D494:S510,"a")+COUNTIF(D494:S510,"s"))),0,COUNTIF(D512:S512,"a")+COUNTIF(D512:S512,"s")),COUNTIF(D512:S512,"a")+COUNTIF(D512:S512,"s"))</f>
        <v>0</v>
      </c>
      <c r="X512" s="101"/>
      <c r="Z512" s="137"/>
      <c r="AB512" s="303"/>
      <c r="AC512" s="303"/>
      <c r="AD512" s="303"/>
    </row>
    <row r="513" spans="1:86" ht="21" customHeight="1" thickTop="1" thickBot="1" x14ac:dyDescent="0.25">
      <c r="A513" s="179"/>
      <c r="B513" s="43"/>
      <c r="C513" s="445"/>
      <c r="D513" s="663" t="s">
        <v>140</v>
      </c>
      <c r="E513" s="689"/>
      <c r="F513" s="689"/>
      <c r="G513" s="689"/>
      <c r="H513" s="689"/>
      <c r="I513" s="689"/>
      <c r="J513" s="689"/>
      <c r="K513" s="689"/>
      <c r="L513" s="689"/>
      <c r="M513" s="689"/>
      <c r="N513" s="689"/>
      <c r="O513" s="689"/>
      <c r="P513" s="689"/>
      <c r="Q513" s="689"/>
      <c r="R513" s="689"/>
      <c r="S513" s="689"/>
      <c r="T513" s="764"/>
      <c r="U513" s="306">
        <f>SUM(U493:U512)</f>
        <v>0</v>
      </c>
      <c r="V513" s="176">
        <f>SUM(V493:V507, V509:V510)</f>
        <v>80</v>
      </c>
      <c r="W513" s="29"/>
      <c r="X513" s="339"/>
      <c r="Z513" s="137"/>
      <c r="AB513" s="303"/>
      <c r="AC513" s="303"/>
      <c r="AD513" s="303"/>
    </row>
    <row r="514" spans="1:86" ht="21" customHeight="1" thickBot="1" x14ac:dyDescent="0.25">
      <c r="A514" s="171"/>
      <c r="B514" s="449"/>
      <c r="C514" s="450"/>
      <c r="D514" s="866"/>
      <c r="E514" s="665"/>
      <c r="F514" s="774">
        <f>IF(AND(T494="na",T500="na",T505="na"),0,IF(AND(T494="na",T500="na"),10,IF(AND(T494="na",T505="na"),5,IF(AND(T500="na",T505="na"),5,IF(T494="na",15, IF(T500="na",15, IF(T505="na",10,20)))))))</f>
        <v>20</v>
      </c>
      <c r="G514" s="775"/>
      <c r="H514" s="775"/>
      <c r="I514" s="775"/>
      <c r="J514" s="775"/>
      <c r="K514" s="775"/>
      <c r="L514" s="775"/>
      <c r="M514" s="775"/>
      <c r="N514" s="775"/>
      <c r="O514" s="775"/>
      <c r="P514" s="775"/>
      <c r="Q514" s="775"/>
      <c r="R514" s="775"/>
      <c r="S514" s="775"/>
      <c r="T514" s="775"/>
      <c r="U514" s="775"/>
      <c r="V514" s="776"/>
      <c r="W514" s="29"/>
      <c r="Z514" s="137"/>
      <c r="AB514" s="303"/>
      <c r="AC514" s="303"/>
      <c r="AD514" s="303"/>
    </row>
    <row r="515" spans="1:86" ht="30" customHeight="1" thickBot="1" x14ac:dyDescent="0.25">
      <c r="A515" s="168"/>
      <c r="B515" s="118" t="s">
        <v>8</v>
      </c>
      <c r="C515" s="147" t="s">
        <v>9</v>
      </c>
      <c r="D515" s="211"/>
      <c r="E515" s="212"/>
      <c r="F515" s="151" t="s">
        <v>139</v>
      </c>
      <c r="G515" s="32"/>
      <c r="H515" s="211" t="s">
        <v>139</v>
      </c>
      <c r="I515" s="212"/>
      <c r="J515" s="88" t="s">
        <v>139</v>
      </c>
      <c r="K515" s="32"/>
      <c r="L515" s="211" t="s">
        <v>139</v>
      </c>
      <c r="M515" s="92"/>
      <c r="N515" s="211" t="s">
        <v>139</v>
      </c>
      <c r="O515" s="93"/>
      <c r="P515" s="94"/>
      <c r="Q515" s="92"/>
      <c r="R515" s="95"/>
      <c r="S515" s="93"/>
      <c r="T515" s="156"/>
      <c r="U515" s="97"/>
      <c r="V515" s="186"/>
      <c r="W515" s="29"/>
      <c r="Z515" s="137"/>
      <c r="AB515" s="303"/>
      <c r="AC515" s="303"/>
      <c r="AD515" s="303"/>
    </row>
    <row r="516" spans="1:86" s="26" customFormat="1" ht="45" customHeight="1" x14ac:dyDescent="0.2">
      <c r="A516" s="179"/>
      <c r="B516" s="120" t="s">
        <v>10</v>
      </c>
      <c r="C516" s="389" t="s">
        <v>676</v>
      </c>
      <c r="D516" s="674"/>
      <c r="E516" s="675"/>
      <c r="F516" s="674"/>
      <c r="G516" s="675"/>
      <c r="H516" s="674"/>
      <c r="I516" s="675"/>
      <c r="J516" s="674"/>
      <c r="K516" s="675"/>
      <c r="L516" s="674"/>
      <c r="M516" s="675"/>
      <c r="N516" s="674"/>
      <c r="O516" s="675"/>
      <c r="P516" s="674"/>
      <c r="Q516" s="675"/>
      <c r="R516" s="674"/>
      <c r="S516" s="675"/>
      <c r="T516" s="225"/>
      <c r="U516" s="21">
        <f t="shared" ref="U516:U521" si="53">IF(OR(D516="s",F516="s",H516="s",J516="s",L516="s",N516="s",P516="s",R516="s"), 0, IF(OR(D516="a",F516="a",H516="a",J516="a",L516="a",N516="a",P516="a",R516="a"),V516,0))</f>
        <v>0</v>
      </c>
      <c r="V516" s="178">
        <v>5</v>
      </c>
      <c r="W516" s="29">
        <f>COUNTIF(D516:S516,"a")+COUNTIF(D516:S516,"s")</f>
        <v>0</v>
      </c>
      <c r="X516" s="101"/>
      <c r="Y516" s="6"/>
      <c r="Z516" s="137"/>
      <c r="AA516" s="6"/>
      <c r="AB516" s="303"/>
      <c r="AC516" s="303"/>
      <c r="AD516" s="303"/>
      <c r="AE516" s="6"/>
      <c r="AF516" s="6"/>
      <c r="AG516" s="6"/>
      <c r="AH516" s="6"/>
      <c r="AI516" s="6"/>
      <c r="AJ516" s="6"/>
      <c r="AK516" s="6"/>
      <c r="AL516" s="6"/>
      <c r="AM516" s="6"/>
      <c r="AN516" s="6"/>
      <c r="AO516" s="6"/>
      <c r="AP516" s="6"/>
      <c r="AQ516" s="6"/>
      <c r="AR516" s="6"/>
      <c r="AS516" s="6"/>
      <c r="AT516" s="6"/>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row>
    <row r="517" spans="1:86" ht="45" customHeight="1" x14ac:dyDescent="0.2">
      <c r="A517" s="179"/>
      <c r="B517" s="120" t="s">
        <v>5</v>
      </c>
      <c r="C517" s="389" t="s">
        <v>677</v>
      </c>
      <c r="D517" s="653"/>
      <c r="E517" s="654"/>
      <c r="F517" s="653"/>
      <c r="G517" s="654"/>
      <c r="H517" s="653"/>
      <c r="I517" s="654"/>
      <c r="J517" s="653"/>
      <c r="K517" s="654"/>
      <c r="L517" s="653"/>
      <c r="M517" s="654"/>
      <c r="N517" s="653"/>
      <c r="O517" s="654"/>
      <c r="P517" s="653"/>
      <c r="Q517" s="654"/>
      <c r="R517" s="653"/>
      <c r="S517" s="654"/>
      <c r="T517" s="225"/>
      <c r="U517" s="19">
        <f t="shared" si="53"/>
        <v>0</v>
      </c>
      <c r="V517" s="175">
        <v>5</v>
      </c>
      <c r="W517" s="29">
        <f>COUNTIF(D517:S517,"a")+COUNTIF(D517:S517,"s")</f>
        <v>0</v>
      </c>
      <c r="X517" s="101"/>
      <c r="Z517" s="137" t="s">
        <v>138</v>
      </c>
      <c r="AB517" s="303"/>
      <c r="AC517" s="303"/>
      <c r="AD517" s="303"/>
    </row>
    <row r="518" spans="1:86" ht="27.95" customHeight="1" x14ac:dyDescent="0.2">
      <c r="A518" s="179"/>
      <c r="B518" s="120" t="s">
        <v>678</v>
      </c>
      <c r="C518" s="389" t="s">
        <v>679</v>
      </c>
      <c r="D518" s="661"/>
      <c r="E518" s="662"/>
      <c r="F518" s="661"/>
      <c r="G518" s="662"/>
      <c r="H518" s="661"/>
      <c r="I518" s="662"/>
      <c r="J518" s="661"/>
      <c r="K518" s="662"/>
      <c r="L518" s="661"/>
      <c r="M518" s="662"/>
      <c r="N518" s="661"/>
      <c r="O518" s="662"/>
      <c r="P518" s="661"/>
      <c r="Q518" s="662"/>
      <c r="R518" s="661"/>
      <c r="S518" s="662"/>
      <c r="T518" s="225"/>
      <c r="U518" s="19">
        <f t="shared" si="53"/>
        <v>0</v>
      </c>
      <c r="V518" s="180">
        <v>5</v>
      </c>
      <c r="W518" s="29">
        <f>IF((COUNTIF(D518:S518,"a")+COUNTIF(D518:S518,"s"))&gt;0,IF(OR((COUNTIF(D521:S521,"a")+COUNTIF(D521:S521,"s"))),0,COUNTIF(D518:S518,"a")+COUNTIF(D518:S518,"s")),COUNTIF(D518:S518,"a")+COUNTIF(D518:S518,"s"))</f>
        <v>0</v>
      </c>
      <c r="X518" s="101"/>
      <c r="Z518" s="137" t="s">
        <v>138</v>
      </c>
      <c r="AB518" s="303"/>
      <c r="AC518" s="303"/>
      <c r="AD518" s="303"/>
    </row>
    <row r="519" spans="1:86" ht="27.95" customHeight="1" x14ac:dyDescent="0.2">
      <c r="A519" s="179"/>
      <c r="B519" s="120" t="s">
        <v>680</v>
      </c>
      <c r="C519" s="389" t="s">
        <v>681</v>
      </c>
      <c r="D519" s="653"/>
      <c r="E519" s="654"/>
      <c r="F519" s="653"/>
      <c r="G519" s="654"/>
      <c r="H519" s="653"/>
      <c r="I519" s="654"/>
      <c r="J519" s="653"/>
      <c r="K519" s="654"/>
      <c r="L519" s="653"/>
      <c r="M519" s="654"/>
      <c r="N519" s="653"/>
      <c r="O519" s="654"/>
      <c r="P519" s="653"/>
      <c r="Q519" s="654"/>
      <c r="R519" s="653"/>
      <c r="S519" s="654"/>
      <c r="T519" s="225"/>
      <c r="U519" s="19">
        <f t="shared" si="53"/>
        <v>0</v>
      </c>
      <c r="V519" s="175">
        <v>5</v>
      </c>
      <c r="W519" s="29">
        <f>IF((COUNTIF(D519:S519,"a")+COUNTIF(D519:S519,"s"))&gt;0,IF(OR((COUNTIF(D521:S521,"a")+COUNTIF(D521:S521,"s"))),0,COUNTIF(D519:S519,"a")+COUNTIF(D519:S519,"s")),COUNTIF(D519:S519,"a")+COUNTIF(D519:S519,"s"))</f>
        <v>0</v>
      </c>
      <c r="X519" s="101"/>
      <c r="Z519" s="137"/>
      <c r="AB519" s="303"/>
      <c r="AC519" s="303"/>
      <c r="AD519" s="303"/>
    </row>
    <row r="520" spans="1:86" ht="27.95" customHeight="1" x14ac:dyDescent="0.2">
      <c r="A520" s="179"/>
      <c r="B520" s="120" t="s">
        <v>682</v>
      </c>
      <c r="C520" s="389" t="s">
        <v>683</v>
      </c>
      <c r="D520" s="661"/>
      <c r="E520" s="662"/>
      <c r="F520" s="661"/>
      <c r="G520" s="662"/>
      <c r="H520" s="661"/>
      <c r="I520" s="662"/>
      <c r="J520" s="661"/>
      <c r="K520" s="662"/>
      <c r="L520" s="661"/>
      <c r="M520" s="662"/>
      <c r="N520" s="661"/>
      <c r="O520" s="662"/>
      <c r="P520" s="661"/>
      <c r="Q520" s="662"/>
      <c r="R520" s="661"/>
      <c r="S520" s="662"/>
      <c r="T520" s="225"/>
      <c r="U520" s="19">
        <f t="shared" si="53"/>
        <v>0</v>
      </c>
      <c r="V520" s="180">
        <v>5</v>
      </c>
      <c r="W520" s="29">
        <f>IF((COUNTIF(D520:S520,"a")+COUNTIF(D520:S520,"s"))&gt;0,IF(OR((COUNTIF(D521:S521,"a")+COUNTIF(D521:S521,"s"))),0,COUNTIF(D520:S520,"a")+COUNTIF(D520:S520,"s")),COUNTIF(D520:S520,"a")+COUNTIF(D520:S520,"s"))</f>
        <v>0</v>
      </c>
      <c r="X520" s="101"/>
      <c r="Z520" s="137"/>
      <c r="AB520" s="303"/>
      <c r="AC520" s="303"/>
      <c r="AD520" s="303"/>
    </row>
    <row r="521" spans="1:86" ht="45" customHeight="1" thickBot="1" x14ac:dyDescent="0.25">
      <c r="A521" s="179"/>
      <c r="B521" s="121" t="s">
        <v>80</v>
      </c>
      <c r="C521" s="457" t="s">
        <v>1059</v>
      </c>
      <c r="D521" s="653"/>
      <c r="E521" s="654"/>
      <c r="F521" s="653"/>
      <c r="G521" s="654"/>
      <c r="H521" s="653"/>
      <c r="I521" s="654"/>
      <c r="J521" s="653"/>
      <c r="K521" s="654"/>
      <c r="L521" s="653"/>
      <c r="M521" s="654"/>
      <c r="N521" s="653"/>
      <c r="O521" s="654"/>
      <c r="P521" s="653"/>
      <c r="Q521" s="654"/>
      <c r="R521" s="653"/>
      <c r="S521" s="654"/>
      <c r="T521" s="225"/>
      <c r="U521" s="35">
        <f t="shared" si="53"/>
        <v>0</v>
      </c>
      <c r="V521" s="175">
        <v>20</v>
      </c>
      <c r="W521" s="29">
        <f>IF((COUNTIF(D521:S521,"a")+COUNTIF(D521:S521,"s"))&gt;0,IF(OR((COUNTIF(D518:S520,"a")+COUNTIF(D518:S520,"s"))),0,COUNTIF(D521:S521,"a")+COUNTIF(D521:S521,"s")),COUNTIF(D521:S521,"a")+COUNTIF(D521:S521,"s"))</f>
        <v>0</v>
      </c>
      <c r="X521" s="101"/>
      <c r="Z521" s="137"/>
      <c r="AB521" s="303"/>
      <c r="AC521" s="303"/>
      <c r="AD521" s="303"/>
    </row>
    <row r="522" spans="1:86" ht="21" customHeight="1" thickTop="1" thickBot="1" x14ac:dyDescent="0.25">
      <c r="A522" s="179"/>
      <c r="B522" s="43"/>
      <c r="C522" s="445"/>
      <c r="D522" s="663" t="s">
        <v>140</v>
      </c>
      <c r="E522" s="689"/>
      <c r="F522" s="689"/>
      <c r="G522" s="689"/>
      <c r="H522" s="689"/>
      <c r="I522" s="689"/>
      <c r="J522" s="689"/>
      <c r="K522" s="689"/>
      <c r="L522" s="689"/>
      <c r="M522" s="689"/>
      <c r="N522" s="689"/>
      <c r="O522" s="689"/>
      <c r="P522" s="689"/>
      <c r="Q522" s="689"/>
      <c r="R522" s="689"/>
      <c r="S522" s="689"/>
      <c r="T522" s="764"/>
      <c r="U522" s="306">
        <f>SUM(U516:U521)</f>
        <v>0</v>
      </c>
      <c r="V522" s="176">
        <f>SUM(V516:V517)+V521</f>
        <v>30</v>
      </c>
      <c r="W522" s="29"/>
      <c r="X522" s="339"/>
      <c r="Z522" s="137"/>
      <c r="AB522" s="303"/>
      <c r="AC522" s="303"/>
      <c r="AD522" s="303"/>
    </row>
    <row r="523" spans="1:86" ht="21" customHeight="1" thickBot="1" x14ac:dyDescent="0.25">
      <c r="A523" s="179"/>
      <c r="B523" s="446"/>
      <c r="C523" s="447"/>
      <c r="D523" s="866"/>
      <c r="E523" s="665"/>
      <c r="F523" s="777">
        <v>10</v>
      </c>
      <c r="G523" s="778"/>
      <c r="H523" s="778"/>
      <c r="I523" s="778"/>
      <c r="J523" s="778"/>
      <c r="K523" s="778"/>
      <c r="L523" s="778"/>
      <c r="M523" s="778"/>
      <c r="N523" s="778"/>
      <c r="O523" s="778"/>
      <c r="P523" s="778"/>
      <c r="Q523" s="778"/>
      <c r="R523" s="778"/>
      <c r="S523" s="778"/>
      <c r="T523" s="778"/>
      <c r="U523" s="778"/>
      <c r="V523" s="779"/>
      <c r="W523" s="29"/>
      <c r="Z523" s="137"/>
      <c r="AB523" s="303"/>
      <c r="AC523" s="303"/>
      <c r="AD523" s="303"/>
    </row>
    <row r="524" spans="1:86" ht="30" customHeight="1" thickBot="1" x14ac:dyDescent="0.25">
      <c r="A524" s="179"/>
      <c r="B524" s="123">
        <v>5900</v>
      </c>
      <c r="C524" s="199" t="s">
        <v>215</v>
      </c>
      <c r="D524" s="5" t="s">
        <v>139</v>
      </c>
      <c r="E524" s="302"/>
      <c r="F524" s="5" t="s">
        <v>139</v>
      </c>
      <c r="G524" s="302"/>
      <c r="H524" s="5"/>
      <c r="I524" s="214"/>
      <c r="J524" s="301"/>
      <c r="K524" s="214"/>
      <c r="L524" s="5" t="s">
        <v>139</v>
      </c>
      <c r="M524" s="214"/>
      <c r="N524" s="5" t="s">
        <v>139</v>
      </c>
      <c r="O524" s="214"/>
      <c r="P524" s="301"/>
      <c r="Q524" s="214"/>
      <c r="R524" s="301"/>
      <c r="S524" s="214"/>
      <c r="T524" s="7"/>
      <c r="U524" s="13"/>
      <c r="V524" s="182"/>
      <c r="W524" s="29"/>
      <c r="X524" s="412"/>
      <c r="Y524" s="330"/>
      <c r="Z524" s="137"/>
      <c r="AB524" s="303"/>
      <c r="AC524" s="303"/>
      <c r="AD524" s="303"/>
    </row>
    <row r="525" spans="1:86" s="26" customFormat="1" ht="27.95" customHeight="1" x14ac:dyDescent="0.2">
      <c r="A525" s="179"/>
      <c r="B525" s="111" t="s">
        <v>71</v>
      </c>
      <c r="C525" s="387" t="s">
        <v>1060</v>
      </c>
      <c r="D525" s="674"/>
      <c r="E525" s="675"/>
      <c r="F525" s="674"/>
      <c r="G525" s="675"/>
      <c r="H525" s="674"/>
      <c r="I525" s="675"/>
      <c r="J525" s="674"/>
      <c r="K525" s="675"/>
      <c r="L525" s="674"/>
      <c r="M525" s="675"/>
      <c r="N525" s="674"/>
      <c r="O525" s="675"/>
      <c r="P525" s="674"/>
      <c r="Q525" s="675"/>
      <c r="R525" s="674"/>
      <c r="S525" s="675"/>
      <c r="T525" s="37"/>
      <c r="U525" s="21">
        <f>IF(OR(D525="s",F525="s",H525="s",J525="s",L525="s",N525="s",P525="s",R525="s"), 0, IF(OR(D525="a",F525="a",H525="a",J525="a",L525="a",N525="a",P525="a",R525="a"),V525,0))</f>
        <v>0</v>
      </c>
      <c r="V525" s="184">
        <f>IF(T525="na",0,110)</f>
        <v>110</v>
      </c>
      <c r="W525" s="29">
        <f>IF((COUNTIF(D525:S525,"a")+COUNTIF(D525:S525,"s")+COUNTIF(T525,"na"))&gt;0,IF((COUNTIF(D526:S526,"a")+COUNTIF(D526:S526,"s")),0,COUNTIF(D525:S525,"a")+COUNTIF(D525:S525,"s")+COUNTIF(T525,"na")),COUNTIF(D525:S525,"a")+COUNTIF(D525:S525,"s"))</f>
        <v>0</v>
      </c>
      <c r="X525" s="329"/>
      <c r="Y525" s="330"/>
      <c r="Z525" s="137"/>
      <c r="AA525" s="6"/>
      <c r="AB525" s="303"/>
      <c r="AC525" s="303"/>
      <c r="AD525" s="303"/>
      <c r="AE525" s="6"/>
      <c r="AF525" s="6"/>
      <c r="AG525" s="6"/>
      <c r="AH525" s="6"/>
      <c r="AI525" s="6"/>
      <c r="AJ525" s="6"/>
      <c r="AK525" s="6"/>
      <c r="AL525" s="6"/>
      <c r="AM525" s="6"/>
      <c r="AN525" s="6"/>
      <c r="AO525" s="6"/>
      <c r="AP525" s="6"/>
      <c r="AQ525" s="6"/>
      <c r="AR525" s="6"/>
      <c r="AS525" s="6"/>
      <c r="AT525" s="6"/>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row>
    <row r="526" spans="1:86" s="26" customFormat="1" ht="45" customHeight="1" x14ac:dyDescent="0.2">
      <c r="A526" s="179"/>
      <c r="B526" s="122" t="s">
        <v>55</v>
      </c>
      <c r="C526" s="388" t="s">
        <v>1061</v>
      </c>
      <c r="D526" s="653"/>
      <c r="E526" s="654"/>
      <c r="F526" s="653"/>
      <c r="G526" s="654"/>
      <c r="H526" s="653"/>
      <c r="I526" s="654"/>
      <c r="J526" s="653"/>
      <c r="K526" s="654"/>
      <c r="L526" s="653"/>
      <c r="M526" s="654"/>
      <c r="N526" s="653"/>
      <c r="O526" s="654"/>
      <c r="P526" s="653"/>
      <c r="Q526" s="654"/>
      <c r="R526" s="653"/>
      <c r="S526" s="654"/>
      <c r="T526" s="332"/>
      <c r="U526" s="35">
        <f>IF(OR(D526="s",F526="s",H526="s",J526="s",L526="s",N526="s",P526="s",R526="s"), 0, IF(OR(D526="a",F526="a",H526="a",J526="a",L526="a",N526="a",P526="a",R526="a"),V526,0))</f>
        <v>0</v>
      </c>
      <c r="V526" s="175">
        <f>IF(T525="na",0,40)</f>
        <v>40</v>
      </c>
      <c r="W526" s="29">
        <f>IF((COUNTIF(D526:S526,"a")+COUNTIF(D526:S526,"s"))&gt;0,IF((COUNTIF(D525:S525,"a")+COUNTIF(D525:S525,"s")+COUNTIF(T525,"na")),0,COUNTIF(D526:S526,"a")+COUNTIF(D526:S526,"s")),COUNTIF(D526:S526,"a")+COUNTIF(D526:S526,"s"))</f>
        <v>0</v>
      </c>
      <c r="X526" s="329"/>
      <c r="Y526" s="330"/>
      <c r="Z526" s="137" t="s">
        <v>138</v>
      </c>
      <c r="AA526" s="6"/>
      <c r="AB526" s="303"/>
      <c r="AC526" s="303"/>
      <c r="AD526" s="303"/>
      <c r="AE526" s="6"/>
      <c r="AF526" s="6"/>
      <c r="AG526" s="6"/>
      <c r="AH526" s="6"/>
      <c r="AI526" s="6"/>
      <c r="AJ526" s="6"/>
      <c r="AK526" s="6"/>
      <c r="AL526" s="6"/>
      <c r="AM526" s="6"/>
      <c r="AN526" s="6"/>
      <c r="AO526" s="6"/>
      <c r="AP526" s="6"/>
      <c r="AQ526" s="6"/>
      <c r="AR526" s="6"/>
      <c r="AS526" s="6"/>
      <c r="AT526" s="6"/>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row>
    <row r="527" spans="1:86" ht="45" customHeight="1" thickBot="1" x14ac:dyDescent="0.25">
      <c r="A527" s="179" t="s">
        <v>110</v>
      </c>
      <c r="B527" s="120" t="s">
        <v>1238</v>
      </c>
      <c r="C527" s="389" t="s">
        <v>1239</v>
      </c>
      <c r="D527" s="661"/>
      <c r="E527" s="662"/>
      <c r="F527" s="661"/>
      <c r="G527" s="662"/>
      <c r="H527" s="661"/>
      <c r="I527" s="662"/>
      <c r="J527" s="661"/>
      <c r="K527" s="662"/>
      <c r="L527" s="661"/>
      <c r="M527" s="662"/>
      <c r="N527" s="661"/>
      <c r="O527" s="662"/>
      <c r="P527" s="661"/>
      <c r="Q527" s="662"/>
      <c r="R527" s="661"/>
      <c r="S527" s="662"/>
      <c r="T527" s="225"/>
      <c r="U527" s="19">
        <f t="shared" ref="U527" si="54">IF(OR(D527="s",F527="s",H527="s",J527="s",L527="s",N527="s",P527="s",R527="s"), 0, IF(OR(D527="a",F527="a",H527="a",J527="a",L527="a",N527="a",P527="a",R527="a"),V527,0))</f>
        <v>0</v>
      </c>
      <c r="V527" s="180">
        <v>20</v>
      </c>
      <c r="W527" s="29">
        <f>COUNTIF(D527:S527,"a")+COUNTIF(D527:S527,"s")</f>
        <v>0</v>
      </c>
      <c r="X527" s="101"/>
      <c r="Z527" s="137"/>
      <c r="AB527" s="303"/>
      <c r="AC527" s="303"/>
      <c r="AD527" s="303"/>
    </row>
    <row r="528" spans="1:86" ht="21" customHeight="1" thickTop="1" thickBot="1" x14ac:dyDescent="0.25">
      <c r="A528" s="179"/>
      <c r="B528" s="120"/>
      <c r="C528" s="445"/>
      <c r="D528" s="663" t="s">
        <v>140</v>
      </c>
      <c r="E528" s="689"/>
      <c r="F528" s="689"/>
      <c r="G528" s="689"/>
      <c r="H528" s="689"/>
      <c r="I528" s="689"/>
      <c r="J528" s="689"/>
      <c r="K528" s="689"/>
      <c r="L528" s="689"/>
      <c r="M528" s="689"/>
      <c r="N528" s="689"/>
      <c r="O528" s="689"/>
      <c r="P528" s="689"/>
      <c r="Q528" s="689"/>
      <c r="R528" s="689"/>
      <c r="S528" s="689"/>
      <c r="T528" s="764"/>
      <c r="U528" s="1">
        <f>SUM(U525:U527)</f>
        <v>0</v>
      </c>
      <c r="V528" s="176">
        <f>SUM(V525,V527)</f>
        <v>130</v>
      </c>
      <c r="W528" s="29"/>
      <c r="X528" s="416"/>
      <c r="Y528" s="330"/>
      <c r="Z528" s="137"/>
      <c r="AB528" s="303"/>
      <c r="AC528" s="303"/>
      <c r="AD528" s="303"/>
    </row>
    <row r="529" spans="1:46" ht="21" customHeight="1" thickBot="1" x14ac:dyDescent="0.25">
      <c r="A529" s="171"/>
      <c r="B529" s="458"/>
      <c r="C529" s="450"/>
      <c r="D529" s="866"/>
      <c r="E529" s="665"/>
      <c r="F529" s="956">
        <f>IF(T525="na",0,40)</f>
        <v>40</v>
      </c>
      <c r="G529" s="957"/>
      <c r="H529" s="957"/>
      <c r="I529" s="957"/>
      <c r="J529" s="957"/>
      <c r="K529" s="957"/>
      <c r="L529" s="957"/>
      <c r="M529" s="957"/>
      <c r="N529" s="957"/>
      <c r="O529" s="957"/>
      <c r="P529" s="957"/>
      <c r="Q529" s="957"/>
      <c r="R529" s="957"/>
      <c r="S529" s="957"/>
      <c r="T529" s="957"/>
      <c r="U529" s="957"/>
      <c r="V529" s="958"/>
      <c r="W529" s="29"/>
      <c r="X529" s="412"/>
      <c r="Y529" s="330"/>
      <c r="Z529" s="137"/>
      <c r="AB529" s="303"/>
      <c r="AC529" s="303"/>
      <c r="AD529" s="303"/>
    </row>
    <row r="530" spans="1:46" ht="33" customHeight="1" thickBot="1" x14ac:dyDescent="0.25">
      <c r="A530" s="202"/>
      <c r="B530" s="133">
        <v>6000</v>
      </c>
      <c r="C530" s="890" t="s">
        <v>147</v>
      </c>
      <c r="D530" s="891"/>
      <c r="E530" s="891"/>
      <c r="F530" s="891"/>
      <c r="G530" s="891"/>
      <c r="H530" s="891"/>
      <c r="I530" s="891"/>
      <c r="J530" s="891"/>
      <c r="K530" s="891"/>
      <c r="L530" s="891"/>
      <c r="M530" s="891"/>
      <c r="N530" s="891"/>
      <c r="O530" s="891"/>
      <c r="P530" s="891"/>
      <c r="Q530" s="891"/>
      <c r="R530" s="891"/>
      <c r="S530" s="891"/>
      <c r="T530" s="891"/>
      <c r="U530" s="891"/>
      <c r="V530" s="892"/>
      <c r="Z530" s="137"/>
    </row>
    <row r="531" spans="1:46" ht="30" customHeight="1" thickBot="1" x14ac:dyDescent="0.25">
      <c r="A531" s="179"/>
      <c r="B531" s="125" t="s">
        <v>684</v>
      </c>
      <c r="C531" s="200" t="s">
        <v>81</v>
      </c>
      <c r="D531" s="5" t="s">
        <v>139</v>
      </c>
      <c r="E531" s="9"/>
      <c r="F531" s="302"/>
      <c r="G531" s="300"/>
      <c r="H531" s="301"/>
      <c r="I531" s="214"/>
      <c r="J531" s="302"/>
      <c r="K531" s="300"/>
      <c r="L531" s="5" t="s">
        <v>139</v>
      </c>
      <c r="M531" s="214"/>
      <c r="N531" s="211"/>
      <c r="O531" s="93"/>
      <c r="P531" s="94"/>
      <c r="Q531" s="346"/>
      <c r="R531" s="94"/>
      <c r="S531" s="92"/>
      <c r="T531" s="156"/>
      <c r="U531" s="150"/>
      <c r="V531" s="173"/>
      <c r="Z531" s="137"/>
      <c r="AB531" s="303"/>
    </row>
    <row r="532" spans="1:46" ht="27.95" customHeight="1" x14ac:dyDescent="0.2">
      <c r="A532" s="179"/>
      <c r="B532" s="160" t="s">
        <v>148</v>
      </c>
      <c r="C532" s="65" t="s">
        <v>685</v>
      </c>
      <c r="D532" s="674"/>
      <c r="E532" s="675"/>
      <c r="F532" s="674"/>
      <c r="G532" s="675"/>
      <c r="H532" s="674"/>
      <c r="I532" s="675"/>
      <c r="J532" s="674"/>
      <c r="K532" s="675"/>
      <c r="L532" s="674"/>
      <c r="M532" s="675"/>
      <c r="N532" s="674"/>
      <c r="O532" s="675"/>
      <c r="P532" s="674"/>
      <c r="Q532" s="675"/>
      <c r="R532" s="674"/>
      <c r="S532" s="675"/>
      <c r="T532" s="37"/>
      <c r="U532" s="21">
        <f>IF(OR(D532="s",F532="s",H532="s",J532="s",L532="s",N532="s",P532="s",R532="s"), 0, IF(OR(D532="a",F532="a",H532="a",J532="a",L532="a",N532="a",P532="a",R532="a",T532="NA"),V532,0))</f>
        <v>0</v>
      </c>
      <c r="V532" s="184">
        <v>10</v>
      </c>
      <c r="W532" s="100">
        <f>COUNTIF(D532:S532,"a")+COUNTIF(D532:S532,"s")+COUNTIF(T532,"NA")</f>
        <v>0</v>
      </c>
      <c r="X532" s="101"/>
      <c r="Z532" s="137" t="s">
        <v>138</v>
      </c>
      <c r="AB532" s="303"/>
      <c r="AC532" s="303"/>
      <c r="AD532" s="303"/>
    </row>
    <row r="533" spans="1:46" ht="27.95" customHeight="1" x14ac:dyDescent="0.2">
      <c r="A533" s="179"/>
      <c r="B533" s="114" t="s">
        <v>75</v>
      </c>
      <c r="C533" s="66" t="s">
        <v>686</v>
      </c>
      <c r="D533" s="653"/>
      <c r="E533" s="654"/>
      <c r="F533" s="653"/>
      <c r="G533" s="654"/>
      <c r="H533" s="653"/>
      <c r="I533" s="654"/>
      <c r="J533" s="653"/>
      <c r="K533" s="654"/>
      <c r="L533" s="653"/>
      <c r="M533" s="654"/>
      <c r="N533" s="653"/>
      <c r="O533" s="654"/>
      <c r="P533" s="653"/>
      <c r="Q533" s="654"/>
      <c r="R533" s="653"/>
      <c r="S533" s="654"/>
      <c r="T533" s="37"/>
      <c r="U533" s="19">
        <f>IF(OR(D533="s",F533="s",H533="s",J533="s",L533="s",N533="s",P533="s",R533="s"), 0, IF(OR(D533="a",F533="a",H533="a",J533="a",L533="a",N533="a",P533="a",R533="a",T533="NA"),V533,0))</f>
        <v>0</v>
      </c>
      <c r="V533" s="175">
        <v>10</v>
      </c>
      <c r="W533" s="100">
        <f>COUNTIF(D533:S533,"a")+COUNTIF(D533:S533,"s")+COUNTIF(T533,"NA")</f>
        <v>0</v>
      </c>
      <c r="X533" s="101"/>
      <c r="Z533" s="137" t="s">
        <v>138</v>
      </c>
      <c r="AB533" s="303"/>
      <c r="AC533" s="303"/>
      <c r="AD533" s="303"/>
    </row>
    <row r="534" spans="1:46" ht="27.95" customHeight="1" x14ac:dyDescent="0.2">
      <c r="A534" s="179"/>
      <c r="B534" s="459" t="s">
        <v>184</v>
      </c>
      <c r="C534" s="66" t="s">
        <v>687</v>
      </c>
      <c r="D534" s="653"/>
      <c r="E534" s="654"/>
      <c r="F534" s="653"/>
      <c r="G534" s="654"/>
      <c r="H534" s="653"/>
      <c r="I534" s="654"/>
      <c r="J534" s="653"/>
      <c r="K534" s="654"/>
      <c r="L534" s="653"/>
      <c r="M534" s="654"/>
      <c r="N534" s="653"/>
      <c r="O534" s="654"/>
      <c r="P534" s="653"/>
      <c r="Q534" s="654"/>
      <c r="R534" s="653"/>
      <c r="S534" s="654"/>
      <c r="T534" s="225"/>
      <c r="U534" s="19">
        <f>IF(OR(D534="s",F534="s",H534="s",J534="s",L534="s",N534="s",P534="s",R534="s"), 0, IF(OR(D534="a",F534="a",H534="a",J534="a",L534="a",N534="a",P534="a",R534="a"),V534,0))</f>
        <v>0</v>
      </c>
      <c r="V534" s="175">
        <v>10</v>
      </c>
      <c r="W534" s="100">
        <f>COUNTIF(D534:S534,"a")+COUNTIF(D534:S534,"s")</f>
        <v>0</v>
      </c>
      <c r="X534" s="101"/>
      <c r="Z534" s="137" t="s">
        <v>138</v>
      </c>
      <c r="AB534" s="303"/>
      <c r="AC534" s="303"/>
      <c r="AD534" s="303"/>
    </row>
    <row r="535" spans="1:46" ht="45" customHeight="1" thickBot="1" x14ac:dyDescent="0.25">
      <c r="A535" s="179"/>
      <c r="B535" s="114" t="s">
        <v>185</v>
      </c>
      <c r="C535" s="66" t="s">
        <v>688</v>
      </c>
      <c r="D535" s="653"/>
      <c r="E535" s="654"/>
      <c r="F535" s="653"/>
      <c r="G535" s="654"/>
      <c r="H535" s="653"/>
      <c r="I535" s="654"/>
      <c r="J535" s="653"/>
      <c r="K535" s="654"/>
      <c r="L535" s="653"/>
      <c r="M535" s="654"/>
      <c r="N535" s="653"/>
      <c r="O535" s="654"/>
      <c r="P535" s="653"/>
      <c r="Q535" s="654"/>
      <c r="R535" s="653"/>
      <c r="S535" s="654"/>
      <c r="T535" s="225"/>
      <c r="U535" s="304">
        <f>IF(OR(D535="s",F535="s",H535="s",J535="s",L535="s",N535="s",P535="s",R535="s"), 0, IF(OR(D535="a",F535="a",H535="a",J535="a",L535="a",N535="a",P535="a",R535="a"),V535,0))</f>
        <v>0</v>
      </c>
      <c r="V535" s="175">
        <v>20</v>
      </c>
      <c r="W535" s="100">
        <f>COUNTIF(D535:S535,"a")+COUNTIF(D535:S535,"s")</f>
        <v>0</v>
      </c>
      <c r="X535" s="101"/>
      <c r="Z535" s="137" t="s">
        <v>138</v>
      </c>
      <c r="AB535" s="303"/>
      <c r="AC535" s="303"/>
      <c r="AD535" s="303"/>
    </row>
    <row r="536" spans="1:46" ht="21" customHeight="1" thickTop="1" thickBot="1" x14ac:dyDescent="0.25">
      <c r="A536" s="179"/>
      <c r="B536" s="43"/>
      <c r="C536" s="313"/>
      <c r="D536" s="663" t="s">
        <v>140</v>
      </c>
      <c r="E536" s="689"/>
      <c r="F536" s="689"/>
      <c r="G536" s="689"/>
      <c r="H536" s="689"/>
      <c r="I536" s="689"/>
      <c r="J536" s="689"/>
      <c r="K536" s="689"/>
      <c r="L536" s="689"/>
      <c r="M536" s="689"/>
      <c r="N536" s="689"/>
      <c r="O536" s="689"/>
      <c r="P536" s="689"/>
      <c r="Q536" s="689"/>
      <c r="R536" s="689"/>
      <c r="S536" s="689"/>
      <c r="T536" s="764"/>
      <c r="U536" s="1">
        <f>SUM(U532:U535)</f>
        <v>0</v>
      </c>
      <c r="V536" s="176">
        <f>SUM(V532:V535)</f>
        <v>50</v>
      </c>
      <c r="X536" s="339"/>
      <c r="Z536" s="137"/>
      <c r="AB536" s="303"/>
      <c r="AC536" s="303"/>
      <c r="AD536" s="303"/>
    </row>
    <row r="537" spans="1:46" ht="21" customHeight="1" thickBot="1" x14ac:dyDescent="0.25">
      <c r="A537" s="179"/>
      <c r="B537" s="44"/>
      <c r="C537" s="460"/>
      <c r="D537" s="866"/>
      <c r="E537" s="665"/>
      <c r="F537" s="741">
        <v>50</v>
      </c>
      <c r="G537" s="670"/>
      <c r="H537" s="670"/>
      <c r="I537" s="670"/>
      <c r="J537" s="670"/>
      <c r="K537" s="670"/>
      <c r="L537" s="670"/>
      <c r="M537" s="670"/>
      <c r="N537" s="670"/>
      <c r="O537" s="670"/>
      <c r="P537" s="670"/>
      <c r="Q537" s="670"/>
      <c r="R537" s="670"/>
      <c r="S537" s="670"/>
      <c r="T537" s="670"/>
      <c r="U537" s="670"/>
      <c r="V537" s="671"/>
      <c r="Z537" s="137"/>
      <c r="AB537" s="303"/>
      <c r="AC537" s="303"/>
      <c r="AD537" s="303"/>
    </row>
    <row r="538" spans="1:46" ht="30" customHeight="1" thickBot="1" x14ac:dyDescent="0.25">
      <c r="A538" s="179"/>
      <c r="B538" s="118" t="s">
        <v>82</v>
      </c>
      <c r="C538" s="147" t="s">
        <v>83</v>
      </c>
      <c r="D538" s="5" t="s">
        <v>139</v>
      </c>
      <c r="E538" s="11"/>
      <c r="F538" s="5" t="s">
        <v>139</v>
      </c>
      <c r="G538" s="11"/>
      <c r="H538" s="5" t="s">
        <v>139</v>
      </c>
      <c r="I538" s="461"/>
      <c r="J538" s="211"/>
      <c r="K538" s="461"/>
      <c r="L538" s="462"/>
      <c r="M538" s="461"/>
      <c r="N538" s="462"/>
      <c r="O538" s="461"/>
      <c r="P538" s="462"/>
      <c r="Q538" s="461"/>
      <c r="R538" s="462"/>
      <c r="S538" s="461"/>
      <c r="T538" s="148"/>
      <c r="U538" s="149"/>
      <c r="V538" s="149"/>
      <c r="Z538" s="137"/>
      <c r="AB538" s="303"/>
      <c r="AC538" s="303"/>
      <c r="AD538" s="303"/>
    </row>
    <row r="539" spans="1:46" ht="45" customHeight="1" x14ac:dyDescent="0.3">
      <c r="A539" s="179"/>
      <c r="B539" s="111" t="s">
        <v>102</v>
      </c>
      <c r="C539" s="47" t="s">
        <v>689</v>
      </c>
      <c r="D539" s="674"/>
      <c r="E539" s="675"/>
      <c r="F539" s="674"/>
      <c r="G539" s="675"/>
      <c r="H539" s="674"/>
      <c r="I539" s="675"/>
      <c r="J539" s="674"/>
      <c r="K539" s="675"/>
      <c r="L539" s="674"/>
      <c r="M539" s="675"/>
      <c r="N539" s="674"/>
      <c r="O539" s="675"/>
      <c r="P539" s="674"/>
      <c r="Q539" s="675"/>
      <c r="R539" s="674"/>
      <c r="S539" s="675"/>
      <c r="T539" s="309"/>
      <c r="U539" s="21">
        <f>IF(OR(D539="s",F539="s",H539="s",J539="s",L539="s",N539="s",P539="s",R539="s"), 0, IF(OR(D539="a",F539="a",H539="a",J539="a",L539="a",N539="a",P539="a",R539="a"),V539,0))</f>
        <v>0</v>
      </c>
      <c r="V539" s="178">
        <v>10</v>
      </c>
      <c r="W539" s="100">
        <f>COUNTIF(D539:S539,"a")+COUNTIF(D539:S539,"s")</f>
        <v>0</v>
      </c>
      <c r="X539" s="101"/>
      <c r="Y539" s="139"/>
      <c r="Z539" s="137" t="s">
        <v>138</v>
      </c>
      <c r="AA539" s="139"/>
      <c r="AB539" s="463"/>
      <c r="AC539" s="463"/>
      <c r="AD539" s="463"/>
      <c r="AE539" s="139"/>
      <c r="AF539" s="139"/>
      <c r="AG539" s="139"/>
      <c r="AH539" s="139"/>
      <c r="AI539" s="139"/>
      <c r="AJ539" s="139"/>
      <c r="AK539" s="139"/>
      <c r="AL539" s="139"/>
      <c r="AM539" s="139"/>
      <c r="AN539" s="139"/>
      <c r="AO539" s="139"/>
      <c r="AP539" s="139"/>
      <c r="AQ539" s="139"/>
      <c r="AR539" s="139"/>
      <c r="AS539" s="139"/>
      <c r="AT539" s="139"/>
    </row>
    <row r="540" spans="1:46" ht="27.95" customHeight="1" x14ac:dyDescent="0.3">
      <c r="A540" s="179"/>
      <c r="B540" s="120" t="s">
        <v>37</v>
      </c>
      <c r="C540" s="47" t="s">
        <v>690</v>
      </c>
      <c r="D540" s="653"/>
      <c r="E540" s="654"/>
      <c r="F540" s="653"/>
      <c r="G540" s="654"/>
      <c r="H540" s="653"/>
      <c r="I540" s="654"/>
      <c r="J540" s="653"/>
      <c r="K540" s="654"/>
      <c r="L540" s="653"/>
      <c r="M540" s="654"/>
      <c r="N540" s="653"/>
      <c r="O540" s="654"/>
      <c r="P540" s="653"/>
      <c r="Q540" s="654"/>
      <c r="R540" s="653"/>
      <c r="S540" s="654"/>
      <c r="T540" s="309"/>
      <c r="U540" s="19">
        <f>IF(OR(D540="s",F540="s",H540="s",J540="s",L540="s",N540="s",P540="s",R540="s"), 0, IF(OR(D540="a",F540="a",H540="a",J540="a",L540="a",N540="a",P540="a",R540="a"),V540,0))</f>
        <v>0</v>
      </c>
      <c r="V540" s="178">
        <v>10</v>
      </c>
      <c r="W540" s="100">
        <f>COUNTIF(D540:S540,"a")+COUNTIF(D540:S540,"s")</f>
        <v>0</v>
      </c>
      <c r="X540" s="101"/>
      <c r="Y540" s="139"/>
      <c r="Z540" s="137"/>
      <c r="AA540" s="139"/>
      <c r="AB540" s="463"/>
      <c r="AC540" s="463"/>
      <c r="AD540" s="463"/>
      <c r="AE540" s="139"/>
      <c r="AF540" s="139"/>
      <c r="AG540" s="139"/>
      <c r="AH540" s="139"/>
      <c r="AI540" s="139"/>
      <c r="AJ540" s="139"/>
      <c r="AK540" s="139"/>
      <c r="AL540" s="139"/>
      <c r="AM540" s="139"/>
      <c r="AN540" s="139"/>
      <c r="AO540" s="139"/>
      <c r="AP540" s="139"/>
      <c r="AQ540" s="139"/>
      <c r="AR540" s="139"/>
      <c r="AS540" s="139"/>
      <c r="AT540" s="139"/>
    </row>
    <row r="541" spans="1:46" ht="27.95" customHeight="1" thickBot="1" x14ac:dyDescent="0.35">
      <c r="A541" s="179"/>
      <c r="B541" s="120" t="s">
        <v>84</v>
      </c>
      <c r="C541" s="54" t="s">
        <v>691</v>
      </c>
      <c r="D541" s="653"/>
      <c r="E541" s="654"/>
      <c r="F541" s="653"/>
      <c r="G541" s="654"/>
      <c r="H541" s="653"/>
      <c r="I541" s="654"/>
      <c r="J541" s="653"/>
      <c r="K541" s="654"/>
      <c r="L541" s="653"/>
      <c r="M541" s="654"/>
      <c r="N541" s="653"/>
      <c r="O541" s="654"/>
      <c r="P541" s="653"/>
      <c r="Q541" s="654"/>
      <c r="R541" s="653"/>
      <c r="S541" s="654"/>
      <c r="T541" s="309"/>
      <c r="U541" s="19">
        <f>IF(OR(D541="s",F541="s",H541="s",J541="s",L541="s",N541="s",P541="s",R541="s"), 0, IF(OR(D541="a",F541="a",H541="a",J541="a",L541="a",N541="a",P541="a",R541="a"),V541,0))</f>
        <v>0</v>
      </c>
      <c r="V541" s="175">
        <v>10</v>
      </c>
      <c r="W541" s="100">
        <f>COUNTIF(D541:S541,"a")+COUNTIF(D541:S541,"s")</f>
        <v>0</v>
      </c>
      <c r="X541" s="101"/>
      <c r="Y541" s="139"/>
      <c r="Z541" s="137"/>
      <c r="AA541" s="139"/>
      <c r="AB541" s="463"/>
      <c r="AC541" s="463"/>
      <c r="AD541" s="463"/>
      <c r="AE541" s="139"/>
      <c r="AF541" s="139"/>
      <c r="AG541" s="139"/>
      <c r="AH541" s="139"/>
      <c r="AI541" s="139"/>
      <c r="AJ541" s="139"/>
      <c r="AK541" s="139"/>
      <c r="AL541" s="139"/>
      <c r="AM541" s="139"/>
      <c r="AN541" s="139"/>
      <c r="AO541" s="139"/>
      <c r="AP541" s="139"/>
      <c r="AQ541" s="139"/>
      <c r="AR541" s="139"/>
      <c r="AS541" s="139"/>
      <c r="AT541" s="139"/>
    </row>
    <row r="542" spans="1:46" ht="21" customHeight="1" thickTop="1" thickBot="1" x14ac:dyDescent="0.35">
      <c r="A542" s="179"/>
      <c r="B542" s="464"/>
      <c r="C542" s="465"/>
      <c r="D542" s="663" t="s">
        <v>140</v>
      </c>
      <c r="E542" s="689"/>
      <c r="F542" s="689"/>
      <c r="G542" s="689"/>
      <c r="H542" s="689"/>
      <c r="I542" s="689"/>
      <c r="J542" s="689"/>
      <c r="K542" s="689"/>
      <c r="L542" s="689"/>
      <c r="M542" s="689"/>
      <c r="N542" s="689"/>
      <c r="O542" s="689"/>
      <c r="P542" s="689"/>
      <c r="Q542" s="689"/>
      <c r="R542" s="689"/>
      <c r="S542" s="689"/>
      <c r="T542" s="764"/>
      <c r="U542" s="1">
        <f>SUM(U539:U541)</f>
        <v>0</v>
      </c>
      <c r="V542" s="176">
        <f>SUM(V539:V541)</f>
        <v>30</v>
      </c>
      <c r="X542" s="339"/>
      <c r="Y542" s="139"/>
      <c r="Z542" s="137"/>
      <c r="AA542" s="139"/>
      <c r="AB542" s="463"/>
      <c r="AC542" s="463"/>
      <c r="AD542" s="463"/>
      <c r="AE542" s="139"/>
      <c r="AF542" s="139"/>
      <c r="AG542" s="139"/>
      <c r="AH542" s="139"/>
      <c r="AI542" s="139"/>
      <c r="AJ542" s="139"/>
      <c r="AK542" s="139"/>
      <c r="AL542" s="139"/>
      <c r="AM542" s="139"/>
      <c r="AN542" s="139"/>
      <c r="AO542" s="139"/>
      <c r="AP542" s="139"/>
      <c r="AQ542" s="139"/>
      <c r="AR542" s="139"/>
      <c r="AS542" s="139"/>
      <c r="AT542" s="139"/>
    </row>
    <row r="543" spans="1:46" ht="21" customHeight="1" thickBot="1" x14ac:dyDescent="0.25">
      <c r="A543" s="171"/>
      <c r="B543" s="127"/>
      <c r="C543" s="466"/>
      <c r="D543" s="866"/>
      <c r="E543" s="665"/>
      <c r="F543" s="749">
        <v>10</v>
      </c>
      <c r="G543" s="750"/>
      <c r="H543" s="750"/>
      <c r="I543" s="750"/>
      <c r="J543" s="750"/>
      <c r="K543" s="750"/>
      <c r="L543" s="750"/>
      <c r="M543" s="750"/>
      <c r="N543" s="750"/>
      <c r="O543" s="750"/>
      <c r="P543" s="750"/>
      <c r="Q543" s="750"/>
      <c r="R543" s="750"/>
      <c r="S543" s="750"/>
      <c r="T543" s="750"/>
      <c r="U543" s="750"/>
      <c r="V543" s="751"/>
      <c r="Z543" s="137"/>
      <c r="AB543" s="303"/>
      <c r="AC543" s="303"/>
      <c r="AD543" s="303"/>
    </row>
    <row r="544" spans="1:46" ht="30" customHeight="1" thickBot="1" x14ac:dyDescent="0.25">
      <c r="A544" s="168"/>
      <c r="B544" s="118">
        <v>6200</v>
      </c>
      <c r="C544" s="147" t="s">
        <v>88</v>
      </c>
      <c r="D544" s="211" t="s">
        <v>139</v>
      </c>
      <c r="E544" s="212"/>
      <c r="F544" s="259" t="s">
        <v>139</v>
      </c>
      <c r="G544" s="259"/>
      <c r="H544" s="211"/>
      <c r="I544" s="461"/>
      <c r="J544" s="211" t="s">
        <v>139</v>
      </c>
      <c r="K544" s="461"/>
      <c r="L544" s="462"/>
      <c r="M544" s="461"/>
      <c r="N544" s="462"/>
      <c r="O544" s="461"/>
      <c r="P544" s="462"/>
      <c r="Q544" s="461"/>
      <c r="R544" s="462"/>
      <c r="S544" s="461"/>
      <c r="T544" s="148"/>
      <c r="U544" s="149"/>
      <c r="V544" s="149"/>
      <c r="Z544" s="137"/>
    </row>
    <row r="545" spans="1:86" ht="27.95" customHeight="1" x14ac:dyDescent="0.2">
      <c r="A545" s="179"/>
      <c r="B545" s="111" t="s">
        <v>108</v>
      </c>
      <c r="C545" s="47" t="s">
        <v>692</v>
      </c>
      <c r="D545" s="674"/>
      <c r="E545" s="675"/>
      <c r="F545" s="674"/>
      <c r="G545" s="675"/>
      <c r="H545" s="674"/>
      <c r="I545" s="675"/>
      <c r="J545" s="674"/>
      <c r="K545" s="675"/>
      <c r="L545" s="674"/>
      <c r="M545" s="675"/>
      <c r="N545" s="674"/>
      <c r="O545" s="675"/>
      <c r="P545" s="674"/>
      <c r="Q545" s="675"/>
      <c r="R545" s="674"/>
      <c r="S545" s="675"/>
      <c r="T545" s="309"/>
      <c r="U545" s="21">
        <f>IF(OR(D545="s",F545="s",H545="s",J545="s",L545="s",N545="s",P545="s",R545="s"), 0, IF(OR(D545="a",F545="a",H545="a",J545="a",L545="a",N545="a",P545="a",R545="a"),V545,0))</f>
        <v>0</v>
      </c>
      <c r="V545" s="178">
        <v>10</v>
      </c>
      <c r="W545" s="100">
        <f>COUNTIF(D545:S545,"a")+COUNTIF(D545:S545,"s")</f>
        <v>0</v>
      </c>
      <c r="X545" s="101"/>
      <c r="Y545" s="139"/>
      <c r="Z545" s="137" t="s">
        <v>138</v>
      </c>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row>
    <row r="546" spans="1:86" ht="27.95" customHeight="1" x14ac:dyDescent="0.2">
      <c r="A546" s="179"/>
      <c r="B546" s="120" t="s">
        <v>109</v>
      </c>
      <c r="C546" s="47" t="s">
        <v>693</v>
      </c>
      <c r="D546" s="653"/>
      <c r="E546" s="654"/>
      <c r="F546" s="653"/>
      <c r="G546" s="654"/>
      <c r="H546" s="653"/>
      <c r="I546" s="654"/>
      <c r="J546" s="653"/>
      <c r="K546" s="654"/>
      <c r="L546" s="653"/>
      <c r="M546" s="654"/>
      <c r="N546" s="653"/>
      <c r="O546" s="654"/>
      <c r="P546" s="653"/>
      <c r="Q546" s="654"/>
      <c r="R546" s="653"/>
      <c r="S546" s="654"/>
      <c r="T546" s="309"/>
      <c r="U546" s="19">
        <f t="shared" ref="U546:U556" si="55">IF(OR(D546="s",F546="s",H546="s",J546="s",L546="s",N546="s",P546="s",R546="s"), 0, IF(OR(D546="a",F546="a",H546="a",J546="a",L546="a",N546="a",P546="a",R546="a"),V546,0))</f>
        <v>0</v>
      </c>
      <c r="V546" s="178">
        <v>5</v>
      </c>
      <c r="W546" s="100">
        <f t="shared" ref="W546:W554" si="56">COUNTIF(D546:S546,"a")+COUNTIF(D546:S546,"s")</f>
        <v>0</v>
      </c>
      <c r="X546" s="101"/>
      <c r="Y546" s="139"/>
      <c r="Z546" s="137"/>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row>
    <row r="547" spans="1:86" ht="45" customHeight="1" x14ac:dyDescent="0.2">
      <c r="A547" s="179"/>
      <c r="B547" s="120" t="s">
        <v>694</v>
      </c>
      <c r="C547" s="54" t="s">
        <v>695</v>
      </c>
      <c r="D547" s="653"/>
      <c r="E547" s="654"/>
      <c r="F547" s="653"/>
      <c r="G547" s="654"/>
      <c r="H547" s="653"/>
      <c r="I547" s="654"/>
      <c r="J547" s="653"/>
      <c r="K547" s="654"/>
      <c r="L547" s="653"/>
      <c r="M547" s="654"/>
      <c r="N547" s="653"/>
      <c r="O547" s="654"/>
      <c r="P547" s="653"/>
      <c r="Q547" s="654"/>
      <c r="R547" s="653"/>
      <c r="S547" s="654"/>
      <c r="T547" s="309"/>
      <c r="U547" s="19">
        <f t="shared" si="55"/>
        <v>0</v>
      </c>
      <c r="V547" s="175">
        <v>10</v>
      </c>
      <c r="W547" s="100">
        <f t="shared" si="56"/>
        <v>0</v>
      </c>
      <c r="X547" s="101"/>
      <c r="Y547" s="139"/>
      <c r="Z547" s="13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row>
    <row r="548" spans="1:86" ht="67.7" customHeight="1" x14ac:dyDescent="0.2">
      <c r="A548" s="179"/>
      <c r="B548" s="120" t="s">
        <v>696</v>
      </c>
      <c r="C548" s="54" t="s">
        <v>697</v>
      </c>
      <c r="D548" s="653"/>
      <c r="E548" s="654"/>
      <c r="F548" s="653"/>
      <c r="G548" s="654"/>
      <c r="H548" s="653"/>
      <c r="I548" s="654"/>
      <c r="J548" s="653"/>
      <c r="K548" s="654"/>
      <c r="L548" s="653"/>
      <c r="M548" s="654"/>
      <c r="N548" s="653"/>
      <c r="O548" s="654"/>
      <c r="P548" s="653"/>
      <c r="Q548" s="654"/>
      <c r="R548" s="653"/>
      <c r="S548" s="654"/>
      <c r="T548" s="309"/>
      <c r="U548" s="19">
        <f t="shared" si="55"/>
        <v>0</v>
      </c>
      <c r="V548" s="180">
        <v>10</v>
      </c>
      <c r="W548" s="100">
        <f t="shared" si="56"/>
        <v>0</v>
      </c>
      <c r="X548" s="101"/>
      <c r="Y548" s="139"/>
      <c r="Z548" s="137" t="s">
        <v>138</v>
      </c>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row>
    <row r="549" spans="1:86" ht="45" customHeight="1" x14ac:dyDescent="0.2">
      <c r="A549" s="179"/>
      <c r="B549" s="120" t="s">
        <v>13</v>
      </c>
      <c r="C549" s="54" t="s">
        <v>107</v>
      </c>
      <c r="D549" s="653"/>
      <c r="E549" s="654"/>
      <c r="F549" s="653"/>
      <c r="G549" s="654"/>
      <c r="H549" s="653"/>
      <c r="I549" s="654"/>
      <c r="J549" s="653"/>
      <c r="K549" s="654"/>
      <c r="L549" s="653"/>
      <c r="M549" s="654"/>
      <c r="N549" s="653"/>
      <c r="O549" s="654"/>
      <c r="P549" s="653"/>
      <c r="Q549" s="654"/>
      <c r="R549" s="653"/>
      <c r="S549" s="654"/>
      <c r="T549" s="309"/>
      <c r="U549" s="19">
        <f t="shared" si="55"/>
        <v>0</v>
      </c>
      <c r="V549" s="175">
        <v>10</v>
      </c>
      <c r="W549" s="100">
        <f t="shared" si="56"/>
        <v>0</v>
      </c>
      <c r="X549" s="101"/>
      <c r="Y549" s="139"/>
      <c r="Z549" s="137" t="s">
        <v>138</v>
      </c>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row>
    <row r="550" spans="1:86" ht="27.95" customHeight="1" x14ac:dyDescent="0.2">
      <c r="A550" s="179"/>
      <c r="B550" s="120" t="s">
        <v>206</v>
      </c>
      <c r="C550" s="47" t="s">
        <v>64</v>
      </c>
      <c r="D550" s="653"/>
      <c r="E550" s="654"/>
      <c r="F550" s="653"/>
      <c r="G550" s="654"/>
      <c r="H550" s="653"/>
      <c r="I550" s="654"/>
      <c r="J550" s="653"/>
      <c r="K550" s="654"/>
      <c r="L550" s="653"/>
      <c r="M550" s="654"/>
      <c r="N550" s="653"/>
      <c r="O550" s="654"/>
      <c r="P550" s="653"/>
      <c r="Q550" s="654"/>
      <c r="R550" s="653"/>
      <c r="S550" s="654"/>
      <c r="T550" s="309"/>
      <c r="U550" s="19">
        <f t="shared" si="55"/>
        <v>0</v>
      </c>
      <c r="V550" s="178">
        <v>10</v>
      </c>
      <c r="W550" s="100">
        <f t="shared" si="56"/>
        <v>0</v>
      </c>
      <c r="X550" s="101"/>
      <c r="Y550" s="139"/>
      <c r="Z550" s="137" t="s">
        <v>138</v>
      </c>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row>
    <row r="551" spans="1:86" ht="45" customHeight="1" x14ac:dyDescent="0.2">
      <c r="A551" s="179"/>
      <c r="B551" s="120" t="s">
        <v>207</v>
      </c>
      <c r="C551" s="54" t="s">
        <v>1179</v>
      </c>
      <c r="D551" s="653"/>
      <c r="E551" s="654"/>
      <c r="F551" s="653"/>
      <c r="G551" s="654"/>
      <c r="H551" s="653"/>
      <c r="I551" s="654"/>
      <c r="J551" s="653"/>
      <c r="K551" s="654"/>
      <c r="L551" s="653"/>
      <c r="M551" s="654"/>
      <c r="N551" s="653"/>
      <c r="O551" s="654"/>
      <c r="P551" s="653"/>
      <c r="Q551" s="654"/>
      <c r="R551" s="653"/>
      <c r="S551" s="654"/>
      <c r="T551" s="309"/>
      <c r="U551" s="19">
        <f t="shared" si="55"/>
        <v>0</v>
      </c>
      <c r="V551" s="175">
        <v>5</v>
      </c>
      <c r="W551" s="100">
        <f t="shared" si="56"/>
        <v>0</v>
      </c>
      <c r="X551" s="101"/>
      <c r="Y551" s="139"/>
      <c r="Z551" s="137"/>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row>
    <row r="552" spans="1:86" ht="45" customHeight="1" x14ac:dyDescent="0.2">
      <c r="A552" s="179"/>
      <c r="B552" s="120" t="s">
        <v>72</v>
      </c>
      <c r="C552" s="54" t="s">
        <v>698</v>
      </c>
      <c r="D552" s="653"/>
      <c r="E552" s="654"/>
      <c r="F552" s="653"/>
      <c r="G552" s="654"/>
      <c r="H552" s="653"/>
      <c r="I552" s="654"/>
      <c r="J552" s="653"/>
      <c r="K552" s="654"/>
      <c r="L552" s="653"/>
      <c r="M552" s="654"/>
      <c r="N552" s="653"/>
      <c r="O552" s="654"/>
      <c r="P552" s="653"/>
      <c r="Q552" s="654"/>
      <c r="R552" s="653"/>
      <c r="S552" s="654"/>
      <c r="T552" s="309"/>
      <c r="U552" s="19">
        <f t="shared" si="55"/>
        <v>0</v>
      </c>
      <c r="V552" s="180">
        <v>10</v>
      </c>
      <c r="W552" s="100">
        <f t="shared" si="56"/>
        <v>0</v>
      </c>
      <c r="X552" s="101"/>
      <c r="Y552" s="139"/>
      <c r="Z552" s="137" t="s">
        <v>138</v>
      </c>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row>
    <row r="553" spans="1:86" ht="27.95" customHeight="1" x14ac:dyDescent="0.2">
      <c r="A553" s="179"/>
      <c r="B553" s="120" t="s">
        <v>172</v>
      </c>
      <c r="C553" s="54" t="s">
        <v>166</v>
      </c>
      <c r="D553" s="653"/>
      <c r="E553" s="654"/>
      <c r="F553" s="653"/>
      <c r="G553" s="654"/>
      <c r="H553" s="653"/>
      <c r="I553" s="654"/>
      <c r="J553" s="653"/>
      <c r="K553" s="654"/>
      <c r="L553" s="653"/>
      <c r="M553" s="654"/>
      <c r="N553" s="653"/>
      <c r="O553" s="654"/>
      <c r="P553" s="653"/>
      <c r="Q553" s="654"/>
      <c r="R553" s="653"/>
      <c r="S553" s="654"/>
      <c r="T553" s="22"/>
      <c r="U553" s="19">
        <f>IF(OR(D553="s",F553="s",H553="s",J553="s",L553="s",N553="s",P553="s",R553="s"), 0, IF(OR(D553="a",F553="a",H553="a",J553="a",L553="a",N553="a",P553="a",R553="a",T553="NA"),V553,0))</f>
        <v>0</v>
      </c>
      <c r="V553" s="175">
        <v>5</v>
      </c>
      <c r="W553" s="100">
        <f>COUNTIF(D553:S553,"a")+COUNTIF(D553:S553,"s")+COUNTIF(T553,"NA")</f>
        <v>0</v>
      </c>
      <c r="X553" s="101"/>
      <c r="Y553" s="139"/>
      <c r="Z553" s="137" t="s">
        <v>138</v>
      </c>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row>
    <row r="554" spans="1:86" ht="45" customHeight="1" x14ac:dyDescent="0.2">
      <c r="A554" s="179"/>
      <c r="B554" s="120" t="s">
        <v>14</v>
      </c>
      <c r="C554" s="54" t="s">
        <v>130</v>
      </c>
      <c r="D554" s="653"/>
      <c r="E554" s="654"/>
      <c r="F554" s="653"/>
      <c r="G554" s="654"/>
      <c r="H554" s="653"/>
      <c r="I554" s="654"/>
      <c r="J554" s="653"/>
      <c r="K554" s="654"/>
      <c r="L554" s="653"/>
      <c r="M554" s="654"/>
      <c r="N554" s="653"/>
      <c r="O554" s="654"/>
      <c r="P554" s="653"/>
      <c r="Q554" s="654"/>
      <c r="R554" s="653"/>
      <c r="S554" s="654"/>
      <c r="T554" s="332"/>
      <c r="U554" s="19">
        <f t="shared" si="55"/>
        <v>0</v>
      </c>
      <c r="V554" s="175">
        <v>10</v>
      </c>
      <c r="W554" s="100">
        <f t="shared" si="56"/>
        <v>0</v>
      </c>
      <c r="X554" s="101"/>
      <c r="Y554" s="139"/>
      <c r="Z554" s="137" t="s">
        <v>138</v>
      </c>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row>
    <row r="555" spans="1:86" ht="27.95" customHeight="1" x14ac:dyDescent="0.2">
      <c r="A555" s="179"/>
      <c r="B555" s="120" t="s">
        <v>181</v>
      </c>
      <c r="C555" s="54" t="s">
        <v>699</v>
      </c>
      <c r="D555" s="661"/>
      <c r="E555" s="662"/>
      <c r="F555" s="661"/>
      <c r="G555" s="662"/>
      <c r="H555" s="661"/>
      <c r="I555" s="662"/>
      <c r="J555" s="661"/>
      <c r="K555" s="662"/>
      <c r="L555" s="661"/>
      <c r="M555" s="662"/>
      <c r="N555" s="661"/>
      <c r="O555" s="662"/>
      <c r="P555" s="661"/>
      <c r="Q555" s="662"/>
      <c r="R555" s="661"/>
      <c r="S555" s="662"/>
      <c r="T555" s="332"/>
      <c r="U555" s="19">
        <f t="shared" si="55"/>
        <v>0</v>
      </c>
      <c r="V555" s="180">
        <v>10</v>
      </c>
      <c r="W555" s="100">
        <f>IF((COUNTIF(D555:S555,"a")+COUNTIF(D555:S555,"s"))&gt;0,IF(OR((COUNTIF(D556:S556,"a")+COUNTIF(D556:S556,"s"))),0,COUNTIF(D555:S555,"a")+COUNTIF(D555:S555,"s")),COUNTIF(D555:S555,"a")+COUNTIF(D555:S555,"s"))</f>
        <v>0</v>
      </c>
      <c r="X555" s="101"/>
      <c r="Y555" s="139"/>
      <c r="Z555" s="137"/>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row>
    <row r="556" spans="1:86" ht="27.95" customHeight="1" thickBot="1" x14ac:dyDescent="0.25">
      <c r="A556" s="179"/>
      <c r="B556" s="121" t="s">
        <v>208</v>
      </c>
      <c r="C556" s="467" t="s">
        <v>700</v>
      </c>
      <c r="D556" s="645"/>
      <c r="E556" s="646"/>
      <c r="F556" s="645"/>
      <c r="G556" s="646"/>
      <c r="H556" s="645"/>
      <c r="I556" s="646"/>
      <c r="J556" s="645"/>
      <c r="K556" s="646"/>
      <c r="L556" s="645"/>
      <c r="M556" s="646"/>
      <c r="N556" s="645"/>
      <c r="O556" s="646"/>
      <c r="P556" s="645"/>
      <c r="Q556" s="646"/>
      <c r="R556" s="645"/>
      <c r="S556" s="646"/>
      <c r="T556" s="332"/>
      <c r="U556" s="436">
        <f t="shared" si="55"/>
        <v>0</v>
      </c>
      <c r="V556" s="189">
        <v>10</v>
      </c>
      <c r="W556" s="100">
        <f>IF((COUNTIF(D556:S556,"a")+COUNTIF(D556:S556,"s"))&gt;0,IF((COUNTIF(D555:S555,"a")+COUNTIF(D555:S555,"s"))&gt;0,0,COUNTIF(D556:S556,"a")+COUNTIF(D556:S556,"s")), COUNTIF(D556:S556,"a")+COUNTIF(D556:S556,"s"))</f>
        <v>0</v>
      </c>
      <c r="X556" s="101"/>
      <c r="Y556" s="139"/>
      <c r="Z556" s="137"/>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row>
    <row r="557" spans="1:86" ht="21" customHeight="1" thickTop="1" thickBot="1" x14ac:dyDescent="0.25">
      <c r="A557" s="179"/>
      <c r="B557" s="464"/>
      <c r="C557" s="465"/>
      <c r="D557" s="663" t="s">
        <v>140</v>
      </c>
      <c r="E557" s="689"/>
      <c r="F557" s="689"/>
      <c r="G557" s="689"/>
      <c r="H557" s="689"/>
      <c r="I557" s="689"/>
      <c r="J557" s="689"/>
      <c r="K557" s="689"/>
      <c r="L557" s="689"/>
      <c r="M557" s="689"/>
      <c r="N557" s="689"/>
      <c r="O557" s="689"/>
      <c r="P557" s="689"/>
      <c r="Q557" s="689"/>
      <c r="R557" s="689"/>
      <c r="S557" s="689"/>
      <c r="T557" s="764"/>
      <c r="U557" s="1">
        <f>SUM(U545:U556)</f>
        <v>0</v>
      </c>
      <c r="V557" s="176">
        <v>95</v>
      </c>
      <c r="X557" s="339"/>
      <c r="Y557" s="139"/>
      <c r="Z557" s="13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row>
    <row r="558" spans="1:86" ht="21" customHeight="1" thickBot="1" x14ac:dyDescent="0.25">
      <c r="A558" s="171"/>
      <c r="B558" s="127"/>
      <c r="C558" s="466"/>
      <c r="D558" s="866"/>
      <c r="E558" s="665"/>
      <c r="F558" s="748">
        <v>65</v>
      </c>
      <c r="G558" s="670"/>
      <c r="H558" s="670"/>
      <c r="I558" s="670"/>
      <c r="J558" s="670"/>
      <c r="K558" s="670"/>
      <c r="L558" s="670"/>
      <c r="M558" s="670"/>
      <c r="N558" s="670"/>
      <c r="O558" s="670"/>
      <c r="P558" s="670"/>
      <c r="Q558" s="670"/>
      <c r="R558" s="670"/>
      <c r="S558" s="670"/>
      <c r="T558" s="670"/>
      <c r="U558" s="670"/>
      <c r="V558" s="671"/>
      <c r="Z558" s="137"/>
    </row>
    <row r="559" spans="1:86" s="146" customFormat="1" ht="30" customHeight="1" thickBot="1" x14ac:dyDescent="0.25">
      <c r="A559" s="168"/>
      <c r="B559" s="118">
        <v>6300</v>
      </c>
      <c r="C559" s="91" t="s">
        <v>701</v>
      </c>
      <c r="D559" s="94"/>
      <c r="E559" s="212"/>
      <c r="F559" s="151" t="s">
        <v>139</v>
      </c>
      <c r="G559" s="32"/>
      <c r="H559" s="211"/>
      <c r="I559" s="212"/>
      <c r="J559" s="151"/>
      <c r="K559" s="32"/>
      <c r="L559" s="211" t="s">
        <v>139</v>
      </c>
      <c r="M559" s="212"/>
      <c r="N559" s="151"/>
      <c r="O559" s="93"/>
      <c r="P559" s="94"/>
      <c r="Q559" s="92"/>
      <c r="R559" s="95"/>
      <c r="S559" s="93"/>
      <c r="T559" s="156"/>
      <c r="U559" s="468"/>
      <c r="V559" s="173"/>
      <c r="W559" s="100"/>
      <c r="X559" s="412"/>
      <c r="Y559" s="330"/>
      <c r="Z559" s="137"/>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c r="CA559" s="145"/>
      <c r="CB559" s="145"/>
      <c r="CC559" s="145"/>
      <c r="CD559" s="145"/>
      <c r="CE559" s="145"/>
      <c r="CF559" s="145"/>
      <c r="CG559" s="145"/>
      <c r="CH559" s="145"/>
    </row>
    <row r="560" spans="1:86" ht="27.95" customHeight="1" x14ac:dyDescent="0.2">
      <c r="A560" s="187"/>
      <c r="B560" s="428" t="s">
        <v>30</v>
      </c>
      <c r="C560" s="86" t="s">
        <v>702</v>
      </c>
      <c r="D560" s="653"/>
      <c r="E560" s="654"/>
      <c r="F560" s="653"/>
      <c r="G560" s="654"/>
      <c r="H560" s="653"/>
      <c r="I560" s="654"/>
      <c r="J560" s="653"/>
      <c r="K560" s="654"/>
      <c r="L560" s="653"/>
      <c r="M560" s="654"/>
      <c r="N560" s="653"/>
      <c r="O560" s="654"/>
      <c r="P560" s="653"/>
      <c r="Q560" s="654"/>
      <c r="R560" s="653"/>
      <c r="S560" s="654"/>
      <c r="T560" s="309"/>
      <c r="U560" s="19">
        <f t="shared" ref="U560:U565" si="57">IF(OR(D560="s",F560="s",H560="s",J560="s",L560="s",N560="s",P560="s",R560="s"), 0, IF(OR(D560="a",F560="a",H560="a",J560="a",L560="a",N560="a",P560="a",R560="a"),V560,0))</f>
        <v>0</v>
      </c>
      <c r="V560" s="178">
        <v>20</v>
      </c>
      <c r="W560" s="100">
        <f>IF((COUNTIF(D560:S560,"a")+COUNTIF(D560:S560,"s"))&gt;0,IF(OR((COUNTIF(D561:S561,"a")+COUNTIF(D561:S561,"s"))),0,COUNTIF(D560:S560,"a")+COUNTIF(D560:S560,"s")),COUNTIF(D560:S560,"a")+COUNTIF(D560:S560,"s"))</f>
        <v>0</v>
      </c>
      <c r="X560" s="329"/>
      <c r="Y560" s="330"/>
      <c r="Z560" s="137"/>
    </row>
    <row r="561" spans="1:86" ht="45" customHeight="1" x14ac:dyDescent="0.2">
      <c r="A561" s="187"/>
      <c r="B561" s="469" t="s">
        <v>27</v>
      </c>
      <c r="C561" s="89" t="s">
        <v>703</v>
      </c>
      <c r="D561" s="653"/>
      <c r="E561" s="654"/>
      <c r="F561" s="653"/>
      <c r="G561" s="654"/>
      <c r="H561" s="653"/>
      <c r="I561" s="654"/>
      <c r="J561" s="653"/>
      <c r="K561" s="654"/>
      <c r="L561" s="653"/>
      <c r="M561" s="654"/>
      <c r="N561" s="653"/>
      <c r="O561" s="654"/>
      <c r="P561" s="653"/>
      <c r="Q561" s="654"/>
      <c r="R561" s="653"/>
      <c r="S561" s="654"/>
      <c r="T561" s="309"/>
      <c r="U561" s="35">
        <f t="shared" si="57"/>
        <v>0</v>
      </c>
      <c r="V561" s="227">
        <v>10</v>
      </c>
      <c r="W561" s="100">
        <f>IF((COUNTIF(D561:S561,"a")+COUNTIF(D561:S561,"s"))&gt;0,IF(OR((COUNTIF(D560:S560,"a")+COUNTIF(D560:S560,"s"))),0,COUNTIF(D561:S561,"a")+COUNTIF(D561:S561,"s")),COUNTIF(D561:S561,"a")+COUNTIF(D561:S561,"s"))</f>
        <v>0</v>
      </c>
      <c r="X561" s="329"/>
      <c r="Y561" s="330"/>
      <c r="Z561" s="137" t="s">
        <v>138</v>
      </c>
    </row>
    <row r="562" spans="1:86" ht="45" customHeight="1" x14ac:dyDescent="0.2">
      <c r="A562" s="187"/>
      <c r="B562" s="428" t="s">
        <v>28</v>
      </c>
      <c r="C562" s="86" t="s">
        <v>29</v>
      </c>
      <c r="D562" s="653"/>
      <c r="E562" s="654"/>
      <c r="F562" s="653"/>
      <c r="G562" s="654"/>
      <c r="H562" s="653"/>
      <c r="I562" s="654"/>
      <c r="J562" s="653"/>
      <c r="K562" s="654"/>
      <c r="L562" s="653"/>
      <c r="M562" s="654"/>
      <c r="N562" s="653"/>
      <c r="O562" s="654"/>
      <c r="P562" s="653"/>
      <c r="Q562" s="654"/>
      <c r="R562" s="653"/>
      <c r="S562" s="654"/>
      <c r="T562" s="309"/>
      <c r="U562" s="19">
        <f t="shared" si="57"/>
        <v>0</v>
      </c>
      <c r="V562" s="178">
        <v>20</v>
      </c>
      <c r="W562" s="100">
        <f>COUNTIF(D562:S562,"a")+COUNTIF(D562:S562,"s")</f>
        <v>0</v>
      </c>
      <c r="X562" s="329"/>
      <c r="Y562" s="330"/>
      <c r="Z562" s="137"/>
    </row>
    <row r="563" spans="1:86" ht="27.95" customHeight="1" x14ac:dyDescent="0.2">
      <c r="A563" s="187"/>
      <c r="B563" s="114" t="s">
        <v>704</v>
      </c>
      <c r="C563" s="81" t="s">
        <v>705</v>
      </c>
      <c r="D563" s="653"/>
      <c r="E563" s="654"/>
      <c r="F563" s="653"/>
      <c r="G563" s="654"/>
      <c r="H563" s="653"/>
      <c r="I563" s="654"/>
      <c r="J563" s="653"/>
      <c r="K563" s="654"/>
      <c r="L563" s="653"/>
      <c r="M563" s="654"/>
      <c r="N563" s="653"/>
      <c r="O563" s="654"/>
      <c r="P563" s="653"/>
      <c r="Q563" s="654"/>
      <c r="R563" s="653"/>
      <c r="S563" s="654"/>
      <c r="T563" s="309"/>
      <c r="U563" s="19">
        <f t="shared" si="57"/>
        <v>0</v>
      </c>
      <c r="V563" s="227">
        <v>20</v>
      </c>
      <c r="W563" s="100">
        <f>COUNTIF(D563:S563,"a")+COUNTIF(D563:S563,"s")</f>
        <v>0</v>
      </c>
      <c r="X563" s="329"/>
      <c r="Y563" s="330"/>
      <c r="Z563" s="137" t="s">
        <v>138</v>
      </c>
    </row>
    <row r="564" spans="1:86" ht="27.95" customHeight="1" x14ac:dyDescent="0.2">
      <c r="A564" s="187"/>
      <c r="B564" s="428" t="s">
        <v>706</v>
      </c>
      <c r="C564" s="86" t="s">
        <v>707</v>
      </c>
      <c r="D564" s="653"/>
      <c r="E564" s="654"/>
      <c r="F564" s="653"/>
      <c r="G564" s="654"/>
      <c r="H564" s="653"/>
      <c r="I564" s="654"/>
      <c r="J564" s="653"/>
      <c r="K564" s="654"/>
      <c r="L564" s="653"/>
      <c r="M564" s="654"/>
      <c r="N564" s="653"/>
      <c r="O564" s="654"/>
      <c r="P564" s="653"/>
      <c r="Q564" s="654"/>
      <c r="R564" s="653"/>
      <c r="S564" s="654"/>
      <c r="T564" s="309"/>
      <c r="U564" s="19">
        <f t="shared" si="57"/>
        <v>0</v>
      </c>
      <c r="V564" s="178">
        <v>5</v>
      </c>
      <c r="W564" s="100">
        <f>COUNTIF(D564:S564,"a")+COUNTIF(D564:S564,"s")</f>
        <v>0</v>
      </c>
      <c r="X564" s="329"/>
      <c r="Y564" s="330"/>
      <c r="Z564" s="137" t="s">
        <v>138</v>
      </c>
    </row>
    <row r="565" spans="1:86" ht="27.95" customHeight="1" thickBot="1" x14ac:dyDescent="0.25">
      <c r="A565" s="187"/>
      <c r="B565" s="114" t="s">
        <v>241</v>
      </c>
      <c r="C565" s="81" t="s">
        <v>708</v>
      </c>
      <c r="D565" s="653"/>
      <c r="E565" s="654"/>
      <c r="F565" s="653"/>
      <c r="G565" s="654"/>
      <c r="H565" s="653"/>
      <c r="I565" s="654"/>
      <c r="J565" s="653"/>
      <c r="K565" s="654"/>
      <c r="L565" s="653"/>
      <c r="M565" s="654"/>
      <c r="N565" s="653"/>
      <c r="O565" s="654"/>
      <c r="P565" s="653"/>
      <c r="Q565" s="654"/>
      <c r="R565" s="653"/>
      <c r="S565" s="654"/>
      <c r="T565" s="309"/>
      <c r="U565" s="19">
        <f t="shared" si="57"/>
        <v>0</v>
      </c>
      <c r="V565" s="227">
        <v>5</v>
      </c>
      <c r="W565" s="100">
        <f>COUNTIF(D565:S565,"a")+COUNTIF(D565:S565,"s")</f>
        <v>0</v>
      </c>
      <c r="X565" s="329"/>
      <c r="Y565" s="330"/>
      <c r="Z565" s="137" t="s">
        <v>138</v>
      </c>
    </row>
    <row r="566" spans="1:86" s="146" customFormat="1" ht="21.6" customHeight="1" thickTop="1" thickBot="1" x14ac:dyDescent="0.25">
      <c r="A566" s="179"/>
      <c r="B566" s="43"/>
      <c r="C566" s="438"/>
      <c r="D566" s="663" t="s">
        <v>140</v>
      </c>
      <c r="E566" s="689"/>
      <c r="F566" s="689"/>
      <c r="G566" s="689"/>
      <c r="H566" s="689"/>
      <c r="I566" s="689"/>
      <c r="J566" s="689"/>
      <c r="K566" s="689"/>
      <c r="L566" s="689"/>
      <c r="M566" s="689"/>
      <c r="N566" s="689"/>
      <c r="O566" s="689"/>
      <c r="P566" s="689"/>
      <c r="Q566" s="689"/>
      <c r="R566" s="689"/>
      <c r="S566" s="689"/>
      <c r="T566" s="764"/>
      <c r="U566" s="1">
        <f>SUM(U560:U565)</f>
        <v>0</v>
      </c>
      <c r="V566" s="176">
        <f>SUM(V560,V562:V565)</f>
        <v>70</v>
      </c>
      <c r="W566" s="100"/>
      <c r="X566" s="416"/>
      <c r="Y566" s="470"/>
      <c r="Z566" s="137"/>
      <c r="AA566" s="471"/>
      <c r="AB566" s="471"/>
      <c r="AC566" s="471"/>
      <c r="AD566" s="471"/>
      <c r="AE566" s="471"/>
      <c r="AF566" s="471"/>
      <c r="AG566" s="471"/>
      <c r="AH566" s="471"/>
      <c r="AI566" s="471"/>
      <c r="AJ566" s="471"/>
      <c r="AK566" s="471"/>
      <c r="AL566" s="471"/>
      <c r="AM566" s="471"/>
      <c r="AN566" s="471"/>
      <c r="AO566" s="471"/>
      <c r="AP566" s="471"/>
      <c r="AQ566" s="471"/>
      <c r="AR566" s="471"/>
      <c r="AS566" s="471"/>
      <c r="AT566" s="471"/>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c r="CA566" s="145"/>
      <c r="CB566" s="145"/>
      <c r="CC566" s="145"/>
      <c r="CD566" s="145"/>
      <c r="CE566" s="145"/>
      <c r="CF566" s="145"/>
      <c r="CG566" s="145"/>
      <c r="CH566" s="145"/>
    </row>
    <row r="567" spans="1:86" s="146" customFormat="1" ht="21.6" customHeight="1" thickBot="1" x14ac:dyDescent="0.25">
      <c r="A567" s="171"/>
      <c r="B567" s="44"/>
      <c r="C567" s="358"/>
      <c r="D567" s="664"/>
      <c r="E567" s="928"/>
      <c r="F567" s="929">
        <v>40</v>
      </c>
      <c r="G567" s="670"/>
      <c r="H567" s="670"/>
      <c r="I567" s="670"/>
      <c r="J567" s="670"/>
      <c r="K567" s="670"/>
      <c r="L567" s="670"/>
      <c r="M567" s="670"/>
      <c r="N567" s="670"/>
      <c r="O567" s="670"/>
      <c r="P567" s="670"/>
      <c r="Q567" s="670"/>
      <c r="R567" s="670"/>
      <c r="S567" s="670"/>
      <c r="T567" s="670"/>
      <c r="U567" s="670"/>
      <c r="V567" s="671"/>
      <c r="W567" s="100"/>
      <c r="X567" s="412"/>
      <c r="Y567" s="330"/>
      <c r="Z567" s="137"/>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c r="CA567" s="145"/>
      <c r="CB567" s="145"/>
      <c r="CC567" s="145"/>
      <c r="CD567" s="145"/>
      <c r="CE567" s="145"/>
      <c r="CF567" s="145"/>
      <c r="CG567" s="145"/>
      <c r="CH567" s="145"/>
    </row>
    <row r="568" spans="1:86" ht="30" customHeight="1" thickBot="1" x14ac:dyDescent="0.25">
      <c r="A568" s="179"/>
      <c r="B568" s="123">
        <v>6500</v>
      </c>
      <c r="C568" s="199" t="s">
        <v>709</v>
      </c>
      <c r="D568" s="5" t="s">
        <v>139</v>
      </c>
      <c r="E568" s="9"/>
      <c r="F568" s="10" t="s">
        <v>139</v>
      </c>
      <c r="G568" s="11"/>
      <c r="H568" s="5"/>
      <c r="I568" s="9"/>
      <c r="J568" s="4"/>
      <c r="K568" s="11"/>
      <c r="L568" s="5" t="s">
        <v>139</v>
      </c>
      <c r="M568" s="9"/>
      <c r="N568" s="10"/>
      <c r="O568" s="11"/>
      <c r="P568" s="301"/>
      <c r="Q568" s="214"/>
      <c r="R568" s="301"/>
      <c r="S568" s="214"/>
      <c r="T568" s="7"/>
      <c r="U568" s="8"/>
      <c r="V568" s="177"/>
      <c r="Z568" s="137"/>
    </row>
    <row r="569" spans="1:86" ht="27.95" customHeight="1" x14ac:dyDescent="0.2">
      <c r="A569" s="179"/>
      <c r="B569" s="111" t="s">
        <v>710</v>
      </c>
      <c r="C569" s="472" t="s">
        <v>711</v>
      </c>
      <c r="D569" s="674"/>
      <c r="E569" s="675"/>
      <c r="F569" s="674"/>
      <c r="G569" s="675"/>
      <c r="H569" s="674"/>
      <c r="I569" s="675"/>
      <c r="J569" s="674"/>
      <c r="K569" s="675"/>
      <c r="L569" s="674"/>
      <c r="M569" s="675"/>
      <c r="N569" s="674"/>
      <c r="O569" s="675"/>
      <c r="P569" s="674"/>
      <c r="Q569" s="675"/>
      <c r="R569" s="674"/>
      <c r="S569" s="675"/>
      <c r="T569" s="225"/>
      <c r="U569" s="21">
        <f>IF(OR(D569="s",F569="s",H569="s",J569="s",L569="s",N569="s",P569="s",R569="s"), 0, IF(OR(D569="a",F569="a",H569="a",J569="a",L569="a",N569="a",P569="a",R569="a"),V569,0))</f>
        <v>0</v>
      </c>
      <c r="V569" s="178">
        <v>10</v>
      </c>
      <c r="W569" s="100">
        <f>COUNTIF(D569:S569,"a")+COUNTIF(D569:S569,"s")</f>
        <v>0</v>
      </c>
      <c r="X569" s="101"/>
      <c r="Y569" s="139"/>
      <c r="Z569" s="137" t="s">
        <v>138</v>
      </c>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row>
    <row r="570" spans="1:86" ht="27.95" customHeight="1" x14ac:dyDescent="0.2">
      <c r="A570" s="179"/>
      <c r="B570" s="120" t="s">
        <v>712</v>
      </c>
      <c r="C570" s="311" t="s">
        <v>713</v>
      </c>
      <c r="D570" s="653"/>
      <c r="E570" s="654"/>
      <c r="F570" s="653"/>
      <c r="G570" s="654"/>
      <c r="H570" s="653"/>
      <c r="I570" s="654"/>
      <c r="J570" s="653"/>
      <c r="K570" s="654"/>
      <c r="L570" s="653"/>
      <c r="M570" s="654"/>
      <c r="N570" s="653"/>
      <c r="O570" s="654"/>
      <c r="P570" s="653"/>
      <c r="Q570" s="654"/>
      <c r="R570" s="653"/>
      <c r="S570" s="654"/>
      <c r="T570" s="225"/>
      <c r="U570" s="19">
        <f>IF(OR(D570="s",F570="s",H570="s",J570="s",L570="s",N570="s",P570="s",R570="s"), 0, IF(OR(D570="a",F570="a",H570="a",J570="a",L570="a",N570="a",P570="a",R570="a"),V570,0))</f>
        <v>0</v>
      </c>
      <c r="V570" s="175">
        <v>10</v>
      </c>
      <c r="W570" s="100">
        <f>COUNTIF(D570:S570,"a")+COUNTIF(D570:S570,"s")</f>
        <v>0</v>
      </c>
      <c r="X570" s="101"/>
      <c r="Y570" s="139"/>
      <c r="Z570" s="137" t="s">
        <v>138</v>
      </c>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row>
    <row r="571" spans="1:86" ht="27.95" customHeight="1" x14ac:dyDescent="0.2">
      <c r="A571" s="179"/>
      <c r="B571" s="120" t="s">
        <v>714</v>
      </c>
      <c r="C571" s="311" t="s">
        <v>715</v>
      </c>
      <c r="D571" s="653"/>
      <c r="E571" s="654"/>
      <c r="F571" s="653"/>
      <c r="G571" s="654"/>
      <c r="H571" s="653"/>
      <c r="I571" s="654"/>
      <c r="J571" s="653"/>
      <c r="K571" s="654"/>
      <c r="L571" s="653"/>
      <c r="M571" s="654"/>
      <c r="N571" s="653"/>
      <c r="O571" s="654"/>
      <c r="P571" s="653"/>
      <c r="Q571" s="654"/>
      <c r="R571" s="653"/>
      <c r="S571" s="654"/>
      <c r="T571" s="225"/>
      <c r="U571" s="19">
        <f>IF(OR(D571="s",F571="s",H571="s",J571="s",L571="s",N571="s",P571="s",R571="s"), 0, IF(OR(D571="a",F571="a",H571="a",J571="a",L571="a",N571="a",P571="a",R571="a"),V571,0))</f>
        <v>0</v>
      </c>
      <c r="V571" s="175">
        <v>10</v>
      </c>
      <c r="W571" s="100">
        <f>COUNTIF(D571:S571,"a")+COUNTIF(D571:S571,"s")</f>
        <v>0</v>
      </c>
      <c r="X571" s="101"/>
      <c r="Y571" s="139"/>
      <c r="Z571" s="137" t="s">
        <v>138</v>
      </c>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row>
    <row r="572" spans="1:86" ht="27.95" customHeight="1" thickBot="1" x14ac:dyDescent="0.25">
      <c r="A572" s="179"/>
      <c r="B572" s="120" t="s">
        <v>716</v>
      </c>
      <c r="C572" s="311" t="s">
        <v>717</v>
      </c>
      <c r="D572" s="733"/>
      <c r="E572" s="734"/>
      <c r="F572" s="733"/>
      <c r="G572" s="734"/>
      <c r="H572" s="733"/>
      <c r="I572" s="734"/>
      <c r="J572" s="733"/>
      <c r="K572" s="734"/>
      <c r="L572" s="733"/>
      <c r="M572" s="734"/>
      <c r="N572" s="733"/>
      <c r="O572" s="734"/>
      <c r="P572" s="733"/>
      <c r="Q572" s="734"/>
      <c r="R572" s="733"/>
      <c r="S572" s="734"/>
      <c r="T572" s="225"/>
      <c r="U572" s="304">
        <f>IF(OR(D572="s",F572="s",H572="s",J572="s",L572="s",N572="s",P572="s",R572="s"), 0, IF(OR(D572="a",F572="a",H572="a",J572="a",L572="a",N572="a",P572="a",R572="a"),V572,0))</f>
        <v>0</v>
      </c>
      <c r="V572" s="175">
        <v>10</v>
      </c>
      <c r="W572" s="100">
        <f>COUNTIF(D572:S572,"a")+COUNTIF(D572:S572,"s")</f>
        <v>0</v>
      </c>
      <c r="X572" s="101"/>
      <c r="Z572" s="137" t="s">
        <v>138</v>
      </c>
    </row>
    <row r="573" spans="1:86" ht="21" customHeight="1" thickTop="1" thickBot="1" x14ac:dyDescent="0.25">
      <c r="A573" s="179"/>
      <c r="B573" s="473"/>
      <c r="C573" s="313"/>
      <c r="D573" s="663" t="s">
        <v>140</v>
      </c>
      <c r="E573" s="689"/>
      <c r="F573" s="689"/>
      <c r="G573" s="689"/>
      <c r="H573" s="689"/>
      <c r="I573" s="689"/>
      <c r="J573" s="689"/>
      <c r="K573" s="689"/>
      <c r="L573" s="689"/>
      <c r="M573" s="689"/>
      <c r="N573" s="689"/>
      <c r="O573" s="689"/>
      <c r="P573" s="689"/>
      <c r="Q573" s="689"/>
      <c r="R573" s="689"/>
      <c r="S573" s="689"/>
      <c r="T573" s="764"/>
      <c r="U573" s="1">
        <f>SUM(U569:U572)</f>
        <v>0</v>
      </c>
      <c r="V573" s="176">
        <f>SUM(V569:V572)</f>
        <v>40</v>
      </c>
      <c r="X573" s="339"/>
      <c r="Z573" s="137"/>
    </row>
    <row r="574" spans="1:86" ht="21" customHeight="1" thickBot="1" x14ac:dyDescent="0.25">
      <c r="A574" s="179"/>
      <c r="B574" s="474"/>
      <c r="C574" s="475"/>
      <c r="D574" s="664"/>
      <c r="E574" s="928"/>
      <c r="F574" s="930">
        <v>40</v>
      </c>
      <c r="G574" s="670"/>
      <c r="H574" s="670"/>
      <c r="I574" s="670"/>
      <c r="J574" s="670"/>
      <c r="K574" s="670"/>
      <c r="L574" s="670"/>
      <c r="M574" s="670"/>
      <c r="N574" s="670"/>
      <c r="O574" s="670"/>
      <c r="P574" s="670"/>
      <c r="Q574" s="670"/>
      <c r="R574" s="670"/>
      <c r="S574" s="670"/>
      <c r="T574" s="670"/>
      <c r="U574" s="670"/>
      <c r="V574" s="671"/>
      <c r="Y574" s="139"/>
      <c r="Z574" s="137"/>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row>
    <row r="575" spans="1:86" ht="30" customHeight="1" thickBot="1" x14ac:dyDescent="0.25">
      <c r="A575" s="168"/>
      <c r="B575" s="123" t="s">
        <v>331</v>
      </c>
      <c r="C575" s="476" t="s">
        <v>332</v>
      </c>
      <c r="D575" s="211"/>
      <c r="E575" s="212"/>
      <c r="F575" s="259"/>
      <c r="G575" s="259"/>
      <c r="H575" s="211"/>
      <c r="I575" s="461"/>
      <c r="J575" s="211"/>
      <c r="K575" s="461"/>
      <c r="L575" s="462"/>
      <c r="M575" s="461"/>
      <c r="N575" s="462"/>
      <c r="O575" s="461"/>
      <c r="P575" s="462"/>
      <c r="Q575" s="461"/>
      <c r="R575" s="462"/>
      <c r="S575" s="461"/>
      <c r="T575" s="148"/>
      <c r="U575" s="149"/>
      <c r="V575" s="149"/>
      <c r="Z575" s="137"/>
    </row>
    <row r="576" spans="1:86" ht="106.5" customHeight="1" x14ac:dyDescent="0.2">
      <c r="A576" s="179"/>
      <c r="B576" s="111" t="s">
        <v>718</v>
      </c>
      <c r="C576" s="47" t="s">
        <v>719</v>
      </c>
      <c r="D576" s="674"/>
      <c r="E576" s="675"/>
      <c r="F576" s="674"/>
      <c r="G576" s="675"/>
      <c r="H576" s="674"/>
      <c r="I576" s="675"/>
      <c r="J576" s="674"/>
      <c r="K576" s="675"/>
      <c r="L576" s="674"/>
      <c r="M576" s="675"/>
      <c r="N576" s="674"/>
      <c r="O576" s="675"/>
      <c r="P576" s="674"/>
      <c r="Q576" s="675"/>
      <c r="R576" s="674"/>
      <c r="S576" s="675"/>
      <c r="T576" s="309"/>
      <c r="U576" s="21">
        <f>IF(OR(D576="s",F576="s",H576="s",J576="s",L576="s",N576="s",P576="s",R576="s"), 0, IF(OR(D576="a",F576="a",H576="a",J576="a",L576="a",N576="a",P576="a",R576="a"),V576,0))</f>
        <v>0</v>
      </c>
      <c r="V576" s="178">
        <v>5</v>
      </c>
      <c r="W576" s="100">
        <f>COUNTIF(D576:S576,"a")+COUNTIF(D576:S576,"s")</f>
        <v>0</v>
      </c>
      <c r="X576" s="101"/>
      <c r="Y576" s="139"/>
      <c r="Z576" s="137" t="s">
        <v>333</v>
      </c>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row>
    <row r="577" spans="1:46" ht="45" customHeight="1" x14ac:dyDescent="0.2">
      <c r="A577" s="179"/>
      <c r="B577" s="120" t="s">
        <v>720</v>
      </c>
      <c r="C577" s="47" t="s">
        <v>721</v>
      </c>
      <c r="D577" s="653"/>
      <c r="E577" s="654"/>
      <c r="F577" s="653"/>
      <c r="G577" s="654"/>
      <c r="H577" s="653"/>
      <c r="I577" s="654"/>
      <c r="J577" s="653"/>
      <c r="K577" s="654"/>
      <c r="L577" s="653"/>
      <c r="M577" s="654"/>
      <c r="N577" s="653"/>
      <c r="O577" s="654"/>
      <c r="P577" s="653"/>
      <c r="Q577" s="654"/>
      <c r="R577" s="653"/>
      <c r="S577" s="654"/>
      <c r="T577" s="309"/>
      <c r="U577" s="19">
        <f t="shared" ref="U577:U583" si="58">IF(OR(D577="s",F577="s",H577="s",J577="s",L577="s",N577="s",P577="s",R577="s"), 0, IF(OR(D577="a",F577="a",H577="a",J577="a",L577="a",N577="a",P577="a",R577="a"),V577,0))</f>
        <v>0</v>
      </c>
      <c r="V577" s="178">
        <v>5</v>
      </c>
      <c r="W577" s="100">
        <f t="shared" ref="W577:W583" si="59">COUNTIF(D577:S577,"a")+COUNTIF(D577:S577,"s")</f>
        <v>0</v>
      </c>
      <c r="X577" s="101"/>
      <c r="Y577" s="139"/>
      <c r="Z577" s="13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row>
    <row r="578" spans="1:46" ht="27.95" customHeight="1" x14ac:dyDescent="0.2">
      <c r="A578" s="179"/>
      <c r="B578" s="120" t="s">
        <v>722</v>
      </c>
      <c r="C578" s="54" t="s">
        <v>723</v>
      </c>
      <c r="D578" s="653"/>
      <c r="E578" s="654"/>
      <c r="F578" s="653"/>
      <c r="G578" s="654"/>
      <c r="H578" s="653"/>
      <c r="I578" s="654"/>
      <c r="J578" s="653"/>
      <c r="K578" s="654"/>
      <c r="L578" s="653"/>
      <c r="M578" s="654"/>
      <c r="N578" s="653"/>
      <c r="O578" s="654"/>
      <c r="P578" s="653"/>
      <c r="Q578" s="654"/>
      <c r="R578" s="653"/>
      <c r="S578" s="654"/>
      <c r="T578" s="309"/>
      <c r="U578" s="19">
        <f t="shared" si="58"/>
        <v>0</v>
      </c>
      <c r="V578" s="175">
        <v>5</v>
      </c>
      <c r="W578" s="100">
        <f t="shared" si="59"/>
        <v>0</v>
      </c>
      <c r="X578" s="101"/>
      <c r="Y578" s="139"/>
      <c r="Z578" s="137" t="s">
        <v>333</v>
      </c>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row>
    <row r="579" spans="1:46" ht="27.95" customHeight="1" x14ac:dyDescent="0.2">
      <c r="A579" s="179"/>
      <c r="B579" s="120" t="s">
        <v>724</v>
      </c>
      <c r="C579" s="54" t="s">
        <v>725</v>
      </c>
      <c r="D579" s="653"/>
      <c r="E579" s="654"/>
      <c r="F579" s="653"/>
      <c r="G579" s="654"/>
      <c r="H579" s="653"/>
      <c r="I579" s="654"/>
      <c r="J579" s="653"/>
      <c r="K579" s="654"/>
      <c r="L579" s="653"/>
      <c r="M579" s="654"/>
      <c r="N579" s="653"/>
      <c r="O579" s="654"/>
      <c r="P579" s="653"/>
      <c r="Q579" s="654"/>
      <c r="R579" s="653"/>
      <c r="S579" s="654"/>
      <c r="T579" s="309"/>
      <c r="U579" s="19">
        <f t="shared" si="58"/>
        <v>0</v>
      </c>
      <c r="V579" s="180">
        <v>5</v>
      </c>
      <c r="W579" s="100">
        <f t="shared" si="59"/>
        <v>0</v>
      </c>
      <c r="X579" s="101"/>
      <c r="Y579" s="139"/>
      <c r="Z579" s="137"/>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row>
    <row r="580" spans="1:46" ht="45" customHeight="1" x14ac:dyDescent="0.2">
      <c r="A580" s="179"/>
      <c r="B580" s="120" t="s">
        <v>726</v>
      </c>
      <c r="C580" s="54" t="s">
        <v>727</v>
      </c>
      <c r="D580" s="653"/>
      <c r="E580" s="654"/>
      <c r="F580" s="653"/>
      <c r="G580" s="654"/>
      <c r="H580" s="653"/>
      <c r="I580" s="654"/>
      <c r="J580" s="653"/>
      <c r="K580" s="654"/>
      <c r="L580" s="653"/>
      <c r="M580" s="654"/>
      <c r="N580" s="653"/>
      <c r="O580" s="654"/>
      <c r="P580" s="653"/>
      <c r="Q580" s="654"/>
      <c r="R580" s="653"/>
      <c r="S580" s="654"/>
      <c r="T580" s="309"/>
      <c r="U580" s="19">
        <f t="shared" si="58"/>
        <v>0</v>
      </c>
      <c r="V580" s="175">
        <v>5</v>
      </c>
      <c r="W580" s="100">
        <f t="shared" si="59"/>
        <v>0</v>
      </c>
      <c r="X580" s="101"/>
      <c r="Y580" s="139"/>
      <c r="Z580" s="137"/>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row>
    <row r="581" spans="1:46" ht="45" customHeight="1" x14ac:dyDescent="0.2">
      <c r="A581" s="179"/>
      <c r="B581" s="120" t="s">
        <v>334</v>
      </c>
      <c r="C581" s="47" t="s">
        <v>728</v>
      </c>
      <c r="D581" s="653"/>
      <c r="E581" s="654"/>
      <c r="F581" s="653"/>
      <c r="G581" s="654"/>
      <c r="H581" s="653"/>
      <c r="I581" s="654"/>
      <c r="J581" s="653"/>
      <c r="K581" s="654"/>
      <c r="L581" s="653"/>
      <c r="M581" s="654"/>
      <c r="N581" s="653"/>
      <c r="O581" s="654"/>
      <c r="P581" s="653"/>
      <c r="Q581" s="654"/>
      <c r="R581" s="653"/>
      <c r="S581" s="654"/>
      <c r="T581" s="309"/>
      <c r="U581" s="19">
        <f t="shared" si="58"/>
        <v>0</v>
      </c>
      <c r="V581" s="178">
        <v>10</v>
      </c>
      <c r="W581" s="100">
        <f t="shared" si="59"/>
        <v>0</v>
      </c>
      <c r="X581" s="101"/>
      <c r="Y581" s="139"/>
      <c r="Z581" s="137"/>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row>
    <row r="582" spans="1:46" ht="67.7" customHeight="1" x14ac:dyDescent="0.2">
      <c r="A582" s="179"/>
      <c r="B582" s="120" t="s">
        <v>335</v>
      </c>
      <c r="C582" s="54" t="s">
        <v>729</v>
      </c>
      <c r="D582" s="653"/>
      <c r="E582" s="654"/>
      <c r="F582" s="653"/>
      <c r="G582" s="654"/>
      <c r="H582" s="653"/>
      <c r="I582" s="654"/>
      <c r="J582" s="653"/>
      <c r="K582" s="654"/>
      <c r="L582" s="653"/>
      <c r="M582" s="654"/>
      <c r="N582" s="653"/>
      <c r="O582" s="654"/>
      <c r="P582" s="653"/>
      <c r="Q582" s="654"/>
      <c r="R582" s="653"/>
      <c r="S582" s="654"/>
      <c r="T582" s="309"/>
      <c r="U582" s="19">
        <f t="shared" si="58"/>
        <v>0</v>
      </c>
      <c r="V582" s="175">
        <v>10</v>
      </c>
      <c r="W582" s="100">
        <f t="shared" si="59"/>
        <v>0</v>
      </c>
      <c r="X582" s="101"/>
      <c r="Y582" s="139"/>
      <c r="Z582" s="137" t="s">
        <v>333</v>
      </c>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row>
    <row r="583" spans="1:46" ht="45" customHeight="1" thickBot="1" x14ac:dyDescent="0.25">
      <c r="A583" s="179"/>
      <c r="B583" s="120" t="s">
        <v>730</v>
      </c>
      <c r="C583" s="54" t="s">
        <v>1102</v>
      </c>
      <c r="D583" s="653"/>
      <c r="E583" s="654"/>
      <c r="F583" s="653"/>
      <c r="G583" s="654"/>
      <c r="H583" s="653"/>
      <c r="I583" s="654"/>
      <c r="J583" s="653"/>
      <c r="K583" s="654"/>
      <c r="L583" s="653"/>
      <c r="M583" s="654"/>
      <c r="N583" s="653"/>
      <c r="O583" s="654"/>
      <c r="P583" s="653"/>
      <c r="Q583" s="654"/>
      <c r="R583" s="653"/>
      <c r="S583" s="654"/>
      <c r="T583" s="309"/>
      <c r="U583" s="19">
        <f t="shared" si="58"/>
        <v>0</v>
      </c>
      <c r="V583" s="180">
        <v>5</v>
      </c>
      <c r="W583" s="100">
        <f t="shared" si="59"/>
        <v>0</v>
      </c>
      <c r="X583" s="101"/>
      <c r="Y583" s="139"/>
      <c r="Z583" s="137"/>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row>
    <row r="584" spans="1:46" ht="21" customHeight="1" thickTop="1" thickBot="1" x14ac:dyDescent="0.25">
      <c r="A584" s="179"/>
      <c r="B584" s="464"/>
      <c r="C584" s="465"/>
      <c r="D584" s="663" t="s">
        <v>140</v>
      </c>
      <c r="E584" s="689"/>
      <c r="F584" s="689"/>
      <c r="G584" s="689"/>
      <c r="H584" s="689"/>
      <c r="I584" s="689"/>
      <c r="J584" s="689"/>
      <c r="K584" s="689"/>
      <c r="L584" s="689"/>
      <c r="M584" s="689"/>
      <c r="N584" s="689"/>
      <c r="O584" s="689"/>
      <c r="P584" s="689"/>
      <c r="Q584" s="689"/>
      <c r="R584" s="689"/>
      <c r="S584" s="689"/>
      <c r="T584" s="764"/>
      <c r="U584" s="1">
        <f>SUM(U576:U583)</f>
        <v>0</v>
      </c>
      <c r="V584" s="176">
        <f>SUM(V576:V583)</f>
        <v>50</v>
      </c>
      <c r="X584" s="339"/>
      <c r="Y584" s="139"/>
      <c r="Z584" s="137"/>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row>
    <row r="585" spans="1:46" ht="21" customHeight="1" thickBot="1" x14ac:dyDescent="0.25">
      <c r="A585" s="171"/>
      <c r="B585" s="127"/>
      <c r="C585" s="466"/>
      <c r="D585" s="866"/>
      <c r="E585" s="665"/>
      <c r="F585" s="931">
        <v>20</v>
      </c>
      <c r="G585" s="932"/>
      <c r="H585" s="932"/>
      <c r="I585" s="932"/>
      <c r="J585" s="932"/>
      <c r="K585" s="932"/>
      <c r="L585" s="932"/>
      <c r="M585" s="932"/>
      <c r="N585" s="932"/>
      <c r="O585" s="932"/>
      <c r="P585" s="932"/>
      <c r="Q585" s="932"/>
      <c r="R585" s="932"/>
      <c r="S585" s="932"/>
      <c r="T585" s="932"/>
      <c r="U585" s="932"/>
      <c r="V585" s="933"/>
      <c r="Z585" s="137"/>
    </row>
    <row r="586" spans="1:46" ht="33" customHeight="1" thickBot="1" x14ac:dyDescent="0.25">
      <c r="A586" s="202"/>
      <c r="B586" s="133">
        <v>7000</v>
      </c>
      <c r="C586" s="890" t="s">
        <v>159</v>
      </c>
      <c r="D586" s="891"/>
      <c r="E586" s="891"/>
      <c r="F586" s="891"/>
      <c r="G586" s="891"/>
      <c r="H586" s="891"/>
      <c r="I586" s="891"/>
      <c r="J586" s="891"/>
      <c r="K586" s="891"/>
      <c r="L586" s="891"/>
      <c r="M586" s="891"/>
      <c r="N586" s="891"/>
      <c r="O586" s="891"/>
      <c r="P586" s="891"/>
      <c r="Q586" s="891"/>
      <c r="R586" s="891"/>
      <c r="S586" s="891"/>
      <c r="T586" s="891"/>
      <c r="U586" s="891"/>
      <c r="V586" s="892"/>
      <c r="Y586" s="139"/>
      <c r="Z586" s="137"/>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row>
    <row r="587" spans="1:46" ht="30" customHeight="1" thickBot="1" x14ac:dyDescent="0.25">
      <c r="A587" s="179"/>
      <c r="B587" s="118" t="s">
        <v>275</v>
      </c>
      <c r="C587" s="477" t="s">
        <v>279</v>
      </c>
      <c r="D587" s="5" t="s">
        <v>139</v>
      </c>
      <c r="E587" s="14"/>
      <c r="F587" s="478"/>
      <c r="G587" s="479"/>
      <c r="H587" s="15"/>
      <c r="I587" s="14"/>
      <c r="J587" s="478"/>
      <c r="K587" s="479"/>
      <c r="L587" s="5" t="s">
        <v>139</v>
      </c>
      <c r="M587" s="212"/>
      <c r="N587" s="151"/>
      <c r="O587" s="480"/>
      <c r="P587" s="462"/>
      <c r="Q587" s="461"/>
      <c r="R587" s="481"/>
      <c r="S587" s="480"/>
      <c r="T587" s="148"/>
      <c r="U587" s="149"/>
      <c r="V587" s="149"/>
      <c r="Y587" s="139"/>
      <c r="Z587" s="13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row>
    <row r="588" spans="1:46" ht="27.95" customHeight="1" x14ac:dyDescent="0.2">
      <c r="A588" s="179"/>
      <c r="B588" s="111" t="s">
        <v>161</v>
      </c>
      <c r="C588" s="47" t="s">
        <v>731</v>
      </c>
      <c r="D588" s="653"/>
      <c r="E588" s="654"/>
      <c r="F588" s="653"/>
      <c r="G588" s="654"/>
      <c r="H588" s="653"/>
      <c r="I588" s="654"/>
      <c r="J588" s="653"/>
      <c r="K588" s="654"/>
      <c r="L588" s="653"/>
      <c r="M588" s="654"/>
      <c r="N588" s="653"/>
      <c r="O588" s="654"/>
      <c r="P588" s="653"/>
      <c r="Q588" s="654"/>
      <c r="R588" s="653"/>
      <c r="S588" s="654"/>
      <c r="T588" s="225"/>
      <c r="U588" s="21">
        <f t="shared" ref="U588:U593" si="60">IF(OR(D588="s",F588="s",H588="s",J588="s",L588="s",N588="s",P588="s",R588="s"), 0, IF(OR(D588="a",F588="a",H588="a",J588="a",L588="a",N588="a",P588="a",R588="a"),V588,0))</f>
        <v>0</v>
      </c>
      <c r="V588" s="178">
        <v>10</v>
      </c>
      <c r="W588" s="100">
        <f t="shared" ref="W588:W593" si="61">COUNTIF(D588:S588,"a")+COUNTIF(D588:S588,"s")</f>
        <v>0</v>
      </c>
      <c r="X588" s="101"/>
      <c r="Y588" s="139"/>
      <c r="Z588" s="137"/>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row>
    <row r="589" spans="1:46" ht="27.95" customHeight="1" x14ac:dyDescent="0.2">
      <c r="A589" s="179"/>
      <c r="B589" s="120" t="s">
        <v>276</v>
      </c>
      <c r="C589" s="54" t="s">
        <v>732</v>
      </c>
      <c r="D589" s="653"/>
      <c r="E589" s="654"/>
      <c r="F589" s="653"/>
      <c r="G589" s="654"/>
      <c r="H589" s="653"/>
      <c r="I589" s="654"/>
      <c r="J589" s="653"/>
      <c r="K589" s="654"/>
      <c r="L589" s="653"/>
      <c r="M589" s="654"/>
      <c r="N589" s="653"/>
      <c r="O589" s="654"/>
      <c r="P589" s="653"/>
      <c r="Q589" s="654"/>
      <c r="R589" s="653"/>
      <c r="S589" s="654"/>
      <c r="T589" s="225"/>
      <c r="U589" s="19">
        <f t="shared" si="60"/>
        <v>0</v>
      </c>
      <c r="V589" s="175">
        <v>10</v>
      </c>
      <c r="W589" s="100">
        <f t="shared" si="61"/>
        <v>0</v>
      </c>
      <c r="X589" s="329"/>
      <c r="Y589" s="470"/>
      <c r="Z589" s="137"/>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row>
    <row r="590" spans="1:46" ht="27.95" customHeight="1" x14ac:dyDescent="0.2">
      <c r="A590" s="179"/>
      <c r="B590" s="120" t="s">
        <v>162</v>
      </c>
      <c r="C590" s="54" t="s">
        <v>733</v>
      </c>
      <c r="D590" s="653"/>
      <c r="E590" s="654"/>
      <c r="F590" s="653"/>
      <c r="G590" s="654"/>
      <c r="H590" s="653"/>
      <c r="I590" s="654"/>
      <c r="J590" s="653"/>
      <c r="K590" s="654"/>
      <c r="L590" s="653"/>
      <c r="M590" s="654"/>
      <c r="N590" s="653"/>
      <c r="O590" s="654"/>
      <c r="P590" s="653"/>
      <c r="Q590" s="654"/>
      <c r="R590" s="653"/>
      <c r="S590" s="654"/>
      <c r="T590" s="225"/>
      <c r="U590" s="19">
        <f t="shared" si="60"/>
        <v>0</v>
      </c>
      <c r="V590" s="175">
        <v>10</v>
      </c>
      <c r="W590" s="100">
        <f t="shared" si="61"/>
        <v>0</v>
      </c>
      <c r="X590" s="101"/>
      <c r="Y590" s="139"/>
      <c r="Z590" s="137" t="s">
        <v>138</v>
      </c>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row>
    <row r="591" spans="1:46" ht="27.95" customHeight="1" x14ac:dyDescent="0.2">
      <c r="A591" s="168"/>
      <c r="B591" s="120" t="s">
        <v>278</v>
      </c>
      <c r="C591" s="482" t="s">
        <v>734</v>
      </c>
      <c r="D591" s="653"/>
      <c r="E591" s="654"/>
      <c r="F591" s="653"/>
      <c r="G591" s="654"/>
      <c r="H591" s="653"/>
      <c r="I591" s="654"/>
      <c r="J591" s="653"/>
      <c r="K591" s="654"/>
      <c r="L591" s="653"/>
      <c r="M591" s="654"/>
      <c r="N591" s="653"/>
      <c r="O591" s="654"/>
      <c r="P591" s="653"/>
      <c r="Q591" s="654"/>
      <c r="R591" s="653"/>
      <c r="S591" s="654"/>
      <c r="T591" s="225"/>
      <c r="U591" s="19">
        <f t="shared" si="60"/>
        <v>0</v>
      </c>
      <c r="V591" s="175">
        <v>10</v>
      </c>
      <c r="W591" s="100">
        <f t="shared" si="61"/>
        <v>0</v>
      </c>
      <c r="X591" s="101"/>
      <c r="Z591" s="137" t="s">
        <v>138</v>
      </c>
    </row>
    <row r="592" spans="1:46" ht="45" customHeight="1" x14ac:dyDescent="0.2">
      <c r="A592" s="179"/>
      <c r="B592" s="120" t="s">
        <v>163</v>
      </c>
      <c r="C592" s="54" t="s">
        <v>735</v>
      </c>
      <c r="D592" s="653"/>
      <c r="E592" s="654"/>
      <c r="F592" s="653"/>
      <c r="G592" s="654"/>
      <c r="H592" s="653"/>
      <c r="I592" s="654"/>
      <c r="J592" s="653"/>
      <c r="K592" s="654"/>
      <c r="L592" s="653"/>
      <c r="M592" s="654"/>
      <c r="N592" s="653"/>
      <c r="O592" s="654"/>
      <c r="P592" s="653"/>
      <c r="Q592" s="654"/>
      <c r="R592" s="653"/>
      <c r="S592" s="654"/>
      <c r="T592" s="225"/>
      <c r="U592" s="19">
        <f t="shared" si="60"/>
        <v>0</v>
      </c>
      <c r="V592" s="175">
        <v>10</v>
      </c>
      <c r="W592" s="100">
        <f t="shared" si="61"/>
        <v>0</v>
      </c>
      <c r="X592" s="101"/>
      <c r="Z592" s="137"/>
    </row>
    <row r="593" spans="1:46" ht="45" customHeight="1" thickBot="1" x14ac:dyDescent="0.25">
      <c r="A593" s="179"/>
      <c r="B593" s="120" t="s">
        <v>277</v>
      </c>
      <c r="C593" s="54" t="s">
        <v>736</v>
      </c>
      <c r="D593" s="653"/>
      <c r="E593" s="654"/>
      <c r="F593" s="653"/>
      <c r="G593" s="654"/>
      <c r="H593" s="653"/>
      <c r="I593" s="654"/>
      <c r="J593" s="653"/>
      <c r="K593" s="654"/>
      <c r="L593" s="653"/>
      <c r="M593" s="654"/>
      <c r="N593" s="653"/>
      <c r="O593" s="654"/>
      <c r="P593" s="653"/>
      <c r="Q593" s="654"/>
      <c r="R593" s="653"/>
      <c r="S593" s="654"/>
      <c r="T593" s="225"/>
      <c r="U593" s="19">
        <f t="shared" si="60"/>
        <v>0</v>
      </c>
      <c r="V593" s="189">
        <v>10</v>
      </c>
      <c r="W593" s="100">
        <f t="shared" si="61"/>
        <v>0</v>
      </c>
      <c r="X593" s="101"/>
      <c r="Z593" s="137"/>
    </row>
    <row r="594" spans="1:46" ht="21.6" customHeight="1" thickTop="1" thickBot="1" x14ac:dyDescent="0.25">
      <c r="A594" s="179"/>
      <c r="B594" s="437"/>
      <c r="C594" s="313"/>
      <c r="D594" s="663" t="s">
        <v>140</v>
      </c>
      <c r="E594" s="689"/>
      <c r="F594" s="689"/>
      <c r="G594" s="689"/>
      <c r="H594" s="689"/>
      <c r="I594" s="689"/>
      <c r="J594" s="689"/>
      <c r="K594" s="689"/>
      <c r="L594" s="689"/>
      <c r="M594" s="689"/>
      <c r="N594" s="689"/>
      <c r="O594" s="689"/>
      <c r="P594" s="689"/>
      <c r="Q594" s="689"/>
      <c r="R594" s="689"/>
      <c r="S594" s="689"/>
      <c r="T594" s="764"/>
      <c r="U594" s="1">
        <f>SUM(U588:U593)</f>
        <v>0</v>
      </c>
      <c r="V594" s="380">
        <f>SUM(V588:V593)</f>
        <v>60</v>
      </c>
      <c r="X594" s="339"/>
      <c r="Y594" s="138"/>
      <c r="Z594" s="137"/>
      <c r="AB594" s="138"/>
      <c r="AC594" s="138"/>
      <c r="AD594" s="138"/>
      <c r="AE594" s="138"/>
      <c r="AF594" s="138"/>
      <c r="AG594" s="138"/>
      <c r="AH594" s="138"/>
      <c r="AI594" s="138"/>
      <c r="AJ594" s="138"/>
      <c r="AK594" s="138"/>
      <c r="AL594" s="138"/>
      <c r="AM594" s="138"/>
      <c r="AN594" s="138"/>
      <c r="AO594" s="138"/>
      <c r="AP594" s="138"/>
      <c r="AQ594" s="138"/>
      <c r="AR594" s="138"/>
      <c r="AS594" s="138"/>
      <c r="AT594" s="138"/>
    </row>
    <row r="595" spans="1:46" ht="21" customHeight="1" thickBot="1" x14ac:dyDescent="0.25">
      <c r="A595" s="171"/>
      <c r="B595" s="483"/>
      <c r="C595" s="358"/>
      <c r="D595" s="664"/>
      <c r="E595" s="928"/>
      <c r="F595" s="746">
        <v>20</v>
      </c>
      <c r="G595" s="934"/>
      <c r="H595" s="934"/>
      <c r="I595" s="934"/>
      <c r="J595" s="934"/>
      <c r="K595" s="934"/>
      <c r="L595" s="934"/>
      <c r="M595" s="934"/>
      <c r="N595" s="934"/>
      <c r="O595" s="934"/>
      <c r="P595" s="934"/>
      <c r="Q595" s="934"/>
      <c r="R595" s="934"/>
      <c r="S595" s="934"/>
      <c r="T595" s="934"/>
      <c r="U595" s="934"/>
      <c r="V595" s="935"/>
      <c r="Y595" s="138"/>
      <c r="Z595" s="137"/>
      <c r="AB595" s="138"/>
      <c r="AC595" s="138"/>
      <c r="AD595" s="138"/>
      <c r="AE595" s="138"/>
      <c r="AF595" s="138"/>
      <c r="AG595" s="138"/>
      <c r="AH595" s="138"/>
      <c r="AI595" s="138"/>
      <c r="AJ595" s="138"/>
      <c r="AK595" s="138"/>
      <c r="AL595" s="138"/>
      <c r="AM595" s="138"/>
      <c r="AN595" s="138"/>
      <c r="AO595" s="138"/>
      <c r="AP595" s="138"/>
      <c r="AQ595" s="138"/>
      <c r="AR595" s="138"/>
      <c r="AS595" s="138"/>
      <c r="AT595" s="138"/>
    </row>
    <row r="596" spans="1:46" ht="30" customHeight="1" thickBot="1" x14ac:dyDescent="0.25">
      <c r="A596" s="168"/>
      <c r="B596" s="118">
        <v>7300</v>
      </c>
      <c r="C596" s="147" t="s">
        <v>737</v>
      </c>
      <c r="D596" s="211" t="s">
        <v>139</v>
      </c>
      <c r="E596" s="212"/>
      <c r="F596" s="151"/>
      <c r="G596" s="32"/>
      <c r="H596" s="211"/>
      <c r="I596" s="212"/>
      <c r="J596" s="151"/>
      <c r="K596" s="32"/>
      <c r="L596" s="211"/>
      <c r="M596" s="212"/>
      <c r="N596" s="151"/>
      <c r="O596" s="480"/>
      <c r="P596" s="462"/>
      <c r="Q596" s="461"/>
      <c r="R596" s="481"/>
      <c r="S596" s="480"/>
      <c r="T596" s="148"/>
      <c r="U596" s="149"/>
      <c r="V596" s="149"/>
      <c r="Y596" s="139"/>
      <c r="Z596" s="137"/>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row>
    <row r="597" spans="1:46" ht="27.95" customHeight="1" x14ac:dyDescent="0.2">
      <c r="A597" s="179"/>
      <c r="B597" s="120" t="s">
        <v>247</v>
      </c>
      <c r="C597" s="54" t="s">
        <v>738</v>
      </c>
      <c r="D597" s="653"/>
      <c r="E597" s="654"/>
      <c r="F597" s="653"/>
      <c r="G597" s="654"/>
      <c r="H597" s="653"/>
      <c r="I597" s="654"/>
      <c r="J597" s="653"/>
      <c r="K597" s="654"/>
      <c r="L597" s="653"/>
      <c r="M597" s="654"/>
      <c r="N597" s="653"/>
      <c r="O597" s="654"/>
      <c r="P597" s="653"/>
      <c r="Q597" s="654"/>
      <c r="R597" s="653"/>
      <c r="S597" s="654"/>
      <c r="T597" s="225"/>
      <c r="U597" s="19">
        <f t="shared" ref="U597:U603" si="62">IF(OR(D597="s",F597="s",H597="s",J597="s",L597="s",N597="s",P597="s",R597="s"), 0, IF(OR(D597="a",F597="a",H597="a",J597="a",L597="a",N597="a",P597="a",R597="a"),V597,0))</f>
        <v>0</v>
      </c>
      <c r="V597" s="175">
        <v>5</v>
      </c>
      <c r="W597" s="100">
        <f t="shared" ref="W597:W601" si="63">COUNTIF(D597:S597,"a")+COUNTIF(D597:S597,"s")</f>
        <v>0</v>
      </c>
      <c r="X597" s="101"/>
      <c r="Y597" s="139"/>
      <c r="Z597" s="137" t="s">
        <v>138</v>
      </c>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row>
    <row r="598" spans="1:46" ht="27.95" customHeight="1" x14ac:dyDescent="0.2">
      <c r="A598" s="179"/>
      <c r="B598" s="120" t="s">
        <v>280</v>
      </c>
      <c r="C598" s="54" t="s">
        <v>739</v>
      </c>
      <c r="D598" s="653"/>
      <c r="E598" s="654"/>
      <c r="F598" s="653"/>
      <c r="G598" s="654"/>
      <c r="H598" s="653"/>
      <c r="I598" s="654"/>
      <c r="J598" s="653"/>
      <c r="K598" s="654"/>
      <c r="L598" s="653"/>
      <c r="M598" s="654"/>
      <c r="N598" s="653"/>
      <c r="O598" s="654"/>
      <c r="P598" s="653"/>
      <c r="Q598" s="654"/>
      <c r="R598" s="653"/>
      <c r="S598" s="654"/>
      <c r="T598" s="225"/>
      <c r="U598" s="19">
        <f>IF(OR(D598="s",F598="s",H598="s",J598="s",L598="s",N598="s",P598="s",R598="s"), 0, IF(OR(D598="a",F598="a",H598="a",J598="a",L598="a",N598="a",P598="a",R598="a"),V598,0))</f>
        <v>0</v>
      </c>
      <c r="V598" s="175">
        <v>5</v>
      </c>
      <c r="W598" s="100">
        <f>COUNTIF(D598:S598,"a")+COUNTIF(D598:S598,"s")</f>
        <v>0</v>
      </c>
      <c r="X598" s="101"/>
      <c r="Z598" s="137" t="s">
        <v>138</v>
      </c>
    </row>
    <row r="599" spans="1:46" ht="27.95" customHeight="1" x14ac:dyDescent="0.2">
      <c r="A599" s="179"/>
      <c r="B599" s="120" t="s">
        <v>36</v>
      </c>
      <c r="C599" s="54" t="s">
        <v>740</v>
      </c>
      <c r="D599" s="653"/>
      <c r="E599" s="654"/>
      <c r="F599" s="653"/>
      <c r="G599" s="654"/>
      <c r="H599" s="653"/>
      <c r="I599" s="654"/>
      <c r="J599" s="653"/>
      <c r="K599" s="654"/>
      <c r="L599" s="653"/>
      <c r="M599" s="654"/>
      <c r="N599" s="653"/>
      <c r="O599" s="654"/>
      <c r="P599" s="653"/>
      <c r="Q599" s="654"/>
      <c r="R599" s="653"/>
      <c r="S599" s="654"/>
      <c r="T599" s="225"/>
      <c r="U599" s="19">
        <f t="shared" si="62"/>
        <v>0</v>
      </c>
      <c r="V599" s="175">
        <v>5</v>
      </c>
      <c r="W599" s="100">
        <f t="shared" si="63"/>
        <v>0</v>
      </c>
      <c r="X599" s="101"/>
      <c r="Z599" s="137"/>
    </row>
    <row r="600" spans="1:46" ht="27.95" customHeight="1" x14ac:dyDescent="0.2">
      <c r="A600" s="179"/>
      <c r="B600" s="120" t="s">
        <v>56</v>
      </c>
      <c r="C600" s="54" t="s">
        <v>741</v>
      </c>
      <c r="D600" s="653"/>
      <c r="E600" s="654"/>
      <c r="F600" s="653"/>
      <c r="G600" s="654"/>
      <c r="H600" s="653"/>
      <c r="I600" s="654"/>
      <c r="J600" s="653"/>
      <c r="K600" s="654"/>
      <c r="L600" s="653"/>
      <c r="M600" s="654"/>
      <c r="N600" s="653"/>
      <c r="O600" s="654"/>
      <c r="P600" s="653"/>
      <c r="Q600" s="654"/>
      <c r="R600" s="653"/>
      <c r="S600" s="654"/>
      <c r="T600" s="225"/>
      <c r="U600" s="19">
        <f t="shared" si="62"/>
        <v>0</v>
      </c>
      <c r="V600" s="175">
        <v>10</v>
      </c>
      <c r="W600" s="100">
        <f t="shared" si="63"/>
        <v>0</v>
      </c>
      <c r="X600" s="101"/>
      <c r="Z600" s="137"/>
    </row>
    <row r="601" spans="1:46" ht="27.95" customHeight="1" x14ac:dyDescent="0.2">
      <c r="A601" s="179"/>
      <c r="B601" s="120" t="s">
        <v>57</v>
      </c>
      <c r="C601" s="54" t="s">
        <v>742</v>
      </c>
      <c r="D601" s="653"/>
      <c r="E601" s="654"/>
      <c r="F601" s="653"/>
      <c r="G601" s="654"/>
      <c r="H601" s="653"/>
      <c r="I601" s="654"/>
      <c r="J601" s="653"/>
      <c r="K601" s="654"/>
      <c r="L601" s="653"/>
      <c r="M601" s="654"/>
      <c r="N601" s="653"/>
      <c r="O601" s="654"/>
      <c r="P601" s="653"/>
      <c r="Q601" s="654"/>
      <c r="R601" s="653"/>
      <c r="S601" s="654"/>
      <c r="T601" s="225"/>
      <c r="U601" s="19">
        <f t="shared" si="62"/>
        <v>0</v>
      </c>
      <c r="V601" s="175">
        <v>5</v>
      </c>
      <c r="W601" s="100">
        <f t="shared" si="63"/>
        <v>0</v>
      </c>
      <c r="X601" s="101"/>
      <c r="Z601" s="137"/>
    </row>
    <row r="602" spans="1:46" ht="45" customHeight="1" x14ac:dyDescent="0.2">
      <c r="A602" s="179"/>
      <c r="B602" s="120" t="s">
        <v>223</v>
      </c>
      <c r="C602" s="54" t="s">
        <v>743</v>
      </c>
      <c r="D602" s="653"/>
      <c r="E602" s="654"/>
      <c r="F602" s="653"/>
      <c r="G602" s="654"/>
      <c r="H602" s="653"/>
      <c r="I602" s="654"/>
      <c r="J602" s="653"/>
      <c r="K602" s="654"/>
      <c r="L602" s="653"/>
      <c r="M602" s="654"/>
      <c r="N602" s="653"/>
      <c r="O602" s="654"/>
      <c r="P602" s="653"/>
      <c r="Q602" s="654"/>
      <c r="R602" s="653"/>
      <c r="S602" s="654"/>
      <c r="T602" s="225"/>
      <c r="U602" s="19">
        <f t="shared" si="62"/>
        <v>0</v>
      </c>
      <c r="V602" s="175">
        <v>5</v>
      </c>
      <c r="W602" s="100">
        <f>IF((COUNTIF(D602:S602,"a")+COUNTIF(D602:S602,"s"))&gt;0,IF(OR((COUNTIF(D604:S604,"a")+COUNTIF(D604:S604,"s"))),0,COUNTIF(D602:S602,"a")+COUNTIF(D602:S602,"s")),COUNTIF(D602:S602,"a")+COUNTIF(D602:S602,"s"))</f>
        <v>0</v>
      </c>
      <c r="X602" s="101"/>
      <c r="Z602" s="137" t="s">
        <v>138</v>
      </c>
    </row>
    <row r="603" spans="1:46" ht="27.95" customHeight="1" x14ac:dyDescent="0.2">
      <c r="A603" s="179"/>
      <c r="B603" s="120" t="s">
        <v>281</v>
      </c>
      <c r="C603" s="54" t="s">
        <v>744</v>
      </c>
      <c r="D603" s="653"/>
      <c r="E603" s="654"/>
      <c r="F603" s="653"/>
      <c r="G603" s="654"/>
      <c r="H603" s="653"/>
      <c r="I603" s="654"/>
      <c r="J603" s="653"/>
      <c r="K603" s="654"/>
      <c r="L603" s="653"/>
      <c r="M603" s="654"/>
      <c r="N603" s="653"/>
      <c r="O603" s="654"/>
      <c r="P603" s="653"/>
      <c r="Q603" s="654"/>
      <c r="R603" s="653"/>
      <c r="S603" s="654"/>
      <c r="T603" s="225"/>
      <c r="U603" s="19">
        <f t="shared" si="62"/>
        <v>0</v>
      </c>
      <c r="V603" s="175">
        <v>5</v>
      </c>
      <c r="W603" s="100">
        <f>IF((COUNTIF(D603:S603,"a")+COUNTIF(D603:S603,"s"))&gt;0,IF(OR((COUNTIF(D604:S604,"a")+COUNTIF(D604:S604,"s"))),0,COUNTIF(D603:S603,"a")+COUNTIF(D603:S603,"s")),COUNTIF(D603:S603,"a")+COUNTIF(D603:S603,"s"))</f>
        <v>0</v>
      </c>
      <c r="X603" s="101"/>
      <c r="Y603" s="139"/>
      <c r="Z603" s="137" t="s">
        <v>138</v>
      </c>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row>
    <row r="604" spans="1:46" ht="27.95" customHeight="1" x14ac:dyDescent="0.2">
      <c r="A604" s="179"/>
      <c r="B604" s="121" t="s">
        <v>282</v>
      </c>
      <c r="C604" s="435" t="s">
        <v>745</v>
      </c>
      <c r="D604" s="653"/>
      <c r="E604" s="654"/>
      <c r="F604" s="653"/>
      <c r="G604" s="654"/>
      <c r="H604" s="653"/>
      <c r="I604" s="654"/>
      <c r="J604" s="653"/>
      <c r="K604" s="654"/>
      <c r="L604" s="653"/>
      <c r="M604" s="654"/>
      <c r="N604" s="653"/>
      <c r="O604" s="654"/>
      <c r="P604" s="653"/>
      <c r="Q604" s="654"/>
      <c r="R604" s="653"/>
      <c r="S604" s="654"/>
      <c r="T604" s="225"/>
      <c r="U604" s="35">
        <f>IF(OR(D604="s",F604="s",H604="s",J604="s",L604="s",N604="s",P604="s",R604="s"), 0, IF(OR(D604="a",F604="a",H604="a",J604="a",L604="a",N604="a",P604="a",R604="a"),V604,0))</f>
        <v>0</v>
      </c>
      <c r="V604" s="175">
        <v>10</v>
      </c>
      <c r="W604" s="100">
        <f>IF((COUNTIF(D604:S604,"a")+COUNTIF(D604:S604,"s"))&gt;0,IF(OR((COUNTIF(D602:S603,"a")+COUNTIF(D602:S603,"s"))),0,COUNTIF(D604:S604,"a")+COUNTIF(D604:S604,"s")),COUNTIF(D604:S604,"a")+COUNTIF(D604:S604,"s"))</f>
        <v>0</v>
      </c>
      <c r="X604" s="101"/>
      <c r="Y604" s="139"/>
      <c r="Z604" s="137" t="s">
        <v>138</v>
      </c>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row>
    <row r="605" spans="1:46" ht="27.95" customHeight="1" x14ac:dyDescent="0.2">
      <c r="A605" s="179"/>
      <c r="B605" s="120" t="s">
        <v>167</v>
      </c>
      <c r="C605" s="54" t="s">
        <v>746</v>
      </c>
      <c r="D605" s="653"/>
      <c r="E605" s="654"/>
      <c r="F605" s="653"/>
      <c r="G605" s="654"/>
      <c r="H605" s="653"/>
      <c r="I605" s="654"/>
      <c r="J605" s="653"/>
      <c r="K605" s="654"/>
      <c r="L605" s="653"/>
      <c r="M605" s="654"/>
      <c r="N605" s="653"/>
      <c r="O605" s="654"/>
      <c r="P605" s="653"/>
      <c r="Q605" s="654"/>
      <c r="R605" s="653"/>
      <c r="S605" s="654"/>
      <c r="T605" s="225"/>
      <c r="U605" s="19">
        <f>IF(OR(D605="s",F605="s",H605="s",J605="s",L605="s",N605="s",P605="s",R605="s"), 0, IF(OR(D605="a",F605="a",H605="a",J605="a",L605="a",N605="a",P605="a",R605="a"),V605,0))</f>
        <v>0</v>
      </c>
      <c r="V605" s="175">
        <v>10</v>
      </c>
      <c r="W605" s="100">
        <f>COUNTIF(D605:S605,"a")+COUNTIF(D605:S605,"s")</f>
        <v>0</v>
      </c>
      <c r="X605" s="101"/>
      <c r="Y605" s="139"/>
      <c r="Z605" s="137"/>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row>
    <row r="606" spans="1:46" ht="27.95" customHeight="1" thickBot="1" x14ac:dyDescent="0.25">
      <c r="A606" s="179"/>
      <c r="B606" s="120" t="s">
        <v>283</v>
      </c>
      <c r="C606" s="54" t="s">
        <v>747</v>
      </c>
      <c r="D606" s="653"/>
      <c r="E606" s="654"/>
      <c r="F606" s="653"/>
      <c r="G606" s="654"/>
      <c r="H606" s="653"/>
      <c r="I606" s="654"/>
      <c r="J606" s="653"/>
      <c r="K606" s="654"/>
      <c r="L606" s="653"/>
      <c r="M606" s="654"/>
      <c r="N606" s="653"/>
      <c r="O606" s="654"/>
      <c r="P606" s="653"/>
      <c r="Q606" s="654"/>
      <c r="R606" s="653"/>
      <c r="S606" s="654"/>
      <c r="T606" s="225"/>
      <c r="U606" s="19">
        <f>IF(OR(D606="s",F606="s",H606="s",J606="s",L606="s",N606="s",P606="s",R606="s"), 0, IF(OR(D606="a",F606="a",H606="a",J606="a",L606="a",N606="a",P606="a",R606="a"),V606,0))</f>
        <v>0</v>
      </c>
      <c r="V606" s="189">
        <v>5</v>
      </c>
      <c r="W606" s="100">
        <f>COUNTIF(D606:S606,"a")+COUNTIF(D606:S606,"s")</f>
        <v>0</v>
      </c>
      <c r="X606" s="101"/>
      <c r="Y606" s="139"/>
      <c r="Z606" s="137"/>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row>
    <row r="607" spans="1:46" ht="21.6" customHeight="1" thickTop="1" thickBot="1" x14ac:dyDescent="0.25">
      <c r="A607" s="179"/>
      <c r="B607" s="437"/>
      <c r="C607" s="313"/>
      <c r="D607" s="663" t="s">
        <v>140</v>
      </c>
      <c r="E607" s="689"/>
      <c r="F607" s="689"/>
      <c r="G607" s="689"/>
      <c r="H607" s="689"/>
      <c r="I607" s="689"/>
      <c r="J607" s="689"/>
      <c r="K607" s="689"/>
      <c r="L607" s="689"/>
      <c r="M607" s="689"/>
      <c r="N607" s="689"/>
      <c r="O607" s="689"/>
      <c r="P607" s="689"/>
      <c r="Q607" s="689"/>
      <c r="R607" s="689"/>
      <c r="S607" s="689"/>
      <c r="T607" s="764"/>
      <c r="U607" s="1">
        <f>SUM(U597:U606)</f>
        <v>0</v>
      </c>
      <c r="V607" s="380">
        <f>SUM(V605:V606)+SUM(V597:V603)</f>
        <v>55</v>
      </c>
      <c r="X607" s="339"/>
      <c r="Y607" s="138"/>
      <c r="Z607" s="137"/>
      <c r="AB607" s="138"/>
      <c r="AC607" s="138"/>
      <c r="AD607" s="138"/>
      <c r="AE607" s="138"/>
      <c r="AF607" s="138"/>
      <c r="AG607" s="138"/>
      <c r="AH607" s="138"/>
      <c r="AI607" s="138"/>
      <c r="AJ607" s="138"/>
      <c r="AK607" s="138"/>
      <c r="AL607" s="138"/>
      <c r="AM607" s="138"/>
      <c r="AN607" s="138"/>
      <c r="AO607" s="138"/>
      <c r="AP607" s="138"/>
      <c r="AQ607" s="138"/>
      <c r="AR607" s="138"/>
      <c r="AS607" s="138"/>
      <c r="AT607" s="138"/>
    </row>
    <row r="608" spans="1:46" ht="21" customHeight="1" thickBot="1" x14ac:dyDescent="0.25">
      <c r="A608" s="171"/>
      <c r="B608" s="483"/>
      <c r="C608" s="358"/>
      <c r="D608" s="664"/>
      <c r="E608" s="928"/>
      <c r="F608" s="753">
        <v>20</v>
      </c>
      <c r="G608" s="670"/>
      <c r="H608" s="670"/>
      <c r="I608" s="670"/>
      <c r="J608" s="670"/>
      <c r="K608" s="670"/>
      <c r="L608" s="670"/>
      <c r="M608" s="670"/>
      <c r="N608" s="670"/>
      <c r="O608" s="670"/>
      <c r="P608" s="670"/>
      <c r="Q608" s="670"/>
      <c r="R608" s="670"/>
      <c r="S608" s="670"/>
      <c r="T608" s="670"/>
      <c r="U608" s="670"/>
      <c r="V608" s="671"/>
      <c r="Y608" s="138"/>
      <c r="Z608" s="137"/>
      <c r="AB608" s="138"/>
      <c r="AC608" s="138"/>
      <c r="AD608" s="138"/>
      <c r="AE608" s="138"/>
      <c r="AF608" s="138"/>
      <c r="AG608" s="138"/>
      <c r="AH608" s="138"/>
      <c r="AI608" s="138"/>
      <c r="AJ608" s="138"/>
      <c r="AK608" s="138"/>
      <c r="AL608" s="138"/>
      <c r="AM608" s="138"/>
      <c r="AN608" s="138"/>
      <c r="AO608" s="138"/>
      <c r="AP608" s="138"/>
      <c r="AQ608" s="138"/>
      <c r="AR608" s="138"/>
      <c r="AS608" s="138"/>
      <c r="AT608" s="138"/>
    </row>
    <row r="609" spans="1:86" ht="30" customHeight="1" thickBot="1" x14ac:dyDescent="0.25">
      <c r="A609" s="168"/>
      <c r="B609" s="118">
        <v>7400</v>
      </c>
      <c r="C609" s="91" t="s">
        <v>748</v>
      </c>
      <c r="D609" s="211" t="s">
        <v>139</v>
      </c>
      <c r="E609" s="212"/>
      <c r="F609" s="151" t="s">
        <v>139</v>
      </c>
      <c r="G609" s="32"/>
      <c r="H609" s="211" t="s">
        <v>139</v>
      </c>
      <c r="I609" s="212"/>
      <c r="J609" s="151" t="s">
        <v>139</v>
      </c>
      <c r="K609" s="32"/>
      <c r="L609" s="211" t="s">
        <v>139</v>
      </c>
      <c r="M609" s="212"/>
      <c r="N609" s="151" t="s">
        <v>139</v>
      </c>
      <c r="O609" s="32"/>
      <c r="P609" s="211" t="s">
        <v>139</v>
      </c>
      <c r="Q609" s="212"/>
      <c r="R609" s="151" t="s">
        <v>139</v>
      </c>
      <c r="S609" s="93"/>
      <c r="T609" s="156"/>
      <c r="U609" s="97"/>
      <c r="V609" s="186"/>
      <c r="Y609" s="138"/>
      <c r="Z609" s="137"/>
      <c r="AB609" s="138"/>
      <c r="AC609" s="138"/>
      <c r="AD609" s="138"/>
      <c r="AE609" s="138"/>
      <c r="AF609" s="138"/>
      <c r="AG609" s="138"/>
      <c r="AH609" s="138"/>
      <c r="AI609" s="138"/>
      <c r="AJ609" s="138"/>
      <c r="AK609" s="138"/>
      <c r="AL609" s="138"/>
      <c r="AM609" s="138"/>
      <c r="AN609" s="138"/>
      <c r="AO609" s="138"/>
      <c r="AP609" s="138"/>
      <c r="AQ609" s="138"/>
      <c r="AR609" s="138"/>
      <c r="AS609" s="138"/>
      <c r="AT609" s="138"/>
    </row>
    <row r="610" spans="1:86" ht="45" customHeight="1" x14ac:dyDescent="0.2">
      <c r="A610" s="179"/>
      <c r="B610" s="111" t="s">
        <v>251</v>
      </c>
      <c r="C610" s="47" t="s">
        <v>749</v>
      </c>
      <c r="D610" s="674"/>
      <c r="E610" s="675"/>
      <c r="F610" s="674"/>
      <c r="G610" s="675"/>
      <c r="H610" s="674"/>
      <c r="I610" s="675"/>
      <c r="J610" s="674"/>
      <c r="K610" s="675"/>
      <c r="L610" s="674"/>
      <c r="M610" s="675"/>
      <c r="N610" s="674"/>
      <c r="O610" s="675"/>
      <c r="P610" s="674"/>
      <c r="Q610" s="675"/>
      <c r="R610" s="674"/>
      <c r="S610" s="675"/>
      <c r="T610" s="225"/>
      <c r="U610" s="21">
        <f t="shared" ref="U610:U614" si="64">IF(OR(D610="s",F610="s",H610="s",J610="s",L610="s",N610="s",P610="s",R610="s"), 0, IF(OR(D610="a",F610="a",H610="a",J610="a",L610="a",N610="a",P610="a",R610="a"),V610,0))</f>
        <v>0</v>
      </c>
      <c r="V610" s="178">
        <v>20</v>
      </c>
      <c r="W610" s="100">
        <f t="shared" ref="W610:W614" si="65">COUNTIF(D610:S610,"a")+COUNTIF(D610:S610,"s")</f>
        <v>0</v>
      </c>
      <c r="X610" s="101"/>
      <c r="Y610" s="138"/>
      <c r="Z610" s="137" t="s">
        <v>138</v>
      </c>
      <c r="AB610" s="138"/>
      <c r="AC610" s="138"/>
      <c r="AD610" s="138"/>
      <c r="AE610" s="138"/>
      <c r="AF610" s="138"/>
      <c r="AG610" s="138"/>
      <c r="AH610" s="138"/>
      <c r="AI610" s="138"/>
      <c r="AJ610" s="138"/>
      <c r="AK610" s="138"/>
      <c r="AL610" s="138"/>
      <c r="AM610" s="138"/>
      <c r="AN610" s="138"/>
      <c r="AO610" s="138"/>
      <c r="AP610" s="138"/>
      <c r="AQ610" s="138"/>
      <c r="AR610" s="138"/>
      <c r="AS610" s="138"/>
      <c r="AT610" s="138"/>
    </row>
    <row r="611" spans="1:86" ht="45" customHeight="1" x14ac:dyDescent="0.2">
      <c r="A611" s="179"/>
      <c r="B611" s="120" t="s">
        <v>252</v>
      </c>
      <c r="C611" s="54" t="s">
        <v>750</v>
      </c>
      <c r="D611" s="653"/>
      <c r="E611" s="654"/>
      <c r="F611" s="653"/>
      <c r="G611" s="654"/>
      <c r="H611" s="653"/>
      <c r="I611" s="654"/>
      <c r="J611" s="653"/>
      <c r="K611" s="654"/>
      <c r="L611" s="653"/>
      <c r="M611" s="654"/>
      <c r="N611" s="653"/>
      <c r="O611" s="654"/>
      <c r="P611" s="653"/>
      <c r="Q611" s="654"/>
      <c r="R611" s="653"/>
      <c r="S611" s="654"/>
      <c r="T611" s="225"/>
      <c r="U611" s="19">
        <f t="shared" si="64"/>
        <v>0</v>
      </c>
      <c r="V611" s="175">
        <v>20</v>
      </c>
      <c r="W611" s="100">
        <f t="shared" si="65"/>
        <v>0</v>
      </c>
      <c r="X611" s="101"/>
      <c r="Y611" s="138"/>
      <c r="Z611" s="137" t="s">
        <v>138</v>
      </c>
      <c r="AB611" s="138"/>
      <c r="AC611" s="138"/>
      <c r="AD611" s="138"/>
      <c r="AE611" s="138"/>
      <c r="AF611" s="138"/>
      <c r="AG611" s="138"/>
      <c r="AH611" s="138"/>
      <c r="AI611" s="138"/>
      <c r="AJ611" s="138"/>
      <c r="AK611" s="138"/>
      <c r="AL611" s="138"/>
      <c r="AM611" s="138"/>
      <c r="AN611" s="138"/>
      <c r="AO611" s="138"/>
      <c r="AP611" s="138"/>
      <c r="AQ611" s="138"/>
      <c r="AR611" s="138"/>
      <c r="AS611" s="138"/>
      <c r="AT611" s="138"/>
    </row>
    <row r="612" spans="1:86" ht="67.7" customHeight="1" x14ac:dyDescent="0.2">
      <c r="A612" s="179"/>
      <c r="B612" s="120" t="s">
        <v>310</v>
      </c>
      <c r="C612" s="54" t="s">
        <v>311</v>
      </c>
      <c r="D612" s="653"/>
      <c r="E612" s="654"/>
      <c r="F612" s="653"/>
      <c r="G612" s="654"/>
      <c r="H612" s="653"/>
      <c r="I612" s="654"/>
      <c r="J612" s="653"/>
      <c r="K612" s="654"/>
      <c r="L612" s="653"/>
      <c r="M612" s="654"/>
      <c r="N612" s="653"/>
      <c r="O612" s="654"/>
      <c r="P612" s="653"/>
      <c r="Q612" s="654"/>
      <c r="R612" s="653"/>
      <c r="S612" s="654"/>
      <c r="T612" s="22"/>
      <c r="U612" s="19">
        <f>IF(OR(D612="s",F612="s",H612="s",J612="s",L612="s",N612="s",P612="s",R612="s"), 0, IF(OR(D612="a",F612="a",H612="a",J612="a",L612="a",N612="a",P612="a",R612="a",T612="na"),V612,0))</f>
        <v>0</v>
      </c>
      <c r="V612" s="175">
        <v>10</v>
      </c>
      <c r="W612" s="100">
        <f>COUNTIF(D612:S612,"a")+COUNTIF(D612:S612,"s")+COUNTIF(T612,"na")</f>
        <v>0</v>
      </c>
      <c r="X612" s="101"/>
      <c r="Y612" s="138"/>
      <c r="Z612" s="137"/>
      <c r="AB612" s="138"/>
      <c r="AC612" s="138"/>
      <c r="AD612" s="138"/>
      <c r="AE612" s="138"/>
      <c r="AF612" s="138"/>
      <c r="AG612" s="138"/>
      <c r="AH612" s="138"/>
      <c r="AI612" s="138"/>
      <c r="AJ612" s="138"/>
      <c r="AK612" s="138"/>
      <c r="AL612" s="138"/>
      <c r="AM612" s="138"/>
      <c r="AN612" s="138"/>
      <c r="AO612" s="138"/>
      <c r="AP612" s="138"/>
      <c r="AQ612" s="138"/>
      <c r="AR612" s="138"/>
      <c r="AS612" s="138"/>
      <c r="AT612" s="138"/>
    </row>
    <row r="613" spans="1:86" ht="27.95" customHeight="1" x14ac:dyDescent="0.2">
      <c r="A613" s="179"/>
      <c r="B613" s="120" t="s">
        <v>209</v>
      </c>
      <c r="C613" s="54" t="s">
        <v>751</v>
      </c>
      <c r="D613" s="653"/>
      <c r="E613" s="654"/>
      <c r="F613" s="653"/>
      <c r="G613" s="654"/>
      <c r="H613" s="653"/>
      <c r="I613" s="654"/>
      <c r="J613" s="653"/>
      <c r="K613" s="654"/>
      <c r="L613" s="653"/>
      <c r="M613" s="654"/>
      <c r="N613" s="653"/>
      <c r="O613" s="654"/>
      <c r="P613" s="653"/>
      <c r="Q613" s="654"/>
      <c r="R613" s="653"/>
      <c r="S613" s="654"/>
      <c r="T613" s="225"/>
      <c r="U613" s="19">
        <f t="shared" si="64"/>
        <v>0</v>
      </c>
      <c r="V613" s="175">
        <v>10</v>
      </c>
      <c r="W613" s="100">
        <f t="shared" si="65"/>
        <v>0</v>
      </c>
      <c r="X613" s="101"/>
      <c r="Y613" s="138"/>
      <c r="Z613" s="137" t="s">
        <v>138</v>
      </c>
      <c r="AB613" s="138"/>
      <c r="AC613" s="138"/>
      <c r="AD613" s="138"/>
      <c r="AE613" s="138"/>
      <c r="AF613" s="138"/>
      <c r="AG613" s="138"/>
      <c r="AH613" s="138"/>
      <c r="AI613" s="138"/>
      <c r="AJ613" s="138"/>
      <c r="AK613" s="138"/>
      <c r="AL613" s="138"/>
      <c r="AM613" s="138"/>
      <c r="AN613" s="138"/>
      <c r="AO613" s="138"/>
      <c r="AP613" s="138"/>
      <c r="AQ613" s="138"/>
      <c r="AR613" s="138"/>
      <c r="AS613" s="138"/>
      <c r="AT613" s="138"/>
    </row>
    <row r="614" spans="1:86" ht="27.95" customHeight="1" thickBot="1" x14ac:dyDescent="0.25">
      <c r="A614" s="179"/>
      <c r="B614" s="120" t="s">
        <v>752</v>
      </c>
      <c r="C614" s="484" t="s">
        <v>753</v>
      </c>
      <c r="D614" s="733"/>
      <c r="E614" s="734"/>
      <c r="F614" s="733"/>
      <c r="G614" s="734"/>
      <c r="H614" s="733"/>
      <c r="I614" s="734"/>
      <c r="J614" s="733"/>
      <c r="K614" s="734"/>
      <c r="L614" s="733"/>
      <c r="M614" s="734"/>
      <c r="N614" s="733"/>
      <c r="O614" s="734"/>
      <c r="P614" s="733"/>
      <c r="Q614" s="734"/>
      <c r="R614" s="733"/>
      <c r="S614" s="734"/>
      <c r="T614" s="225"/>
      <c r="U614" s="20">
        <f t="shared" si="64"/>
        <v>0</v>
      </c>
      <c r="V614" s="189">
        <v>10</v>
      </c>
      <c r="W614" s="100">
        <f t="shared" si="65"/>
        <v>0</v>
      </c>
      <c r="X614" s="101"/>
      <c r="Y614" s="138"/>
      <c r="Z614" s="137"/>
      <c r="AB614" s="138"/>
      <c r="AC614" s="138"/>
      <c r="AD614" s="138"/>
      <c r="AE614" s="138"/>
      <c r="AF614" s="138"/>
      <c r="AG614" s="138"/>
      <c r="AH614" s="138"/>
      <c r="AI614" s="138"/>
      <c r="AJ614" s="138"/>
      <c r="AK614" s="138"/>
      <c r="AL614" s="138"/>
      <c r="AM614" s="138"/>
      <c r="AN614" s="138"/>
      <c r="AO614" s="138"/>
      <c r="AP614" s="138"/>
      <c r="AQ614" s="138"/>
      <c r="AR614" s="138"/>
      <c r="AS614" s="138"/>
      <c r="AT614" s="138"/>
    </row>
    <row r="615" spans="1:86" ht="20.45" customHeight="1" thickTop="1" thickBot="1" x14ac:dyDescent="0.25">
      <c r="A615" s="179"/>
      <c r="B615" s="43"/>
      <c r="C615" s="313"/>
      <c r="D615" s="663" t="s">
        <v>140</v>
      </c>
      <c r="E615" s="689"/>
      <c r="F615" s="689"/>
      <c r="G615" s="689"/>
      <c r="H615" s="689"/>
      <c r="I615" s="689"/>
      <c r="J615" s="689"/>
      <c r="K615" s="689"/>
      <c r="L615" s="689"/>
      <c r="M615" s="689"/>
      <c r="N615" s="689"/>
      <c r="O615" s="689"/>
      <c r="P615" s="689"/>
      <c r="Q615" s="689"/>
      <c r="R615" s="689"/>
      <c r="S615" s="689"/>
      <c r="T615" s="764"/>
      <c r="U615" s="1">
        <f>SUM(U610:U614)</f>
        <v>0</v>
      </c>
      <c r="V615" s="380">
        <f>SUM(V610:V614)</f>
        <v>70</v>
      </c>
      <c r="X615" s="339"/>
      <c r="Y615" s="138"/>
      <c r="Z615" s="137"/>
      <c r="AB615" s="138"/>
      <c r="AC615" s="138"/>
      <c r="AD615" s="138"/>
      <c r="AE615" s="138"/>
      <c r="AF615" s="138"/>
      <c r="AG615" s="138"/>
      <c r="AH615" s="138"/>
      <c r="AI615" s="138"/>
      <c r="AJ615" s="138"/>
      <c r="AK615" s="138"/>
      <c r="AL615" s="138"/>
      <c r="AM615" s="138"/>
      <c r="AN615" s="138"/>
      <c r="AO615" s="138"/>
      <c r="AP615" s="138"/>
      <c r="AQ615" s="138"/>
      <c r="AR615" s="138"/>
      <c r="AS615" s="138"/>
      <c r="AT615" s="138"/>
    </row>
    <row r="616" spans="1:86" ht="20.45" customHeight="1" thickBot="1" x14ac:dyDescent="0.25">
      <c r="A616" s="179"/>
      <c r="B616" s="23"/>
      <c r="C616" s="315"/>
      <c r="D616" s="664"/>
      <c r="E616" s="928"/>
      <c r="F616" s="752">
        <v>50</v>
      </c>
      <c r="G616" s="670"/>
      <c r="H616" s="670"/>
      <c r="I616" s="670"/>
      <c r="J616" s="670"/>
      <c r="K616" s="670"/>
      <c r="L616" s="670"/>
      <c r="M616" s="670"/>
      <c r="N616" s="670"/>
      <c r="O616" s="670"/>
      <c r="P616" s="670"/>
      <c r="Q616" s="670"/>
      <c r="R616" s="670"/>
      <c r="S616" s="670"/>
      <c r="T616" s="670"/>
      <c r="U616" s="670"/>
      <c r="V616" s="671"/>
      <c r="Y616" s="138"/>
      <c r="Z616" s="137"/>
      <c r="AB616" s="138"/>
      <c r="AC616" s="138"/>
      <c r="AD616" s="138"/>
      <c r="AE616" s="138"/>
      <c r="AF616" s="138"/>
      <c r="AG616" s="138"/>
      <c r="AH616" s="138"/>
      <c r="AI616" s="138"/>
      <c r="AJ616" s="138"/>
      <c r="AK616" s="138"/>
      <c r="AL616" s="138"/>
      <c r="AM616" s="138"/>
      <c r="AN616" s="138"/>
      <c r="AO616" s="138"/>
      <c r="AP616" s="138"/>
      <c r="AQ616" s="138"/>
      <c r="AR616" s="138"/>
      <c r="AS616" s="138"/>
      <c r="AT616" s="138"/>
    </row>
    <row r="617" spans="1:86" ht="30" customHeight="1" thickBot="1" x14ac:dyDescent="0.25">
      <c r="A617" s="179"/>
      <c r="B617" s="123" t="s">
        <v>284</v>
      </c>
      <c r="C617" s="199" t="s">
        <v>285</v>
      </c>
      <c r="D617" s="5" t="s">
        <v>139</v>
      </c>
      <c r="E617" s="373"/>
      <c r="F617" s="374"/>
      <c r="G617" s="371"/>
      <c r="H617" s="372"/>
      <c r="I617" s="373"/>
      <c r="J617" s="374"/>
      <c r="K617" s="371"/>
      <c r="L617" s="372"/>
      <c r="M617" s="373"/>
      <c r="N617" s="374"/>
      <c r="O617" s="371"/>
      <c r="P617" s="372"/>
      <c r="Q617" s="373"/>
      <c r="R617" s="374"/>
      <c r="S617" s="371"/>
      <c r="T617" s="485"/>
      <c r="U617" s="375"/>
      <c r="V617" s="375"/>
      <c r="Y617" s="138"/>
      <c r="Z617" s="137"/>
      <c r="AB617" s="138"/>
      <c r="AC617" s="138"/>
      <c r="AD617" s="138"/>
      <c r="AE617" s="138"/>
      <c r="AF617" s="138"/>
      <c r="AG617" s="138"/>
      <c r="AH617" s="138"/>
      <c r="AI617" s="138"/>
      <c r="AJ617" s="138"/>
      <c r="AK617" s="138"/>
      <c r="AL617" s="138"/>
      <c r="AM617" s="138"/>
      <c r="AN617" s="138"/>
      <c r="AO617" s="138"/>
      <c r="AP617" s="138"/>
      <c r="AQ617" s="138"/>
      <c r="AR617" s="138"/>
      <c r="AS617" s="138"/>
      <c r="AT617" s="138"/>
    </row>
    <row r="618" spans="1:86" s="26" customFormat="1" ht="30" customHeight="1" x14ac:dyDescent="0.2">
      <c r="A618" s="179"/>
      <c r="B618" s="120"/>
      <c r="C618" s="453" t="s">
        <v>1162</v>
      </c>
      <c r="D618" s="868"/>
      <c r="E618" s="657"/>
      <c r="F618" s="657"/>
      <c r="G618" s="657"/>
      <c r="H618" s="657"/>
      <c r="I618" s="657"/>
      <c r="J618" s="657"/>
      <c r="K618" s="657"/>
      <c r="L618" s="657"/>
      <c r="M618" s="657"/>
      <c r="N618" s="657"/>
      <c r="O618" s="657"/>
      <c r="P618" s="657"/>
      <c r="Q618" s="657"/>
      <c r="R618" s="657"/>
      <c r="S618" s="657"/>
      <c r="T618" s="657"/>
      <c r="U618" s="657"/>
      <c r="V618" s="658"/>
      <c r="W618" s="29"/>
      <c r="X618" s="99"/>
      <c r="Y618" s="6"/>
      <c r="Z618" s="137"/>
      <c r="AA618" s="6"/>
      <c r="AB618" s="303"/>
      <c r="AC618" s="303"/>
      <c r="AD618" s="303"/>
      <c r="AE618" s="6"/>
      <c r="AF618" s="6"/>
      <c r="AG618" s="6"/>
      <c r="AH618" s="6"/>
      <c r="AI618" s="6"/>
      <c r="AJ618" s="6"/>
      <c r="AK618" s="6"/>
      <c r="AL618" s="6"/>
      <c r="AM618" s="6"/>
      <c r="AN618" s="6"/>
      <c r="AO618" s="6"/>
      <c r="AP618" s="6"/>
      <c r="AQ618" s="6"/>
      <c r="AR618" s="6"/>
      <c r="AS618" s="6"/>
      <c r="AT618" s="6"/>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row>
    <row r="619" spans="1:86" ht="45" customHeight="1" x14ac:dyDescent="0.2">
      <c r="A619" s="179"/>
      <c r="B619" s="111" t="s">
        <v>253</v>
      </c>
      <c r="C619" s="352" t="s">
        <v>1169</v>
      </c>
      <c r="D619" s="659"/>
      <c r="E619" s="660"/>
      <c r="F619" s="659"/>
      <c r="G619" s="660"/>
      <c r="H619" s="659"/>
      <c r="I619" s="660"/>
      <c r="J619" s="659"/>
      <c r="K619" s="660"/>
      <c r="L619" s="659"/>
      <c r="M619" s="660"/>
      <c r="N619" s="659"/>
      <c r="O619" s="660"/>
      <c r="P619" s="659"/>
      <c r="Q619" s="660"/>
      <c r="R619" s="659"/>
      <c r="S619" s="660"/>
      <c r="T619" s="225"/>
      <c r="U619" s="304">
        <f t="shared" ref="U619:U627" si="66">IF(OR(D619="s",F619="s",H619="s",J619="s",L619="s",N619="s",P619="s",R619="s"), 0, IF(OR(D619="a",F619="a",H619="a",J619="a",L619="a",N619="a",P619="a",R619="a"),V619,0))</f>
        <v>0</v>
      </c>
      <c r="V619" s="178">
        <v>5</v>
      </c>
      <c r="W619" s="29">
        <f t="shared" ref="W619:W627" si="67">COUNTIF(D619:S619,"a")+COUNTIF(D619:S619,"s")</f>
        <v>0</v>
      </c>
      <c r="X619" s="101"/>
      <c r="Y619" s="138"/>
      <c r="Z619" s="137" t="s">
        <v>138</v>
      </c>
      <c r="AB619" s="138"/>
      <c r="AC619" s="138"/>
      <c r="AD619" s="138"/>
      <c r="AE619" s="138"/>
      <c r="AF619" s="138"/>
      <c r="AG619" s="138"/>
      <c r="AH619" s="138"/>
      <c r="AI619" s="138"/>
      <c r="AJ619" s="138"/>
      <c r="AK619" s="138"/>
      <c r="AL619" s="138"/>
      <c r="AM619" s="138"/>
      <c r="AN619" s="138"/>
      <c r="AO619" s="138"/>
      <c r="AP619" s="138"/>
      <c r="AQ619" s="138"/>
      <c r="AR619" s="138"/>
      <c r="AS619" s="138"/>
      <c r="AT619" s="138"/>
    </row>
    <row r="620" spans="1:86" ht="45" customHeight="1" x14ac:dyDescent="0.2">
      <c r="A620" s="179"/>
      <c r="B620" s="111" t="s">
        <v>85</v>
      </c>
      <c r="C620" s="605" t="s">
        <v>754</v>
      </c>
      <c r="D620" s="661"/>
      <c r="E620" s="662"/>
      <c r="F620" s="661"/>
      <c r="G620" s="662"/>
      <c r="H620" s="661"/>
      <c r="I620" s="662"/>
      <c r="J620" s="661"/>
      <c r="K620" s="662"/>
      <c r="L620" s="661"/>
      <c r="M620" s="662"/>
      <c r="N620" s="661"/>
      <c r="O620" s="662"/>
      <c r="P620" s="661"/>
      <c r="Q620" s="662"/>
      <c r="R620" s="661"/>
      <c r="S620" s="662"/>
      <c r="T620" s="572"/>
      <c r="U620" s="34">
        <f t="shared" si="66"/>
        <v>0</v>
      </c>
      <c r="V620" s="180">
        <v>10</v>
      </c>
      <c r="W620" s="29">
        <f t="shared" si="67"/>
        <v>0</v>
      </c>
      <c r="X620" s="101"/>
      <c r="Y620" s="138"/>
      <c r="Z620" s="137" t="s">
        <v>138</v>
      </c>
      <c r="AB620" s="138"/>
      <c r="AC620" s="138"/>
      <c r="AD620" s="138"/>
      <c r="AE620" s="138"/>
      <c r="AF620" s="138"/>
      <c r="AG620" s="138"/>
      <c r="AH620" s="138"/>
      <c r="AI620" s="138"/>
      <c r="AJ620" s="138"/>
      <c r="AK620" s="138"/>
      <c r="AL620" s="138"/>
      <c r="AM620" s="138"/>
      <c r="AN620" s="138"/>
      <c r="AO620" s="138"/>
      <c r="AP620" s="138"/>
      <c r="AQ620" s="138"/>
      <c r="AR620" s="138"/>
      <c r="AS620" s="138"/>
      <c r="AT620" s="138"/>
    </row>
    <row r="621" spans="1:86" s="26" customFormat="1" ht="30" customHeight="1" x14ac:dyDescent="0.2">
      <c r="A621" s="179"/>
      <c r="B621" s="120"/>
      <c r="C621" s="573" t="s">
        <v>1163</v>
      </c>
      <c r="D621" s="867"/>
      <c r="E621" s="737"/>
      <c r="F621" s="737"/>
      <c r="G621" s="737"/>
      <c r="H621" s="737"/>
      <c r="I621" s="737"/>
      <c r="J621" s="737"/>
      <c r="K621" s="737"/>
      <c r="L621" s="737"/>
      <c r="M621" s="737"/>
      <c r="N621" s="737"/>
      <c r="O621" s="737"/>
      <c r="P621" s="737"/>
      <c r="Q621" s="737"/>
      <c r="R621" s="737"/>
      <c r="S621" s="737"/>
      <c r="T621" s="737"/>
      <c r="U621" s="737"/>
      <c r="V621" s="738"/>
      <c r="W621" s="29"/>
      <c r="X621" s="99"/>
      <c r="Y621" s="6"/>
      <c r="Z621" s="137"/>
      <c r="AA621" s="6"/>
      <c r="AB621" s="303"/>
      <c r="AC621" s="303"/>
      <c r="AD621" s="303"/>
      <c r="AE621" s="6"/>
      <c r="AF621" s="6"/>
      <c r="AG621" s="6"/>
      <c r="AH621" s="6"/>
      <c r="AI621" s="6"/>
      <c r="AJ621" s="6"/>
      <c r="AK621" s="6"/>
      <c r="AL621" s="6"/>
      <c r="AM621" s="6"/>
      <c r="AN621" s="6"/>
      <c r="AO621" s="6"/>
      <c r="AP621" s="6"/>
      <c r="AQ621" s="6"/>
      <c r="AR621" s="6"/>
      <c r="AS621" s="6"/>
      <c r="AT621" s="6"/>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row>
    <row r="622" spans="1:86" ht="45" customHeight="1" x14ac:dyDescent="0.2">
      <c r="A622" s="179"/>
      <c r="B622" s="111" t="s">
        <v>286</v>
      </c>
      <c r="C622" s="486" t="s">
        <v>1170</v>
      </c>
      <c r="D622" s="653"/>
      <c r="E622" s="654"/>
      <c r="F622" s="653"/>
      <c r="G622" s="654"/>
      <c r="H622" s="653"/>
      <c r="I622" s="654"/>
      <c r="J622" s="653"/>
      <c r="K622" s="654"/>
      <c r="L622" s="653"/>
      <c r="M622" s="654"/>
      <c r="N622" s="653"/>
      <c r="O622" s="654"/>
      <c r="P622" s="653"/>
      <c r="Q622" s="654"/>
      <c r="R622" s="653"/>
      <c r="S622" s="654"/>
      <c r="T622" s="225"/>
      <c r="U622" s="19">
        <f t="shared" si="66"/>
        <v>0</v>
      </c>
      <c r="V622" s="175">
        <v>30</v>
      </c>
      <c r="W622" s="29">
        <f t="shared" si="67"/>
        <v>0</v>
      </c>
      <c r="X622" s="101"/>
      <c r="Y622" s="138"/>
      <c r="Z622" s="137" t="s">
        <v>138</v>
      </c>
      <c r="AB622" s="138"/>
      <c r="AC622" s="138"/>
      <c r="AD622" s="138"/>
      <c r="AE622" s="138"/>
      <c r="AF622" s="138"/>
      <c r="AG622" s="138"/>
      <c r="AH622" s="138"/>
      <c r="AI622" s="138"/>
      <c r="AJ622" s="138"/>
      <c r="AK622" s="138"/>
      <c r="AL622" s="138"/>
      <c r="AM622" s="138"/>
      <c r="AN622" s="138"/>
      <c r="AO622" s="138"/>
      <c r="AP622" s="138"/>
      <c r="AQ622" s="138"/>
      <c r="AR622" s="138"/>
      <c r="AS622" s="138"/>
      <c r="AT622" s="138"/>
    </row>
    <row r="623" spans="1:86" ht="67.7" customHeight="1" x14ac:dyDescent="0.2">
      <c r="A623" s="179"/>
      <c r="B623" s="111" t="s">
        <v>1164</v>
      </c>
      <c r="C623" s="486" t="s">
        <v>1165</v>
      </c>
      <c r="D623" s="653"/>
      <c r="E623" s="654"/>
      <c r="F623" s="653"/>
      <c r="G623" s="654"/>
      <c r="H623" s="653"/>
      <c r="I623" s="654"/>
      <c r="J623" s="653"/>
      <c r="K623" s="654"/>
      <c r="L623" s="653"/>
      <c r="M623" s="654"/>
      <c r="N623" s="653"/>
      <c r="O623" s="654"/>
      <c r="P623" s="653"/>
      <c r="Q623" s="654"/>
      <c r="R623" s="653"/>
      <c r="S623" s="654"/>
      <c r="T623" s="225"/>
      <c r="U623" s="19">
        <f t="shared" si="66"/>
        <v>0</v>
      </c>
      <c r="V623" s="175">
        <v>15</v>
      </c>
      <c r="W623" s="29">
        <f t="shared" si="67"/>
        <v>0</v>
      </c>
      <c r="X623" s="101"/>
      <c r="Y623" s="138"/>
      <c r="Z623" s="137"/>
      <c r="AB623" s="138"/>
      <c r="AC623" s="138"/>
      <c r="AD623" s="138"/>
      <c r="AE623" s="138"/>
      <c r="AF623" s="138"/>
      <c r="AG623" s="138"/>
      <c r="AH623" s="138"/>
      <c r="AI623" s="138"/>
      <c r="AJ623" s="138"/>
      <c r="AK623" s="138"/>
      <c r="AL623" s="138"/>
      <c r="AM623" s="138"/>
      <c r="AN623" s="138"/>
      <c r="AO623" s="138"/>
      <c r="AP623" s="138"/>
      <c r="AQ623" s="138"/>
      <c r="AR623" s="138"/>
      <c r="AS623" s="138"/>
      <c r="AT623" s="138"/>
    </row>
    <row r="624" spans="1:86" ht="126" customHeight="1" x14ac:dyDescent="0.2">
      <c r="A624" s="179"/>
      <c r="B624" s="111" t="s">
        <v>1166</v>
      </c>
      <c r="C624" s="486" t="s">
        <v>1171</v>
      </c>
      <c r="D624" s="653"/>
      <c r="E624" s="654"/>
      <c r="F624" s="653"/>
      <c r="G624" s="654"/>
      <c r="H624" s="653"/>
      <c r="I624" s="654"/>
      <c r="J624" s="653"/>
      <c r="K624" s="654"/>
      <c r="L624" s="653"/>
      <c r="M624" s="654"/>
      <c r="N624" s="653"/>
      <c r="O624" s="654"/>
      <c r="P624" s="653"/>
      <c r="Q624" s="654"/>
      <c r="R624" s="653"/>
      <c r="S624" s="654"/>
      <c r="T624" s="225"/>
      <c r="U624" s="19">
        <f t="shared" si="66"/>
        <v>0</v>
      </c>
      <c r="V624" s="175">
        <v>15</v>
      </c>
      <c r="W624" s="29">
        <f t="shared" si="67"/>
        <v>0</v>
      </c>
      <c r="X624" s="101"/>
      <c r="Y624" s="138"/>
      <c r="Z624" s="137" t="s">
        <v>138</v>
      </c>
      <c r="AB624" s="138"/>
      <c r="AC624" s="138"/>
      <c r="AD624" s="138"/>
      <c r="AE624" s="138"/>
      <c r="AF624" s="138"/>
      <c r="AG624" s="138"/>
      <c r="AH624" s="138"/>
      <c r="AI624" s="138"/>
      <c r="AJ624" s="138"/>
      <c r="AK624" s="138"/>
      <c r="AL624" s="138"/>
      <c r="AM624" s="138"/>
      <c r="AN624" s="138"/>
      <c r="AO624" s="138"/>
      <c r="AP624" s="138"/>
      <c r="AQ624" s="138"/>
      <c r="AR624" s="138"/>
      <c r="AS624" s="138"/>
      <c r="AT624" s="138"/>
    </row>
    <row r="625" spans="1:86" s="26" customFormat="1" ht="30" customHeight="1" x14ac:dyDescent="0.2">
      <c r="A625" s="179"/>
      <c r="B625" s="120"/>
      <c r="C625" s="573" t="s">
        <v>1167</v>
      </c>
      <c r="D625" s="867"/>
      <c r="E625" s="737"/>
      <c r="F625" s="737"/>
      <c r="G625" s="737"/>
      <c r="H625" s="737"/>
      <c r="I625" s="737"/>
      <c r="J625" s="737"/>
      <c r="K625" s="737"/>
      <c r="L625" s="737"/>
      <c r="M625" s="737"/>
      <c r="N625" s="737"/>
      <c r="O625" s="737"/>
      <c r="P625" s="737"/>
      <c r="Q625" s="737"/>
      <c r="R625" s="737"/>
      <c r="S625" s="737"/>
      <c r="T625" s="737"/>
      <c r="U625" s="737"/>
      <c r="V625" s="738"/>
      <c r="W625" s="29"/>
      <c r="X625" s="99"/>
      <c r="Y625" s="6"/>
      <c r="Z625" s="137"/>
      <c r="AA625" s="6"/>
      <c r="AB625" s="303"/>
      <c r="AC625" s="303"/>
      <c r="AD625" s="303"/>
      <c r="AE625" s="6"/>
      <c r="AF625" s="6"/>
      <c r="AG625" s="6"/>
      <c r="AH625" s="6"/>
      <c r="AI625" s="6"/>
      <c r="AJ625" s="6"/>
      <c r="AK625" s="6"/>
      <c r="AL625" s="6"/>
      <c r="AM625" s="6"/>
      <c r="AN625" s="6"/>
      <c r="AO625" s="6"/>
      <c r="AP625" s="6"/>
      <c r="AQ625" s="6"/>
      <c r="AR625" s="6"/>
      <c r="AS625" s="6"/>
      <c r="AT625" s="6"/>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row>
    <row r="626" spans="1:86" ht="45" customHeight="1" x14ac:dyDescent="0.2">
      <c r="A626" s="179"/>
      <c r="B626" s="111" t="s">
        <v>287</v>
      </c>
      <c r="C626" s="486" t="s">
        <v>1172</v>
      </c>
      <c r="D626" s="653"/>
      <c r="E626" s="654"/>
      <c r="F626" s="653"/>
      <c r="G626" s="654"/>
      <c r="H626" s="653"/>
      <c r="I626" s="654"/>
      <c r="J626" s="653"/>
      <c r="K626" s="654"/>
      <c r="L626" s="653"/>
      <c r="M626" s="654"/>
      <c r="N626" s="653"/>
      <c r="O626" s="654"/>
      <c r="P626" s="653"/>
      <c r="Q626" s="654"/>
      <c r="R626" s="653"/>
      <c r="S626" s="654"/>
      <c r="T626" s="225"/>
      <c r="U626" s="19">
        <f t="shared" si="66"/>
        <v>0</v>
      </c>
      <c r="V626" s="175">
        <v>5</v>
      </c>
      <c r="W626" s="29">
        <f t="shared" si="67"/>
        <v>0</v>
      </c>
      <c r="X626" s="101"/>
      <c r="Y626" s="138"/>
      <c r="Z626" s="137"/>
      <c r="AB626" s="138"/>
      <c r="AC626" s="138"/>
      <c r="AD626" s="138"/>
      <c r="AE626" s="138"/>
      <c r="AF626" s="138"/>
      <c r="AG626" s="138"/>
      <c r="AH626" s="138"/>
      <c r="AI626" s="138"/>
      <c r="AJ626" s="138"/>
      <c r="AK626" s="138"/>
      <c r="AL626" s="138"/>
      <c r="AM626" s="138"/>
      <c r="AN626" s="138"/>
      <c r="AO626" s="138"/>
      <c r="AP626" s="138"/>
      <c r="AQ626" s="138"/>
      <c r="AR626" s="138"/>
      <c r="AS626" s="138"/>
      <c r="AT626" s="138"/>
    </row>
    <row r="627" spans="1:86" ht="45" customHeight="1" thickBot="1" x14ac:dyDescent="0.25">
      <c r="A627" s="179"/>
      <c r="B627" s="111" t="s">
        <v>1168</v>
      </c>
      <c r="C627" s="486" t="s">
        <v>1173</v>
      </c>
      <c r="D627" s="733"/>
      <c r="E627" s="734"/>
      <c r="F627" s="733"/>
      <c r="G627" s="734"/>
      <c r="H627" s="733"/>
      <c r="I627" s="734"/>
      <c r="J627" s="733"/>
      <c r="K627" s="734"/>
      <c r="L627" s="733"/>
      <c r="M627" s="734"/>
      <c r="N627" s="733"/>
      <c r="O627" s="734"/>
      <c r="P627" s="733"/>
      <c r="Q627" s="734"/>
      <c r="R627" s="733"/>
      <c r="S627" s="734"/>
      <c r="T627" s="487"/>
      <c r="U627" s="20">
        <f t="shared" si="66"/>
        <v>0</v>
      </c>
      <c r="V627" s="189">
        <v>5</v>
      </c>
      <c r="W627" s="29">
        <f t="shared" si="67"/>
        <v>0</v>
      </c>
      <c r="X627" s="488"/>
      <c r="Y627" s="330"/>
      <c r="Z627" s="137"/>
    </row>
    <row r="628" spans="1:86" ht="21.6" customHeight="1" thickTop="1" thickBot="1" x14ac:dyDescent="0.25">
      <c r="A628" s="179"/>
      <c r="B628" s="43"/>
      <c r="C628" s="489"/>
      <c r="D628" s="663" t="s">
        <v>140</v>
      </c>
      <c r="E628" s="689"/>
      <c r="F628" s="689"/>
      <c r="G628" s="689"/>
      <c r="H628" s="689"/>
      <c r="I628" s="689"/>
      <c r="J628" s="689"/>
      <c r="K628" s="689"/>
      <c r="L628" s="689"/>
      <c r="M628" s="689"/>
      <c r="N628" s="689"/>
      <c r="O628" s="689"/>
      <c r="P628" s="689"/>
      <c r="Q628" s="689"/>
      <c r="R628" s="689"/>
      <c r="S628" s="689"/>
      <c r="T628" s="764"/>
      <c r="U628" s="1">
        <f>SUM(U619:U627)</f>
        <v>0</v>
      </c>
      <c r="V628" s="176">
        <f>SUM(V619:V627)</f>
        <v>85</v>
      </c>
      <c r="X628" s="339"/>
      <c r="Y628" s="138"/>
      <c r="Z628" s="137"/>
      <c r="AB628" s="138"/>
      <c r="AC628" s="138"/>
      <c r="AD628" s="138"/>
      <c r="AE628" s="138"/>
      <c r="AF628" s="138"/>
      <c r="AG628" s="138"/>
      <c r="AH628" s="138"/>
      <c r="AI628" s="138"/>
      <c r="AJ628" s="138"/>
      <c r="AK628" s="138"/>
      <c r="AL628" s="138"/>
      <c r="AM628" s="138"/>
      <c r="AN628" s="138"/>
      <c r="AO628" s="138"/>
      <c r="AP628" s="138"/>
      <c r="AQ628" s="138"/>
      <c r="AR628" s="138"/>
      <c r="AS628" s="138"/>
      <c r="AT628" s="138"/>
    </row>
    <row r="629" spans="1:86" ht="21.6" customHeight="1" thickBot="1" x14ac:dyDescent="0.25">
      <c r="A629" s="171"/>
      <c r="B629" s="44"/>
      <c r="C629" s="353"/>
      <c r="D629" s="664"/>
      <c r="E629" s="928"/>
      <c r="F629" s="747">
        <v>60</v>
      </c>
      <c r="G629" s="670"/>
      <c r="H629" s="670"/>
      <c r="I629" s="670"/>
      <c r="J629" s="670"/>
      <c r="K629" s="670"/>
      <c r="L629" s="670"/>
      <c r="M629" s="670"/>
      <c r="N629" s="670"/>
      <c r="O629" s="670"/>
      <c r="P629" s="670"/>
      <c r="Q629" s="670"/>
      <c r="R629" s="670"/>
      <c r="S629" s="670"/>
      <c r="T629" s="670"/>
      <c r="U629" s="670"/>
      <c r="V629" s="671"/>
      <c r="Y629" s="138"/>
      <c r="Z629" s="137"/>
      <c r="AB629" s="138"/>
      <c r="AC629" s="138"/>
      <c r="AD629" s="138"/>
      <c r="AE629" s="138"/>
      <c r="AF629" s="138"/>
      <c r="AG629" s="138"/>
      <c r="AH629" s="138"/>
      <c r="AI629" s="138"/>
      <c r="AJ629" s="138"/>
      <c r="AK629" s="138"/>
      <c r="AL629" s="138"/>
      <c r="AM629" s="138"/>
      <c r="AN629" s="138"/>
      <c r="AO629" s="138"/>
      <c r="AP629" s="138"/>
      <c r="AQ629" s="138"/>
      <c r="AR629" s="138"/>
      <c r="AS629" s="138"/>
      <c r="AT629" s="138"/>
    </row>
    <row r="630" spans="1:86" customFormat="1" ht="33" customHeight="1" thickBot="1" x14ac:dyDescent="0.55000000000000004">
      <c r="A630" s="168"/>
      <c r="B630" s="133">
        <v>9000</v>
      </c>
      <c r="C630" s="647" t="s">
        <v>1190</v>
      </c>
      <c r="D630" s="744"/>
      <c r="E630" s="744"/>
      <c r="F630" s="744"/>
      <c r="G630" s="744"/>
      <c r="H630" s="744"/>
      <c r="I630" s="744"/>
      <c r="J630" s="744"/>
      <c r="K630" s="744"/>
      <c r="L630" s="744"/>
      <c r="M630" s="744"/>
      <c r="N630" s="744"/>
      <c r="O630" s="744"/>
      <c r="P630" s="744"/>
      <c r="Q630" s="744"/>
      <c r="R630" s="744"/>
      <c r="S630" s="744"/>
      <c r="T630" s="744"/>
      <c r="U630" s="744"/>
      <c r="V630" s="745"/>
      <c r="W630" s="228"/>
      <c r="X630" s="299"/>
      <c r="Y630" s="138"/>
      <c r="Z630" s="137"/>
      <c r="AA630" s="139"/>
      <c r="AB630" s="138"/>
      <c r="AC630" s="138"/>
      <c r="AD630" s="138"/>
      <c r="AE630" s="138"/>
      <c r="AF630" s="138"/>
      <c r="AG630" s="138"/>
      <c r="AH630" s="138"/>
      <c r="AI630" s="138"/>
      <c r="AJ630" s="138"/>
      <c r="AK630" s="138"/>
      <c r="AL630" s="138"/>
      <c r="AM630" s="138"/>
      <c r="AN630" s="138"/>
      <c r="AO630" s="138"/>
      <c r="AP630" s="138"/>
      <c r="AQ630" s="138"/>
      <c r="AR630" s="138"/>
      <c r="AS630" s="138"/>
      <c r="AT630" s="138"/>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row>
    <row r="631" spans="1:86" customFormat="1" ht="30" customHeight="1" thickBot="1" x14ac:dyDescent="0.55000000000000004">
      <c r="A631" s="179"/>
      <c r="B631" s="123" t="s">
        <v>1066</v>
      </c>
      <c r="C631" s="45" t="s">
        <v>1067</v>
      </c>
      <c r="D631" s="16"/>
      <c r="E631" s="252"/>
      <c r="F631" s="16"/>
      <c r="G631" s="250"/>
      <c r="H631" s="17"/>
      <c r="I631" s="252"/>
      <c r="J631" s="16"/>
      <c r="K631" s="250"/>
      <c r="L631" s="17"/>
      <c r="M631" s="252"/>
      <c r="N631" s="16"/>
      <c r="O631" s="250"/>
      <c r="P631" s="252"/>
      <c r="Q631" s="250"/>
      <c r="R631" s="16"/>
      <c r="S631" s="490"/>
      <c r="T631" s="18"/>
      <c r="U631" s="18"/>
      <c r="V631" s="18"/>
      <c r="W631" s="30"/>
      <c r="X631" s="299"/>
      <c r="Y631" s="6"/>
      <c r="Z631" s="137"/>
      <c r="AA631" s="6"/>
      <c r="AB631" s="6"/>
      <c r="AC631" s="6"/>
      <c r="AD631" s="6"/>
      <c r="AE631" s="6"/>
      <c r="AF631" s="6"/>
      <c r="AG631" s="6"/>
      <c r="AH631" s="6"/>
      <c r="AI631" s="6"/>
      <c r="AJ631" s="6"/>
      <c r="AK631" s="6"/>
      <c r="AL631" s="6"/>
      <c r="AM631" s="6"/>
      <c r="AN631" s="6"/>
      <c r="AO631" s="6"/>
      <c r="AP631" s="6"/>
      <c r="AQ631" s="6"/>
      <c r="AR631" s="6"/>
      <c r="AS631" s="6"/>
      <c r="AT631" s="6"/>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row>
    <row r="632" spans="1:86" customFormat="1" ht="27.95" customHeight="1" x14ac:dyDescent="0.2">
      <c r="A632" s="179"/>
      <c r="B632" s="111" t="s">
        <v>1068</v>
      </c>
      <c r="C632" s="53" t="s">
        <v>1069</v>
      </c>
      <c r="D632" s="674"/>
      <c r="E632" s="675"/>
      <c r="F632" s="674"/>
      <c r="G632" s="675"/>
      <c r="H632" s="674"/>
      <c r="I632" s="675"/>
      <c r="J632" s="674"/>
      <c r="K632" s="675"/>
      <c r="L632" s="674"/>
      <c r="M632" s="675"/>
      <c r="N632" s="674"/>
      <c r="O632" s="675"/>
      <c r="P632" s="674"/>
      <c r="Q632" s="675"/>
      <c r="R632" s="674"/>
      <c r="S632" s="675"/>
      <c r="T632" s="225"/>
      <c r="U632" s="21">
        <f t="shared" ref="U632:U639" si="68">IF(OR(D632="s",F632="s",H632="s",J632="s",L632="s",N632="s",P632="s",R632="s"), 0, IF(OR(D632="a",F632="a",H632="a",J632="a",L632="a",N632="a",P632="a",R632="a"),V632,0))</f>
        <v>0</v>
      </c>
      <c r="V632" s="178">
        <v>10</v>
      </c>
      <c r="W632" s="29">
        <f t="shared" ref="W632:W639" si="69">COUNTIF(D632:S632,"a")+COUNTIF(D632:S632,"s")</f>
        <v>0</v>
      </c>
      <c r="X632" s="101"/>
      <c r="Y632" s="6"/>
      <c r="Z632" s="137"/>
      <c r="AA632" s="6"/>
      <c r="AB632" s="6"/>
      <c r="AC632" s="6"/>
      <c r="AD632" s="6"/>
      <c r="AE632" s="6"/>
      <c r="AF632" s="6"/>
      <c r="AG632" s="6"/>
      <c r="AH632" s="6"/>
      <c r="AI632" s="6"/>
      <c r="AJ632" s="6"/>
      <c r="AK632" s="6"/>
      <c r="AL632" s="6"/>
      <c r="AM632" s="6"/>
      <c r="AN632" s="6"/>
      <c r="AO632" s="6"/>
      <c r="AP632" s="6"/>
      <c r="AQ632" s="6"/>
      <c r="AR632" s="6"/>
      <c r="AS632" s="6"/>
      <c r="AT632" s="6"/>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row>
    <row r="633" spans="1:86" customFormat="1" ht="45" customHeight="1" x14ac:dyDescent="0.2">
      <c r="A633" s="179"/>
      <c r="B633" s="111" t="s">
        <v>1070</v>
      </c>
      <c r="C633" s="47" t="s">
        <v>1188</v>
      </c>
      <c r="D633" s="659"/>
      <c r="E633" s="660"/>
      <c r="F633" s="659"/>
      <c r="G633" s="660"/>
      <c r="H633" s="659"/>
      <c r="I633" s="660"/>
      <c r="J633" s="659"/>
      <c r="K633" s="660"/>
      <c r="L633" s="659"/>
      <c r="M633" s="660"/>
      <c r="N633" s="659"/>
      <c r="O633" s="660"/>
      <c r="P633" s="659"/>
      <c r="Q633" s="660"/>
      <c r="R633" s="659"/>
      <c r="S633" s="660"/>
      <c r="T633" s="225"/>
      <c r="U633" s="304">
        <f t="shared" ref="U633" si="70">IF(OR(D633="s",F633="s",H633="s",J633="s",L633="s",N633="s",P633="s",R633="s"), 0, IF(OR(D633="a",F633="a",H633="a",J633="a",L633="a",N633="a",P633="a",R633="a"),V633,0))</f>
        <v>0</v>
      </c>
      <c r="V633" s="178">
        <v>10</v>
      </c>
      <c r="W633" s="29">
        <f t="shared" ref="W633" si="71">COUNTIF(D633:S633,"a")+COUNTIF(D633:S633,"s")</f>
        <v>0</v>
      </c>
      <c r="X633" s="101"/>
      <c r="Y633" s="6"/>
      <c r="Z633" s="137"/>
      <c r="AA633" s="6"/>
      <c r="AB633" s="6"/>
      <c r="AC633" s="6"/>
      <c r="AD633" s="6"/>
      <c r="AE633" s="6"/>
      <c r="AF633" s="6"/>
      <c r="AG633" s="6"/>
      <c r="AH633" s="6"/>
      <c r="AI633" s="6"/>
      <c r="AJ633" s="6"/>
      <c r="AK633" s="6"/>
      <c r="AL633" s="6"/>
      <c r="AM633" s="6"/>
      <c r="AN633" s="6"/>
      <c r="AO633" s="6"/>
      <c r="AP633" s="6"/>
      <c r="AQ633" s="6"/>
      <c r="AR633" s="6"/>
      <c r="AS633" s="6"/>
      <c r="AT633" s="6"/>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row>
    <row r="634" spans="1:86" customFormat="1" ht="27.95" customHeight="1" x14ac:dyDescent="0.2">
      <c r="A634" s="179"/>
      <c r="B634" s="111" t="s">
        <v>1072</v>
      </c>
      <c r="C634" s="53" t="s">
        <v>1071</v>
      </c>
      <c r="D634" s="653"/>
      <c r="E634" s="654"/>
      <c r="F634" s="653"/>
      <c r="G634" s="654"/>
      <c r="H634" s="653"/>
      <c r="I634" s="654"/>
      <c r="J634" s="653"/>
      <c r="K634" s="654"/>
      <c r="L634" s="653"/>
      <c r="M634" s="654"/>
      <c r="N634" s="653"/>
      <c r="O634" s="654"/>
      <c r="P634" s="653"/>
      <c r="Q634" s="654"/>
      <c r="R634" s="653"/>
      <c r="S634" s="654"/>
      <c r="T634" s="225"/>
      <c r="U634" s="19">
        <f t="shared" si="68"/>
        <v>0</v>
      </c>
      <c r="V634" s="178">
        <v>10</v>
      </c>
      <c r="W634" s="29">
        <f t="shared" si="69"/>
        <v>0</v>
      </c>
      <c r="X634" s="101"/>
      <c r="Y634" s="6"/>
      <c r="Z634" s="137"/>
      <c r="AA634" s="6"/>
      <c r="AB634" s="6"/>
      <c r="AC634" s="6"/>
      <c r="AD634" s="6"/>
      <c r="AE634" s="6"/>
      <c r="AF634" s="6"/>
      <c r="AG634" s="6"/>
      <c r="AH634" s="6"/>
      <c r="AI634" s="6"/>
      <c r="AJ634" s="6"/>
      <c r="AK634" s="6"/>
      <c r="AL634" s="6"/>
      <c r="AM634" s="6"/>
      <c r="AN634" s="6"/>
      <c r="AO634" s="6"/>
      <c r="AP634" s="6"/>
      <c r="AQ634" s="6"/>
      <c r="AR634" s="6"/>
      <c r="AS634" s="6"/>
      <c r="AT634" s="6"/>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row>
    <row r="635" spans="1:86" customFormat="1" ht="45" customHeight="1" x14ac:dyDescent="0.2">
      <c r="A635" s="179"/>
      <c r="B635" s="111" t="s">
        <v>1074</v>
      </c>
      <c r="C635" s="47" t="s">
        <v>1073</v>
      </c>
      <c r="D635" s="653"/>
      <c r="E635" s="654"/>
      <c r="F635" s="653"/>
      <c r="G635" s="654"/>
      <c r="H635" s="653"/>
      <c r="I635" s="654"/>
      <c r="J635" s="653"/>
      <c r="K635" s="654"/>
      <c r="L635" s="653"/>
      <c r="M635" s="654"/>
      <c r="N635" s="653"/>
      <c r="O635" s="654"/>
      <c r="P635" s="653"/>
      <c r="Q635" s="654"/>
      <c r="R635" s="653"/>
      <c r="S635" s="654"/>
      <c r="T635" s="225"/>
      <c r="U635" s="19">
        <f t="shared" si="68"/>
        <v>0</v>
      </c>
      <c r="V635" s="178">
        <v>10</v>
      </c>
      <c r="W635" s="29">
        <f t="shared" si="69"/>
        <v>0</v>
      </c>
      <c r="X635" s="101"/>
      <c r="Y635" s="6"/>
      <c r="Z635" s="137"/>
      <c r="AA635" s="6"/>
      <c r="AB635" s="6"/>
      <c r="AC635" s="6"/>
      <c r="AD635" s="6"/>
      <c r="AE635" s="6"/>
      <c r="AF635" s="6"/>
      <c r="AG635" s="6"/>
      <c r="AH635" s="6"/>
      <c r="AI635" s="6"/>
      <c r="AJ635" s="6"/>
      <c r="AK635" s="6"/>
      <c r="AL635" s="6"/>
      <c r="AM635" s="6"/>
      <c r="AN635" s="6"/>
      <c r="AO635" s="6"/>
      <c r="AP635" s="6"/>
      <c r="AQ635" s="6"/>
      <c r="AR635" s="6"/>
      <c r="AS635" s="6"/>
      <c r="AT635" s="6"/>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row>
    <row r="636" spans="1:86" customFormat="1" ht="27.95" customHeight="1" x14ac:dyDescent="0.2">
      <c r="A636" s="179"/>
      <c r="B636" s="111" t="s">
        <v>1076</v>
      </c>
      <c r="C636" s="53" t="s">
        <v>1075</v>
      </c>
      <c r="D636" s="653"/>
      <c r="E636" s="654"/>
      <c r="F636" s="653"/>
      <c r="G636" s="654"/>
      <c r="H636" s="653"/>
      <c r="I636" s="654"/>
      <c r="J636" s="653"/>
      <c r="K636" s="654"/>
      <c r="L636" s="653"/>
      <c r="M636" s="654"/>
      <c r="N636" s="653"/>
      <c r="O636" s="654"/>
      <c r="P636" s="653"/>
      <c r="Q636" s="654"/>
      <c r="R636" s="653"/>
      <c r="S636" s="654"/>
      <c r="T636" s="225"/>
      <c r="U636" s="19">
        <f t="shared" si="68"/>
        <v>0</v>
      </c>
      <c r="V636" s="178">
        <v>10</v>
      </c>
      <c r="W636" s="29">
        <f t="shared" si="69"/>
        <v>0</v>
      </c>
      <c r="X636" s="101"/>
      <c r="Y636" s="6"/>
      <c r="Z636" s="137"/>
      <c r="AA636" s="6"/>
      <c r="AB636" s="6"/>
      <c r="AC636" s="6"/>
      <c r="AD636" s="6"/>
      <c r="AE636" s="6"/>
      <c r="AF636" s="6"/>
      <c r="AG636" s="6"/>
      <c r="AH636" s="6"/>
      <c r="AI636" s="6"/>
      <c r="AJ636" s="6"/>
      <c r="AK636" s="6"/>
      <c r="AL636" s="6"/>
      <c r="AM636" s="6"/>
      <c r="AN636" s="6"/>
      <c r="AO636" s="6"/>
      <c r="AP636" s="6"/>
      <c r="AQ636" s="6"/>
      <c r="AR636" s="6"/>
      <c r="AS636" s="6"/>
      <c r="AT636" s="6"/>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row>
    <row r="637" spans="1:86" customFormat="1" ht="27.95" customHeight="1" x14ac:dyDescent="0.2">
      <c r="A637" s="179"/>
      <c r="B637" s="111" t="s">
        <v>1078</v>
      </c>
      <c r="C637" s="53" t="s">
        <v>1189</v>
      </c>
      <c r="D637" s="653"/>
      <c r="E637" s="654"/>
      <c r="F637" s="653"/>
      <c r="G637" s="654"/>
      <c r="H637" s="653"/>
      <c r="I637" s="654"/>
      <c r="J637" s="653"/>
      <c r="K637" s="654"/>
      <c r="L637" s="653"/>
      <c r="M637" s="654"/>
      <c r="N637" s="653"/>
      <c r="O637" s="654"/>
      <c r="P637" s="653"/>
      <c r="Q637" s="654"/>
      <c r="R637" s="653"/>
      <c r="S637" s="654"/>
      <c r="T637" s="225"/>
      <c r="U637" s="19">
        <f t="shared" ref="U637" si="72">IF(OR(D637="s",F637="s",H637="s",J637="s",L637="s",N637="s",P637="s",R637="s"), 0, IF(OR(D637="a",F637="a",H637="a",J637="a",L637="a",N637="a",P637="a",R637="a"),V637,0))</f>
        <v>0</v>
      </c>
      <c r="V637" s="178">
        <v>10</v>
      </c>
      <c r="W637" s="29">
        <f t="shared" ref="W637" si="73">COUNTIF(D637:S637,"a")+COUNTIF(D637:S637,"s")</f>
        <v>0</v>
      </c>
      <c r="X637" s="101"/>
      <c r="Y637" s="6"/>
      <c r="Z637" s="137"/>
      <c r="AA637" s="6"/>
      <c r="AB637" s="6"/>
      <c r="AC637" s="6"/>
      <c r="AD637" s="6"/>
      <c r="AE637" s="6"/>
      <c r="AF637" s="6"/>
      <c r="AG637" s="6"/>
      <c r="AH637" s="6"/>
      <c r="AI637" s="6"/>
      <c r="AJ637" s="6"/>
      <c r="AK637" s="6"/>
      <c r="AL637" s="6"/>
      <c r="AM637" s="6"/>
      <c r="AN637" s="6"/>
      <c r="AO637" s="6"/>
      <c r="AP637" s="6"/>
      <c r="AQ637" s="6"/>
      <c r="AR637" s="6"/>
      <c r="AS637" s="6"/>
      <c r="AT637" s="6"/>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row>
    <row r="638" spans="1:86" customFormat="1" ht="45" customHeight="1" x14ac:dyDescent="0.2">
      <c r="A638" s="179"/>
      <c r="B638" s="111" t="s">
        <v>1080</v>
      </c>
      <c r="C638" s="47" t="s">
        <v>1077</v>
      </c>
      <c r="D638" s="653"/>
      <c r="E638" s="654"/>
      <c r="F638" s="653"/>
      <c r="G638" s="654"/>
      <c r="H638" s="653"/>
      <c r="I638" s="654"/>
      <c r="J638" s="653"/>
      <c r="K638" s="654"/>
      <c r="L638" s="653"/>
      <c r="M638" s="654"/>
      <c r="N638" s="653"/>
      <c r="O638" s="654"/>
      <c r="P638" s="653"/>
      <c r="Q638" s="654"/>
      <c r="R638" s="653"/>
      <c r="S638" s="654"/>
      <c r="T638" s="225"/>
      <c r="U638" s="19">
        <f t="shared" si="68"/>
        <v>0</v>
      </c>
      <c r="V638" s="178">
        <v>10</v>
      </c>
      <c r="W638" s="29">
        <f t="shared" si="69"/>
        <v>0</v>
      </c>
      <c r="X638" s="101"/>
      <c r="Y638" s="6"/>
      <c r="Z638" s="137"/>
      <c r="AA638" s="6"/>
      <c r="AB638" s="6"/>
      <c r="AC638" s="6"/>
      <c r="AD638" s="6"/>
      <c r="AE638" s="6"/>
      <c r="AF638" s="6"/>
      <c r="AG638" s="6"/>
      <c r="AH638" s="6"/>
      <c r="AI638" s="6"/>
      <c r="AJ638" s="6"/>
      <c r="AK638" s="6"/>
      <c r="AL638" s="6"/>
      <c r="AM638" s="6"/>
      <c r="AN638" s="6"/>
      <c r="AO638" s="6"/>
      <c r="AP638" s="6"/>
      <c r="AQ638" s="6"/>
      <c r="AR638" s="6"/>
      <c r="AS638" s="6"/>
      <c r="AT638" s="6"/>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row>
    <row r="639" spans="1:86" customFormat="1" ht="27.95" customHeight="1" thickBot="1" x14ac:dyDescent="0.25">
      <c r="A639" s="179"/>
      <c r="B639" s="111" t="s">
        <v>1081</v>
      </c>
      <c r="C639" s="53" t="s">
        <v>1079</v>
      </c>
      <c r="D639" s="733"/>
      <c r="E639" s="734"/>
      <c r="F639" s="733"/>
      <c r="G639" s="734"/>
      <c r="H639" s="733"/>
      <c r="I639" s="734"/>
      <c r="J639" s="733"/>
      <c r="K639" s="734"/>
      <c r="L639" s="733"/>
      <c r="M639" s="734"/>
      <c r="N639" s="733"/>
      <c r="O639" s="734"/>
      <c r="P639" s="733"/>
      <c r="Q639" s="734"/>
      <c r="R639" s="733"/>
      <c r="S639" s="734"/>
      <c r="T639" s="225"/>
      <c r="U639" s="20">
        <f t="shared" si="68"/>
        <v>0</v>
      </c>
      <c r="V639" s="178">
        <v>10</v>
      </c>
      <c r="W639" s="29">
        <f t="shared" si="69"/>
        <v>0</v>
      </c>
      <c r="X639" s="101"/>
      <c r="Y639" s="6"/>
      <c r="Z639" s="137"/>
      <c r="AA639" s="6"/>
      <c r="AB639" s="6"/>
      <c r="AC639" s="6"/>
      <c r="AD639" s="6"/>
      <c r="AE639" s="6"/>
      <c r="AF639" s="6"/>
      <c r="AG639" s="6"/>
      <c r="AH639" s="6"/>
      <c r="AI639" s="6"/>
      <c r="AJ639" s="6"/>
      <c r="AK639" s="6"/>
      <c r="AL639" s="6"/>
      <c r="AM639" s="6"/>
      <c r="AN639" s="6"/>
      <c r="AO639" s="6"/>
      <c r="AP639" s="6"/>
      <c r="AQ639" s="6"/>
      <c r="AR639" s="6"/>
      <c r="AS639" s="6"/>
      <c r="AT639" s="6"/>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row>
    <row r="640" spans="1:86" ht="21" customHeight="1" thickTop="1" thickBot="1" x14ac:dyDescent="0.25">
      <c r="A640" s="179"/>
      <c r="B640" s="332"/>
      <c r="C640" s="493"/>
      <c r="D640" s="663" t="s">
        <v>140</v>
      </c>
      <c r="E640" s="689"/>
      <c r="F640" s="689"/>
      <c r="G640" s="689"/>
      <c r="H640" s="689"/>
      <c r="I640" s="689"/>
      <c r="J640" s="689"/>
      <c r="K640" s="689"/>
      <c r="L640" s="689"/>
      <c r="M640" s="689"/>
      <c r="N640" s="689"/>
      <c r="O640" s="689"/>
      <c r="P640" s="689"/>
      <c r="Q640" s="689"/>
      <c r="R640" s="689"/>
      <c r="S640" s="689"/>
      <c r="T640" s="764"/>
      <c r="U640" s="1">
        <f>SUM(U632:U639)</f>
        <v>0</v>
      </c>
      <c r="V640" s="176">
        <f>SUM(V632:V639)</f>
        <v>80</v>
      </c>
      <c r="W640" s="29"/>
      <c r="X640" s="339"/>
      <c r="Z640" s="137"/>
    </row>
    <row r="641" spans="1:27" ht="21" customHeight="1" thickBot="1" x14ac:dyDescent="0.25">
      <c r="A641" s="171"/>
      <c r="B641" s="78"/>
      <c r="C641" s="491"/>
      <c r="D641" s="664"/>
      <c r="E641" s="928"/>
      <c r="F641" s="780">
        <v>0</v>
      </c>
      <c r="G641" s="781"/>
      <c r="H641" s="781"/>
      <c r="I641" s="781"/>
      <c r="J641" s="781"/>
      <c r="K641" s="781"/>
      <c r="L641" s="781"/>
      <c r="M641" s="781"/>
      <c r="N641" s="781"/>
      <c r="O641" s="781"/>
      <c r="P641" s="781"/>
      <c r="Q641" s="781"/>
      <c r="R641" s="781"/>
      <c r="S641" s="781"/>
      <c r="T641" s="781"/>
      <c r="U641" s="781"/>
      <c r="V641" s="782"/>
      <c r="W641" s="29"/>
      <c r="Z641" s="137"/>
    </row>
    <row r="642" spans="1:27" ht="21" customHeight="1" x14ac:dyDescent="0.2">
      <c r="A642" s="142"/>
      <c r="B642" s="6"/>
      <c r="C642" s="143"/>
      <c r="D642" s="6"/>
      <c r="E642" s="6"/>
      <c r="F642" s="6"/>
      <c r="G642" s="6"/>
      <c r="H642" s="6"/>
      <c r="I642" s="6"/>
      <c r="J642" s="6"/>
      <c r="K642" s="6"/>
      <c r="L642" s="6"/>
      <c r="M642" s="6"/>
      <c r="N642" s="6"/>
      <c r="O642" s="6"/>
      <c r="P642" s="6"/>
      <c r="Q642" s="6"/>
      <c r="R642" s="6"/>
      <c r="S642" s="6"/>
      <c r="T642" s="6"/>
      <c r="U642" s="6"/>
      <c r="V642" s="6"/>
      <c r="W642" s="138"/>
      <c r="X642" s="6"/>
      <c r="Z642" s="144"/>
      <c r="AA642" s="138"/>
    </row>
    <row r="643" spans="1:27" ht="27.75" x14ac:dyDescent="0.2">
      <c r="A643" s="167" t="s">
        <v>755</v>
      </c>
      <c r="B643" s="167"/>
      <c r="C643" s="164"/>
      <c r="D643" s="165"/>
      <c r="E643" s="165"/>
      <c r="F643" s="165"/>
      <c r="G643" s="165"/>
      <c r="H643" s="165"/>
      <c r="I643" s="165"/>
      <c r="J643" s="165"/>
      <c r="K643" s="165"/>
      <c r="L643" s="165"/>
      <c r="M643" s="165"/>
      <c r="N643" s="165"/>
      <c r="O643" s="165"/>
      <c r="P643" s="165"/>
      <c r="Q643" s="165"/>
      <c r="R643" s="165"/>
      <c r="S643" s="165"/>
      <c r="T643" s="165"/>
      <c r="U643" s="165"/>
      <c r="V643" s="165"/>
      <c r="W643" s="166"/>
      <c r="X643" s="165"/>
      <c r="Z643" s="144"/>
      <c r="AA643" s="138"/>
    </row>
  </sheetData>
  <sheetProtection algorithmName="SHA-512" hashValue="s0uVI+vmqNw4H+jdNVBu+g6mqppTtQEd7EUQnx2dCM3NlUUv1WwnIpRsfSWPGHm15UYx8jxi4pwYDK41Dscx2A==" saltValue="W6tf4Kr9T5hvDWIbduKSYg==" spinCount="100000" sheet="1" objects="1" scenarios="1"/>
  <mergeCells count="3312">
    <mergeCell ref="H527:I527"/>
    <mergeCell ref="J527:K527"/>
    <mergeCell ref="L527:M527"/>
    <mergeCell ref="N527:O527"/>
    <mergeCell ref="P527:Q527"/>
    <mergeCell ref="R527:S527"/>
    <mergeCell ref="H525:I525"/>
    <mergeCell ref="J525:K525"/>
    <mergeCell ref="L525:M525"/>
    <mergeCell ref="N525:O525"/>
    <mergeCell ref="P525:Q525"/>
    <mergeCell ref="R525:S525"/>
    <mergeCell ref="D526:E526"/>
    <mergeCell ref="F526:G526"/>
    <mergeCell ref="H526:I526"/>
    <mergeCell ref="J526:K526"/>
    <mergeCell ref="L526:M526"/>
    <mergeCell ref="N526:O526"/>
    <mergeCell ref="P526:Q526"/>
    <mergeCell ref="R526:S526"/>
    <mergeCell ref="D525:E525"/>
    <mergeCell ref="F525:G525"/>
    <mergeCell ref="D637:E637"/>
    <mergeCell ref="F637:G637"/>
    <mergeCell ref="H637:I637"/>
    <mergeCell ref="J637:K637"/>
    <mergeCell ref="L637:M637"/>
    <mergeCell ref="N637:O637"/>
    <mergeCell ref="P637:Q637"/>
    <mergeCell ref="R637:S637"/>
    <mergeCell ref="J614:K614"/>
    <mergeCell ref="F612:G612"/>
    <mergeCell ref="H612:I612"/>
    <mergeCell ref="J612:K612"/>
    <mergeCell ref="L612:M612"/>
    <mergeCell ref="N612:O612"/>
    <mergeCell ref="R610:S610"/>
    <mergeCell ref="D611:E611"/>
    <mergeCell ref="D527:E527"/>
    <mergeCell ref="F527:G527"/>
    <mergeCell ref="L614:M614"/>
    <mergeCell ref="N614:O614"/>
    <mergeCell ref="P612:Q612"/>
    <mergeCell ref="R612:S612"/>
    <mergeCell ref="D613:E613"/>
    <mergeCell ref="F613:G613"/>
    <mergeCell ref="H613:I613"/>
    <mergeCell ref="J613:K613"/>
    <mergeCell ref="L613:M613"/>
    <mergeCell ref="N613:O613"/>
    <mergeCell ref="P613:Q613"/>
    <mergeCell ref="R613:S613"/>
    <mergeCell ref="D612:E612"/>
    <mergeCell ref="F611:G611"/>
    <mergeCell ref="F174:V174"/>
    <mergeCell ref="D635:E635"/>
    <mergeCell ref="F635:G635"/>
    <mergeCell ref="H635:I635"/>
    <mergeCell ref="J635:K635"/>
    <mergeCell ref="L635:M635"/>
    <mergeCell ref="N635:O635"/>
    <mergeCell ref="P635:Q635"/>
    <mergeCell ref="R635:S635"/>
    <mergeCell ref="D636:E636"/>
    <mergeCell ref="F636:G636"/>
    <mergeCell ref="H636:I636"/>
    <mergeCell ref="J636:K636"/>
    <mergeCell ref="L636:M636"/>
    <mergeCell ref="N636:O636"/>
    <mergeCell ref="P636:Q636"/>
    <mergeCell ref="R636:S636"/>
    <mergeCell ref="D528:T528"/>
    <mergeCell ref="D529:E529"/>
    <mergeCell ref="F529:V529"/>
    <mergeCell ref="D628:T628"/>
    <mergeCell ref="D629:E629"/>
    <mergeCell ref="F629:V629"/>
    <mergeCell ref="C630:V630"/>
    <mergeCell ref="P614:Q614"/>
    <mergeCell ref="R614:S614"/>
    <mergeCell ref="D615:T615"/>
    <mergeCell ref="D616:E616"/>
    <mergeCell ref="F616:V616"/>
    <mergeCell ref="D614:E614"/>
    <mergeCell ref="F614:G614"/>
    <mergeCell ref="H614:I614"/>
    <mergeCell ref="H169:I169"/>
    <mergeCell ref="J169:K169"/>
    <mergeCell ref="L169:M169"/>
    <mergeCell ref="N169:O169"/>
    <mergeCell ref="P169:Q169"/>
    <mergeCell ref="R169:S169"/>
    <mergeCell ref="D170:E170"/>
    <mergeCell ref="F170:G170"/>
    <mergeCell ref="H170:I170"/>
    <mergeCell ref="J170:K170"/>
    <mergeCell ref="L170:M170"/>
    <mergeCell ref="N170:O170"/>
    <mergeCell ref="P170:Q170"/>
    <mergeCell ref="R170:S170"/>
    <mergeCell ref="D171:E171"/>
    <mergeCell ref="F171:G171"/>
    <mergeCell ref="H171:I171"/>
    <mergeCell ref="J171:K171"/>
    <mergeCell ref="L171:M171"/>
    <mergeCell ref="N171:O171"/>
    <mergeCell ref="P171:Q171"/>
    <mergeCell ref="R171:S171"/>
    <mergeCell ref="N633:O633"/>
    <mergeCell ref="P633:Q633"/>
    <mergeCell ref="R633:S633"/>
    <mergeCell ref="D639:E639"/>
    <mergeCell ref="F639:G639"/>
    <mergeCell ref="H639:I639"/>
    <mergeCell ref="J639:K639"/>
    <mergeCell ref="L639:M639"/>
    <mergeCell ref="N639:O639"/>
    <mergeCell ref="P639:Q639"/>
    <mergeCell ref="R639:S639"/>
    <mergeCell ref="D640:T640"/>
    <mergeCell ref="D641:E641"/>
    <mergeCell ref="F641:V641"/>
    <mergeCell ref="D167:E167"/>
    <mergeCell ref="F167:G167"/>
    <mergeCell ref="H167:I167"/>
    <mergeCell ref="J167:K167"/>
    <mergeCell ref="L167:M167"/>
    <mergeCell ref="N167:O167"/>
    <mergeCell ref="P167:Q167"/>
    <mergeCell ref="R167:S167"/>
    <mergeCell ref="D168:E168"/>
    <mergeCell ref="F168:G168"/>
    <mergeCell ref="H168:I168"/>
    <mergeCell ref="J168:K168"/>
    <mergeCell ref="L168:M168"/>
    <mergeCell ref="N168:O168"/>
    <mergeCell ref="P168:Q168"/>
    <mergeCell ref="R168:S168"/>
    <mergeCell ref="D169:E169"/>
    <mergeCell ref="F169:G169"/>
    <mergeCell ref="P521:Q521"/>
    <mergeCell ref="R521:S521"/>
    <mergeCell ref="D522:T522"/>
    <mergeCell ref="D638:E638"/>
    <mergeCell ref="F638:G638"/>
    <mergeCell ref="H638:I638"/>
    <mergeCell ref="J638:K638"/>
    <mergeCell ref="L638:M638"/>
    <mergeCell ref="N638:O638"/>
    <mergeCell ref="P638:Q638"/>
    <mergeCell ref="R638:S638"/>
    <mergeCell ref="D632:E632"/>
    <mergeCell ref="F632:G632"/>
    <mergeCell ref="H632:I632"/>
    <mergeCell ref="J632:K632"/>
    <mergeCell ref="L632:M632"/>
    <mergeCell ref="N632:O632"/>
    <mergeCell ref="P632:Q632"/>
    <mergeCell ref="R632:S632"/>
    <mergeCell ref="D634:E634"/>
    <mergeCell ref="F634:G634"/>
    <mergeCell ref="H634:I634"/>
    <mergeCell ref="J634:K634"/>
    <mergeCell ref="L634:M634"/>
    <mergeCell ref="N634:O634"/>
    <mergeCell ref="P634:Q634"/>
    <mergeCell ref="R634:S634"/>
    <mergeCell ref="D633:E633"/>
    <mergeCell ref="F633:G633"/>
    <mergeCell ref="H633:I633"/>
    <mergeCell ref="J633:K633"/>
    <mergeCell ref="L633:M633"/>
    <mergeCell ref="D518:E518"/>
    <mergeCell ref="F518:G518"/>
    <mergeCell ref="H518:I518"/>
    <mergeCell ref="J518:K518"/>
    <mergeCell ref="L518:M518"/>
    <mergeCell ref="N518:O518"/>
    <mergeCell ref="P518:Q518"/>
    <mergeCell ref="R518:S518"/>
    <mergeCell ref="D519:E519"/>
    <mergeCell ref="F519:G519"/>
    <mergeCell ref="H519:I519"/>
    <mergeCell ref="J519:K519"/>
    <mergeCell ref="L519:M519"/>
    <mergeCell ref="N519:O519"/>
    <mergeCell ref="P519:Q519"/>
    <mergeCell ref="R519:S519"/>
    <mergeCell ref="D523:E523"/>
    <mergeCell ref="F523:V523"/>
    <mergeCell ref="D520:E520"/>
    <mergeCell ref="F520:G520"/>
    <mergeCell ref="H520:I520"/>
    <mergeCell ref="J520:K520"/>
    <mergeCell ref="L520:M520"/>
    <mergeCell ref="N520:O520"/>
    <mergeCell ref="P520:Q520"/>
    <mergeCell ref="R520:S520"/>
    <mergeCell ref="D521:E521"/>
    <mergeCell ref="F521:G521"/>
    <mergeCell ref="H521:I521"/>
    <mergeCell ref="J521:K521"/>
    <mergeCell ref="L521:M521"/>
    <mergeCell ref="N521:O521"/>
    <mergeCell ref="D513:T513"/>
    <mergeCell ref="D514:E514"/>
    <mergeCell ref="F514:V514"/>
    <mergeCell ref="D516:E516"/>
    <mergeCell ref="F516:G516"/>
    <mergeCell ref="H516:I516"/>
    <mergeCell ref="J516:K516"/>
    <mergeCell ref="L516:M516"/>
    <mergeCell ref="N516:O516"/>
    <mergeCell ref="P516:Q516"/>
    <mergeCell ref="R516:S516"/>
    <mergeCell ref="D517:E517"/>
    <mergeCell ref="F517:G517"/>
    <mergeCell ref="H517:I517"/>
    <mergeCell ref="J517:K517"/>
    <mergeCell ref="L517:M517"/>
    <mergeCell ref="N517:O517"/>
    <mergeCell ref="P517:Q517"/>
    <mergeCell ref="R517:S517"/>
    <mergeCell ref="D511:V511"/>
    <mergeCell ref="D510:E510"/>
    <mergeCell ref="F510:G510"/>
    <mergeCell ref="H510:I510"/>
    <mergeCell ref="J510:K510"/>
    <mergeCell ref="L510:M510"/>
    <mergeCell ref="N510:O510"/>
    <mergeCell ref="P510:Q510"/>
    <mergeCell ref="R510:S510"/>
    <mergeCell ref="D512:E512"/>
    <mergeCell ref="F512:G512"/>
    <mergeCell ref="H512:I512"/>
    <mergeCell ref="J512:K512"/>
    <mergeCell ref="L512:M512"/>
    <mergeCell ref="N512:O512"/>
    <mergeCell ref="P512:Q512"/>
    <mergeCell ref="R512:S512"/>
    <mergeCell ref="D507:E507"/>
    <mergeCell ref="F507:G507"/>
    <mergeCell ref="H507:I507"/>
    <mergeCell ref="J507:K507"/>
    <mergeCell ref="L507:M507"/>
    <mergeCell ref="N507:O507"/>
    <mergeCell ref="P507:Q507"/>
    <mergeCell ref="R507:S507"/>
    <mergeCell ref="D508:E508"/>
    <mergeCell ref="F508:G508"/>
    <mergeCell ref="H508:I508"/>
    <mergeCell ref="J508:K508"/>
    <mergeCell ref="L508:M508"/>
    <mergeCell ref="N508:O508"/>
    <mergeCell ref="P508:Q508"/>
    <mergeCell ref="R508:S508"/>
    <mergeCell ref="D509:E509"/>
    <mergeCell ref="F509:G509"/>
    <mergeCell ref="H509:I509"/>
    <mergeCell ref="J509:K509"/>
    <mergeCell ref="L509:M509"/>
    <mergeCell ref="N509:O509"/>
    <mergeCell ref="P509:Q509"/>
    <mergeCell ref="R509:S509"/>
    <mergeCell ref="D504:V504"/>
    <mergeCell ref="D505:E505"/>
    <mergeCell ref="F505:G505"/>
    <mergeCell ref="H505:I505"/>
    <mergeCell ref="J505:K505"/>
    <mergeCell ref="L505:M505"/>
    <mergeCell ref="N505:O505"/>
    <mergeCell ref="P505:Q505"/>
    <mergeCell ref="R505:S505"/>
    <mergeCell ref="D506:E506"/>
    <mergeCell ref="F506:G506"/>
    <mergeCell ref="H506:I506"/>
    <mergeCell ref="J506:K506"/>
    <mergeCell ref="L506:M506"/>
    <mergeCell ref="N506:O506"/>
    <mergeCell ref="P506:Q506"/>
    <mergeCell ref="R506:S506"/>
    <mergeCell ref="D501:V501"/>
    <mergeCell ref="D502:E502"/>
    <mergeCell ref="F502:G502"/>
    <mergeCell ref="H502:I502"/>
    <mergeCell ref="J502:K502"/>
    <mergeCell ref="L502:M502"/>
    <mergeCell ref="N502:O502"/>
    <mergeCell ref="P502:Q502"/>
    <mergeCell ref="R502:S502"/>
    <mergeCell ref="D503:E503"/>
    <mergeCell ref="F503:G503"/>
    <mergeCell ref="H503:I503"/>
    <mergeCell ref="J503:K503"/>
    <mergeCell ref="L503:M503"/>
    <mergeCell ref="N503:O503"/>
    <mergeCell ref="P503:Q503"/>
    <mergeCell ref="R503:S503"/>
    <mergeCell ref="P498:Q498"/>
    <mergeCell ref="R498:S498"/>
    <mergeCell ref="D499:E499"/>
    <mergeCell ref="F499:G499"/>
    <mergeCell ref="H499:I499"/>
    <mergeCell ref="J499:K499"/>
    <mergeCell ref="L499:M499"/>
    <mergeCell ref="N499:O499"/>
    <mergeCell ref="P499:Q499"/>
    <mergeCell ref="R499:S499"/>
    <mergeCell ref="D500:E500"/>
    <mergeCell ref="F500:G500"/>
    <mergeCell ref="H500:I500"/>
    <mergeCell ref="J500:K500"/>
    <mergeCell ref="L500:M500"/>
    <mergeCell ref="N500:O500"/>
    <mergeCell ref="P500:Q500"/>
    <mergeCell ref="R500:S500"/>
    <mergeCell ref="P482:Q482"/>
    <mergeCell ref="R482:S482"/>
    <mergeCell ref="D483:E483"/>
    <mergeCell ref="F483:G483"/>
    <mergeCell ref="H483:I483"/>
    <mergeCell ref="J483:K483"/>
    <mergeCell ref="L483:M483"/>
    <mergeCell ref="N483:O483"/>
    <mergeCell ref="P483:Q483"/>
    <mergeCell ref="R483:S483"/>
    <mergeCell ref="H494:I494"/>
    <mergeCell ref="J494:K494"/>
    <mergeCell ref="L494:M494"/>
    <mergeCell ref="N494:O494"/>
    <mergeCell ref="P494:Q494"/>
    <mergeCell ref="R494:S494"/>
    <mergeCell ref="D482:E482"/>
    <mergeCell ref="F482:G482"/>
    <mergeCell ref="H482:I482"/>
    <mergeCell ref="J482:K482"/>
    <mergeCell ref="L482:M482"/>
    <mergeCell ref="N482:O482"/>
    <mergeCell ref="P484:Q484"/>
    <mergeCell ref="R484:S484"/>
    <mergeCell ref="D485:T485"/>
    <mergeCell ref="D486:E486"/>
    <mergeCell ref="F486:V486"/>
    <mergeCell ref="D484:E484"/>
    <mergeCell ref="F484:G484"/>
    <mergeCell ref="H484:I484"/>
    <mergeCell ref="J484:K484"/>
    <mergeCell ref="L484:M484"/>
    <mergeCell ref="N395:O395"/>
    <mergeCell ref="P395:Q395"/>
    <mergeCell ref="R395:S395"/>
    <mergeCell ref="D396:S396"/>
    <mergeCell ref="D397:S397"/>
    <mergeCell ref="D398:V398"/>
    <mergeCell ref="D399:E399"/>
    <mergeCell ref="F399:G399"/>
    <mergeCell ref="H399:I399"/>
    <mergeCell ref="J399:K399"/>
    <mergeCell ref="L399:M399"/>
    <mergeCell ref="N399:O399"/>
    <mergeCell ref="P399:Q399"/>
    <mergeCell ref="R399:S399"/>
    <mergeCell ref="D400:T400"/>
    <mergeCell ref="D401:E401"/>
    <mergeCell ref="F401:V401"/>
    <mergeCell ref="D390:S390"/>
    <mergeCell ref="D391:E391"/>
    <mergeCell ref="F391:G391"/>
    <mergeCell ref="H391:I391"/>
    <mergeCell ref="J391:K391"/>
    <mergeCell ref="L391:M391"/>
    <mergeCell ref="N391:O391"/>
    <mergeCell ref="P391:Q391"/>
    <mergeCell ref="R391:S391"/>
    <mergeCell ref="D392:V392"/>
    <mergeCell ref="D393:E393"/>
    <mergeCell ref="F393:G393"/>
    <mergeCell ref="H393:I393"/>
    <mergeCell ref="J393:K393"/>
    <mergeCell ref="L393:M393"/>
    <mergeCell ref="N393:O393"/>
    <mergeCell ref="P393:Q393"/>
    <mergeCell ref="R393:S393"/>
    <mergeCell ref="T393:V397"/>
    <mergeCell ref="D394:E394"/>
    <mergeCell ref="F394:G394"/>
    <mergeCell ref="H394:I394"/>
    <mergeCell ref="J394:K394"/>
    <mergeCell ref="L394:M394"/>
    <mergeCell ref="N394:O394"/>
    <mergeCell ref="P394:Q394"/>
    <mergeCell ref="R394:S394"/>
    <mergeCell ref="D395:E395"/>
    <mergeCell ref="F395:G395"/>
    <mergeCell ref="H395:I395"/>
    <mergeCell ref="J395:K395"/>
    <mergeCell ref="L395:M395"/>
    <mergeCell ref="P387:Q387"/>
    <mergeCell ref="R387:S387"/>
    <mergeCell ref="D388:E388"/>
    <mergeCell ref="F388:G388"/>
    <mergeCell ref="H388:I388"/>
    <mergeCell ref="J388:K388"/>
    <mergeCell ref="L388:M388"/>
    <mergeCell ref="N388:O388"/>
    <mergeCell ref="P388:Q388"/>
    <mergeCell ref="R388:S388"/>
    <mergeCell ref="D389:E389"/>
    <mergeCell ref="F389:G389"/>
    <mergeCell ref="H389:I389"/>
    <mergeCell ref="J389:K389"/>
    <mergeCell ref="L389:M389"/>
    <mergeCell ref="N389:O389"/>
    <mergeCell ref="P389:Q389"/>
    <mergeCell ref="R389:S389"/>
    <mergeCell ref="D383:V383"/>
    <mergeCell ref="D384:E384"/>
    <mergeCell ref="F384:G384"/>
    <mergeCell ref="H384:I384"/>
    <mergeCell ref="J384:K384"/>
    <mergeCell ref="L384:M384"/>
    <mergeCell ref="N384:O384"/>
    <mergeCell ref="P384:Q384"/>
    <mergeCell ref="R384:S384"/>
    <mergeCell ref="T384:V390"/>
    <mergeCell ref="D385:E385"/>
    <mergeCell ref="F385:G385"/>
    <mergeCell ref="H385:I385"/>
    <mergeCell ref="J385:K385"/>
    <mergeCell ref="L385:M385"/>
    <mergeCell ref="N385:O385"/>
    <mergeCell ref="P385:Q385"/>
    <mergeCell ref="R385:S385"/>
    <mergeCell ref="D386:E386"/>
    <mergeCell ref="F386:G386"/>
    <mergeCell ref="H386:I386"/>
    <mergeCell ref="J386:K386"/>
    <mergeCell ref="L386:M386"/>
    <mergeCell ref="N386:O386"/>
    <mergeCell ref="P386:Q386"/>
    <mergeCell ref="R386:S386"/>
    <mergeCell ref="D387:E387"/>
    <mergeCell ref="F387:G387"/>
    <mergeCell ref="H387:I387"/>
    <mergeCell ref="J387:K387"/>
    <mergeCell ref="L387:M387"/>
    <mergeCell ref="N387:O387"/>
    <mergeCell ref="D380:E380"/>
    <mergeCell ref="F380:G380"/>
    <mergeCell ref="H380:I380"/>
    <mergeCell ref="J380:K380"/>
    <mergeCell ref="L380:M380"/>
    <mergeCell ref="N380:O380"/>
    <mergeCell ref="P380:Q380"/>
    <mergeCell ref="R380:S380"/>
    <mergeCell ref="D381:S381"/>
    <mergeCell ref="D382:E382"/>
    <mergeCell ref="F382:G382"/>
    <mergeCell ref="H382:I382"/>
    <mergeCell ref="J382:K382"/>
    <mergeCell ref="L382:M382"/>
    <mergeCell ref="N382:O382"/>
    <mergeCell ref="P382:Q382"/>
    <mergeCell ref="R382:S382"/>
    <mergeCell ref="N377:O377"/>
    <mergeCell ref="P377:Q377"/>
    <mergeCell ref="R377:S377"/>
    <mergeCell ref="D378:E378"/>
    <mergeCell ref="F378:G378"/>
    <mergeCell ref="H378:I378"/>
    <mergeCell ref="J378:K378"/>
    <mergeCell ref="L378:M378"/>
    <mergeCell ref="N378:O378"/>
    <mergeCell ref="P378:Q378"/>
    <mergeCell ref="R378:S378"/>
    <mergeCell ref="D379:E379"/>
    <mergeCell ref="F379:G379"/>
    <mergeCell ref="H379:I379"/>
    <mergeCell ref="J379:K379"/>
    <mergeCell ref="L379:M379"/>
    <mergeCell ref="N379:O379"/>
    <mergeCell ref="P379:Q379"/>
    <mergeCell ref="R379:S379"/>
    <mergeCell ref="D372:V372"/>
    <mergeCell ref="D373:E373"/>
    <mergeCell ref="F373:G373"/>
    <mergeCell ref="H373:I373"/>
    <mergeCell ref="J373:K373"/>
    <mergeCell ref="L373:M373"/>
    <mergeCell ref="N373:O373"/>
    <mergeCell ref="P373:Q373"/>
    <mergeCell ref="R373:S373"/>
    <mergeCell ref="D374:V374"/>
    <mergeCell ref="D375:E375"/>
    <mergeCell ref="F375:G375"/>
    <mergeCell ref="H375:I375"/>
    <mergeCell ref="J375:K375"/>
    <mergeCell ref="L375:M375"/>
    <mergeCell ref="N375:O375"/>
    <mergeCell ref="P375:Q375"/>
    <mergeCell ref="R375:S375"/>
    <mergeCell ref="T375:V381"/>
    <mergeCell ref="D376:E376"/>
    <mergeCell ref="F376:G376"/>
    <mergeCell ref="H376:I376"/>
    <mergeCell ref="J376:K376"/>
    <mergeCell ref="L376:M376"/>
    <mergeCell ref="N376:O376"/>
    <mergeCell ref="P376:Q376"/>
    <mergeCell ref="R376:S376"/>
    <mergeCell ref="D377:E377"/>
    <mergeCell ref="F377:G377"/>
    <mergeCell ref="H377:I377"/>
    <mergeCell ref="J377:K377"/>
    <mergeCell ref="L377:M377"/>
    <mergeCell ref="D369:E369"/>
    <mergeCell ref="F369:G369"/>
    <mergeCell ref="H369:I369"/>
    <mergeCell ref="J369:K369"/>
    <mergeCell ref="L369:M369"/>
    <mergeCell ref="N369:O369"/>
    <mergeCell ref="P369:Q369"/>
    <mergeCell ref="R369:S369"/>
    <mergeCell ref="D370:E370"/>
    <mergeCell ref="F370:G370"/>
    <mergeCell ref="H370:I370"/>
    <mergeCell ref="J370:K370"/>
    <mergeCell ref="L370:M370"/>
    <mergeCell ref="N370:O370"/>
    <mergeCell ref="P370:Q370"/>
    <mergeCell ref="R370:S370"/>
    <mergeCell ref="D371:S371"/>
    <mergeCell ref="D366:E366"/>
    <mergeCell ref="F366:G366"/>
    <mergeCell ref="H366:I366"/>
    <mergeCell ref="J366:K366"/>
    <mergeCell ref="L366:M366"/>
    <mergeCell ref="N366:O366"/>
    <mergeCell ref="P366:Q366"/>
    <mergeCell ref="R366:S366"/>
    <mergeCell ref="D367:E367"/>
    <mergeCell ref="F367:G367"/>
    <mergeCell ref="H367:I367"/>
    <mergeCell ref="J367:K367"/>
    <mergeCell ref="L367:M367"/>
    <mergeCell ref="N367:O367"/>
    <mergeCell ref="P367:Q367"/>
    <mergeCell ref="R367:S367"/>
    <mergeCell ref="D368:E368"/>
    <mergeCell ref="F368:G368"/>
    <mergeCell ref="H368:I368"/>
    <mergeCell ref="J368:K368"/>
    <mergeCell ref="L368:M368"/>
    <mergeCell ref="N368:O368"/>
    <mergeCell ref="P368:Q368"/>
    <mergeCell ref="R368:S368"/>
    <mergeCell ref="D361:V361"/>
    <mergeCell ref="D362:E362"/>
    <mergeCell ref="F362:G362"/>
    <mergeCell ref="H362:I362"/>
    <mergeCell ref="J362:K362"/>
    <mergeCell ref="L362:M362"/>
    <mergeCell ref="N362:O362"/>
    <mergeCell ref="P362:Q362"/>
    <mergeCell ref="R362:S362"/>
    <mergeCell ref="T362:V371"/>
    <mergeCell ref="D363:E363"/>
    <mergeCell ref="F363:G363"/>
    <mergeCell ref="H363:I363"/>
    <mergeCell ref="J363:K363"/>
    <mergeCell ref="L363:M363"/>
    <mergeCell ref="N363:O363"/>
    <mergeCell ref="D364:E364"/>
    <mergeCell ref="F364:G364"/>
    <mergeCell ref="H364:I364"/>
    <mergeCell ref="J364:K364"/>
    <mergeCell ref="L364:M364"/>
    <mergeCell ref="N364:O364"/>
    <mergeCell ref="P364:Q364"/>
    <mergeCell ref="R364:S364"/>
    <mergeCell ref="D365:E365"/>
    <mergeCell ref="F365:G365"/>
    <mergeCell ref="H365:I365"/>
    <mergeCell ref="J365:K365"/>
    <mergeCell ref="L365:M365"/>
    <mergeCell ref="N365:O365"/>
    <mergeCell ref="P365:Q365"/>
    <mergeCell ref="R365:S365"/>
    <mergeCell ref="R352:S352"/>
    <mergeCell ref="D351:E351"/>
    <mergeCell ref="F351:G351"/>
    <mergeCell ref="H351:I351"/>
    <mergeCell ref="J353:K353"/>
    <mergeCell ref="L353:M353"/>
    <mergeCell ref="N353:O353"/>
    <mergeCell ref="J356:K356"/>
    <mergeCell ref="D350:E350"/>
    <mergeCell ref="F350:G350"/>
    <mergeCell ref="H350:I350"/>
    <mergeCell ref="J350:K350"/>
    <mergeCell ref="L350:M350"/>
    <mergeCell ref="D359:S359"/>
    <mergeCell ref="L358:M358"/>
    <mergeCell ref="N358:O358"/>
    <mergeCell ref="P353:Q353"/>
    <mergeCell ref="R353:S353"/>
    <mergeCell ref="L356:M356"/>
    <mergeCell ref="N356:O356"/>
    <mergeCell ref="P356:Q356"/>
    <mergeCell ref="R356:S356"/>
    <mergeCell ref="N350:O350"/>
    <mergeCell ref="P350:Q350"/>
    <mergeCell ref="R350:S350"/>
    <mergeCell ref="D314:T314"/>
    <mergeCell ref="D315:E315"/>
    <mergeCell ref="F315:V315"/>
    <mergeCell ref="F327:G327"/>
    <mergeCell ref="H327:I327"/>
    <mergeCell ref="J327:K327"/>
    <mergeCell ref="L327:M327"/>
    <mergeCell ref="N327:O327"/>
    <mergeCell ref="P327:Q327"/>
    <mergeCell ref="R327:S327"/>
    <mergeCell ref="D328:E328"/>
    <mergeCell ref="F328:G328"/>
    <mergeCell ref="H328:I328"/>
    <mergeCell ref="J328:K328"/>
    <mergeCell ref="L328:M328"/>
    <mergeCell ref="N328:O328"/>
    <mergeCell ref="P328:Q328"/>
    <mergeCell ref="R328:S328"/>
    <mergeCell ref="D324:T324"/>
    <mergeCell ref="D325:E325"/>
    <mergeCell ref="F325:V325"/>
    <mergeCell ref="P322:Q322"/>
    <mergeCell ref="R322:S322"/>
    <mergeCell ref="D323:E323"/>
    <mergeCell ref="F323:G323"/>
    <mergeCell ref="H323:I323"/>
    <mergeCell ref="J323:K323"/>
    <mergeCell ref="L323:M323"/>
    <mergeCell ref="N323:O323"/>
    <mergeCell ref="P323:Q323"/>
    <mergeCell ref="R323:S323"/>
    <mergeCell ref="D322:E322"/>
    <mergeCell ref="D311:E311"/>
    <mergeCell ref="F311:G311"/>
    <mergeCell ref="H311:I311"/>
    <mergeCell ref="J311:K311"/>
    <mergeCell ref="L311:M311"/>
    <mergeCell ref="N311:O311"/>
    <mergeCell ref="P311:Q311"/>
    <mergeCell ref="R311:S311"/>
    <mergeCell ref="D312:E312"/>
    <mergeCell ref="F312:G312"/>
    <mergeCell ref="H312:I312"/>
    <mergeCell ref="J312:K312"/>
    <mergeCell ref="L312:M312"/>
    <mergeCell ref="N312:O312"/>
    <mergeCell ref="P312:Q312"/>
    <mergeCell ref="R312:S312"/>
    <mergeCell ref="D313:E313"/>
    <mergeCell ref="F313:G313"/>
    <mergeCell ref="H313:I313"/>
    <mergeCell ref="J313:K313"/>
    <mergeCell ref="L313:M313"/>
    <mergeCell ref="N313:O313"/>
    <mergeCell ref="P313:Q313"/>
    <mergeCell ref="R313:S313"/>
    <mergeCell ref="D308:E308"/>
    <mergeCell ref="F308:G308"/>
    <mergeCell ref="H308:I308"/>
    <mergeCell ref="J308:K308"/>
    <mergeCell ref="L308:M308"/>
    <mergeCell ref="N308:O308"/>
    <mergeCell ref="P308:Q308"/>
    <mergeCell ref="R308:S308"/>
    <mergeCell ref="D309:E309"/>
    <mergeCell ref="F309:G309"/>
    <mergeCell ref="H309:I309"/>
    <mergeCell ref="J309:K309"/>
    <mergeCell ref="L309:M309"/>
    <mergeCell ref="N309:O309"/>
    <mergeCell ref="P309:Q309"/>
    <mergeCell ref="R309:S309"/>
    <mergeCell ref="D310:E310"/>
    <mergeCell ref="F310:G310"/>
    <mergeCell ref="H310:I310"/>
    <mergeCell ref="J310:K310"/>
    <mergeCell ref="L310:M310"/>
    <mergeCell ref="N310:O310"/>
    <mergeCell ref="P310:Q310"/>
    <mergeCell ref="R310:S310"/>
    <mergeCell ref="D303:V303"/>
    <mergeCell ref="D304:E304"/>
    <mergeCell ref="F304:G304"/>
    <mergeCell ref="H304:I304"/>
    <mergeCell ref="J304:K304"/>
    <mergeCell ref="L304:M304"/>
    <mergeCell ref="N304:O304"/>
    <mergeCell ref="P304:Q304"/>
    <mergeCell ref="R304:S304"/>
    <mergeCell ref="D305:V305"/>
    <mergeCell ref="D306:V306"/>
    <mergeCell ref="D307:E307"/>
    <mergeCell ref="F307:G307"/>
    <mergeCell ref="H307:I307"/>
    <mergeCell ref="J307:K307"/>
    <mergeCell ref="L307:M307"/>
    <mergeCell ref="N307:O307"/>
    <mergeCell ref="P307:Q307"/>
    <mergeCell ref="R307:S307"/>
    <mergeCell ref="D297:E297"/>
    <mergeCell ref="F297:G297"/>
    <mergeCell ref="H297:I297"/>
    <mergeCell ref="J297:K297"/>
    <mergeCell ref="L297:M297"/>
    <mergeCell ref="N297:O297"/>
    <mergeCell ref="P297:Q297"/>
    <mergeCell ref="R297:S297"/>
    <mergeCell ref="D298:T298"/>
    <mergeCell ref="D299:E299"/>
    <mergeCell ref="F299:V299"/>
    <mergeCell ref="D301:V301"/>
    <mergeCell ref="D302:E302"/>
    <mergeCell ref="F302:G302"/>
    <mergeCell ref="H302:I302"/>
    <mergeCell ref="J302:K302"/>
    <mergeCell ref="L302:M302"/>
    <mergeCell ref="N302:O302"/>
    <mergeCell ref="P302:Q302"/>
    <mergeCell ref="R302:S302"/>
    <mergeCell ref="D294:E294"/>
    <mergeCell ref="F294:G294"/>
    <mergeCell ref="H294:I294"/>
    <mergeCell ref="J294:K294"/>
    <mergeCell ref="L294:M294"/>
    <mergeCell ref="N294:O294"/>
    <mergeCell ref="P294:Q294"/>
    <mergeCell ref="R294:S294"/>
    <mergeCell ref="D295:E295"/>
    <mergeCell ref="F295:G295"/>
    <mergeCell ref="H295:I295"/>
    <mergeCell ref="J295:K295"/>
    <mergeCell ref="L295:M295"/>
    <mergeCell ref="N295:O295"/>
    <mergeCell ref="P295:Q295"/>
    <mergeCell ref="R295:S295"/>
    <mergeCell ref="D296:V296"/>
    <mergeCell ref="D288:E288"/>
    <mergeCell ref="F288:G288"/>
    <mergeCell ref="H288:I288"/>
    <mergeCell ref="J288:K288"/>
    <mergeCell ref="L288:M288"/>
    <mergeCell ref="N288:O288"/>
    <mergeCell ref="P288:Q288"/>
    <mergeCell ref="R288:S288"/>
    <mergeCell ref="D291:V291"/>
    <mergeCell ref="D292:V292"/>
    <mergeCell ref="D293:E293"/>
    <mergeCell ref="F293:G293"/>
    <mergeCell ref="H293:I293"/>
    <mergeCell ref="J293:K293"/>
    <mergeCell ref="L293:M293"/>
    <mergeCell ref="N293:O293"/>
    <mergeCell ref="P293:Q293"/>
    <mergeCell ref="R293:S293"/>
    <mergeCell ref="D285:E285"/>
    <mergeCell ref="F285:G285"/>
    <mergeCell ref="H285:I285"/>
    <mergeCell ref="J285:K285"/>
    <mergeCell ref="L285:M285"/>
    <mergeCell ref="N285:O285"/>
    <mergeCell ref="P285:Q285"/>
    <mergeCell ref="R285:S285"/>
    <mergeCell ref="D286:E286"/>
    <mergeCell ref="F286:G286"/>
    <mergeCell ref="H286:I286"/>
    <mergeCell ref="J286:K286"/>
    <mergeCell ref="L286:M286"/>
    <mergeCell ref="N286:O286"/>
    <mergeCell ref="P286:Q286"/>
    <mergeCell ref="R286:S286"/>
    <mergeCell ref="D287:E287"/>
    <mergeCell ref="F287:G287"/>
    <mergeCell ref="H287:I287"/>
    <mergeCell ref="J287:K287"/>
    <mergeCell ref="L287:M287"/>
    <mergeCell ref="N287:O287"/>
    <mergeCell ref="P287:Q287"/>
    <mergeCell ref="R287:S287"/>
    <mergeCell ref="P281:Q281"/>
    <mergeCell ref="R281:S281"/>
    <mergeCell ref="D282:V282"/>
    <mergeCell ref="D283:E283"/>
    <mergeCell ref="F283:G283"/>
    <mergeCell ref="H283:I283"/>
    <mergeCell ref="J283:K283"/>
    <mergeCell ref="L283:M283"/>
    <mergeCell ref="N283:O283"/>
    <mergeCell ref="P283:Q283"/>
    <mergeCell ref="R283:S283"/>
    <mergeCell ref="D284:E284"/>
    <mergeCell ref="F284:G284"/>
    <mergeCell ref="H284:I284"/>
    <mergeCell ref="J284:K284"/>
    <mergeCell ref="L284:M284"/>
    <mergeCell ref="N284:O284"/>
    <mergeCell ref="P284:Q284"/>
    <mergeCell ref="R284:S284"/>
    <mergeCell ref="D281:E281"/>
    <mergeCell ref="F281:G281"/>
    <mergeCell ref="H281:I281"/>
    <mergeCell ref="J281:K281"/>
    <mergeCell ref="L281:M281"/>
    <mergeCell ref="N281:O281"/>
    <mergeCell ref="D112:T112"/>
    <mergeCell ref="D113:E113"/>
    <mergeCell ref="F113:V113"/>
    <mergeCell ref="D276:V276"/>
    <mergeCell ref="D277:E277"/>
    <mergeCell ref="F277:G277"/>
    <mergeCell ref="H277:I277"/>
    <mergeCell ref="J277:K277"/>
    <mergeCell ref="L277:M277"/>
    <mergeCell ref="N277:O277"/>
    <mergeCell ref="P277:Q277"/>
    <mergeCell ref="R277:S277"/>
    <mergeCell ref="D278:V278"/>
    <mergeCell ref="D279:V279"/>
    <mergeCell ref="D280:E280"/>
    <mergeCell ref="F280:G280"/>
    <mergeCell ref="H280:I280"/>
    <mergeCell ref="J280:K280"/>
    <mergeCell ref="L280:M280"/>
    <mergeCell ref="N280:O280"/>
    <mergeCell ref="P280:Q280"/>
    <mergeCell ref="R280:S280"/>
    <mergeCell ref="D172:E172"/>
    <mergeCell ref="F172:G172"/>
    <mergeCell ref="H172:I172"/>
    <mergeCell ref="J172:K172"/>
    <mergeCell ref="L172:M172"/>
    <mergeCell ref="N172:O172"/>
    <mergeCell ref="P172:Q172"/>
    <mergeCell ref="R172:S172"/>
    <mergeCell ref="D173:T173"/>
    <mergeCell ref="D174:E174"/>
    <mergeCell ref="D109:V109"/>
    <mergeCell ref="D110:E110"/>
    <mergeCell ref="F110:G110"/>
    <mergeCell ref="H110:I110"/>
    <mergeCell ref="J110:K110"/>
    <mergeCell ref="L110:M110"/>
    <mergeCell ref="N110:O110"/>
    <mergeCell ref="P110:Q110"/>
    <mergeCell ref="R110:S110"/>
    <mergeCell ref="D111:E111"/>
    <mergeCell ref="F111:G111"/>
    <mergeCell ref="H111:I111"/>
    <mergeCell ref="J111:K111"/>
    <mergeCell ref="L111:M111"/>
    <mergeCell ref="N111:O111"/>
    <mergeCell ref="P111:Q111"/>
    <mergeCell ref="R111:S111"/>
    <mergeCell ref="D105:V105"/>
    <mergeCell ref="D106:V106"/>
    <mergeCell ref="D107:E107"/>
    <mergeCell ref="F107:G107"/>
    <mergeCell ref="H107:I107"/>
    <mergeCell ref="J107:K107"/>
    <mergeCell ref="L107:M107"/>
    <mergeCell ref="N107:O107"/>
    <mergeCell ref="P107:Q107"/>
    <mergeCell ref="R107:S107"/>
    <mergeCell ref="D108:E108"/>
    <mergeCell ref="F108:G108"/>
    <mergeCell ref="H108:I108"/>
    <mergeCell ref="J108:K108"/>
    <mergeCell ref="L108:M108"/>
    <mergeCell ref="N108:O108"/>
    <mergeCell ref="P108:Q108"/>
    <mergeCell ref="R108:S108"/>
    <mergeCell ref="D102:E102"/>
    <mergeCell ref="F102:G102"/>
    <mergeCell ref="H102:I102"/>
    <mergeCell ref="J102:K102"/>
    <mergeCell ref="L102:M102"/>
    <mergeCell ref="N102:O102"/>
    <mergeCell ref="P102:Q102"/>
    <mergeCell ref="R102:S102"/>
    <mergeCell ref="N95:O95"/>
    <mergeCell ref="P95:Q95"/>
    <mergeCell ref="R95:S95"/>
    <mergeCell ref="P89:Q89"/>
    <mergeCell ref="R89:S89"/>
    <mergeCell ref="D90:E90"/>
    <mergeCell ref="F90:G90"/>
    <mergeCell ref="H90:I90"/>
    <mergeCell ref="L104:M104"/>
    <mergeCell ref="N104:O104"/>
    <mergeCell ref="P104:Q104"/>
    <mergeCell ref="R104:S104"/>
    <mergeCell ref="N103:O103"/>
    <mergeCell ref="P103:Q103"/>
    <mergeCell ref="R103:S103"/>
    <mergeCell ref="D104:E104"/>
    <mergeCell ref="F104:G104"/>
    <mergeCell ref="H104:I104"/>
    <mergeCell ref="J104:K104"/>
    <mergeCell ref="P91:Q91"/>
    <mergeCell ref="R91:S91"/>
    <mergeCell ref="D92:T92"/>
    <mergeCell ref="D93:E93"/>
    <mergeCell ref="F93:V93"/>
    <mergeCell ref="H611:I611"/>
    <mergeCell ref="J611:K611"/>
    <mergeCell ref="L611:M611"/>
    <mergeCell ref="N611:O611"/>
    <mergeCell ref="P611:Q611"/>
    <mergeCell ref="R611:S611"/>
    <mergeCell ref="D607:T607"/>
    <mergeCell ref="D608:E608"/>
    <mergeCell ref="F608:V608"/>
    <mergeCell ref="D610:E610"/>
    <mergeCell ref="F610:G610"/>
    <mergeCell ref="H610:I610"/>
    <mergeCell ref="J610:K610"/>
    <mergeCell ref="L610:M610"/>
    <mergeCell ref="N610:O610"/>
    <mergeCell ref="P610:Q610"/>
    <mergeCell ref="P605:Q605"/>
    <mergeCell ref="R605:S605"/>
    <mergeCell ref="D606:E606"/>
    <mergeCell ref="F606:G606"/>
    <mergeCell ref="H606:I606"/>
    <mergeCell ref="J606:K606"/>
    <mergeCell ref="L606:M606"/>
    <mergeCell ref="N606:O606"/>
    <mergeCell ref="P606:Q606"/>
    <mergeCell ref="R606:S606"/>
    <mergeCell ref="D605:E605"/>
    <mergeCell ref="F605:G605"/>
    <mergeCell ref="H605:I605"/>
    <mergeCell ref="J605:K605"/>
    <mergeCell ref="L605:M605"/>
    <mergeCell ref="N605:O605"/>
    <mergeCell ref="P603:Q603"/>
    <mergeCell ref="R603:S603"/>
    <mergeCell ref="D604:E604"/>
    <mergeCell ref="F604:G604"/>
    <mergeCell ref="H604:I604"/>
    <mergeCell ref="J604:K604"/>
    <mergeCell ref="L604:M604"/>
    <mergeCell ref="N604:O604"/>
    <mergeCell ref="P604:Q604"/>
    <mergeCell ref="R604:S604"/>
    <mergeCell ref="D603:E603"/>
    <mergeCell ref="F603:G603"/>
    <mergeCell ref="H603:I603"/>
    <mergeCell ref="J603:K603"/>
    <mergeCell ref="L603:M603"/>
    <mergeCell ref="N603:O603"/>
    <mergeCell ref="P601:Q601"/>
    <mergeCell ref="R601:S601"/>
    <mergeCell ref="D602:E602"/>
    <mergeCell ref="F602:G602"/>
    <mergeCell ref="H602:I602"/>
    <mergeCell ref="J602:K602"/>
    <mergeCell ref="L602:M602"/>
    <mergeCell ref="N602:O602"/>
    <mergeCell ref="P602:Q602"/>
    <mergeCell ref="R602:S602"/>
    <mergeCell ref="D601:E601"/>
    <mergeCell ref="F601:G601"/>
    <mergeCell ref="H601:I601"/>
    <mergeCell ref="J601:K601"/>
    <mergeCell ref="L601:M601"/>
    <mergeCell ref="N601:O601"/>
    <mergeCell ref="P599:Q599"/>
    <mergeCell ref="R599:S599"/>
    <mergeCell ref="D600:E600"/>
    <mergeCell ref="F600:G600"/>
    <mergeCell ref="H600:I600"/>
    <mergeCell ref="J600:K600"/>
    <mergeCell ref="L600:M600"/>
    <mergeCell ref="N600:O600"/>
    <mergeCell ref="P600:Q600"/>
    <mergeCell ref="R600:S600"/>
    <mergeCell ref="D599:E599"/>
    <mergeCell ref="F599:G599"/>
    <mergeCell ref="H599:I599"/>
    <mergeCell ref="J599:K599"/>
    <mergeCell ref="L599:M599"/>
    <mergeCell ref="N599:O599"/>
    <mergeCell ref="R597:S597"/>
    <mergeCell ref="D598:E598"/>
    <mergeCell ref="F598:G598"/>
    <mergeCell ref="H598:I598"/>
    <mergeCell ref="J598:K598"/>
    <mergeCell ref="L598:M598"/>
    <mergeCell ref="N598:O598"/>
    <mergeCell ref="P598:Q598"/>
    <mergeCell ref="R598:S598"/>
    <mergeCell ref="D594:T594"/>
    <mergeCell ref="D595:E595"/>
    <mergeCell ref="F595:V595"/>
    <mergeCell ref="D597:E597"/>
    <mergeCell ref="F597:G597"/>
    <mergeCell ref="H597:I597"/>
    <mergeCell ref="J597:K597"/>
    <mergeCell ref="L597:M597"/>
    <mergeCell ref="N597:O597"/>
    <mergeCell ref="P597:Q597"/>
    <mergeCell ref="P592:Q592"/>
    <mergeCell ref="R592:S592"/>
    <mergeCell ref="D593:E593"/>
    <mergeCell ref="F593:G593"/>
    <mergeCell ref="H593:I593"/>
    <mergeCell ref="J593:K593"/>
    <mergeCell ref="L593:M593"/>
    <mergeCell ref="N593:O593"/>
    <mergeCell ref="P593:Q593"/>
    <mergeCell ref="R593:S593"/>
    <mergeCell ref="D592:E592"/>
    <mergeCell ref="F592:G592"/>
    <mergeCell ref="H592:I592"/>
    <mergeCell ref="J592:K592"/>
    <mergeCell ref="L592:M592"/>
    <mergeCell ref="N592:O592"/>
    <mergeCell ref="P590:Q590"/>
    <mergeCell ref="R590:S590"/>
    <mergeCell ref="D591:E591"/>
    <mergeCell ref="F591:G591"/>
    <mergeCell ref="H591:I591"/>
    <mergeCell ref="J591:K591"/>
    <mergeCell ref="L591:M591"/>
    <mergeCell ref="N591:O591"/>
    <mergeCell ref="P591:Q591"/>
    <mergeCell ref="R591:S591"/>
    <mergeCell ref="D590:E590"/>
    <mergeCell ref="F590:G590"/>
    <mergeCell ref="H590:I590"/>
    <mergeCell ref="J590:K590"/>
    <mergeCell ref="L590:M590"/>
    <mergeCell ref="N590:O590"/>
    <mergeCell ref="P588:Q588"/>
    <mergeCell ref="R588:S588"/>
    <mergeCell ref="D589:E589"/>
    <mergeCell ref="F589:G589"/>
    <mergeCell ref="H589:I589"/>
    <mergeCell ref="J589:K589"/>
    <mergeCell ref="L589:M589"/>
    <mergeCell ref="N589:O589"/>
    <mergeCell ref="P589:Q589"/>
    <mergeCell ref="R589:S589"/>
    <mergeCell ref="D588:E588"/>
    <mergeCell ref="F588:G588"/>
    <mergeCell ref="H588:I588"/>
    <mergeCell ref="J588:K588"/>
    <mergeCell ref="L588:M588"/>
    <mergeCell ref="N588:O588"/>
    <mergeCell ref="P583:Q583"/>
    <mergeCell ref="R583:S583"/>
    <mergeCell ref="D584:T584"/>
    <mergeCell ref="D585:E585"/>
    <mergeCell ref="F585:V585"/>
    <mergeCell ref="C586:V586"/>
    <mergeCell ref="D583:E583"/>
    <mergeCell ref="F583:G583"/>
    <mergeCell ref="H583:I583"/>
    <mergeCell ref="J583:K583"/>
    <mergeCell ref="L583:M583"/>
    <mergeCell ref="N583:O583"/>
    <mergeCell ref="P581:Q581"/>
    <mergeCell ref="R581:S581"/>
    <mergeCell ref="D582:E582"/>
    <mergeCell ref="F582:G582"/>
    <mergeCell ref="H582:I582"/>
    <mergeCell ref="J582:K582"/>
    <mergeCell ref="L582:M582"/>
    <mergeCell ref="N582:O582"/>
    <mergeCell ref="P582:Q582"/>
    <mergeCell ref="R582:S582"/>
    <mergeCell ref="D581:E581"/>
    <mergeCell ref="F581:G581"/>
    <mergeCell ref="H581:I581"/>
    <mergeCell ref="J581:K581"/>
    <mergeCell ref="L581:M581"/>
    <mergeCell ref="N581:O581"/>
    <mergeCell ref="P579:Q579"/>
    <mergeCell ref="R579:S579"/>
    <mergeCell ref="D580:E580"/>
    <mergeCell ref="F580:G580"/>
    <mergeCell ref="H580:I580"/>
    <mergeCell ref="J580:K580"/>
    <mergeCell ref="L580:M580"/>
    <mergeCell ref="N580:O580"/>
    <mergeCell ref="P580:Q580"/>
    <mergeCell ref="R580:S580"/>
    <mergeCell ref="D579:E579"/>
    <mergeCell ref="F579:G579"/>
    <mergeCell ref="H579:I579"/>
    <mergeCell ref="J579:K579"/>
    <mergeCell ref="L579:M579"/>
    <mergeCell ref="N579:O579"/>
    <mergeCell ref="R577:S577"/>
    <mergeCell ref="D578:E578"/>
    <mergeCell ref="F578:G578"/>
    <mergeCell ref="H578:I578"/>
    <mergeCell ref="J578:K578"/>
    <mergeCell ref="L578:M578"/>
    <mergeCell ref="N578:O578"/>
    <mergeCell ref="P578:Q578"/>
    <mergeCell ref="R578:S578"/>
    <mergeCell ref="N576:O576"/>
    <mergeCell ref="P576:Q576"/>
    <mergeCell ref="R576:S576"/>
    <mergeCell ref="D577:E577"/>
    <mergeCell ref="F577:G577"/>
    <mergeCell ref="H577:I577"/>
    <mergeCell ref="J577:K577"/>
    <mergeCell ref="L577:M577"/>
    <mergeCell ref="N577:O577"/>
    <mergeCell ref="P577:Q577"/>
    <mergeCell ref="P572:Q572"/>
    <mergeCell ref="R572:S572"/>
    <mergeCell ref="D573:T573"/>
    <mergeCell ref="D574:E574"/>
    <mergeCell ref="F574:V574"/>
    <mergeCell ref="D576:E576"/>
    <mergeCell ref="F576:G576"/>
    <mergeCell ref="H576:I576"/>
    <mergeCell ref="J576:K576"/>
    <mergeCell ref="L576:M576"/>
    <mergeCell ref="D572:E572"/>
    <mergeCell ref="F572:G572"/>
    <mergeCell ref="H572:I572"/>
    <mergeCell ref="J572:K572"/>
    <mergeCell ref="L572:M572"/>
    <mergeCell ref="N572:O572"/>
    <mergeCell ref="R570:S570"/>
    <mergeCell ref="D571:E571"/>
    <mergeCell ref="F571:G571"/>
    <mergeCell ref="H571:I571"/>
    <mergeCell ref="J571:K571"/>
    <mergeCell ref="L571:M571"/>
    <mergeCell ref="N571:O571"/>
    <mergeCell ref="P571:Q571"/>
    <mergeCell ref="R571:S571"/>
    <mergeCell ref="N569:O569"/>
    <mergeCell ref="P569:Q569"/>
    <mergeCell ref="R569:S569"/>
    <mergeCell ref="D570:E570"/>
    <mergeCell ref="F570:G570"/>
    <mergeCell ref="H570:I570"/>
    <mergeCell ref="J570:K570"/>
    <mergeCell ref="L570:M570"/>
    <mergeCell ref="N570:O570"/>
    <mergeCell ref="P570:Q570"/>
    <mergeCell ref="P565:Q565"/>
    <mergeCell ref="R565:S565"/>
    <mergeCell ref="D566:T566"/>
    <mergeCell ref="D567:E567"/>
    <mergeCell ref="F567:V567"/>
    <mergeCell ref="D569:E569"/>
    <mergeCell ref="F569:G569"/>
    <mergeCell ref="H569:I569"/>
    <mergeCell ref="J569:K569"/>
    <mergeCell ref="L569:M569"/>
    <mergeCell ref="D565:E565"/>
    <mergeCell ref="F565:G565"/>
    <mergeCell ref="H565:I565"/>
    <mergeCell ref="J565:K565"/>
    <mergeCell ref="L565:M565"/>
    <mergeCell ref="N565:O565"/>
    <mergeCell ref="P563:Q563"/>
    <mergeCell ref="R563:S563"/>
    <mergeCell ref="D564:E564"/>
    <mergeCell ref="F564:G564"/>
    <mergeCell ref="H564:I564"/>
    <mergeCell ref="J564:K564"/>
    <mergeCell ref="L564:M564"/>
    <mergeCell ref="N564:O564"/>
    <mergeCell ref="P564:Q564"/>
    <mergeCell ref="R564:S564"/>
    <mergeCell ref="D563:E563"/>
    <mergeCell ref="F563:G563"/>
    <mergeCell ref="H563:I563"/>
    <mergeCell ref="J563:K563"/>
    <mergeCell ref="L563:M563"/>
    <mergeCell ref="N563:O563"/>
    <mergeCell ref="R561:S561"/>
    <mergeCell ref="D562:E562"/>
    <mergeCell ref="F562:G562"/>
    <mergeCell ref="H562:I562"/>
    <mergeCell ref="J562:K562"/>
    <mergeCell ref="L562:M562"/>
    <mergeCell ref="N562:O562"/>
    <mergeCell ref="P562:Q562"/>
    <mergeCell ref="R562:S562"/>
    <mergeCell ref="N560:O560"/>
    <mergeCell ref="P560:Q560"/>
    <mergeCell ref="R560:S560"/>
    <mergeCell ref="D561:E561"/>
    <mergeCell ref="F561:G561"/>
    <mergeCell ref="H561:I561"/>
    <mergeCell ref="J561:K561"/>
    <mergeCell ref="L561:M561"/>
    <mergeCell ref="N561:O561"/>
    <mergeCell ref="P561:Q561"/>
    <mergeCell ref="P556:Q556"/>
    <mergeCell ref="R556:S556"/>
    <mergeCell ref="D557:T557"/>
    <mergeCell ref="D558:E558"/>
    <mergeCell ref="F558:V558"/>
    <mergeCell ref="D560:E560"/>
    <mergeCell ref="F560:G560"/>
    <mergeCell ref="H560:I560"/>
    <mergeCell ref="J560:K560"/>
    <mergeCell ref="L560:M560"/>
    <mergeCell ref="D556:E556"/>
    <mergeCell ref="F556:G556"/>
    <mergeCell ref="H556:I556"/>
    <mergeCell ref="J556:K556"/>
    <mergeCell ref="L556:M556"/>
    <mergeCell ref="N556:O556"/>
    <mergeCell ref="P554:Q554"/>
    <mergeCell ref="R554:S554"/>
    <mergeCell ref="D555:E555"/>
    <mergeCell ref="F555:G555"/>
    <mergeCell ref="H555:I555"/>
    <mergeCell ref="J555:K555"/>
    <mergeCell ref="L555:M555"/>
    <mergeCell ref="N555:O555"/>
    <mergeCell ref="P555:Q555"/>
    <mergeCell ref="R555:S555"/>
    <mergeCell ref="D554:E554"/>
    <mergeCell ref="F554:G554"/>
    <mergeCell ref="H554:I554"/>
    <mergeCell ref="J554:K554"/>
    <mergeCell ref="L554:M554"/>
    <mergeCell ref="N554:O554"/>
    <mergeCell ref="P552:Q552"/>
    <mergeCell ref="R552:S552"/>
    <mergeCell ref="D553:E553"/>
    <mergeCell ref="F553:G553"/>
    <mergeCell ref="H553:I553"/>
    <mergeCell ref="J553:K553"/>
    <mergeCell ref="L553:M553"/>
    <mergeCell ref="N553:O553"/>
    <mergeCell ref="P553:Q553"/>
    <mergeCell ref="R553:S553"/>
    <mergeCell ref="D552:E552"/>
    <mergeCell ref="F552:G552"/>
    <mergeCell ref="H552:I552"/>
    <mergeCell ref="J552:K552"/>
    <mergeCell ref="L552:M552"/>
    <mergeCell ref="N552:O552"/>
    <mergeCell ref="P550:Q550"/>
    <mergeCell ref="R550:S550"/>
    <mergeCell ref="D551:E551"/>
    <mergeCell ref="F551:G551"/>
    <mergeCell ref="H551:I551"/>
    <mergeCell ref="J551:K551"/>
    <mergeCell ref="L551:M551"/>
    <mergeCell ref="N551:O551"/>
    <mergeCell ref="P551:Q551"/>
    <mergeCell ref="R551:S551"/>
    <mergeCell ref="D550:E550"/>
    <mergeCell ref="F550:G550"/>
    <mergeCell ref="H550:I550"/>
    <mergeCell ref="J550:K550"/>
    <mergeCell ref="L550:M550"/>
    <mergeCell ref="N550:O550"/>
    <mergeCell ref="P548:Q548"/>
    <mergeCell ref="R548:S548"/>
    <mergeCell ref="D549:E549"/>
    <mergeCell ref="F549:G549"/>
    <mergeCell ref="H549:I549"/>
    <mergeCell ref="J549:K549"/>
    <mergeCell ref="L549:M549"/>
    <mergeCell ref="N549:O549"/>
    <mergeCell ref="P549:Q549"/>
    <mergeCell ref="R549:S549"/>
    <mergeCell ref="D548:E548"/>
    <mergeCell ref="F548:G548"/>
    <mergeCell ref="H548:I548"/>
    <mergeCell ref="J548:K548"/>
    <mergeCell ref="L548:M548"/>
    <mergeCell ref="N548:O548"/>
    <mergeCell ref="R546:S546"/>
    <mergeCell ref="D547:E547"/>
    <mergeCell ref="F547:G547"/>
    <mergeCell ref="H547:I547"/>
    <mergeCell ref="J547:K547"/>
    <mergeCell ref="L547:M547"/>
    <mergeCell ref="N547:O547"/>
    <mergeCell ref="P547:Q547"/>
    <mergeCell ref="R547:S547"/>
    <mergeCell ref="N545:O545"/>
    <mergeCell ref="P545:Q545"/>
    <mergeCell ref="R545:S545"/>
    <mergeCell ref="D546:E546"/>
    <mergeCell ref="F546:G546"/>
    <mergeCell ref="H546:I546"/>
    <mergeCell ref="J546:K546"/>
    <mergeCell ref="L546:M546"/>
    <mergeCell ref="N546:O546"/>
    <mergeCell ref="P546:Q546"/>
    <mergeCell ref="P541:Q541"/>
    <mergeCell ref="R541:S541"/>
    <mergeCell ref="D542:T542"/>
    <mergeCell ref="D543:E543"/>
    <mergeCell ref="F543:V543"/>
    <mergeCell ref="D545:E545"/>
    <mergeCell ref="F545:G545"/>
    <mergeCell ref="H545:I545"/>
    <mergeCell ref="J545:K545"/>
    <mergeCell ref="L545:M545"/>
    <mergeCell ref="D541:E541"/>
    <mergeCell ref="F541:G541"/>
    <mergeCell ref="H541:I541"/>
    <mergeCell ref="J541:K541"/>
    <mergeCell ref="L541:M541"/>
    <mergeCell ref="N541:O541"/>
    <mergeCell ref="R539:S539"/>
    <mergeCell ref="D540:E540"/>
    <mergeCell ref="F540:G540"/>
    <mergeCell ref="H540:I540"/>
    <mergeCell ref="J540:K540"/>
    <mergeCell ref="L540:M540"/>
    <mergeCell ref="N540:O540"/>
    <mergeCell ref="P540:Q540"/>
    <mergeCell ref="R540:S540"/>
    <mergeCell ref="D539:E539"/>
    <mergeCell ref="F539:G539"/>
    <mergeCell ref="H539:I539"/>
    <mergeCell ref="J539:K539"/>
    <mergeCell ref="L539:M539"/>
    <mergeCell ref="N539:O539"/>
    <mergeCell ref="P539:Q539"/>
    <mergeCell ref="P534:Q534"/>
    <mergeCell ref="R534:S534"/>
    <mergeCell ref="D535:E535"/>
    <mergeCell ref="F535:G535"/>
    <mergeCell ref="H535:I535"/>
    <mergeCell ref="J535:K535"/>
    <mergeCell ref="L535:M535"/>
    <mergeCell ref="N535:O535"/>
    <mergeCell ref="P535:Q535"/>
    <mergeCell ref="R535:S535"/>
    <mergeCell ref="D534:E534"/>
    <mergeCell ref="F534:G534"/>
    <mergeCell ref="H534:I534"/>
    <mergeCell ref="J534:K534"/>
    <mergeCell ref="L534:M534"/>
    <mergeCell ref="N534:O534"/>
    <mergeCell ref="D533:E533"/>
    <mergeCell ref="F533:G533"/>
    <mergeCell ref="H533:I533"/>
    <mergeCell ref="J533:K533"/>
    <mergeCell ref="L533:M533"/>
    <mergeCell ref="N533:O533"/>
    <mergeCell ref="P533:Q533"/>
    <mergeCell ref="R533:S533"/>
    <mergeCell ref="D532:E532"/>
    <mergeCell ref="F532:G532"/>
    <mergeCell ref="H532:I532"/>
    <mergeCell ref="J532:K532"/>
    <mergeCell ref="L532:M532"/>
    <mergeCell ref="N532:O532"/>
    <mergeCell ref="C530:V530"/>
    <mergeCell ref="D536:T536"/>
    <mergeCell ref="D537:E537"/>
    <mergeCell ref="F537:V537"/>
    <mergeCell ref="F488:G488"/>
    <mergeCell ref="H488:I488"/>
    <mergeCell ref="J488:K488"/>
    <mergeCell ref="L488:M488"/>
    <mergeCell ref="N488:O488"/>
    <mergeCell ref="P488:Q488"/>
    <mergeCell ref="R488:S488"/>
    <mergeCell ref="D489:E489"/>
    <mergeCell ref="F489:G489"/>
    <mergeCell ref="H489:I489"/>
    <mergeCell ref="J489:K489"/>
    <mergeCell ref="L489:M489"/>
    <mergeCell ref="N489:O489"/>
    <mergeCell ref="P489:Q489"/>
    <mergeCell ref="R489:S489"/>
    <mergeCell ref="P532:Q532"/>
    <mergeCell ref="R532:S532"/>
    <mergeCell ref="D496:V496"/>
    <mergeCell ref="D497:E497"/>
    <mergeCell ref="F497:G497"/>
    <mergeCell ref="H497:I497"/>
    <mergeCell ref="J497:K497"/>
    <mergeCell ref="L497:M497"/>
    <mergeCell ref="N497:O497"/>
    <mergeCell ref="P497:Q497"/>
    <mergeCell ref="R497:S497"/>
    <mergeCell ref="D498:E498"/>
    <mergeCell ref="F498:G498"/>
    <mergeCell ref="H498:I498"/>
    <mergeCell ref="J498:K498"/>
    <mergeCell ref="L498:M498"/>
    <mergeCell ref="N498:O498"/>
    <mergeCell ref="D495:E495"/>
    <mergeCell ref="F495:G495"/>
    <mergeCell ref="H495:I495"/>
    <mergeCell ref="J495:K495"/>
    <mergeCell ref="L495:M495"/>
    <mergeCell ref="N495:O495"/>
    <mergeCell ref="P495:Q495"/>
    <mergeCell ref="R495:S495"/>
    <mergeCell ref="P480:Q480"/>
    <mergeCell ref="R480:S480"/>
    <mergeCell ref="D481:E481"/>
    <mergeCell ref="F481:G481"/>
    <mergeCell ref="H481:I481"/>
    <mergeCell ref="J481:K481"/>
    <mergeCell ref="L481:M481"/>
    <mergeCell ref="N481:O481"/>
    <mergeCell ref="P481:Q481"/>
    <mergeCell ref="R481:S481"/>
    <mergeCell ref="D480:E480"/>
    <mergeCell ref="F480:G480"/>
    <mergeCell ref="H480:I480"/>
    <mergeCell ref="J480:K480"/>
    <mergeCell ref="L480:M480"/>
    <mergeCell ref="N480:O480"/>
    <mergeCell ref="N484:O484"/>
    <mergeCell ref="D490:T490"/>
    <mergeCell ref="D491:E491"/>
    <mergeCell ref="F491:V491"/>
    <mergeCell ref="D493:V493"/>
    <mergeCell ref="D494:E494"/>
    <mergeCell ref="F494:G494"/>
    <mergeCell ref="D488:E488"/>
    <mergeCell ref="N476:O476"/>
    <mergeCell ref="P476:Q476"/>
    <mergeCell ref="R476:S476"/>
    <mergeCell ref="D477:T477"/>
    <mergeCell ref="D478:E478"/>
    <mergeCell ref="F478:V478"/>
    <mergeCell ref="P472:Q472"/>
    <mergeCell ref="R472:S472"/>
    <mergeCell ref="D473:T473"/>
    <mergeCell ref="D474:E474"/>
    <mergeCell ref="F474:V474"/>
    <mergeCell ref="D476:E476"/>
    <mergeCell ref="F476:G476"/>
    <mergeCell ref="H476:I476"/>
    <mergeCell ref="J476:K476"/>
    <mergeCell ref="L476:M476"/>
    <mergeCell ref="D472:E472"/>
    <mergeCell ref="F472:G472"/>
    <mergeCell ref="H472:I472"/>
    <mergeCell ref="J472:K472"/>
    <mergeCell ref="L472:M472"/>
    <mergeCell ref="N472:O472"/>
    <mergeCell ref="P470:Q470"/>
    <mergeCell ref="R470:S470"/>
    <mergeCell ref="D471:E471"/>
    <mergeCell ref="F471:G471"/>
    <mergeCell ref="H471:I471"/>
    <mergeCell ref="J471:K471"/>
    <mergeCell ref="L471:M471"/>
    <mergeCell ref="N471:O471"/>
    <mergeCell ref="P471:Q471"/>
    <mergeCell ref="R471:S471"/>
    <mergeCell ref="D470:E470"/>
    <mergeCell ref="F470:G470"/>
    <mergeCell ref="H470:I470"/>
    <mergeCell ref="J470:K470"/>
    <mergeCell ref="L470:M470"/>
    <mergeCell ref="N470:O470"/>
    <mergeCell ref="P468:Q468"/>
    <mergeCell ref="R468:S468"/>
    <mergeCell ref="D469:E469"/>
    <mergeCell ref="F469:G469"/>
    <mergeCell ref="H469:I469"/>
    <mergeCell ref="J469:K469"/>
    <mergeCell ref="L469:M469"/>
    <mergeCell ref="N469:O469"/>
    <mergeCell ref="P469:Q469"/>
    <mergeCell ref="R469:S469"/>
    <mergeCell ref="D464:T464"/>
    <mergeCell ref="D465:E465"/>
    <mergeCell ref="F465:V465"/>
    <mergeCell ref="C466:V466"/>
    <mergeCell ref="D468:E468"/>
    <mergeCell ref="F468:G468"/>
    <mergeCell ref="H468:I468"/>
    <mergeCell ref="J468:K468"/>
    <mergeCell ref="L468:M468"/>
    <mergeCell ref="N468:O468"/>
    <mergeCell ref="D456:E456"/>
    <mergeCell ref="F456:G456"/>
    <mergeCell ref="H456:I456"/>
    <mergeCell ref="J456:K456"/>
    <mergeCell ref="L456:M456"/>
    <mergeCell ref="N453:O453"/>
    <mergeCell ref="N456:O456"/>
    <mergeCell ref="P456:Q456"/>
    <mergeCell ref="R456:S456"/>
    <mergeCell ref="D457:T457"/>
    <mergeCell ref="D458:E458"/>
    <mergeCell ref="F458:V458"/>
    <mergeCell ref="D455:E455"/>
    <mergeCell ref="F455:G455"/>
    <mergeCell ref="H455:I455"/>
    <mergeCell ref="J455:K455"/>
    <mergeCell ref="L455:M455"/>
    <mergeCell ref="N455:O455"/>
    <mergeCell ref="P455:Q455"/>
    <mergeCell ref="R455:S455"/>
    <mergeCell ref="P453:Q453"/>
    <mergeCell ref="R453:S453"/>
    <mergeCell ref="D454:E454"/>
    <mergeCell ref="D434:T434"/>
    <mergeCell ref="D435:E435"/>
    <mergeCell ref="F435:V435"/>
    <mergeCell ref="D437:V437"/>
    <mergeCell ref="D438:E438"/>
    <mergeCell ref="F438:G438"/>
    <mergeCell ref="H438:I438"/>
    <mergeCell ref="J438:K438"/>
    <mergeCell ref="L438:M438"/>
    <mergeCell ref="N438:O438"/>
    <mergeCell ref="P438:Q438"/>
    <mergeCell ref="R438:S438"/>
    <mergeCell ref="D439:E439"/>
    <mergeCell ref="F439:G439"/>
    <mergeCell ref="H439:I439"/>
    <mergeCell ref="J439:K439"/>
    <mergeCell ref="F454:G454"/>
    <mergeCell ref="H454:I454"/>
    <mergeCell ref="J454:K454"/>
    <mergeCell ref="L454:M454"/>
    <mergeCell ref="N454:O454"/>
    <mergeCell ref="P454:Q454"/>
    <mergeCell ref="R454:S454"/>
    <mergeCell ref="D453:E453"/>
    <mergeCell ref="F453:G453"/>
    <mergeCell ref="H453:I453"/>
    <mergeCell ref="J453:K453"/>
    <mergeCell ref="L453:M453"/>
    <mergeCell ref="D450:T450"/>
    <mergeCell ref="D451:E451"/>
    <mergeCell ref="F451:V451"/>
    <mergeCell ref="L340:M340"/>
    <mergeCell ref="N340:O340"/>
    <mergeCell ref="P340:Q340"/>
    <mergeCell ref="R340:S340"/>
    <mergeCell ref="D341:V341"/>
    <mergeCell ref="T342:V346"/>
    <mergeCell ref="D347:V347"/>
    <mergeCell ref="D349:V349"/>
    <mergeCell ref="L439:M439"/>
    <mergeCell ref="R432:S432"/>
    <mergeCell ref="D433:E433"/>
    <mergeCell ref="F433:G433"/>
    <mergeCell ref="H433:I433"/>
    <mergeCell ref="J433:K433"/>
    <mergeCell ref="L433:M433"/>
    <mergeCell ref="N433:O433"/>
    <mergeCell ref="P433:Q433"/>
    <mergeCell ref="R433:S433"/>
    <mergeCell ref="D432:E432"/>
    <mergeCell ref="F432:G432"/>
    <mergeCell ref="H432:I432"/>
    <mergeCell ref="J432:K432"/>
    <mergeCell ref="L432:M432"/>
    <mergeCell ref="N432:O432"/>
    <mergeCell ref="D429:T429"/>
    <mergeCell ref="F430:V430"/>
    <mergeCell ref="N439:O439"/>
    <mergeCell ref="P439:Q439"/>
    <mergeCell ref="R439:S439"/>
    <mergeCell ref="R357:S357"/>
    <mergeCell ref="N352:O352"/>
    <mergeCell ref="P352:Q352"/>
    <mergeCell ref="H417:I417"/>
    <mergeCell ref="J417:K417"/>
    <mergeCell ref="L417:M417"/>
    <mergeCell ref="N417:O417"/>
    <mergeCell ref="P415:Q415"/>
    <mergeCell ref="R415:S415"/>
    <mergeCell ref="D416:E416"/>
    <mergeCell ref="F416:G416"/>
    <mergeCell ref="H416:I416"/>
    <mergeCell ref="J416:K416"/>
    <mergeCell ref="L416:M416"/>
    <mergeCell ref="N416:O416"/>
    <mergeCell ref="P416:Q416"/>
    <mergeCell ref="N415:O415"/>
    <mergeCell ref="P417:Q417"/>
    <mergeCell ref="R417:S417"/>
    <mergeCell ref="D417:E417"/>
    <mergeCell ref="F417:G417"/>
    <mergeCell ref="J319:K319"/>
    <mergeCell ref="L319:M319"/>
    <mergeCell ref="N319:O319"/>
    <mergeCell ref="P319:Q319"/>
    <mergeCell ref="R319:S319"/>
    <mergeCell ref="D318:E318"/>
    <mergeCell ref="F318:G318"/>
    <mergeCell ref="H318:I318"/>
    <mergeCell ref="J318:K318"/>
    <mergeCell ref="L318:M318"/>
    <mergeCell ref="N318:O318"/>
    <mergeCell ref="J320:K320"/>
    <mergeCell ref="L320:M320"/>
    <mergeCell ref="N320:O320"/>
    <mergeCell ref="D321:E321"/>
    <mergeCell ref="F321:G321"/>
    <mergeCell ref="H321:I321"/>
    <mergeCell ref="J321:K321"/>
    <mergeCell ref="L321:M321"/>
    <mergeCell ref="N321:O321"/>
    <mergeCell ref="J354:K354"/>
    <mergeCell ref="L354:M354"/>
    <mergeCell ref="N354:O354"/>
    <mergeCell ref="P354:Q354"/>
    <mergeCell ref="R354:S354"/>
    <mergeCell ref="D353:E353"/>
    <mergeCell ref="F353:G353"/>
    <mergeCell ref="H353:I353"/>
    <mergeCell ref="F331:V331"/>
    <mergeCell ref="D336:V336"/>
    <mergeCell ref="D338:V338"/>
    <mergeCell ref="H329:I329"/>
    <mergeCell ref="J329:K329"/>
    <mergeCell ref="L329:M329"/>
    <mergeCell ref="N329:O329"/>
    <mergeCell ref="P320:Q320"/>
    <mergeCell ref="R320:S320"/>
    <mergeCell ref="D339:V339"/>
    <mergeCell ref="F322:G322"/>
    <mergeCell ref="H322:I322"/>
    <mergeCell ref="J322:K322"/>
    <mergeCell ref="L322:M322"/>
    <mergeCell ref="N322:O322"/>
    <mergeCell ref="D340:E340"/>
    <mergeCell ref="F340:G340"/>
    <mergeCell ref="H340:I340"/>
    <mergeCell ref="J340:K340"/>
    <mergeCell ref="D334:E334"/>
    <mergeCell ref="F334:G334"/>
    <mergeCell ref="H334:I334"/>
    <mergeCell ref="J334:K334"/>
    <mergeCell ref="L334:M334"/>
    <mergeCell ref="T350:V359"/>
    <mergeCell ref="D355:E355"/>
    <mergeCell ref="F355:G355"/>
    <mergeCell ref="H355:I355"/>
    <mergeCell ref="J355:K355"/>
    <mergeCell ref="L355:M355"/>
    <mergeCell ref="N355:O355"/>
    <mergeCell ref="P355:Q355"/>
    <mergeCell ref="R355:S355"/>
    <mergeCell ref="F356:G356"/>
    <mergeCell ref="H356:I356"/>
    <mergeCell ref="D356:E356"/>
    <mergeCell ref="D358:E358"/>
    <mergeCell ref="F358:G358"/>
    <mergeCell ref="H358:I358"/>
    <mergeCell ref="J358:K358"/>
    <mergeCell ref="D357:E357"/>
    <mergeCell ref="P351:Q351"/>
    <mergeCell ref="R351:S351"/>
    <mergeCell ref="D352:E352"/>
    <mergeCell ref="F352:G352"/>
    <mergeCell ref="H352:I352"/>
    <mergeCell ref="J352:K352"/>
    <mergeCell ref="L352:M352"/>
    <mergeCell ref="F357:G357"/>
    <mergeCell ref="H357:I357"/>
    <mergeCell ref="J357:K357"/>
    <mergeCell ref="L357:M357"/>
    <mergeCell ref="N357:O357"/>
    <mergeCell ref="P357:Q357"/>
    <mergeCell ref="P358:Q358"/>
    <mergeCell ref="R358:S358"/>
    <mergeCell ref="N344:O344"/>
    <mergeCell ref="L345:M345"/>
    <mergeCell ref="N345:O345"/>
    <mergeCell ref="P345:Q345"/>
    <mergeCell ref="R345:S345"/>
    <mergeCell ref="D344:E344"/>
    <mergeCell ref="F344:G344"/>
    <mergeCell ref="H344:I344"/>
    <mergeCell ref="J346:K346"/>
    <mergeCell ref="L346:M346"/>
    <mergeCell ref="N346:O346"/>
    <mergeCell ref="P346:Q346"/>
    <mergeCell ref="R346:S346"/>
    <mergeCell ref="D346:E346"/>
    <mergeCell ref="F346:G346"/>
    <mergeCell ref="H346:I346"/>
    <mergeCell ref="P363:Q363"/>
    <mergeCell ref="R363:S363"/>
    <mergeCell ref="D360:E360"/>
    <mergeCell ref="F360:G360"/>
    <mergeCell ref="H360:I360"/>
    <mergeCell ref="J360:K360"/>
    <mergeCell ref="L360:M360"/>
    <mergeCell ref="N360:O360"/>
    <mergeCell ref="P360:Q360"/>
    <mergeCell ref="R360:S360"/>
    <mergeCell ref="J351:K351"/>
    <mergeCell ref="L351:M351"/>
    <mergeCell ref="N351:O351"/>
    <mergeCell ref="D354:E354"/>
    <mergeCell ref="F354:G354"/>
    <mergeCell ref="H354:I354"/>
    <mergeCell ref="R342:S342"/>
    <mergeCell ref="D343:E343"/>
    <mergeCell ref="F343:G343"/>
    <mergeCell ref="H343:I343"/>
    <mergeCell ref="J343:K343"/>
    <mergeCell ref="L343:M343"/>
    <mergeCell ref="N343:O343"/>
    <mergeCell ref="P343:Q343"/>
    <mergeCell ref="R343:S343"/>
    <mergeCell ref="D342:E342"/>
    <mergeCell ref="F342:G342"/>
    <mergeCell ref="H342:I342"/>
    <mergeCell ref="J342:K342"/>
    <mergeCell ref="L342:M342"/>
    <mergeCell ref="N342:O342"/>
    <mergeCell ref="P342:Q342"/>
    <mergeCell ref="P348:Q348"/>
    <mergeCell ref="R348:S348"/>
    <mergeCell ref="P344:Q344"/>
    <mergeCell ref="R344:S344"/>
    <mergeCell ref="D345:E345"/>
    <mergeCell ref="F345:G345"/>
    <mergeCell ref="H345:I345"/>
    <mergeCell ref="J345:K345"/>
    <mergeCell ref="J344:K344"/>
    <mergeCell ref="D348:E348"/>
    <mergeCell ref="F348:G348"/>
    <mergeCell ref="H348:I348"/>
    <mergeCell ref="J348:K348"/>
    <mergeCell ref="L348:M348"/>
    <mergeCell ref="N348:O348"/>
    <mergeCell ref="L344:M344"/>
    <mergeCell ref="D273:T273"/>
    <mergeCell ref="D274:E274"/>
    <mergeCell ref="F274:V274"/>
    <mergeCell ref="D337:E337"/>
    <mergeCell ref="F337:G337"/>
    <mergeCell ref="H337:I337"/>
    <mergeCell ref="J337:K337"/>
    <mergeCell ref="L337:M337"/>
    <mergeCell ref="N337:O337"/>
    <mergeCell ref="P337:Q337"/>
    <mergeCell ref="R337:S337"/>
    <mergeCell ref="R334:S334"/>
    <mergeCell ref="D335:E335"/>
    <mergeCell ref="F335:G335"/>
    <mergeCell ref="H335:I335"/>
    <mergeCell ref="J335:K335"/>
    <mergeCell ref="L335:M335"/>
    <mergeCell ref="N335:O335"/>
    <mergeCell ref="P335:Q335"/>
    <mergeCell ref="R335:S335"/>
    <mergeCell ref="N334:O334"/>
    <mergeCell ref="P334:Q334"/>
    <mergeCell ref="D331:E331"/>
    <mergeCell ref="P329:Q329"/>
    <mergeCell ref="D327:E327"/>
    <mergeCell ref="R329:S329"/>
    <mergeCell ref="D330:T330"/>
    <mergeCell ref="P318:Q318"/>
    <mergeCell ref="R318:S318"/>
    <mergeCell ref="D319:E319"/>
    <mergeCell ref="F319:G319"/>
    <mergeCell ref="H319:I319"/>
    <mergeCell ref="D236:T236"/>
    <mergeCell ref="D237:E237"/>
    <mergeCell ref="F237:V237"/>
    <mergeCell ref="C238:V238"/>
    <mergeCell ref="D248:E248"/>
    <mergeCell ref="F248:G248"/>
    <mergeCell ref="H248:I248"/>
    <mergeCell ref="D289:V289"/>
    <mergeCell ref="D290:E290"/>
    <mergeCell ref="F290:G290"/>
    <mergeCell ref="H290:I290"/>
    <mergeCell ref="J290:K290"/>
    <mergeCell ref="L290:M290"/>
    <mergeCell ref="N290:O290"/>
    <mergeCell ref="P290:Q290"/>
    <mergeCell ref="R290:S290"/>
    <mergeCell ref="D333:V333"/>
    <mergeCell ref="P321:Q321"/>
    <mergeCell ref="R321:S321"/>
    <mergeCell ref="D320:E320"/>
    <mergeCell ref="F320:G320"/>
    <mergeCell ref="H320:I320"/>
    <mergeCell ref="D317:E317"/>
    <mergeCell ref="F317:G317"/>
    <mergeCell ref="H317:I317"/>
    <mergeCell ref="J317:K317"/>
    <mergeCell ref="L317:M317"/>
    <mergeCell ref="N317:O317"/>
    <mergeCell ref="P317:Q317"/>
    <mergeCell ref="R317:S317"/>
    <mergeCell ref="D329:E329"/>
    <mergeCell ref="F329:G329"/>
    <mergeCell ref="R234:S234"/>
    <mergeCell ref="D235:E235"/>
    <mergeCell ref="F235:G235"/>
    <mergeCell ref="H235:I235"/>
    <mergeCell ref="J235:K235"/>
    <mergeCell ref="L235:M235"/>
    <mergeCell ref="N235:O235"/>
    <mergeCell ref="P235:Q235"/>
    <mergeCell ref="R235:S235"/>
    <mergeCell ref="P232:Q232"/>
    <mergeCell ref="R232:S232"/>
    <mergeCell ref="D233:V233"/>
    <mergeCell ref="D234:E234"/>
    <mergeCell ref="F234:G234"/>
    <mergeCell ref="H234:I234"/>
    <mergeCell ref="J234:K234"/>
    <mergeCell ref="L234:M234"/>
    <mergeCell ref="N234:O234"/>
    <mergeCell ref="P234:Q234"/>
    <mergeCell ref="D232:E232"/>
    <mergeCell ref="F232:G232"/>
    <mergeCell ref="H232:I232"/>
    <mergeCell ref="J232:K232"/>
    <mergeCell ref="L232:M232"/>
    <mergeCell ref="N232:O232"/>
    <mergeCell ref="P230:Q230"/>
    <mergeCell ref="R230:S230"/>
    <mergeCell ref="D231:E231"/>
    <mergeCell ref="F231:G231"/>
    <mergeCell ref="H231:I231"/>
    <mergeCell ref="J231:K231"/>
    <mergeCell ref="L231:M231"/>
    <mergeCell ref="N231:O231"/>
    <mergeCell ref="P231:Q231"/>
    <mergeCell ref="R231:S231"/>
    <mergeCell ref="D230:E230"/>
    <mergeCell ref="F230:G230"/>
    <mergeCell ref="H230:I230"/>
    <mergeCell ref="J230:K230"/>
    <mergeCell ref="L230:M230"/>
    <mergeCell ref="N230:O230"/>
    <mergeCell ref="D228:V228"/>
    <mergeCell ref="D229:E229"/>
    <mergeCell ref="F229:G229"/>
    <mergeCell ref="H229:I229"/>
    <mergeCell ref="J229:K229"/>
    <mergeCell ref="L229:M229"/>
    <mergeCell ref="N229:O229"/>
    <mergeCell ref="P229:Q229"/>
    <mergeCell ref="R229:S229"/>
    <mergeCell ref="P226:Q226"/>
    <mergeCell ref="R226:S226"/>
    <mergeCell ref="D227:E227"/>
    <mergeCell ref="F227:G227"/>
    <mergeCell ref="H227:I227"/>
    <mergeCell ref="J227:K227"/>
    <mergeCell ref="L227:M227"/>
    <mergeCell ref="N227:O227"/>
    <mergeCell ref="P227:Q227"/>
    <mergeCell ref="R227:S227"/>
    <mergeCell ref="D226:E226"/>
    <mergeCell ref="F226:G226"/>
    <mergeCell ref="H226:I226"/>
    <mergeCell ref="J226:K226"/>
    <mergeCell ref="L226:M226"/>
    <mergeCell ref="N226:O226"/>
    <mergeCell ref="P224:Q224"/>
    <mergeCell ref="R224:S224"/>
    <mergeCell ref="D225:E225"/>
    <mergeCell ref="F225:G225"/>
    <mergeCell ref="H225:I225"/>
    <mergeCell ref="J225:K225"/>
    <mergeCell ref="L225:M225"/>
    <mergeCell ref="N225:O225"/>
    <mergeCell ref="P225:Q225"/>
    <mergeCell ref="R225:S225"/>
    <mergeCell ref="D224:E224"/>
    <mergeCell ref="F224:G224"/>
    <mergeCell ref="H224:I224"/>
    <mergeCell ref="J224:K224"/>
    <mergeCell ref="L224:M224"/>
    <mergeCell ref="N224:O224"/>
    <mergeCell ref="D222:V222"/>
    <mergeCell ref="D223:E223"/>
    <mergeCell ref="F223:G223"/>
    <mergeCell ref="H223:I223"/>
    <mergeCell ref="J223:K223"/>
    <mergeCell ref="L223:M223"/>
    <mergeCell ref="N223:O223"/>
    <mergeCell ref="P223:Q223"/>
    <mergeCell ref="R223:S223"/>
    <mergeCell ref="D220:V220"/>
    <mergeCell ref="D221:E221"/>
    <mergeCell ref="F221:G221"/>
    <mergeCell ref="H221:I221"/>
    <mergeCell ref="J221:K221"/>
    <mergeCell ref="L221:M221"/>
    <mergeCell ref="N221:O221"/>
    <mergeCell ref="P221:Q221"/>
    <mergeCell ref="R221:S221"/>
    <mergeCell ref="P218:Q218"/>
    <mergeCell ref="R218:S218"/>
    <mergeCell ref="D219:E219"/>
    <mergeCell ref="F219:G219"/>
    <mergeCell ref="H219:I219"/>
    <mergeCell ref="J219:K219"/>
    <mergeCell ref="L219:M219"/>
    <mergeCell ref="N219:O219"/>
    <mergeCell ref="P219:Q219"/>
    <mergeCell ref="R219:S219"/>
    <mergeCell ref="D214:T214"/>
    <mergeCell ref="D215:E215"/>
    <mergeCell ref="F215:V215"/>
    <mergeCell ref="D217:V217"/>
    <mergeCell ref="D218:E218"/>
    <mergeCell ref="F218:G218"/>
    <mergeCell ref="H218:I218"/>
    <mergeCell ref="J218:K218"/>
    <mergeCell ref="L218:M218"/>
    <mergeCell ref="N218:O218"/>
    <mergeCell ref="D211:E211"/>
    <mergeCell ref="F211:G211"/>
    <mergeCell ref="H211:I211"/>
    <mergeCell ref="J211:K211"/>
    <mergeCell ref="L211:M211"/>
    <mergeCell ref="R212:S212"/>
    <mergeCell ref="D213:E213"/>
    <mergeCell ref="F213:G213"/>
    <mergeCell ref="H213:I213"/>
    <mergeCell ref="J213:K213"/>
    <mergeCell ref="L213:M213"/>
    <mergeCell ref="N213:O213"/>
    <mergeCell ref="P213:Q213"/>
    <mergeCell ref="R213:S213"/>
    <mergeCell ref="N211:O211"/>
    <mergeCell ref="P211:Q211"/>
    <mergeCell ref="R211:S211"/>
    <mergeCell ref="D212:E212"/>
    <mergeCell ref="F212:G212"/>
    <mergeCell ref="H212:I212"/>
    <mergeCell ref="J212:K212"/>
    <mergeCell ref="L212:M212"/>
    <mergeCell ref="N212:O212"/>
    <mergeCell ref="P212:Q212"/>
    <mergeCell ref="D203:T203"/>
    <mergeCell ref="D204:E204"/>
    <mergeCell ref="F204:V204"/>
    <mergeCell ref="D206:E206"/>
    <mergeCell ref="F206:G206"/>
    <mergeCell ref="H206:I206"/>
    <mergeCell ref="J206:K206"/>
    <mergeCell ref="L206:M206"/>
    <mergeCell ref="N206:O206"/>
    <mergeCell ref="P206:Q206"/>
    <mergeCell ref="D208:T208"/>
    <mergeCell ref="D209:E209"/>
    <mergeCell ref="F209:V209"/>
    <mergeCell ref="R206:S206"/>
    <mergeCell ref="D207:E207"/>
    <mergeCell ref="F207:G207"/>
    <mergeCell ref="H207:I207"/>
    <mergeCell ref="J207:K207"/>
    <mergeCell ref="L207:M207"/>
    <mergeCell ref="N207:O207"/>
    <mergeCell ref="P207:Q207"/>
    <mergeCell ref="R207:S207"/>
    <mergeCell ref="D197:T197"/>
    <mergeCell ref="D198:E198"/>
    <mergeCell ref="F198:V198"/>
    <mergeCell ref="D200:E200"/>
    <mergeCell ref="F200:G200"/>
    <mergeCell ref="H200:I200"/>
    <mergeCell ref="J200:K200"/>
    <mergeCell ref="L200:M200"/>
    <mergeCell ref="N200:O200"/>
    <mergeCell ref="N196:O196"/>
    <mergeCell ref="P196:Q196"/>
    <mergeCell ref="R196:S196"/>
    <mergeCell ref="P202:Q202"/>
    <mergeCell ref="R202:S202"/>
    <mergeCell ref="D202:E202"/>
    <mergeCell ref="F202:G202"/>
    <mergeCell ref="H202:I202"/>
    <mergeCell ref="J202:K202"/>
    <mergeCell ref="L202:M202"/>
    <mergeCell ref="N202:O202"/>
    <mergeCell ref="P200:Q200"/>
    <mergeCell ref="R200:S200"/>
    <mergeCell ref="D201:E201"/>
    <mergeCell ref="F201:G201"/>
    <mergeCell ref="H201:I201"/>
    <mergeCell ref="J201:K201"/>
    <mergeCell ref="L201:M201"/>
    <mergeCell ref="N201:O201"/>
    <mergeCell ref="P201:Q201"/>
    <mergeCell ref="R201:S201"/>
    <mergeCell ref="P192:Q192"/>
    <mergeCell ref="R192:S192"/>
    <mergeCell ref="D193:T193"/>
    <mergeCell ref="D194:E194"/>
    <mergeCell ref="F194:V194"/>
    <mergeCell ref="D196:E196"/>
    <mergeCell ref="F196:G196"/>
    <mergeCell ref="H196:I196"/>
    <mergeCell ref="J196:K196"/>
    <mergeCell ref="L196:M196"/>
    <mergeCell ref="D188:T188"/>
    <mergeCell ref="D189:E189"/>
    <mergeCell ref="F189:V189"/>
    <mergeCell ref="C190:V190"/>
    <mergeCell ref="D192:E192"/>
    <mergeCell ref="F192:G192"/>
    <mergeCell ref="H192:I192"/>
    <mergeCell ref="J192:K192"/>
    <mergeCell ref="L192:M192"/>
    <mergeCell ref="N192:O192"/>
    <mergeCell ref="P163:Q163"/>
    <mergeCell ref="R163:S163"/>
    <mergeCell ref="D164:T164"/>
    <mergeCell ref="D165:E165"/>
    <mergeCell ref="F165:V165"/>
    <mergeCell ref="D163:E163"/>
    <mergeCell ref="F163:G163"/>
    <mergeCell ref="H163:I163"/>
    <mergeCell ref="J163:K163"/>
    <mergeCell ref="L163:M163"/>
    <mergeCell ref="N163:O163"/>
    <mergeCell ref="P161:Q161"/>
    <mergeCell ref="R161:S161"/>
    <mergeCell ref="D162:E162"/>
    <mergeCell ref="F162:G162"/>
    <mergeCell ref="H162:I162"/>
    <mergeCell ref="J162:K162"/>
    <mergeCell ref="L162:M162"/>
    <mergeCell ref="N162:O162"/>
    <mergeCell ref="P162:Q162"/>
    <mergeCell ref="R162:S162"/>
    <mergeCell ref="D161:E161"/>
    <mergeCell ref="F161:G161"/>
    <mergeCell ref="H161:I161"/>
    <mergeCell ref="J161:K161"/>
    <mergeCell ref="L161:M161"/>
    <mergeCell ref="N161:O161"/>
    <mergeCell ref="P159:Q159"/>
    <mergeCell ref="R159:S159"/>
    <mergeCell ref="D160:E160"/>
    <mergeCell ref="F160:G160"/>
    <mergeCell ref="H160:I160"/>
    <mergeCell ref="J160:K160"/>
    <mergeCell ref="L160:M160"/>
    <mergeCell ref="N160:O160"/>
    <mergeCell ref="P160:Q160"/>
    <mergeCell ref="R160:S160"/>
    <mergeCell ref="D155:T155"/>
    <mergeCell ref="D156:E156"/>
    <mergeCell ref="F156:V156"/>
    <mergeCell ref="C157:V157"/>
    <mergeCell ref="D159:E159"/>
    <mergeCell ref="F159:G159"/>
    <mergeCell ref="H159:I159"/>
    <mergeCell ref="J159:K159"/>
    <mergeCell ref="L159:M159"/>
    <mergeCell ref="N159:O159"/>
    <mergeCell ref="P153:Q153"/>
    <mergeCell ref="R153:S153"/>
    <mergeCell ref="D154:E154"/>
    <mergeCell ref="F154:G154"/>
    <mergeCell ref="H154:I154"/>
    <mergeCell ref="J154:K154"/>
    <mergeCell ref="L154:M154"/>
    <mergeCell ref="N154:O154"/>
    <mergeCell ref="P154:Q154"/>
    <mergeCell ref="R154:S154"/>
    <mergeCell ref="D153:E153"/>
    <mergeCell ref="F153:G153"/>
    <mergeCell ref="H153:I153"/>
    <mergeCell ref="J153:K153"/>
    <mergeCell ref="L153:M153"/>
    <mergeCell ref="N153:O153"/>
    <mergeCell ref="R151:S151"/>
    <mergeCell ref="D152:E152"/>
    <mergeCell ref="F152:G152"/>
    <mergeCell ref="H152:I152"/>
    <mergeCell ref="J152:K152"/>
    <mergeCell ref="L152:M152"/>
    <mergeCell ref="N152:O152"/>
    <mergeCell ref="P152:Q152"/>
    <mergeCell ref="R152:S152"/>
    <mergeCell ref="D148:T148"/>
    <mergeCell ref="D149:E149"/>
    <mergeCell ref="F149:V149"/>
    <mergeCell ref="D151:E151"/>
    <mergeCell ref="F151:G151"/>
    <mergeCell ref="H151:I151"/>
    <mergeCell ref="J151:K151"/>
    <mergeCell ref="L151:M151"/>
    <mergeCell ref="N151:O151"/>
    <mergeCell ref="P151:Q151"/>
    <mergeCell ref="P146:Q146"/>
    <mergeCell ref="R146:S146"/>
    <mergeCell ref="D147:E147"/>
    <mergeCell ref="F147:G147"/>
    <mergeCell ref="H147:I147"/>
    <mergeCell ref="J147:K147"/>
    <mergeCell ref="L147:M147"/>
    <mergeCell ref="N147:O147"/>
    <mergeCell ref="P147:Q147"/>
    <mergeCell ref="R147:S147"/>
    <mergeCell ref="R142:S142"/>
    <mergeCell ref="D143:T143"/>
    <mergeCell ref="D144:E144"/>
    <mergeCell ref="F144:V144"/>
    <mergeCell ref="D146:E146"/>
    <mergeCell ref="F146:G146"/>
    <mergeCell ref="H146:I146"/>
    <mergeCell ref="J146:K146"/>
    <mergeCell ref="L146:M146"/>
    <mergeCell ref="N146:O146"/>
    <mergeCell ref="N141:O141"/>
    <mergeCell ref="P141:Q141"/>
    <mergeCell ref="R141:S141"/>
    <mergeCell ref="D142:E142"/>
    <mergeCell ref="F142:G142"/>
    <mergeCell ref="H142:I142"/>
    <mergeCell ref="J142:K142"/>
    <mergeCell ref="L142:M142"/>
    <mergeCell ref="N142:O142"/>
    <mergeCell ref="P142:Q142"/>
    <mergeCell ref="P137:Q137"/>
    <mergeCell ref="R137:S137"/>
    <mergeCell ref="D138:T138"/>
    <mergeCell ref="D139:E139"/>
    <mergeCell ref="F139:V139"/>
    <mergeCell ref="D141:E141"/>
    <mergeCell ref="F141:G141"/>
    <mergeCell ref="H141:I141"/>
    <mergeCell ref="J141:K141"/>
    <mergeCell ref="L141:M141"/>
    <mergeCell ref="D137:E137"/>
    <mergeCell ref="F137:G137"/>
    <mergeCell ref="H137:I137"/>
    <mergeCell ref="J137:K137"/>
    <mergeCell ref="L137:M137"/>
    <mergeCell ref="N137:O137"/>
    <mergeCell ref="P135:Q135"/>
    <mergeCell ref="R135:S135"/>
    <mergeCell ref="D136:E136"/>
    <mergeCell ref="F136:G136"/>
    <mergeCell ref="H136:I136"/>
    <mergeCell ref="J136:K136"/>
    <mergeCell ref="L136:M136"/>
    <mergeCell ref="N136:O136"/>
    <mergeCell ref="P136:Q136"/>
    <mergeCell ref="R136:S136"/>
    <mergeCell ref="D135:E135"/>
    <mergeCell ref="F135:G135"/>
    <mergeCell ref="H135:I135"/>
    <mergeCell ref="J135:K135"/>
    <mergeCell ref="L135:M135"/>
    <mergeCell ref="N135:O135"/>
    <mergeCell ref="P133:Q133"/>
    <mergeCell ref="R133:S133"/>
    <mergeCell ref="D134:E134"/>
    <mergeCell ref="F134:G134"/>
    <mergeCell ref="H134:I134"/>
    <mergeCell ref="J134:K134"/>
    <mergeCell ref="L134:M134"/>
    <mergeCell ref="N134:O134"/>
    <mergeCell ref="P134:Q134"/>
    <mergeCell ref="R134:S134"/>
    <mergeCell ref="D133:E133"/>
    <mergeCell ref="F133:G133"/>
    <mergeCell ref="H133:I133"/>
    <mergeCell ref="J133:K133"/>
    <mergeCell ref="L133:M133"/>
    <mergeCell ref="N133:O133"/>
    <mergeCell ref="P131:Q131"/>
    <mergeCell ref="R131:S131"/>
    <mergeCell ref="D132:E132"/>
    <mergeCell ref="F132:G132"/>
    <mergeCell ref="H132:I132"/>
    <mergeCell ref="J132:K132"/>
    <mergeCell ref="L132:M132"/>
    <mergeCell ref="N132:O132"/>
    <mergeCell ref="P132:Q132"/>
    <mergeCell ref="R132:S132"/>
    <mergeCell ref="D127:T127"/>
    <mergeCell ref="D128:E128"/>
    <mergeCell ref="F128:V128"/>
    <mergeCell ref="D130:V130"/>
    <mergeCell ref="D131:E131"/>
    <mergeCell ref="F131:G131"/>
    <mergeCell ref="H131:I131"/>
    <mergeCell ref="J131:K131"/>
    <mergeCell ref="L131:M131"/>
    <mergeCell ref="N131:O131"/>
    <mergeCell ref="P125:Q125"/>
    <mergeCell ref="R125:S125"/>
    <mergeCell ref="D126:E126"/>
    <mergeCell ref="F126:G126"/>
    <mergeCell ref="H126:I126"/>
    <mergeCell ref="J126:K126"/>
    <mergeCell ref="L126:M126"/>
    <mergeCell ref="N126:O126"/>
    <mergeCell ref="P126:Q126"/>
    <mergeCell ref="R126:S126"/>
    <mergeCell ref="D125:E125"/>
    <mergeCell ref="F125:G125"/>
    <mergeCell ref="H125:I125"/>
    <mergeCell ref="J125:K125"/>
    <mergeCell ref="L125:M125"/>
    <mergeCell ref="N125:O125"/>
    <mergeCell ref="P123:Q123"/>
    <mergeCell ref="R123:S123"/>
    <mergeCell ref="D124:E124"/>
    <mergeCell ref="F124:G124"/>
    <mergeCell ref="H124:I124"/>
    <mergeCell ref="J124:K124"/>
    <mergeCell ref="L124:M124"/>
    <mergeCell ref="N124:O124"/>
    <mergeCell ref="P124:Q124"/>
    <mergeCell ref="R124:S124"/>
    <mergeCell ref="D123:E123"/>
    <mergeCell ref="F123:G123"/>
    <mergeCell ref="H123:I123"/>
    <mergeCell ref="J123:K123"/>
    <mergeCell ref="L123:M123"/>
    <mergeCell ref="N123:O123"/>
    <mergeCell ref="P121:Q121"/>
    <mergeCell ref="R121:S121"/>
    <mergeCell ref="D122:E122"/>
    <mergeCell ref="F122:G122"/>
    <mergeCell ref="H122:I122"/>
    <mergeCell ref="J122:K122"/>
    <mergeCell ref="L122:M122"/>
    <mergeCell ref="N122:O122"/>
    <mergeCell ref="P122:Q122"/>
    <mergeCell ref="R122:S122"/>
    <mergeCell ref="D121:E121"/>
    <mergeCell ref="F121:G121"/>
    <mergeCell ref="H121:I121"/>
    <mergeCell ref="J121:K121"/>
    <mergeCell ref="L121:M121"/>
    <mergeCell ref="N121:O121"/>
    <mergeCell ref="P119:Q119"/>
    <mergeCell ref="R119:S119"/>
    <mergeCell ref="D120:E120"/>
    <mergeCell ref="F120:G120"/>
    <mergeCell ref="H120:I120"/>
    <mergeCell ref="J120:K120"/>
    <mergeCell ref="L120:M120"/>
    <mergeCell ref="N120:O120"/>
    <mergeCell ref="P120:Q120"/>
    <mergeCell ref="R120:S120"/>
    <mergeCell ref="D119:E119"/>
    <mergeCell ref="F119:G119"/>
    <mergeCell ref="H119:I119"/>
    <mergeCell ref="J119:K119"/>
    <mergeCell ref="L119:M119"/>
    <mergeCell ref="N119:O119"/>
    <mergeCell ref="R117:S117"/>
    <mergeCell ref="D118:E118"/>
    <mergeCell ref="F118:G118"/>
    <mergeCell ref="H118:I118"/>
    <mergeCell ref="J118:K118"/>
    <mergeCell ref="L118:M118"/>
    <mergeCell ref="N118:O118"/>
    <mergeCell ref="P118:Q118"/>
    <mergeCell ref="R118:S118"/>
    <mergeCell ref="N116:O116"/>
    <mergeCell ref="P116:Q116"/>
    <mergeCell ref="R116:S116"/>
    <mergeCell ref="D117:E117"/>
    <mergeCell ref="F117:G117"/>
    <mergeCell ref="H117:I117"/>
    <mergeCell ref="J117:K117"/>
    <mergeCell ref="L117:M117"/>
    <mergeCell ref="N117:O117"/>
    <mergeCell ref="P117:Q117"/>
    <mergeCell ref="R96:S96"/>
    <mergeCell ref="D97:T97"/>
    <mergeCell ref="D98:E98"/>
    <mergeCell ref="F98:V98"/>
    <mergeCell ref="C114:V114"/>
    <mergeCell ref="D116:E116"/>
    <mergeCell ref="F116:G116"/>
    <mergeCell ref="H116:I116"/>
    <mergeCell ref="J116:K116"/>
    <mergeCell ref="L116:M116"/>
    <mergeCell ref="D96:E96"/>
    <mergeCell ref="F96:G96"/>
    <mergeCell ref="H96:I96"/>
    <mergeCell ref="J96:K96"/>
    <mergeCell ref="L96:M96"/>
    <mergeCell ref="N96:O96"/>
    <mergeCell ref="P96:Q96"/>
    <mergeCell ref="D103:E103"/>
    <mergeCell ref="F103:G103"/>
    <mergeCell ref="H103:I103"/>
    <mergeCell ref="J103:K103"/>
    <mergeCell ref="L103:M103"/>
    <mergeCell ref="D95:E95"/>
    <mergeCell ref="F95:G95"/>
    <mergeCell ref="H95:I95"/>
    <mergeCell ref="J95:K95"/>
    <mergeCell ref="L95:M95"/>
    <mergeCell ref="D91:E91"/>
    <mergeCell ref="F91:G91"/>
    <mergeCell ref="H91:I91"/>
    <mergeCell ref="J91:K91"/>
    <mergeCell ref="L91:M91"/>
    <mergeCell ref="N91:O91"/>
    <mergeCell ref="D100:V100"/>
    <mergeCell ref="D101:E101"/>
    <mergeCell ref="F101:G101"/>
    <mergeCell ref="H101:I101"/>
    <mergeCell ref="J101:K101"/>
    <mergeCell ref="L101:M101"/>
    <mergeCell ref="N101:O101"/>
    <mergeCell ref="P101:Q101"/>
    <mergeCell ref="R101:S101"/>
    <mergeCell ref="N83:O83"/>
    <mergeCell ref="J90:K90"/>
    <mergeCell ref="L90:M90"/>
    <mergeCell ref="N90:O90"/>
    <mergeCell ref="P90:Q90"/>
    <mergeCell ref="R90:S90"/>
    <mergeCell ref="D89:E89"/>
    <mergeCell ref="F89:G89"/>
    <mergeCell ref="H89:I89"/>
    <mergeCell ref="J89:K89"/>
    <mergeCell ref="L89:M89"/>
    <mergeCell ref="N89:O89"/>
    <mergeCell ref="R87:S87"/>
    <mergeCell ref="D88:E88"/>
    <mergeCell ref="F88:G88"/>
    <mergeCell ref="H88:I88"/>
    <mergeCell ref="J88:K88"/>
    <mergeCell ref="L88:M88"/>
    <mergeCell ref="N88:O88"/>
    <mergeCell ref="P88:Q88"/>
    <mergeCell ref="R88:S88"/>
    <mergeCell ref="D82:V82"/>
    <mergeCell ref="P85:Q85"/>
    <mergeCell ref="R85:S85"/>
    <mergeCell ref="D86:V86"/>
    <mergeCell ref="D87:E87"/>
    <mergeCell ref="F87:G87"/>
    <mergeCell ref="H87:I87"/>
    <mergeCell ref="J87:K87"/>
    <mergeCell ref="L87:M87"/>
    <mergeCell ref="N87:O87"/>
    <mergeCell ref="P87:Q87"/>
    <mergeCell ref="D85:E85"/>
    <mergeCell ref="F85:G85"/>
    <mergeCell ref="H85:I85"/>
    <mergeCell ref="J85:K85"/>
    <mergeCell ref="L85:M85"/>
    <mergeCell ref="N85:O85"/>
    <mergeCell ref="P83:Q83"/>
    <mergeCell ref="R83:S83"/>
    <mergeCell ref="D84:E84"/>
    <mergeCell ref="F84:G84"/>
    <mergeCell ref="H84:I84"/>
    <mergeCell ref="J84:K84"/>
    <mergeCell ref="L84:M84"/>
    <mergeCell ref="N84:O84"/>
    <mergeCell ref="P84:Q84"/>
    <mergeCell ref="R84:S84"/>
    <mergeCell ref="D83:E83"/>
    <mergeCell ref="F83:G83"/>
    <mergeCell ref="H83:I83"/>
    <mergeCell ref="J83:K83"/>
    <mergeCell ref="L83:M83"/>
    <mergeCell ref="D70:T70"/>
    <mergeCell ref="D71:E71"/>
    <mergeCell ref="F71:V71"/>
    <mergeCell ref="P68:Q68"/>
    <mergeCell ref="R68:S68"/>
    <mergeCell ref="D69:E69"/>
    <mergeCell ref="F69:G69"/>
    <mergeCell ref="H69:I69"/>
    <mergeCell ref="J69:K69"/>
    <mergeCell ref="L69:M69"/>
    <mergeCell ref="N69:O69"/>
    <mergeCell ref="P69:Q69"/>
    <mergeCell ref="R69:S69"/>
    <mergeCell ref="D68:E68"/>
    <mergeCell ref="F68:G68"/>
    <mergeCell ref="H68:I68"/>
    <mergeCell ref="J68:K68"/>
    <mergeCell ref="L68:M68"/>
    <mergeCell ref="N68:O68"/>
    <mergeCell ref="P66:Q66"/>
    <mergeCell ref="R66:S66"/>
    <mergeCell ref="D67:E67"/>
    <mergeCell ref="F67:G67"/>
    <mergeCell ref="H67:I67"/>
    <mergeCell ref="J67:K67"/>
    <mergeCell ref="L67:M67"/>
    <mergeCell ref="N67:O67"/>
    <mergeCell ref="P67:Q67"/>
    <mergeCell ref="R67:S67"/>
    <mergeCell ref="D66:E66"/>
    <mergeCell ref="F66:G66"/>
    <mergeCell ref="H66:I66"/>
    <mergeCell ref="J66:K66"/>
    <mergeCell ref="L66:M66"/>
    <mergeCell ref="N66:O66"/>
    <mergeCell ref="R64:S64"/>
    <mergeCell ref="D65:E65"/>
    <mergeCell ref="F65:G65"/>
    <mergeCell ref="H65:I65"/>
    <mergeCell ref="J65:K65"/>
    <mergeCell ref="L65:M65"/>
    <mergeCell ref="N65:O65"/>
    <mergeCell ref="P65:Q65"/>
    <mergeCell ref="R65:S65"/>
    <mergeCell ref="N63:O63"/>
    <mergeCell ref="P63:Q63"/>
    <mergeCell ref="R63:S63"/>
    <mergeCell ref="D64:E64"/>
    <mergeCell ref="F64:G64"/>
    <mergeCell ref="H64:I64"/>
    <mergeCell ref="J64:K64"/>
    <mergeCell ref="L64:M64"/>
    <mergeCell ref="N64:O64"/>
    <mergeCell ref="P64:Q64"/>
    <mergeCell ref="P59:Q59"/>
    <mergeCell ref="R59:S59"/>
    <mergeCell ref="D60:T60"/>
    <mergeCell ref="D61:E61"/>
    <mergeCell ref="F61:V61"/>
    <mergeCell ref="D63:E63"/>
    <mergeCell ref="F63:G63"/>
    <mergeCell ref="H63:I63"/>
    <mergeCell ref="J63:K63"/>
    <mergeCell ref="L63:M63"/>
    <mergeCell ref="D59:E59"/>
    <mergeCell ref="F59:G59"/>
    <mergeCell ref="H59:I59"/>
    <mergeCell ref="J59:K59"/>
    <mergeCell ref="L59:M59"/>
    <mergeCell ref="N59:O59"/>
    <mergeCell ref="P57:Q57"/>
    <mergeCell ref="R57:S57"/>
    <mergeCell ref="D58:E58"/>
    <mergeCell ref="F58:G58"/>
    <mergeCell ref="H58:I58"/>
    <mergeCell ref="J58:K58"/>
    <mergeCell ref="L58:M58"/>
    <mergeCell ref="N58:O58"/>
    <mergeCell ref="P58:Q58"/>
    <mergeCell ref="R58:S58"/>
    <mergeCell ref="D57:E57"/>
    <mergeCell ref="F57:G57"/>
    <mergeCell ref="H57:I57"/>
    <mergeCell ref="J57:K57"/>
    <mergeCell ref="L57:M57"/>
    <mergeCell ref="N57:O57"/>
    <mergeCell ref="R55:S55"/>
    <mergeCell ref="D56:E56"/>
    <mergeCell ref="F56:G56"/>
    <mergeCell ref="H56:I56"/>
    <mergeCell ref="J56:K56"/>
    <mergeCell ref="L56:M56"/>
    <mergeCell ref="N56:O56"/>
    <mergeCell ref="P56:Q56"/>
    <mergeCell ref="R56:S56"/>
    <mergeCell ref="P53:Q53"/>
    <mergeCell ref="R53:S53"/>
    <mergeCell ref="D54:V54"/>
    <mergeCell ref="D55:E55"/>
    <mergeCell ref="F55:G55"/>
    <mergeCell ref="H55:I55"/>
    <mergeCell ref="J55:K55"/>
    <mergeCell ref="L55:M55"/>
    <mergeCell ref="N55:O55"/>
    <mergeCell ref="P55:Q55"/>
    <mergeCell ref="D53:E53"/>
    <mergeCell ref="F53:G53"/>
    <mergeCell ref="H53:I53"/>
    <mergeCell ref="J53:K53"/>
    <mergeCell ref="L53:M53"/>
    <mergeCell ref="N53:O53"/>
    <mergeCell ref="P51:Q51"/>
    <mergeCell ref="R51:S51"/>
    <mergeCell ref="D52:E52"/>
    <mergeCell ref="F52:G52"/>
    <mergeCell ref="H52:I52"/>
    <mergeCell ref="J52:K52"/>
    <mergeCell ref="L52:M52"/>
    <mergeCell ref="N52:O52"/>
    <mergeCell ref="P52:Q52"/>
    <mergeCell ref="R52:S52"/>
    <mergeCell ref="D51:E51"/>
    <mergeCell ref="F51:G51"/>
    <mergeCell ref="H51:I51"/>
    <mergeCell ref="J51:K51"/>
    <mergeCell ref="L51:M51"/>
    <mergeCell ref="N51:O51"/>
    <mergeCell ref="R49:S49"/>
    <mergeCell ref="D50:E50"/>
    <mergeCell ref="F50:G50"/>
    <mergeCell ref="H50:I50"/>
    <mergeCell ref="J50:K50"/>
    <mergeCell ref="L50:M50"/>
    <mergeCell ref="N50:O50"/>
    <mergeCell ref="P50:Q50"/>
    <mergeCell ref="R50:S50"/>
    <mergeCell ref="P47:Q47"/>
    <mergeCell ref="R47:S47"/>
    <mergeCell ref="D48:V48"/>
    <mergeCell ref="D49:E49"/>
    <mergeCell ref="F49:G49"/>
    <mergeCell ref="H49:I49"/>
    <mergeCell ref="J49:K49"/>
    <mergeCell ref="L49:M49"/>
    <mergeCell ref="N49:O49"/>
    <mergeCell ref="P49:Q49"/>
    <mergeCell ref="D47:E47"/>
    <mergeCell ref="F47:G47"/>
    <mergeCell ref="H47:I47"/>
    <mergeCell ref="J47:K47"/>
    <mergeCell ref="L47:M47"/>
    <mergeCell ref="N47:O47"/>
    <mergeCell ref="P45:Q45"/>
    <mergeCell ref="R45:S45"/>
    <mergeCell ref="D46:E46"/>
    <mergeCell ref="F46:G46"/>
    <mergeCell ref="H46:I46"/>
    <mergeCell ref="J46:K46"/>
    <mergeCell ref="L46:M46"/>
    <mergeCell ref="N46:O46"/>
    <mergeCell ref="P46:Q46"/>
    <mergeCell ref="R46:S46"/>
    <mergeCell ref="D45:E45"/>
    <mergeCell ref="F45:G45"/>
    <mergeCell ref="H45:I45"/>
    <mergeCell ref="J45:K45"/>
    <mergeCell ref="L45:M45"/>
    <mergeCell ref="N45:O45"/>
    <mergeCell ref="P43:Q43"/>
    <mergeCell ref="R43:S43"/>
    <mergeCell ref="D44:E44"/>
    <mergeCell ref="F44:G44"/>
    <mergeCell ref="H44:I44"/>
    <mergeCell ref="J44:K44"/>
    <mergeCell ref="L44:M44"/>
    <mergeCell ref="N44:O44"/>
    <mergeCell ref="P44:Q44"/>
    <mergeCell ref="R44:S44"/>
    <mergeCell ref="D34:T34"/>
    <mergeCell ref="D35:E35"/>
    <mergeCell ref="F35:V35"/>
    <mergeCell ref="D42:V42"/>
    <mergeCell ref="D43:E43"/>
    <mergeCell ref="F43:G43"/>
    <mergeCell ref="H43:I43"/>
    <mergeCell ref="J43:K43"/>
    <mergeCell ref="L43:M43"/>
    <mergeCell ref="N43:O43"/>
    <mergeCell ref="D37:E37"/>
    <mergeCell ref="F37:G37"/>
    <mergeCell ref="H37:I37"/>
    <mergeCell ref="J37:K37"/>
    <mergeCell ref="L37:M37"/>
    <mergeCell ref="N37:O37"/>
    <mergeCell ref="P37:Q37"/>
    <mergeCell ref="R37:S37"/>
    <mergeCell ref="D38:E38"/>
    <mergeCell ref="F38:G38"/>
    <mergeCell ref="H38:I38"/>
    <mergeCell ref="J38:K38"/>
    <mergeCell ref="L38:M38"/>
    <mergeCell ref="N38:O38"/>
    <mergeCell ref="P38:Q38"/>
    <mergeCell ref="R38:S38"/>
    <mergeCell ref="D39:T39"/>
    <mergeCell ref="D40:E40"/>
    <mergeCell ref="F40:V40"/>
    <mergeCell ref="P32:Q32"/>
    <mergeCell ref="R32:S32"/>
    <mergeCell ref="D33:E33"/>
    <mergeCell ref="F33:G33"/>
    <mergeCell ref="H33:I33"/>
    <mergeCell ref="J33:K33"/>
    <mergeCell ref="L33:M33"/>
    <mergeCell ref="N33:O33"/>
    <mergeCell ref="P33:Q33"/>
    <mergeCell ref="R33:S33"/>
    <mergeCell ref="D32:E32"/>
    <mergeCell ref="F32:G32"/>
    <mergeCell ref="H32:I32"/>
    <mergeCell ref="J32:K32"/>
    <mergeCell ref="L32:M32"/>
    <mergeCell ref="N32:O32"/>
    <mergeCell ref="D31:E31"/>
    <mergeCell ref="F31:G31"/>
    <mergeCell ref="H31:I31"/>
    <mergeCell ref="J31:K31"/>
    <mergeCell ref="L31:M31"/>
    <mergeCell ref="N31:O31"/>
    <mergeCell ref="P31:Q31"/>
    <mergeCell ref="R31:S31"/>
    <mergeCell ref="D28:T28"/>
    <mergeCell ref="D29:E29"/>
    <mergeCell ref="F29:V29"/>
    <mergeCell ref="P26:Q26"/>
    <mergeCell ref="R26:S26"/>
    <mergeCell ref="D27:E27"/>
    <mergeCell ref="F27:G27"/>
    <mergeCell ref="H27:I27"/>
    <mergeCell ref="J27:K27"/>
    <mergeCell ref="L27:M27"/>
    <mergeCell ref="N27:O27"/>
    <mergeCell ref="P27:Q27"/>
    <mergeCell ref="R27:S27"/>
    <mergeCell ref="D26:E26"/>
    <mergeCell ref="F26:G26"/>
    <mergeCell ref="H26:I26"/>
    <mergeCell ref="J26:K26"/>
    <mergeCell ref="L26:M26"/>
    <mergeCell ref="N26:O26"/>
    <mergeCell ref="H15:I15"/>
    <mergeCell ref="J15:K15"/>
    <mergeCell ref="L15:M15"/>
    <mergeCell ref="N15:O15"/>
    <mergeCell ref="P24:Q24"/>
    <mergeCell ref="R24:S24"/>
    <mergeCell ref="D25:E25"/>
    <mergeCell ref="F25:G25"/>
    <mergeCell ref="H25:I25"/>
    <mergeCell ref="J25:K25"/>
    <mergeCell ref="L25:M25"/>
    <mergeCell ref="N25:O25"/>
    <mergeCell ref="P25:Q25"/>
    <mergeCell ref="R25:S25"/>
    <mergeCell ref="R20:S20"/>
    <mergeCell ref="D21:T21"/>
    <mergeCell ref="D22:E22"/>
    <mergeCell ref="F22:V22"/>
    <mergeCell ref="D24:E24"/>
    <mergeCell ref="F24:G24"/>
    <mergeCell ref="H24:I24"/>
    <mergeCell ref="J24:K24"/>
    <mergeCell ref="L24:M24"/>
    <mergeCell ref="N24:O24"/>
    <mergeCell ref="L12:M12"/>
    <mergeCell ref="N12:O12"/>
    <mergeCell ref="P12:Q12"/>
    <mergeCell ref="R12:S12"/>
    <mergeCell ref="D11:E11"/>
    <mergeCell ref="F11:G11"/>
    <mergeCell ref="H11:I11"/>
    <mergeCell ref="J11:K11"/>
    <mergeCell ref="L11:M11"/>
    <mergeCell ref="N11:O11"/>
    <mergeCell ref="N19:O19"/>
    <mergeCell ref="P19:Q19"/>
    <mergeCell ref="R19:S19"/>
    <mergeCell ref="D20:E20"/>
    <mergeCell ref="F20:G20"/>
    <mergeCell ref="H20:I20"/>
    <mergeCell ref="J20:K20"/>
    <mergeCell ref="L20:M20"/>
    <mergeCell ref="N20:O20"/>
    <mergeCell ref="P20:Q20"/>
    <mergeCell ref="P15:Q15"/>
    <mergeCell ref="R15:S15"/>
    <mergeCell ref="D16:T16"/>
    <mergeCell ref="D17:E17"/>
    <mergeCell ref="F17:V17"/>
    <mergeCell ref="D19:E19"/>
    <mergeCell ref="F19:G19"/>
    <mergeCell ref="H19:I19"/>
    <mergeCell ref="J19:K19"/>
    <mergeCell ref="L19:M19"/>
    <mergeCell ref="D15:E15"/>
    <mergeCell ref="F15:G15"/>
    <mergeCell ref="F7:G7"/>
    <mergeCell ref="P13:Q13"/>
    <mergeCell ref="R13:S13"/>
    <mergeCell ref="P9:Q9"/>
    <mergeCell ref="R9:S9"/>
    <mergeCell ref="D10:E10"/>
    <mergeCell ref="F10:G10"/>
    <mergeCell ref="H10:I10"/>
    <mergeCell ref="J10:K10"/>
    <mergeCell ref="L10:M10"/>
    <mergeCell ref="N10:O10"/>
    <mergeCell ref="P10:Q10"/>
    <mergeCell ref="D14:E14"/>
    <mergeCell ref="F14:G14"/>
    <mergeCell ref="H14:I14"/>
    <mergeCell ref="J14:K14"/>
    <mergeCell ref="L14:M14"/>
    <mergeCell ref="N14:O14"/>
    <mergeCell ref="P14:Q14"/>
    <mergeCell ref="R14:S14"/>
    <mergeCell ref="D13:E13"/>
    <mergeCell ref="F13:G13"/>
    <mergeCell ref="H13:I13"/>
    <mergeCell ref="J13:K13"/>
    <mergeCell ref="L13:M13"/>
    <mergeCell ref="N13:O13"/>
    <mergeCell ref="P11:Q11"/>
    <mergeCell ref="R11:S11"/>
    <mergeCell ref="D12:E12"/>
    <mergeCell ref="F12:G12"/>
    <mergeCell ref="H12:I12"/>
    <mergeCell ref="J12:K12"/>
    <mergeCell ref="A2:V2"/>
    <mergeCell ref="C4:V4"/>
    <mergeCell ref="D6:E6"/>
    <mergeCell ref="F6:G6"/>
    <mergeCell ref="H6:I6"/>
    <mergeCell ref="J6:K6"/>
    <mergeCell ref="L6:M6"/>
    <mergeCell ref="R10:S10"/>
    <mergeCell ref="D9:E9"/>
    <mergeCell ref="F9:G9"/>
    <mergeCell ref="H9:I9"/>
    <mergeCell ref="J9:K9"/>
    <mergeCell ref="L9:M9"/>
    <mergeCell ref="N9:O9"/>
    <mergeCell ref="H7:I7"/>
    <mergeCell ref="J7:K7"/>
    <mergeCell ref="L7:M7"/>
    <mergeCell ref="N7:O7"/>
    <mergeCell ref="P7:Q7"/>
    <mergeCell ref="R7:S7"/>
    <mergeCell ref="D8:E8"/>
    <mergeCell ref="F8:G8"/>
    <mergeCell ref="H8:I8"/>
    <mergeCell ref="J8:K8"/>
    <mergeCell ref="L8:M8"/>
    <mergeCell ref="N8:O8"/>
    <mergeCell ref="P8:Q8"/>
    <mergeCell ref="R8:S8"/>
    <mergeCell ref="N6:O6"/>
    <mergeCell ref="P6:Q6"/>
    <mergeCell ref="R6:S6"/>
    <mergeCell ref="D7:E7"/>
    <mergeCell ref="P73:Q73"/>
    <mergeCell ref="R73:S73"/>
    <mergeCell ref="D74:E74"/>
    <mergeCell ref="F74:G74"/>
    <mergeCell ref="H74:I74"/>
    <mergeCell ref="J74:K74"/>
    <mergeCell ref="L74:M74"/>
    <mergeCell ref="N74:O74"/>
    <mergeCell ref="P74:Q74"/>
    <mergeCell ref="R74:S74"/>
    <mergeCell ref="D75:E75"/>
    <mergeCell ref="F75:G75"/>
    <mergeCell ref="H75:I75"/>
    <mergeCell ref="J75:K75"/>
    <mergeCell ref="L75:M75"/>
    <mergeCell ref="N75:O75"/>
    <mergeCell ref="P75:Q75"/>
    <mergeCell ref="R75:S75"/>
    <mergeCell ref="D73:E73"/>
    <mergeCell ref="F73:G73"/>
    <mergeCell ref="H73:I73"/>
    <mergeCell ref="J73:K73"/>
    <mergeCell ref="L73:M73"/>
    <mergeCell ref="N73:O73"/>
    <mergeCell ref="J178:K178"/>
    <mergeCell ref="L178:M178"/>
    <mergeCell ref="N178:O178"/>
    <mergeCell ref="P178:Q178"/>
    <mergeCell ref="R178:S178"/>
    <mergeCell ref="D76:E76"/>
    <mergeCell ref="F76:G76"/>
    <mergeCell ref="H76:I76"/>
    <mergeCell ref="J76:K76"/>
    <mergeCell ref="L76:M76"/>
    <mergeCell ref="N76:O76"/>
    <mergeCell ref="P76:Q76"/>
    <mergeCell ref="R76:S76"/>
    <mergeCell ref="D77:E77"/>
    <mergeCell ref="F77:G77"/>
    <mergeCell ref="H77:I77"/>
    <mergeCell ref="J77:K77"/>
    <mergeCell ref="L77:M77"/>
    <mergeCell ref="N77:O77"/>
    <mergeCell ref="P77:Q77"/>
    <mergeCell ref="R77:S77"/>
    <mergeCell ref="D78:E78"/>
    <mergeCell ref="F78:G78"/>
    <mergeCell ref="H78:I78"/>
    <mergeCell ref="J78:K78"/>
    <mergeCell ref="L78:M78"/>
    <mergeCell ref="N78:O78"/>
    <mergeCell ref="P78:Q78"/>
    <mergeCell ref="R78:S78"/>
    <mergeCell ref="D79:T79"/>
    <mergeCell ref="D80:E80"/>
    <mergeCell ref="F80:V80"/>
    <mergeCell ref="D186:V186"/>
    <mergeCell ref="D187:E187"/>
    <mergeCell ref="F187:G187"/>
    <mergeCell ref="H187:I187"/>
    <mergeCell ref="J187:K187"/>
    <mergeCell ref="L187:M187"/>
    <mergeCell ref="N187:O187"/>
    <mergeCell ref="P187:Q187"/>
    <mergeCell ref="R187:S187"/>
    <mergeCell ref="D184:E184"/>
    <mergeCell ref="F184:G184"/>
    <mergeCell ref="H184:I184"/>
    <mergeCell ref="J184:K184"/>
    <mergeCell ref="L184:M184"/>
    <mergeCell ref="N184:O184"/>
    <mergeCell ref="P184:Q184"/>
    <mergeCell ref="R184:S184"/>
    <mergeCell ref="D176:V176"/>
    <mergeCell ref="D177:V177"/>
    <mergeCell ref="D179:V179"/>
    <mergeCell ref="D180:E180"/>
    <mergeCell ref="F180:G180"/>
    <mergeCell ref="H180:I180"/>
    <mergeCell ref="J180:K180"/>
    <mergeCell ref="L180:M180"/>
    <mergeCell ref="N180:O180"/>
    <mergeCell ref="P180:Q180"/>
    <mergeCell ref="R180:S180"/>
    <mergeCell ref="D181:V181"/>
    <mergeCell ref="D183:V183"/>
    <mergeCell ref="D185:E185"/>
    <mergeCell ref="F185:G185"/>
    <mergeCell ref="H185:I185"/>
    <mergeCell ref="J185:K185"/>
    <mergeCell ref="L185:M185"/>
    <mergeCell ref="N185:O185"/>
    <mergeCell ref="P185:Q185"/>
    <mergeCell ref="R185:S185"/>
    <mergeCell ref="D182:E182"/>
    <mergeCell ref="F182:G182"/>
    <mergeCell ref="H182:I182"/>
    <mergeCell ref="J182:K182"/>
    <mergeCell ref="L182:M182"/>
    <mergeCell ref="N182:O182"/>
    <mergeCell ref="P182:Q182"/>
    <mergeCell ref="R182:S182"/>
    <mergeCell ref="D178:E178"/>
    <mergeCell ref="F178:G178"/>
    <mergeCell ref="H178:I178"/>
    <mergeCell ref="J248:K248"/>
    <mergeCell ref="L248:M248"/>
    <mergeCell ref="N248:O248"/>
    <mergeCell ref="P248:Q248"/>
    <mergeCell ref="R248:S248"/>
    <mergeCell ref="D249:E249"/>
    <mergeCell ref="F249:G249"/>
    <mergeCell ref="H249:I249"/>
    <mergeCell ref="J249:K249"/>
    <mergeCell ref="L249:M249"/>
    <mergeCell ref="N249:O249"/>
    <mergeCell ref="P249:Q249"/>
    <mergeCell ref="R249:S249"/>
    <mergeCell ref="D250:E250"/>
    <mergeCell ref="F250:G250"/>
    <mergeCell ref="H250:I250"/>
    <mergeCell ref="J250:K250"/>
    <mergeCell ref="L250:M250"/>
    <mergeCell ref="N250:O250"/>
    <mergeCell ref="P250:Q250"/>
    <mergeCell ref="R250:S250"/>
    <mergeCell ref="P256:Q256"/>
    <mergeCell ref="R256:S256"/>
    <mergeCell ref="D257:E257"/>
    <mergeCell ref="F257:G257"/>
    <mergeCell ref="H257:I257"/>
    <mergeCell ref="J257:K257"/>
    <mergeCell ref="L257:M257"/>
    <mergeCell ref="N257:O257"/>
    <mergeCell ref="P257:Q257"/>
    <mergeCell ref="R257:S257"/>
    <mergeCell ref="D251:E251"/>
    <mergeCell ref="F251:G251"/>
    <mergeCell ref="H251:I251"/>
    <mergeCell ref="J251:K251"/>
    <mergeCell ref="L251:M251"/>
    <mergeCell ref="N251:O251"/>
    <mergeCell ref="P251:Q251"/>
    <mergeCell ref="R251:S251"/>
    <mergeCell ref="D253:V253"/>
    <mergeCell ref="H261:I261"/>
    <mergeCell ref="J261:K261"/>
    <mergeCell ref="L261:M261"/>
    <mergeCell ref="N261:O261"/>
    <mergeCell ref="P261:Q261"/>
    <mergeCell ref="R261:S261"/>
    <mergeCell ref="D262:V262"/>
    <mergeCell ref="D263:E263"/>
    <mergeCell ref="F263:G263"/>
    <mergeCell ref="H263:I263"/>
    <mergeCell ref="J263:K263"/>
    <mergeCell ref="L263:M263"/>
    <mergeCell ref="N263:O263"/>
    <mergeCell ref="P263:Q263"/>
    <mergeCell ref="D258:E258"/>
    <mergeCell ref="F258:G258"/>
    <mergeCell ref="H258:I258"/>
    <mergeCell ref="J258:K258"/>
    <mergeCell ref="L258:M258"/>
    <mergeCell ref="N258:O258"/>
    <mergeCell ref="P258:Q258"/>
    <mergeCell ref="R258:S258"/>
    <mergeCell ref="D260:V260"/>
    <mergeCell ref="D261:E261"/>
    <mergeCell ref="F261:G261"/>
    <mergeCell ref="R263:S263"/>
    <mergeCell ref="J268:K268"/>
    <mergeCell ref="L268:M268"/>
    <mergeCell ref="N268:O268"/>
    <mergeCell ref="P268:Q268"/>
    <mergeCell ref="R268:S268"/>
    <mergeCell ref="D269:E269"/>
    <mergeCell ref="F269:G269"/>
    <mergeCell ref="H269:I269"/>
    <mergeCell ref="J269:K269"/>
    <mergeCell ref="L269:M269"/>
    <mergeCell ref="N269:O269"/>
    <mergeCell ref="P269:Q269"/>
    <mergeCell ref="R269:S269"/>
    <mergeCell ref="D265:E265"/>
    <mergeCell ref="F265:G265"/>
    <mergeCell ref="H265:I265"/>
    <mergeCell ref="J265:K265"/>
    <mergeCell ref="L265:M265"/>
    <mergeCell ref="N265:O265"/>
    <mergeCell ref="P265:Q265"/>
    <mergeCell ref="R265:S265"/>
    <mergeCell ref="D266:E266"/>
    <mergeCell ref="F266:G266"/>
    <mergeCell ref="H266:I266"/>
    <mergeCell ref="J266:K266"/>
    <mergeCell ref="L266:M266"/>
    <mergeCell ref="D247:V247"/>
    <mergeCell ref="D252:E252"/>
    <mergeCell ref="F252:G252"/>
    <mergeCell ref="H252:I252"/>
    <mergeCell ref="J252:K252"/>
    <mergeCell ref="L252:M252"/>
    <mergeCell ref="N252:O252"/>
    <mergeCell ref="P252:Q252"/>
    <mergeCell ref="R252:S252"/>
    <mergeCell ref="D254:V254"/>
    <mergeCell ref="D259:E259"/>
    <mergeCell ref="F259:G259"/>
    <mergeCell ref="H259:I259"/>
    <mergeCell ref="J259:K259"/>
    <mergeCell ref="L259:M259"/>
    <mergeCell ref="N259:O259"/>
    <mergeCell ref="P259:Q259"/>
    <mergeCell ref="R259:S259"/>
    <mergeCell ref="D255:E255"/>
    <mergeCell ref="F255:G255"/>
    <mergeCell ref="H255:I255"/>
    <mergeCell ref="J255:K255"/>
    <mergeCell ref="L255:M255"/>
    <mergeCell ref="N255:O255"/>
    <mergeCell ref="P255:Q255"/>
    <mergeCell ref="R255:S255"/>
    <mergeCell ref="D256:E256"/>
    <mergeCell ref="F256:G256"/>
    <mergeCell ref="H256:I256"/>
    <mergeCell ref="J256:K256"/>
    <mergeCell ref="L256:M256"/>
    <mergeCell ref="N256:O256"/>
    <mergeCell ref="D264:V264"/>
    <mergeCell ref="D270:E270"/>
    <mergeCell ref="F270:G270"/>
    <mergeCell ref="H270:I270"/>
    <mergeCell ref="J270:K270"/>
    <mergeCell ref="L270:M270"/>
    <mergeCell ref="N270:O270"/>
    <mergeCell ref="P270:Q270"/>
    <mergeCell ref="R270:S270"/>
    <mergeCell ref="D271:V271"/>
    <mergeCell ref="D272:E272"/>
    <mergeCell ref="F272:G272"/>
    <mergeCell ref="H272:I272"/>
    <mergeCell ref="J272:K272"/>
    <mergeCell ref="L272:M272"/>
    <mergeCell ref="N272:O272"/>
    <mergeCell ref="P272:Q272"/>
    <mergeCell ref="R272:S272"/>
    <mergeCell ref="N266:O266"/>
    <mergeCell ref="P266:Q266"/>
    <mergeCell ref="R266:S266"/>
    <mergeCell ref="D267:E267"/>
    <mergeCell ref="F267:G267"/>
    <mergeCell ref="H267:I267"/>
    <mergeCell ref="J267:K267"/>
    <mergeCell ref="L267:M267"/>
    <mergeCell ref="N267:O267"/>
    <mergeCell ref="P267:Q267"/>
    <mergeCell ref="R267:S267"/>
    <mergeCell ref="D268:E268"/>
    <mergeCell ref="F268:G268"/>
    <mergeCell ref="H268:I268"/>
    <mergeCell ref="D403:V403"/>
    <mergeCell ref="D404:V404"/>
    <mergeCell ref="D405:E405"/>
    <mergeCell ref="F405:G405"/>
    <mergeCell ref="H405:I405"/>
    <mergeCell ref="J405:K405"/>
    <mergeCell ref="L405:M405"/>
    <mergeCell ref="N405:O405"/>
    <mergeCell ref="P405:Q405"/>
    <mergeCell ref="R405:S405"/>
    <mergeCell ref="D406:V406"/>
    <mergeCell ref="D407:E407"/>
    <mergeCell ref="F407:G407"/>
    <mergeCell ref="H407:I407"/>
    <mergeCell ref="J407:K407"/>
    <mergeCell ref="L407:M407"/>
    <mergeCell ref="N407:O407"/>
    <mergeCell ref="P407:Q407"/>
    <mergeCell ref="R407:S407"/>
    <mergeCell ref="N461:O461"/>
    <mergeCell ref="P461:Q461"/>
    <mergeCell ref="R461:S461"/>
    <mergeCell ref="D408:V408"/>
    <mergeCell ref="D409:E409"/>
    <mergeCell ref="F409:G409"/>
    <mergeCell ref="H409:I409"/>
    <mergeCell ref="J409:K409"/>
    <mergeCell ref="L409:M409"/>
    <mergeCell ref="N409:O409"/>
    <mergeCell ref="P409:Q409"/>
    <mergeCell ref="R409:S409"/>
    <mergeCell ref="D410:V410"/>
    <mergeCell ref="D411:E411"/>
    <mergeCell ref="F411:G411"/>
    <mergeCell ref="H411:I411"/>
    <mergeCell ref="J411:K411"/>
    <mergeCell ref="L411:M411"/>
    <mergeCell ref="N411:O411"/>
    <mergeCell ref="P411:Q411"/>
    <mergeCell ref="R411:S411"/>
    <mergeCell ref="D430:E430"/>
    <mergeCell ref="R416:S416"/>
    <mergeCell ref="D415:E415"/>
    <mergeCell ref="F415:G415"/>
    <mergeCell ref="H415:I415"/>
    <mergeCell ref="J415:K415"/>
    <mergeCell ref="L415:M415"/>
    <mergeCell ref="D418:T418"/>
    <mergeCell ref="D419:E419"/>
    <mergeCell ref="F419:V419"/>
    <mergeCell ref="P432:Q432"/>
    <mergeCell ref="D462:E462"/>
    <mergeCell ref="F462:G462"/>
    <mergeCell ref="H462:I462"/>
    <mergeCell ref="J462:K462"/>
    <mergeCell ref="L462:M462"/>
    <mergeCell ref="N462:O462"/>
    <mergeCell ref="P462:Q462"/>
    <mergeCell ref="R462:S462"/>
    <mergeCell ref="D463:E463"/>
    <mergeCell ref="F463:G463"/>
    <mergeCell ref="H463:I463"/>
    <mergeCell ref="J463:K463"/>
    <mergeCell ref="L463:M463"/>
    <mergeCell ref="N463:O463"/>
    <mergeCell ref="P463:Q463"/>
    <mergeCell ref="R463:S463"/>
    <mergeCell ref="D412:T412"/>
    <mergeCell ref="D413:E413"/>
    <mergeCell ref="F413:V413"/>
    <mergeCell ref="D460:E460"/>
    <mergeCell ref="F460:G460"/>
    <mergeCell ref="H460:I460"/>
    <mergeCell ref="J460:K460"/>
    <mergeCell ref="L460:M460"/>
    <mergeCell ref="N460:O460"/>
    <mergeCell ref="P460:Q460"/>
    <mergeCell ref="R460:S460"/>
    <mergeCell ref="D461:E461"/>
    <mergeCell ref="F461:G461"/>
    <mergeCell ref="H461:I461"/>
    <mergeCell ref="J461:K461"/>
    <mergeCell ref="L461:M461"/>
    <mergeCell ref="D618:V618"/>
    <mergeCell ref="D619:E619"/>
    <mergeCell ref="F619:G619"/>
    <mergeCell ref="H619:I619"/>
    <mergeCell ref="J619:K619"/>
    <mergeCell ref="L619:M619"/>
    <mergeCell ref="N619:O619"/>
    <mergeCell ref="P619:Q619"/>
    <mergeCell ref="R619:S619"/>
    <mergeCell ref="D620:E620"/>
    <mergeCell ref="F620:G620"/>
    <mergeCell ref="H620:I620"/>
    <mergeCell ref="J620:K620"/>
    <mergeCell ref="L620:M620"/>
    <mergeCell ref="N620:O620"/>
    <mergeCell ref="P620:Q620"/>
    <mergeCell ref="R620:S620"/>
    <mergeCell ref="D621:V621"/>
    <mergeCell ref="D622:E622"/>
    <mergeCell ref="F622:G622"/>
    <mergeCell ref="H622:I622"/>
    <mergeCell ref="J622:K622"/>
    <mergeCell ref="L622:M622"/>
    <mergeCell ref="N622:O622"/>
    <mergeCell ref="P622:Q622"/>
    <mergeCell ref="R622:S622"/>
    <mergeCell ref="D623:E623"/>
    <mergeCell ref="F623:G623"/>
    <mergeCell ref="H623:I623"/>
    <mergeCell ref="J623:K623"/>
    <mergeCell ref="L623:M623"/>
    <mergeCell ref="N623:O623"/>
    <mergeCell ref="P623:Q623"/>
    <mergeCell ref="R623:S623"/>
    <mergeCell ref="D627:E627"/>
    <mergeCell ref="F627:G627"/>
    <mergeCell ref="H627:I627"/>
    <mergeCell ref="J627:K627"/>
    <mergeCell ref="L627:M627"/>
    <mergeCell ref="N627:O627"/>
    <mergeCell ref="P627:Q627"/>
    <mergeCell ref="R627:S627"/>
    <mergeCell ref="D624:E624"/>
    <mergeCell ref="F624:G624"/>
    <mergeCell ref="H624:I624"/>
    <mergeCell ref="J624:K624"/>
    <mergeCell ref="L624:M624"/>
    <mergeCell ref="N624:O624"/>
    <mergeCell ref="P624:Q624"/>
    <mergeCell ref="R624:S624"/>
    <mergeCell ref="D625:V625"/>
    <mergeCell ref="D626:E626"/>
    <mergeCell ref="F626:G626"/>
    <mergeCell ref="H626:I626"/>
    <mergeCell ref="J626:K626"/>
    <mergeCell ref="L626:M626"/>
    <mergeCell ref="N626:O626"/>
    <mergeCell ref="P626:Q626"/>
    <mergeCell ref="R626:S626"/>
    <mergeCell ref="D440:E440"/>
    <mergeCell ref="F440:G440"/>
    <mergeCell ref="H440:I440"/>
    <mergeCell ref="J440:K440"/>
    <mergeCell ref="L440:M440"/>
    <mergeCell ref="N440:O440"/>
    <mergeCell ref="P440:Q440"/>
    <mergeCell ref="R440:S440"/>
    <mergeCell ref="D441:V441"/>
    <mergeCell ref="D442:E442"/>
    <mergeCell ref="F442:G442"/>
    <mergeCell ref="H442:I442"/>
    <mergeCell ref="J442:K442"/>
    <mergeCell ref="L442:M442"/>
    <mergeCell ref="N442:O442"/>
    <mergeCell ref="P442:Q442"/>
    <mergeCell ref="R442:S442"/>
    <mergeCell ref="L443:M443"/>
    <mergeCell ref="N443:O443"/>
    <mergeCell ref="P443:Q443"/>
    <mergeCell ref="R443:S443"/>
    <mergeCell ref="D444:E444"/>
    <mergeCell ref="F444:G444"/>
    <mergeCell ref="H444:I444"/>
    <mergeCell ref="J444:K444"/>
    <mergeCell ref="L444:M444"/>
    <mergeCell ref="N444:O444"/>
    <mergeCell ref="P444:Q444"/>
    <mergeCell ref="R444:S444"/>
    <mergeCell ref="D445:E445"/>
    <mergeCell ref="F445:G445"/>
    <mergeCell ref="H445:I445"/>
    <mergeCell ref="J445:K445"/>
    <mergeCell ref="L445:M445"/>
    <mergeCell ref="N445:O445"/>
    <mergeCell ref="P445:Q445"/>
    <mergeCell ref="R445:S445"/>
    <mergeCell ref="N242:O242"/>
    <mergeCell ref="P242:Q242"/>
    <mergeCell ref="R242:S242"/>
    <mergeCell ref="D449:E449"/>
    <mergeCell ref="F449:G449"/>
    <mergeCell ref="H449:I449"/>
    <mergeCell ref="J449:K449"/>
    <mergeCell ref="L449:M449"/>
    <mergeCell ref="N449:O449"/>
    <mergeCell ref="P449:Q449"/>
    <mergeCell ref="R449:S449"/>
    <mergeCell ref="D446:E446"/>
    <mergeCell ref="F446:G446"/>
    <mergeCell ref="H446:I446"/>
    <mergeCell ref="J446:K446"/>
    <mergeCell ref="L446:M446"/>
    <mergeCell ref="N446:O446"/>
    <mergeCell ref="P446:Q446"/>
    <mergeCell ref="R446:S446"/>
    <mergeCell ref="D447:V447"/>
    <mergeCell ref="D448:E448"/>
    <mergeCell ref="F448:G448"/>
    <mergeCell ref="H448:I448"/>
    <mergeCell ref="J448:K448"/>
    <mergeCell ref="L448:M448"/>
    <mergeCell ref="N448:O448"/>
    <mergeCell ref="P448:Q448"/>
    <mergeCell ref="R448:S448"/>
    <mergeCell ref="D443:E443"/>
    <mergeCell ref="F443:G443"/>
    <mergeCell ref="H443:I443"/>
    <mergeCell ref="J443:K443"/>
    <mergeCell ref="D243:E243"/>
    <mergeCell ref="F243:G243"/>
    <mergeCell ref="H243:I243"/>
    <mergeCell ref="J243:K243"/>
    <mergeCell ref="L243:M243"/>
    <mergeCell ref="N243:O243"/>
    <mergeCell ref="P243:Q243"/>
    <mergeCell ref="R243:S243"/>
    <mergeCell ref="D244:T244"/>
    <mergeCell ref="D245:E245"/>
    <mergeCell ref="F245:V245"/>
    <mergeCell ref="D240:E240"/>
    <mergeCell ref="F240:G240"/>
    <mergeCell ref="H240:I240"/>
    <mergeCell ref="J240:K240"/>
    <mergeCell ref="L240:M240"/>
    <mergeCell ref="N240:O240"/>
    <mergeCell ref="P240:Q240"/>
    <mergeCell ref="R240:S240"/>
    <mergeCell ref="D241:E241"/>
    <mergeCell ref="F241:G241"/>
    <mergeCell ref="H241:I241"/>
    <mergeCell ref="J241:K241"/>
    <mergeCell ref="L241:M241"/>
    <mergeCell ref="N241:O241"/>
    <mergeCell ref="P241:Q241"/>
    <mergeCell ref="R241:S241"/>
    <mergeCell ref="D242:E242"/>
    <mergeCell ref="F242:G242"/>
    <mergeCell ref="H242:I242"/>
    <mergeCell ref="J242:K242"/>
    <mergeCell ref="L242:M242"/>
    <mergeCell ref="R426:S426"/>
    <mergeCell ref="D421:V421"/>
    <mergeCell ref="D422:E422"/>
    <mergeCell ref="F422:G422"/>
    <mergeCell ref="H422:I422"/>
    <mergeCell ref="J422:K422"/>
    <mergeCell ref="L422:M422"/>
    <mergeCell ref="N422:O422"/>
    <mergeCell ref="P422:Q422"/>
    <mergeCell ref="R422:S422"/>
    <mergeCell ref="D423:E423"/>
    <mergeCell ref="F423:G423"/>
    <mergeCell ref="H423:I423"/>
    <mergeCell ref="J423:K423"/>
    <mergeCell ref="L423:M423"/>
    <mergeCell ref="N423:O423"/>
    <mergeCell ref="P423:Q423"/>
    <mergeCell ref="R423:S423"/>
    <mergeCell ref="D427:V427"/>
    <mergeCell ref="D428:E428"/>
    <mergeCell ref="F428:G428"/>
    <mergeCell ref="H428:I428"/>
    <mergeCell ref="J428:K428"/>
    <mergeCell ref="L428:M428"/>
    <mergeCell ref="N428:O428"/>
    <mergeCell ref="P428:Q428"/>
    <mergeCell ref="R428:S428"/>
    <mergeCell ref="D424:E424"/>
    <mergeCell ref="F424:G424"/>
    <mergeCell ref="H424:I424"/>
    <mergeCell ref="J424:K424"/>
    <mergeCell ref="L424:M424"/>
    <mergeCell ref="N424:O424"/>
    <mergeCell ref="P424:Q424"/>
    <mergeCell ref="R424:S424"/>
    <mergeCell ref="D425:E425"/>
    <mergeCell ref="F425:G425"/>
    <mergeCell ref="H425:I425"/>
    <mergeCell ref="J425:K425"/>
    <mergeCell ref="L425:M425"/>
    <mergeCell ref="N425:O425"/>
    <mergeCell ref="P425:Q425"/>
    <mergeCell ref="R425:S425"/>
    <mergeCell ref="D426:E426"/>
    <mergeCell ref="F426:G426"/>
    <mergeCell ref="H426:I426"/>
    <mergeCell ref="J426:K426"/>
    <mergeCell ref="L426:M426"/>
    <mergeCell ref="N426:O426"/>
    <mergeCell ref="P426:Q426"/>
  </mergeCells>
  <conditionalFormatting sqref="X63:X69 X146:X147 X151:X154 X141:X142 X159:X163 X317:X323 X545:X554 X480:X484 X569:X572 X476 X562:X565 X539:X541 X532:X535 X83:X85 X87:X91 X95:X96 X593 X599:X601 X610:X611 X116:X120 X415:X417 X613:X614 X24 X6:X15 X206:X207 X597 X232 X227 X234:X235 X576:X583 X31:X33 X196 X200:X202">
    <cfRule type="expression" dxfId="1155" priority="890" stopIfTrue="1">
      <formula>W6=0</formula>
    </cfRule>
  </conditionalFormatting>
  <conditionalFormatting sqref="X19">
    <cfRule type="expression" dxfId="1154" priority="891" stopIfTrue="1">
      <formula>SUM($W$20)&gt;0</formula>
    </cfRule>
    <cfRule type="expression" dxfId="1153" priority="892" stopIfTrue="1">
      <formula>W19=0</formula>
    </cfRule>
  </conditionalFormatting>
  <conditionalFormatting sqref="X20">
    <cfRule type="expression" dxfId="1152" priority="893" stopIfTrue="1">
      <formula>SUM($W$19)&gt;0</formula>
    </cfRule>
    <cfRule type="expression" dxfId="1151" priority="894" stopIfTrue="1">
      <formula>W20=0</formula>
    </cfRule>
  </conditionalFormatting>
  <conditionalFormatting sqref="X555">
    <cfRule type="expression" dxfId="1150" priority="903" stopIfTrue="1">
      <formula>SUM($W$556)&gt;0</formula>
    </cfRule>
    <cfRule type="expression" dxfId="1149" priority="904" stopIfTrue="1">
      <formula>W555=0</formula>
    </cfRule>
  </conditionalFormatting>
  <conditionalFormatting sqref="X556">
    <cfRule type="expression" dxfId="1148" priority="905" stopIfTrue="1">
      <formula>SUM($W$555)&gt;0</formula>
    </cfRule>
    <cfRule type="expression" dxfId="1147" priority="906" stopIfTrue="1">
      <formula>W556=0</formula>
    </cfRule>
  </conditionalFormatting>
  <conditionalFormatting sqref="X561">
    <cfRule type="expression" dxfId="1146" priority="908" stopIfTrue="1">
      <formula>SUM(W560)&gt;0</formula>
    </cfRule>
    <cfRule type="expression" dxfId="1145" priority="909" stopIfTrue="1">
      <formula>W561=0</formula>
    </cfRule>
  </conditionalFormatting>
  <conditionalFormatting sqref="X560">
    <cfRule type="expression" dxfId="1144" priority="910" stopIfTrue="1">
      <formula>SUM(W561)&gt;0</formula>
    </cfRule>
    <cfRule type="expression" dxfId="1143" priority="911" stopIfTrue="1">
      <formula>W560=0</formula>
    </cfRule>
  </conditionalFormatting>
  <conditionalFormatting sqref="D567:E567 D574:E574 D608:E608 D616:E616 D629:E629 D558:E558 D17:E17 D22:E22 D35:E35 D71:E71 D128:E128 D144:E144 D149:E149 D156:E156 D165:E165 D189:E189 D325:E325 D29:E29 D451:E451 D419:E419 D474:E474 D478:E478 D465:E465 D486:E486 D537:E537 D543:E543">
    <cfRule type="expression" dxfId="1142" priority="918" stopIfTrue="1">
      <formula>F17=0</formula>
    </cfRule>
  </conditionalFormatting>
  <conditionalFormatting sqref="U34 U21 U16 U70 U127 U143 U148 U155 U164 U188 U450 U473 U477 U485 U28 U418 U464 U324 U60">
    <cfRule type="cellIs" dxfId="1141" priority="919" stopIfTrue="1" operator="greaterThan">
      <formula>V16</formula>
    </cfRule>
    <cfRule type="cellIs" dxfId="1140" priority="920" stopIfTrue="1" operator="lessThan">
      <formula>F17</formula>
    </cfRule>
  </conditionalFormatting>
  <conditionalFormatting sqref="U557 U566 U573 U607 U615 U628 U536 U542">
    <cfRule type="cellIs" dxfId="1139" priority="921" stopIfTrue="1" operator="greaterThan">
      <formula>V536</formula>
    </cfRule>
    <cfRule type="cellIs" dxfId="1138" priority="922" stopIfTrue="1" operator="lessThan">
      <formula>F537</formula>
    </cfRule>
  </conditionalFormatting>
  <conditionalFormatting sqref="D560:S565 D569:S572 D545:S556 D532:S535 D539:S541 D476:S476 D480:S484 L317:L323 D317:D323 H317:H323 R317:R319 F317:F323 P317:P319 J317:J323 N317:N319 D159:S163 D141:S142 D151:S154 D146:S147 D63:S69 D19:S20 D6:S15 D599:S602 D610:S611 D116:S120 D415:S417 N321:N323 P321:P323 R321:R323 D613:S614 D468:S468 D470:S472 D24:S26 D597:S597 D232:S232 D31:S33 D200:S202">
    <cfRule type="cellIs" dxfId="1137" priority="981" stopIfTrue="1" operator="equal">
      <formula>"a"</formula>
    </cfRule>
    <cfRule type="cellIs" dxfId="1136" priority="982" stopIfTrue="1" operator="equal">
      <formula>"s"</formula>
    </cfRule>
  </conditionalFormatting>
  <conditionalFormatting sqref="U555">
    <cfRule type="expression" dxfId="1135" priority="983" stopIfTrue="1">
      <formula>SUM($W$556:$W$556)&gt;0</formula>
    </cfRule>
  </conditionalFormatting>
  <conditionalFormatting sqref="U556">
    <cfRule type="expression" dxfId="1134" priority="984" stopIfTrue="1">
      <formula>SUM($W$556:$W$556)&gt;0</formula>
    </cfRule>
  </conditionalFormatting>
  <conditionalFormatting sqref="U468">
    <cfRule type="expression" dxfId="1133" priority="987" stopIfTrue="1">
      <formula>SUM(W469:W472)&gt;0</formula>
    </cfRule>
  </conditionalFormatting>
  <conditionalFormatting sqref="Z83:Z85 Z87:Z93 Z599:Z602 Z127:Z128 Z607:Z611 Z95:Z98 Z613:Z617 Z470:Z486 Z140:Z165 Z593:Z597 Z232 Z234:Z238 Z114:Z120 Z316:Z325 Z414:Z419 Z28:Z35 Z175 Z5:Z26 Z62:Z75 Z79:Z80 Z188:Z215 Z273:Z274 Z464:Z468 Z628:Z641 Z436:Z439 Z450:Z462 Z525:Z526 Z528:Z586">
    <cfRule type="cellIs" dxfId="1132" priority="990" stopIfTrue="1" operator="equal">
      <formula>"a"</formula>
    </cfRule>
  </conditionalFormatting>
  <conditionalFormatting sqref="U19">
    <cfRule type="expression" dxfId="1131" priority="993" stopIfTrue="1">
      <formula>SUM($W$20:$W$20)&gt;0</formula>
    </cfRule>
  </conditionalFormatting>
  <conditionalFormatting sqref="U20">
    <cfRule type="expression" dxfId="1130" priority="994" stopIfTrue="1">
      <formula>SUM($W$20:$W$20)&gt;0</formula>
    </cfRule>
  </conditionalFormatting>
  <conditionalFormatting sqref="D93:E93">
    <cfRule type="expression" dxfId="1129" priority="882" stopIfTrue="1">
      <formula>F93=0</formula>
    </cfRule>
  </conditionalFormatting>
  <conditionalFormatting sqref="U92">
    <cfRule type="cellIs" dxfId="1128" priority="883" stopIfTrue="1" operator="greaterThan">
      <formula>V92</formula>
    </cfRule>
    <cfRule type="cellIs" dxfId="1127" priority="884" stopIfTrue="1" operator="lessThan">
      <formula>F93</formula>
    </cfRule>
  </conditionalFormatting>
  <conditionalFormatting sqref="D83:S85 D87:S91">
    <cfRule type="cellIs" dxfId="1126" priority="885" stopIfTrue="1" operator="equal">
      <formula>"a"</formula>
    </cfRule>
    <cfRule type="cellIs" dxfId="1125" priority="886" stopIfTrue="1" operator="equal">
      <formula>"s"</formula>
    </cfRule>
  </conditionalFormatting>
  <conditionalFormatting sqref="Z81">
    <cfRule type="cellIs" dxfId="1124" priority="887" stopIfTrue="1" operator="equal">
      <formula>"a"</formula>
    </cfRule>
  </conditionalFormatting>
  <conditionalFormatting sqref="Z82">
    <cfRule type="cellIs" dxfId="1123" priority="881" stopIfTrue="1" operator="equal">
      <formula>"a"</formula>
    </cfRule>
  </conditionalFormatting>
  <conditionalFormatting sqref="Z86">
    <cfRule type="cellIs" dxfId="1122" priority="880" stopIfTrue="1" operator="equal">
      <formula>"a"</formula>
    </cfRule>
  </conditionalFormatting>
  <conditionalFormatting sqref="D98:E98">
    <cfRule type="expression" dxfId="1121" priority="874" stopIfTrue="1">
      <formula>F98=0</formula>
    </cfRule>
  </conditionalFormatting>
  <conditionalFormatting sqref="U97">
    <cfRule type="cellIs" dxfId="1120" priority="875" stopIfTrue="1" operator="greaterThan">
      <formula>V97</formula>
    </cfRule>
    <cfRule type="cellIs" dxfId="1119" priority="876" stopIfTrue="1" operator="lessThan">
      <formula>F98</formula>
    </cfRule>
  </conditionalFormatting>
  <conditionalFormatting sqref="D95:S96">
    <cfRule type="cellIs" dxfId="1118" priority="877" stopIfTrue="1" operator="equal">
      <formula>"a"</formula>
    </cfRule>
    <cfRule type="cellIs" dxfId="1117" priority="878" stopIfTrue="1" operator="equal">
      <formula>"s"</formula>
    </cfRule>
  </conditionalFormatting>
  <conditionalFormatting sqref="Z94">
    <cfRule type="cellIs" dxfId="1116" priority="879" stopIfTrue="1" operator="equal">
      <formula>"a"</formula>
    </cfRule>
  </conditionalFormatting>
  <conditionalFormatting sqref="D274:E274">
    <cfRule type="expression" dxfId="1115" priority="868" stopIfTrue="1">
      <formula>F274=0</formula>
    </cfRule>
  </conditionalFormatting>
  <conditionalFormatting sqref="U273">
    <cfRule type="cellIs" dxfId="1114" priority="869" stopIfTrue="1" operator="greaterThan">
      <formula>V273</formula>
    </cfRule>
    <cfRule type="cellIs" dxfId="1113" priority="870" stopIfTrue="1" operator="lessThan">
      <formula>F274</formula>
    </cfRule>
  </conditionalFormatting>
  <conditionalFormatting sqref="Z246">
    <cfRule type="cellIs" dxfId="1112" priority="873" stopIfTrue="1" operator="equal">
      <formula>"a"</formula>
    </cfRule>
  </conditionalFormatting>
  <conditionalFormatting sqref="X588:X591">
    <cfRule type="expression" dxfId="1111" priority="844" stopIfTrue="1">
      <formula>W588=0</formula>
    </cfRule>
  </conditionalFormatting>
  <conditionalFormatting sqref="D595:E595">
    <cfRule type="expression" dxfId="1110" priority="845" stopIfTrue="1">
      <formula>F595=0</formula>
    </cfRule>
  </conditionalFormatting>
  <conditionalFormatting sqref="U594">
    <cfRule type="cellIs" dxfId="1109" priority="846" stopIfTrue="1" operator="greaterThan">
      <formula>V594</formula>
    </cfRule>
    <cfRule type="cellIs" dxfId="1108" priority="847" stopIfTrue="1" operator="lessThan">
      <formula>F595</formula>
    </cfRule>
  </conditionalFormatting>
  <conditionalFormatting sqref="D588:S591 D593:S593">
    <cfRule type="cellIs" dxfId="1107" priority="848" stopIfTrue="1" operator="equal">
      <formula>"a"</formula>
    </cfRule>
    <cfRule type="cellIs" dxfId="1106" priority="849" stopIfTrue="1" operator="equal">
      <formula>"s"</formula>
    </cfRule>
  </conditionalFormatting>
  <conditionalFormatting sqref="Z587:Z591">
    <cfRule type="cellIs" dxfId="1105" priority="850" stopIfTrue="1" operator="equal">
      <formula>"a"</formula>
    </cfRule>
  </conditionalFormatting>
  <conditionalFormatting sqref="X592">
    <cfRule type="expression" dxfId="1104" priority="840" stopIfTrue="1">
      <formula>W592=0</formula>
    </cfRule>
  </conditionalFormatting>
  <conditionalFormatting sqref="D592:S592">
    <cfRule type="cellIs" dxfId="1103" priority="841" stopIfTrue="1" operator="equal">
      <formula>"a"</formula>
    </cfRule>
    <cfRule type="cellIs" dxfId="1102" priority="842" stopIfTrue="1" operator="equal">
      <formula>"s"</formula>
    </cfRule>
  </conditionalFormatting>
  <conditionalFormatting sqref="Z592">
    <cfRule type="cellIs" dxfId="1101" priority="843" stopIfTrue="1" operator="equal">
      <formula>"a"</formula>
    </cfRule>
  </conditionalFormatting>
  <conditionalFormatting sqref="X598">
    <cfRule type="expression" dxfId="1100" priority="836" stopIfTrue="1">
      <formula>W598=0</formula>
    </cfRule>
  </conditionalFormatting>
  <conditionalFormatting sqref="D598:S598">
    <cfRule type="cellIs" dxfId="1099" priority="837" stopIfTrue="1" operator="equal">
      <formula>"a"</formula>
    </cfRule>
    <cfRule type="cellIs" dxfId="1098" priority="838" stopIfTrue="1" operator="equal">
      <formula>"s"</formula>
    </cfRule>
  </conditionalFormatting>
  <conditionalFormatting sqref="Z598">
    <cfRule type="cellIs" dxfId="1097" priority="839" stopIfTrue="1" operator="equal">
      <formula>"a"</formula>
    </cfRule>
  </conditionalFormatting>
  <conditionalFormatting sqref="X606">
    <cfRule type="expression" dxfId="1096" priority="832" stopIfTrue="1">
      <formula>W606=0</formula>
    </cfRule>
  </conditionalFormatting>
  <conditionalFormatting sqref="D606:S606">
    <cfRule type="cellIs" dxfId="1095" priority="833" stopIfTrue="1" operator="equal">
      <formula>"a"</formula>
    </cfRule>
    <cfRule type="cellIs" dxfId="1094" priority="834" stopIfTrue="1" operator="equal">
      <formula>"s"</formula>
    </cfRule>
  </conditionalFormatting>
  <conditionalFormatting sqref="Z606">
    <cfRule type="cellIs" dxfId="1093" priority="835" stopIfTrue="1" operator="equal">
      <formula>"a"</formula>
    </cfRule>
  </conditionalFormatting>
  <conditionalFormatting sqref="X605">
    <cfRule type="expression" dxfId="1092" priority="828" stopIfTrue="1">
      <formula>W605=0</formula>
    </cfRule>
  </conditionalFormatting>
  <conditionalFormatting sqref="D605:S605">
    <cfRule type="cellIs" dxfId="1091" priority="829" stopIfTrue="1" operator="equal">
      <formula>"a"</formula>
    </cfRule>
    <cfRule type="cellIs" dxfId="1090" priority="830" stopIfTrue="1" operator="equal">
      <formula>"s"</formula>
    </cfRule>
  </conditionalFormatting>
  <conditionalFormatting sqref="Z605">
    <cfRule type="cellIs" dxfId="1089" priority="831" stopIfTrue="1" operator="equal">
      <formula>"a"</formula>
    </cfRule>
  </conditionalFormatting>
  <conditionalFormatting sqref="D603:S603">
    <cfRule type="cellIs" dxfId="1088" priority="825" stopIfTrue="1" operator="equal">
      <formula>"a"</formula>
    </cfRule>
    <cfRule type="cellIs" dxfId="1087" priority="826" stopIfTrue="1" operator="equal">
      <formula>"s"</formula>
    </cfRule>
  </conditionalFormatting>
  <conditionalFormatting sqref="Z603">
    <cfRule type="cellIs" dxfId="1086" priority="827" stopIfTrue="1" operator="equal">
      <formula>"a"</formula>
    </cfRule>
  </conditionalFormatting>
  <conditionalFormatting sqref="D604:S604">
    <cfRule type="cellIs" dxfId="1085" priority="822" stopIfTrue="1" operator="equal">
      <formula>"a"</formula>
    </cfRule>
    <cfRule type="cellIs" dxfId="1084" priority="823" stopIfTrue="1" operator="equal">
      <formula>"s"</formula>
    </cfRule>
  </conditionalFormatting>
  <conditionalFormatting sqref="Z604">
    <cfRule type="cellIs" dxfId="1083" priority="824" stopIfTrue="1" operator="equal">
      <formula>"a"</formula>
    </cfRule>
  </conditionalFormatting>
  <conditionalFormatting sqref="U604">
    <cfRule type="expression" dxfId="1082" priority="821" stopIfTrue="1">
      <formula>SUM(W604)&gt;0</formula>
    </cfRule>
  </conditionalFormatting>
  <conditionalFormatting sqref="X602">
    <cfRule type="expression" dxfId="1081" priority="819" stopIfTrue="1">
      <formula>SUM($W$604)&gt;0</formula>
    </cfRule>
    <cfRule type="expression" dxfId="1080" priority="820" stopIfTrue="1">
      <formula>W602=0</formula>
    </cfRule>
  </conditionalFormatting>
  <conditionalFormatting sqref="X603">
    <cfRule type="expression" dxfId="1079" priority="817" stopIfTrue="1">
      <formula>SUM($W$604)&gt;0</formula>
    </cfRule>
    <cfRule type="expression" dxfId="1078" priority="818" stopIfTrue="1">
      <formula>W603=0</formula>
    </cfRule>
  </conditionalFormatting>
  <conditionalFormatting sqref="X604">
    <cfRule type="expression" dxfId="1077" priority="815" stopIfTrue="1">
      <formula>SUM($W$602:$W$603)&gt;0</formula>
    </cfRule>
    <cfRule type="expression" dxfId="1076" priority="816" stopIfTrue="1">
      <formula>W604=0</formula>
    </cfRule>
  </conditionalFormatting>
  <conditionalFormatting sqref="X126">
    <cfRule type="expression" dxfId="1075" priority="791" stopIfTrue="1">
      <formula>W126=0</formula>
    </cfRule>
  </conditionalFormatting>
  <conditionalFormatting sqref="D126:S126">
    <cfRule type="cellIs" dxfId="1074" priority="792" stopIfTrue="1" operator="equal">
      <formula>"a"</formula>
    </cfRule>
    <cfRule type="cellIs" dxfId="1073" priority="793" stopIfTrue="1" operator="equal">
      <formula>"s"</formula>
    </cfRule>
  </conditionalFormatting>
  <conditionalFormatting sqref="Z126">
    <cfRule type="cellIs" dxfId="1072" priority="794" stopIfTrue="1" operator="equal">
      <formula>"a"</formula>
    </cfRule>
  </conditionalFormatting>
  <conditionalFormatting sqref="X125">
    <cfRule type="expression" dxfId="1071" priority="787" stopIfTrue="1">
      <formula>W125=0</formula>
    </cfRule>
  </conditionalFormatting>
  <conditionalFormatting sqref="D125:S125">
    <cfRule type="cellIs" dxfId="1070" priority="788" stopIfTrue="1" operator="equal">
      <formula>"a"</formula>
    </cfRule>
    <cfRule type="cellIs" dxfId="1069" priority="789" stopIfTrue="1" operator="equal">
      <formula>"s"</formula>
    </cfRule>
  </conditionalFormatting>
  <conditionalFormatting sqref="Z125">
    <cfRule type="cellIs" dxfId="1068" priority="790" stopIfTrue="1" operator="equal">
      <formula>"a"</formula>
    </cfRule>
  </conditionalFormatting>
  <conditionalFormatting sqref="X124">
    <cfRule type="expression" dxfId="1067" priority="783" stopIfTrue="1">
      <formula>W124=0</formula>
    </cfRule>
  </conditionalFormatting>
  <conditionalFormatting sqref="D124:S124">
    <cfRule type="cellIs" dxfId="1066" priority="784" stopIfTrue="1" operator="equal">
      <formula>"a"</formula>
    </cfRule>
    <cfRule type="cellIs" dxfId="1065" priority="785" stopIfTrue="1" operator="equal">
      <formula>"s"</formula>
    </cfRule>
  </conditionalFormatting>
  <conditionalFormatting sqref="Z124">
    <cfRule type="cellIs" dxfId="1064" priority="786" stopIfTrue="1" operator="equal">
      <formula>"a"</formula>
    </cfRule>
  </conditionalFormatting>
  <conditionalFormatting sqref="X131:X136">
    <cfRule type="expression" dxfId="1063" priority="776" stopIfTrue="1">
      <formula>W131=0</formula>
    </cfRule>
  </conditionalFormatting>
  <conditionalFormatting sqref="D139:E139">
    <cfRule type="expression" dxfId="1062" priority="777" stopIfTrue="1">
      <formula>F139=0</formula>
    </cfRule>
  </conditionalFormatting>
  <conditionalFormatting sqref="U138">
    <cfRule type="cellIs" dxfId="1061" priority="778" stopIfTrue="1" operator="greaterThan">
      <formula>V138</formula>
    </cfRule>
    <cfRule type="cellIs" dxfId="1060" priority="779" stopIfTrue="1" operator="lessThan">
      <formula>F139</formula>
    </cfRule>
  </conditionalFormatting>
  <conditionalFormatting sqref="D131:S137">
    <cfRule type="cellIs" dxfId="1059" priority="780" stopIfTrue="1" operator="equal">
      <formula>"a"</formula>
    </cfRule>
    <cfRule type="cellIs" dxfId="1058" priority="781" stopIfTrue="1" operator="equal">
      <formula>"s"</formula>
    </cfRule>
  </conditionalFormatting>
  <conditionalFormatting sqref="Z129 Z131:Z139">
    <cfRule type="cellIs" dxfId="1057" priority="782" stopIfTrue="1" operator="equal">
      <formula>"a"</formula>
    </cfRule>
  </conditionalFormatting>
  <conditionalFormatting sqref="Z130">
    <cfRule type="cellIs" dxfId="1056" priority="775" stopIfTrue="1" operator="equal">
      <formula>"a"</formula>
    </cfRule>
  </conditionalFormatting>
  <conditionalFormatting sqref="X137">
    <cfRule type="expression" dxfId="1055" priority="774" stopIfTrue="1">
      <formula>W137=0</formula>
    </cfRule>
  </conditionalFormatting>
  <conditionalFormatting sqref="D435:E435">
    <cfRule type="expression" dxfId="1054" priority="746" stopIfTrue="1">
      <formula>F435=0</formula>
    </cfRule>
  </conditionalFormatting>
  <conditionalFormatting sqref="U434">
    <cfRule type="cellIs" dxfId="1053" priority="747" stopIfTrue="1" operator="greaterThan">
      <formula>V434</formula>
    </cfRule>
    <cfRule type="cellIs" dxfId="1052" priority="748" stopIfTrue="1" operator="lessThan">
      <formula>F435</formula>
    </cfRule>
  </conditionalFormatting>
  <conditionalFormatting sqref="Z431 Z434:Z435">
    <cfRule type="cellIs" dxfId="1051" priority="749" stopIfTrue="1" operator="equal">
      <formula>"a"</formula>
    </cfRule>
  </conditionalFormatting>
  <conditionalFormatting sqref="D433:S433">
    <cfRule type="cellIs" dxfId="1050" priority="743" stopIfTrue="1" operator="equal">
      <formula>"a"</formula>
    </cfRule>
    <cfRule type="cellIs" dxfId="1049" priority="744" stopIfTrue="1" operator="equal">
      <formula>"s"</formula>
    </cfRule>
  </conditionalFormatting>
  <conditionalFormatting sqref="Z433">
    <cfRule type="cellIs" dxfId="1048" priority="745" stopIfTrue="1" operator="equal">
      <formula>"a"</formula>
    </cfRule>
  </conditionalFormatting>
  <conditionalFormatting sqref="D432:S432">
    <cfRule type="cellIs" dxfId="1047" priority="740" stopIfTrue="1" operator="equal">
      <formula>"a"</formula>
    </cfRule>
    <cfRule type="cellIs" dxfId="1046" priority="741" stopIfTrue="1" operator="equal">
      <formula>"s"</formula>
    </cfRule>
  </conditionalFormatting>
  <conditionalFormatting sqref="Z432">
    <cfRule type="cellIs" dxfId="1045" priority="742" stopIfTrue="1" operator="equal">
      <formula>"a"</formula>
    </cfRule>
  </conditionalFormatting>
  <conditionalFormatting sqref="D123:S123">
    <cfRule type="cellIs" dxfId="1044" priority="713" stopIfTrue="1" operator="equal">
      <formula>"a"</formula>
    </cfRule>
    <cfRule type="cellIs" dxfId="1043" priority="714" stopIfTrue="1" operator="equal">
      <formula>"s"</formula>
    </cfRule>
  </conditionalFormatting>
  <conditionalFormatting sqref="Z123">
    <cfRule type="cellIs" dxfId="1042" priority="715" stopIfTrue="1" operator="equal">
      <formula>"a"</formula>
    </cfRule>
  </conditionalFormatting>
  <conditionalFormatting sqref="D122:S122">
    <cfRule type="cellIs" dxfId="1041" priority="710" stopIfTrue="1" operator="equal">
      <formula>"a"</formula>
    </cfRule>
    <cfRule type="cellIs" dxfId="1040" priority="711" stopIfTrue="1" operator="equal">
      <formula>"s"</formula>
    </cfRule>
  </conditionalFormatting>
  <conditionalFormatting sqref="Z122">
    <cfRule type="cellIs" dxfId="1039" priority="712" stopIfTrue="1" operator="equal">
      <formula>"a"</formula>
    </cfRule>
  </conditionalFormatting>
  <conditionalFormatting sqref="X121">
    <cfRule type="expression" dxfId="1038" priority="706" stopIfTrue="1">
      <formula>W121=0</formula>
    </cfRule>
  </conditionalFormatting>
  <conditionalFormatting sqref="D121:S121">
    <cfRule type="cellIs" dxfId="1037" priority="707" stopIfTrue="1" operator="equal">
      <formula>"a"</formula>
    </cfRule>
    <cfRule type="cellIs" dxfId="1036" priority="708" stopIfTrue="1" operator="equal">
      <formula>"s"</formula>
    </cfRule>
  </conditionalFormatting>
  <conditionalFormatting sqref="Z121">
    <cfRule type="cellIs" dxfId="1035" priority="709" stopIfTrue="1" operator="equal">
      <formula>"a"</formula>
    </cfRule>
  </conditionalFormatting>
  <conditionalFormatting sqref="X122">
    <cfRule type="expression" dxfId="1034" priority="702" stopIfTrue="1">
      <formula>SUM(W123)&gt;0</formula>
    </cfRule>
    <cfRule type="expression" dxfId="1033" priority="703" stopIfTrue="1">
      <formula>W122=0</formula>
    </cfRule>
  </conditionalFormatting>
  <conditionalFormatting sqref="X123">
    <cfRule type="expression" dxfId="1032" priority="704" stopIfTrue="1">
      <formula>SUM(W122)&gt;0</formula>
    </cfRule>
    <cfRule type="expression" dxfId="1031" priority="705" stopIfTrue="1">
      <formula>W123=0</formula>
    </cfRule>
  </conditionalFormatting>
  <conditionalFormatting sqref="U122">
    <cfRule type="expression" dxfId="1030" priority="700" stopIfTrue="1">
      <formula>SUM(W123)&gt;0</formula>
    </cfRule>
  </conditionalFormatting>
  <conditionalFormatting sqref="U123">
    <cfRule type="expression" dxfId="1029" priority="701" stopIfTrue="1">
      <formula>SUM(W123)&gt;0</formula>
    </cfRule>
  </conditionalFormatting>
  <conditionalFormatting sqref="N320">
    <cfRule type="cellIs" dxfId="1028" priority="698" stopIfTrue="1" operator="equal">
      <formula>"a"</formula>
    </cfRule>
    <cfRule type="cellIs" dxfId="1027" priority="699" stopIfTrue="1" operator="equal">
      <formula>"s"</formula>
    </cfRule>
  </conditionalFormatting>
  <conditionalFormatting sqref="P320">
    <cfRule type="cellIs" dxfId="1026" priority="696" stopIfTrue="1" operator="equal">
      <formula>"a"</formula>
    </cfRule>
    <cfRule type="cellIs" dxfId="1025" priority="697" stopIfTrue="1" operator="equal">
      <formula>"s"</formula>
    </cfRule>
  </conditionalFormatting>
  <conditionalFormatting sqref="R320">
    <cfRule type="cellIs" dxfId="1024" priority="694" stopIfTrue="1" operator="equal">
      <formula>"a"</formula>
    </cfRule>
    <cfRule type="cellIs" dxfId="1023" priority="695" stopIfTrue="1" operator="equal">
      <formula>"s"</formula>
    </cfRule>
  </conditionalFormatting>
  <conditionalFormatting sqref="U603">
    <cfRule type="expression" dxfId="1022" priority="693">
      <formula>SUM(W604)&gt;0</formula>
    </cfRule>
  </conditionalFormatting>
  <conditionalFormatting sqref="U602">
    <cfRule type="expression" dxfId="1021" priority="692">
      <formula>SUM(W604)&gt;0</formula>
    </cfRule>
  </conditionalFormatting>
  <conditionalFormatting sqref="X612">
    <cfRule type="expression" dxfId="1020" priority="688" stopIfTrue="1">
      <formula>W612=0</formula>
    </cfRule>
  </conditionalFormatting>
  <conditionalFormatting sqref="D612:S612">
    <cfRule type="cellIs" dxfId="1019" priority="689" stopIfTrue="1" operator="equal">
      <formula>"a"</formula>
    </cfRule>
    <cfRule type="cellIs" dxfId="1018" priority="690" stopIfTrue="1" operator="equal">
      <formula>"s"</formula>
    </cfRule>
  </conditionalFormatting>
  <conditionalFormatting sqref="Z612">
    <cfRule type="cellIs" dxfId="1017" priority="691" stopIfTrue="1" operator="equal">
      <formula>"a"</formula>
    </cfRule>
  </conditionalFormatting>
  <conditionalFormatting sqref="X468">
    <cfRule type="expression" dxfId="1016" priority="1005" stopIfTrue="1">
      <formula>SUM($W$469:$W$472)&gt;0</formula>
    </cfRule>
    <cfRule type="expression" dxfId="1015" priority="1006" stopIfTrue="1">
      <formula>W468=0</formula>
    </cfRule>
  </conditionalFormatting>
  <conditionalFormatting sqref="U469">
    <cfRule type="expression" dxfId="1014" priority="684" stopIfTrue="1">
      <formula>W469&gt;0</formula>
    </cfRule>
  </conditionalFormatting>
  <conditionalFormatting sqref="D469:S469">
    <cfRule type="cellIs" dxfId="1013" priority="685" stopIfTrue="1" operator="equal">
      <formula>"a"</formula>
    </cfRule>
    <cfRule type="cellIs" dxfId="1012" priority="686" stopIfTrue="1" operator="equal">
      <formula>"s"</formula>
    </cfRule>
  </conditionalFormatting>
  <conditionalFormatting sqref="Z469">
    <cfRule type="cellIs" dxfId="1011" priority="687" stopIfTrue="1" operator="equal">
      <formula>"a"</formula>
    </cfRule>
  </conditionalFormatting>
  <conditionalFormatting sqref="X469">
    <cfRule type="expression" dxfId="1010" priority="681">
      <formula>SUM(W470:W472)&gt;0</formula>
    </cfRule>
    <cfRule type="expression" dxfId="1009" priority="682" stopIfTrue="1">
      <formula>SUM(W468)&gt;0</formula>
    </cfRule>
    <cfRule type="expression" dxfId="1008" priority="683" stopIfTrue="1">
      <formula>W469=0</formula>
    </cfRule>
  </conditionalFormatting>
  <conditionalFormatting sqref="X470">
    <cfRule type="expression" dxfId="1007" priority="679" stopIfTrue="1">
      <formula>SUM($W$468:$W$469)&gt;0</formula>
    </cfRule>
    <cfRule type="expression" dxfId="1006" priority="680" stopIfTrue="1">
      <formula>W470=0</formula>
    </cfRule>
  </conditionalFormatting>
  <conditionalFormatting sqref="X471">
    <cfRule type="expression" dxfId="1005" priority="677" stopIfTrue="1">
      <formula>SUM($W$468:$W$469)&gt;0</formula>
    </cfRule>
    <cfRule type="expression" dxfId="1004" priority="678" stopIfTrue="1">
      <formula>W471=0</formula>
    </cfRule>
  </conditionalFormatting>
  <conditionalFormatting sqref="X472">
    <cfRule type="expression" dxfId="1003" priority="675" stopIfTrue="1">
      <formula>SUM($W$468:$W$469)&gt;0</formula>
    </cfRule>
    <cfRule type="expression" dxfId="1002" priority="676" stopIfTrue="1">
      <formula>W472=0</formula>
    </cfRule>
  </conditionalFormatting>
  <conditionalFormatting sqref="U470">
    <cfRule type="expression" dxfId="1001" priority="674" stopIfTrue="1">
      <formula>W470&gt;0</formula>
    </cfRule>
  </conditionalFormatting>
  <conditionalFormatting sqref="U471">
    <cfRule type="expression" dxfId="1000" priority="673" stopIfTrue="1">
      <formula>W471&gt;0</formula>
    </cfRule>
  </conditionalFormatting>
  <conditionalFormatting sqref="U472">
    <cfRule type="expression" dxfId="999" priority="672" stopIfTrue="1">
      <formula>W472&gt;0</formula>
    </cfRule>
  </conditionalFormatting>
  <conditionalFormatting sqref="D27:S27">
    <cfRule type="cellIs" dxfId="998" priority="669" stopIfTrue="1" operator="equal">
      <formula>"a"</formula>
    </cfRule>
    <cfRule type="cellIs" dxfId="997" priority="670" stopIfTrue="1" operator="equal">
      <formula>"s"</formula>
    </cfRule>
  </conditionalFormatting>
  <conditionalFormatting sqref="Z27">
    <cfRule type="cellIs" dxfId="996" priority="671" stopIfTrue="1" operator="equal">
      <formula>"a"</formula>
    </cfRule>
  </conditionalFormatting>
  <conditionalFormatting sqref="D80:E80">
    <cfRule type="expression" dxfId="995" priority="664" stopIfTrue="1">
      <formula>F80=0</formula>
    </cfRule>
  </conditionalFormatting>
  <conditionalFormatting sqref="U79">
    <cfRule type="cellIs" dxfId="994" priority="665" stopIfTrue="1" operator="greaterThan">
      <formula>V79</formula>
    </cfRule>
    <cfRule type="cellIs" dxfId="993" priority="666" stopIfTrue="1" operator="lessThan">
      <formula>F80</formula>
    </cfRule>
  </conditionalFormatting>
  <conditionalFormatting sqref="U27">
    <cfRule type="expression" dxfId="992" priority="663" stopIfTrue="1">
      <formula>SUM(W27)&gt;0</formula>
    </cfRule>
  </conditionalFormatting>
  <conditionalFormatting sqref="U26">
    <cfRule type="expression" dxfId="991" priority="662">
      <formula>W27&gt;0</formula>
    </cfRule>
  </conditionalFormatting>
  <conditionalFormatting sqref="U25">
    <cfRule type="expression" dxfId="990" priority="661">
      <formula>W27&gt;0</formula>
    </cfRule>
  </conditionalFormatting>
  <conditionalFormatting sqref="X25">
    <cfRule type="expression" dxfId="989" priority="659" stopIfTrue="1">
      <formula>$W$27&gt;0</formula>
    </cfRule>
    <cfRule type="expression" dxfId="988" priority="660" stopIfTrue="1">
      <formula>W25=0</formula>
    </cfRule>
  </conditionalFormatting>
  <conditionalFormatting sqref="X26">
    <cfRule type="expression" dxfId="987" priority="657" stopIfTrue="1">
      <formula>$W$27&gt;0</formula>
    </cfRule>
    <cfRule type="expression" dxfId="986" priority="658" stopIfTrue="1">
      <formula>W26=0</formula>
    </cfRule>
  </conditionalFormatting>
  <conditionalFormatting sqref="X27">
    <cfRule type="expression" dxfId="985" priority="655" stopIfTrue="1">
      <formula>SUM($W$25:$W$26)&gt;0</formula>
    </cfRule>
    <cfRule type="expression" dxfId="984" priority="656" stopIfTrue="1">
      <formula>W27=0</formula>
    </cfRule>
  </conditionalFormatting>
  <conditionalFormatting sqref="X192 X211:X213">
    <cfRule type="expression" dxfId="983" priority="651" stopIfTrue="1">
      <formula>W192=0</formula>
    </cfRule>
  </conditionalFormatting>
  <conditionalFormatting sqref="D194:E194 D215:E215 D204:E204 D209:E209 D198:E198">
    <cfRule type="expression" dxfId="982" priority="652" stopIfTrue="1">
      <formula>F194=0</formula>
    </cfRule>
  </conditionalFormatting>
  <conditionalFormatting sqref="D206:S207 D211:S213 D196:S196 D192:S192">
    <cfRule type="cellIs" dxfId="981" priority="653" stopIfTrue="1" operator="equal">
      <formula>"a"</formula>
    </cfRule>
    <cfRule type="cellIs" dxfId="980" priority="654" stopIfTrue="1" operator="equal">
      <formula>"s"</formula>
    </cfRule>
  </conditionalFormatting>
  <conditionalFormatting sqref="U214">
    <cfRule type="cellIs" dxfId="979" priority="649" stopIfTrue="1" operator="greaterThan">
      <formula>V214</formula>
    </cfRule>
    <cfRule type="cellIs" dxfId="978" priority="650" stopIfTrue="1" operator="lessThan">
      <formula>F215</formula>
    </cfRule>
  </conditionalFormatting>
  <conditionalFormatting sqref="U208">
    <cfRule type="cellIs" dxfId="977" priority="645" stopIfTrue="1" operator="greaterThan">
      <formula>V208</formula>
    </cfRule>
    <cfRule type="cellIs" dxfId="976" priority="646" stopIfTrue="1" operator="lessThan">
      <formula>F209</formula>
    </cfRule>
  </conditionalFormatting>
  <conditionalFormatting sqref="U203">
    <cfRule type="cellIs" dxfId="975" priority="643" stopIfTrue="1" operator="greaterThan">
      <formula>V203</formula>
    </cfRule>
    <cfRule type="cellIs" dxfId="974" priority="644" stopIfTrue="1" operator="lessThan">
      <formula>F204</formula>
    </cfRule>
  </conditionalFormatting>
  <conditionalFormatting sqref="U197">
    <cfRule type="cellIs" dxfId="973" priority="641" stopIfTrue="1" operator="greaterThan">
      <formula>V197</formula>
    </cfRule>
    <cfRule type="cellIs" dxfId="972" priority="642" stopIfTrue="1" operator="lessThan">
      <formula>F198</formula>
    </cfRule>
  </conditionalFormatting>
  <conditionalFormatting sqref="U193">
    <cfRule type="cellIs" dxfId="971" priority="639" stopIfTrue="1" operator="greaterThan">
      <formula>V193</formula>
    </cfRule>
    <cfRule type="cellIs" dxfId="970" priority="640" stopIfTrue="1" operator="lessThan">
      <formula>F194</formula>
    </cfRule>
  </conditionalFormatting>
  <conditionalFormatting sqref="X433">
    <cfRule type="expression" dxfId="969" priority="1007" stopIfTrue="1">
      <formula>SUM(#REF!)&gt;0</formula>
    </cfRule>
    <cfRule type="expression" dxfId="968" priority="1008" stopIfTrue="1">
      <formula>W433=0</formula>
    </cfRule>
  </conditionalFormatting>
  <conditionalFormatting sqref="X432">
    <cfRule type="expression" dxfId="967" priority="1009" stopIfTrue="1">
      <formula>SUM(#REF!)&gt;0</formula>
    </cfRule>
    <cfRule type="expression" dxfId="966" priority="1010" stopIfTrue="1">
      <formula>W432=0</formula>
    </cfRule>
  </conditionalFormatting>
  <conditionalFormatting sqref="X43:X46 X59">
    <cfRule type="expression" dxfId="965" priority="634" stopIfTrue="1">
      <formula>W43=0</formula>
    </cfRule>
  </conditionalFormatting>
  <conditionalFormatting sqref="D61">
    <cfRule type="expression" dxfId="964" priority="635" stopIfTrue="1">
      <formula>F61=0</formula>
    </cfRule>
  </conditionalFormatting>
  <conditionalFormatting sqref="Z41:Z46 Z59:Z61">
    <cfRule type="cellIs" dxfId="963" priority="636" stopIfTrue="1" operator="equal">
      <formula>"a"</formula>
    </cfRule>
  </conditionalFormatting>
  <conditionalFormatting sqref="D43:S46 D59:S59">
    <cfRule type="cellIs" dxfId="962" priority="637" stopIfTrue="1" operator="equal">
      <formula>"a"</formula>
    </cfRule>
    <cfRule type="cellIs" dxfId="961" priority="638" stopIfTrue="1" operator="equal">
      <formula>"s"</formula>
    </cfRule>
  </conditionalFormatting>
  <conditionalFormatting sqref="Z48">
    <cfRule type="cellIs" dxfId="960" priority="633" stopIfTrue="1" operator="equal">
      <formula>"a"</formula>
    </cfRule>
  </conditionalFormatting>
  <conditionalFormatting sqref="X55">
    <cfRule type="expression" dxfId="959" priority="629" stopIfTrue="1">
      <formula>W55=0</formula>
    </cfRule>
  </conditionalFormatting>
  <conditionalFormatting sqref="Z55">
    <cfRule type="cellIs" dxfId="958" priority="630" stopIfTrue="1" operator="equal">
      <formula>"a"</formula>
    </cfRule>
  </conditionalFormatting>
  <conditionalFormatting sqref="D55:S55">
    <cfRule type="cellIs" dxfId="957" priority="631" stopIfTrue="1" operator="equal">
      <formula>"a"</formula>
    </cfRule>
    <cfRule type="cellIs" dxfId="956" priority="632" stopIfTrue="1" operator="equal">
      <formula>"s"</formula>
    </cfRule>
  </conditionalFormatting>
  <conditionalFormatting sqref="X58">
    <cfRule type="expression" dxfId="955" priority="625" stopIfTrue="1">
      <formula>W58=0</formula>
    </cfRule>
  </conditionalFormatting>
  <conditionalFormatting sqref="Z58">
    <cfRule type="cellIs" dxfId="954" priority="626" stopIfTrue="1" operator="equal">
      <formula>"a"</formula>
    </cfRule>
  </conditionalFormatting>
  <conditionalFormatting sqref="D58:S58">
    <cfRule type="cellIs" dxfId="953" priority="627" stopIfTrue="1" operator="equal">
      <formula>"a"</formula>
    </cfRule>
    <cfRule type="cellIs" dxfId="952" priority="628" stopIfTrue="1" operator="equal">
      <formula>"s"</formula>
    </cfRule>
  </conditionalFormatting>
  <conditionalFormatting sqref="X56">
    <cfRule type="expression" dxfId="951" priority="621" stopIfTrue="1">
      <formula>W56=0</formula>
    </cfRule>
  </conditionalFormatting>
  <conditionalFormatting sqref="Z56">
    <cfRule type="cellIs" dxfId="950" priority="622" stopIfTrue="1" operator="equal">
      <formula>"a"</formula>
    </cfRule>
  </conditionalFormatting>
  <conditionalFormatting sqref="D56:S56">
    <cfRule type="cellIs" dxfId="949" priority="623" stopIfTrue="1" operator="equal">
      <formula>"a"</formula>
    </cfRule>
    <cfRule type="cellIs" dxfId="948" priority="624" stopIfTrue="1" operator="equal">
      <formula>"s"</formula>
    </cfRule>
  </conditionalFormatting>
  <conditionalFormatting sqref="Z54">
    <cfRule type="cellIs" dxfId="947" priority="620" stopIfTrue="1" operator="equal">
      <formula>"a"</formula>
    </cfRule>
  </conditionalFormatting>
  <conditionalFormatting sqref="U50:U51">
    <cfRule type="expression" dxfId="946" priority="609" stopIfTrue="1">
      <formula>W50&gt;0</formula>
    </cfRule>
  </conditionalFormatting>
  <conditionalFormatting sqref="U49">
    <cfRule type="expression" dxfId="945" priority="610" stopIfTrue="1">
      <formula>SUM(W50:W51)&gt;0</formula>
    </cfRule>
  </conditionalFormatting>
  <conditionalFormatting sqref="X49">
    <cfRule type="expression" dxfId="944" priority="611" stopIfTrue="1">
      <formula>SUM(W50:W51)&gt;0</formula>
    </cfRule>
    <cfRule type="expression" dxfId="943" priority="612" stopIfTrue="1">
      <formula>W49=0</formula>
    </cfRule>
  </conditionalFormatting>
  <conditionalFormatting sqref="X50">
    <cfRule type="expression" dxfId="942" priority="613" stopIfTrue="1">
      <formula>SUM(W49,W51)&gt;0</formula>
    </cfRule>
    <cfRule type="expression" dxfId="941" priority="614" stopIfTrue="1">
      <formula>W50=0</formula>
    </cfRule>
  </conditionalFormatting>
  <conditionalFormatting sqref="X51">
    <cfRule type="expression" dxfId="940" priority="615" stopIfTrue="1">
      <formula>SUM(W49:W50)&gt;0</formula>
    </cfRule>
    <cfRule type="expression" dxfId="939" priority="616" stopIfTrue="1">
      <formula>W51=0</formula>
    </cfRule>
  </conditionalFormatting>
  <conditionalFormatting sqref="Z49:Z51">
    <cfRule type="cellIs" dxfId="938" priority="617" stopIfTrue="1" operator="equal">
      <formula>"a"</formula>
    </cfRule>
  </conditionalFormatting>
  <conditionalFormatting sqref="D49:S51">
    <cfRule type="cellIs" dxfId="937" priority="618" stopIfTrue="1" operator="equal">
      <formula>"a"</formula>
    </cfRule>
    <cfRule type="cellIs" dxfId="936" priority="619" stopIfTrue="1" operator="equal">
      <formula>"s"</formula>
    </cfRule>
  </conditionalFormatting>
  <conditionalFormatting sqref="X47">
    <cfRule type="expression" dxfId="935" priority="605" stopIfTrue="1">
      <formula>W47=0</formula>
    </cfRule>
  </conditionalFormatting>
  <conditionalFormatting sqref="Z47">
    <cfRule type="cellIs" dxfId="934" priority="606" stopIfTrue="1" operator="equal">
      <formula>"a"</formula>
    </cfRule>
  </conditionalFormatting>
  <conditionalFormatting sqref="D47:S47">
    <cfRule type="cellIs" dxfId="933" priority="607" stopIfTrue="1" operator="equal">
      <formula>"a"</formula>
    </cfRule>
    <cfRule type="cellIs" dxfId="932" priority="608" stopIfTrue="1" operator="equal">
      <formula>"s"</formula>
    </cfRule>
  </conditionalFormatting>
  <conditionalFormatting sqref="X53">
    <cfRule type="expression" dxfId="931" priority="601" stopIfTrue="1">
      <formula>W53=0</formula>
    </cfRule>
  </conditionalFormatting>
  <conditionalFormatting sqref="Z53">
    <cfRule type="cellIs" dxfId="930" priority="602" stopIfTrue="1" operator="equal">
      <formula>"a"</formula>
    </cfRule>
  </conditionalFormatting>
  <conditionalFormatting sqref="D53:S53">
    <cfRule type="cellIs" dxfId="929" priority="603" stopIfTrue="1" operator="equal">
      <formula>"a"</formula>
    </cfRule>
    <cfRule type="cellIs" dxfId="928" priority="604" stopIfTrue="1" operator="equal">
      <formula>"s"</formula>
    </cfRule>
  </conditionalFormatting>
  <conditionalFormatting sqref="X52">
    <cfRule type="expression" dxfId="927" priority="597" stopIfTrue="1">
      <formula>W52=0</formula>
    </cfRule>
  </conditionalFormatting>
  <conditionalFormatting sqref="Z52">
    <cfRule type="cellIs" dxfId="926" priority="598" stopIfTrue="1" operator="equal">
      <formula>"a"</formula>
    </cfRule>
  </conditionalFormatting>
  <conditionalFormatting sqref="D52:S52">
    <cfRule type="cellIs" dxfId="925" priority="599" stopIfTrue="1" operator="equal">
      <formula>"a"</formula>
    </cfRule>
    <cfRule type="cellIs" dxfId="924" priority="600" stopIfTrue="1" operator="equal">
      <formula>"s"</formula>
    </cfRule>
  </conditionalFormatting>
  <conditionalFormatting sqref="X57">
    <cfRule type="expression" dxfId="923" priority="593" stopIfTrue="1">
      <formula>W57=0</formula>
    </cfRule>
  </conditionalFormatting>
  <conditionalFormatting sqref="Z57">
    <cfRule type="cellIs" dxfId="922" priority="594" stopIfTrue="1" operator="equal">
      <formula>"a"</formula>
    </cfRule>
  </conditionalFormatting>
  <conditionalFormatting sqref="D57:S57">
    <cfRule type="cellIs" dxfId="921" priority="595" stopIfTrue="1" operator="equal">
      <formula>"a"</formula>
    </cfRule>
    <cfRule type="cellIs" dxfId="920" priority="596" stopIfTrue="1" operator="equal">
      <formula>"s"</formula>
    </cfRule>
  </conditionalFormatting>
  <conditionalFormatting sqref="X223:X226">
    <cfRule type="expression" dxfId="919" priority="592" stopIfTrue="1">
      <formula>W223=0</formula>
    </cfRule>
  </conditionalFormatting>
  <conditionalFormatting sqref="X218">
    <cfRule type="expression" dxfId="918" priority="585" stopIfTrue="1">
      <formula>W218=0</formula>
    </cfRule>
  </conditionalFormatting>
  <conditionalFormatting sqref="D237:E237">
    <cfRule type="expression" dxfId="917" priority="586" stopIfTrue="1">
      <formula>F237=0</formula>
    </cfRule>
  </conditionalFormatting>
  <conditionalFormatting sqref="U236">
    <cfRule type="cellIs" dxfId="916" priority="587" stopIfTrue="1" operator="greaterThan">
      <formula>V236</formula>
    </cfRule>
    <cfRule type="cellIs" dxfId="915" priority="588" stopIfTrue="1" operator="lessThan">
      <formula>F237</formula>
    </cfRule>
  </conditionalFormatting>
  <conditionalFormatting sqref="D218:S218 D234:S235">
    <cfRule type="cellIs" dxfId="914" priority="589" stopIfTrue="1" operator="equal">
      <formula>"a"</formula>
    </cfRule>
    <cfRule type="cellIs" dxfId="913" priority="590" stopIfTrue="1" operator="equal">
      <formula>"s"</formula>
    </cfRule>
  </conditionalFormatting>
  <conditionalFormatting sqref="Z216 Z218">
    <cfRule type="cellIs" dxfId="912" priority="591" stopIfTrue="1" operator="equal">
      <formula>"a"</formula>
    </cfRule>
  </conditionalFormatting>
  <conditionalFormatting sqref="X219 X230:X231 X221">
    <cfRule type="expression" dxfId="911" priority="581" stopIfTrue="1">
      <formula>W219=0</formula>
    </cfRule>
  </conditionalFormatting>
  <conditionalFormatting sqref="D219:S219 D230:S231 D221:S221">
    <cfRule type="cellIs" dxfId="910" priority="582" stopIfTrue="1" operator="equal">
      <formula>"a"</formula>
    </cfRule>
    <cfRule type="cellIs" dxfId="909" priority="583" stopIfTrue="1" operator="equal">
      <formula>"s"</formula>
    </cfRule>
  </conditionalFormatting>
  <conditionalFormatting sqref="Z219 Z230:Z231 Z221">
    <cfRule type="cellIs" dxfId="908" priority="584" stopIfTrue="1" operator="equal">
      <formula>"a"</formula>
    </cfRule>
  </conditionalFormatting>
  <conditionalFormatting sqref="X229">
    <cfRule type="expression" dxfId="907" priority="577" stopIfTrue="1">
      <formula>W229=0</formula>
    </cfRule>
  </conditionalFormatting>
  <conditionalFormatting sqref="D227:S227 D229:S229">
    <cfRule type="cellIs" dxfId="906" priority="578" stopIfTrue="1" operator="equal">
      <formula>"a"</formula>
    </cfRule>
    <cfRule type="cellIs" dxfId="905" priority="579" stopIfTrue="1" operator="equal">
      <formula>"s"</formula>
    </cfRule>
  </conditionalFormatting>
  <conditionalFormatting sqref="Z227 Z229">
    <cfRule type="cellIs" dxfId="904" priority="580" stopIfTrue="1" operator="equal">
      <formula>"a"</formula>
    </cfRule>
  </conditionalFormatting>
  <conditionalFormatting sqref="D223:S226">
    <cfRule type="cellIs" dxfId="903" priority="574" stopIfTrue="1" operator="equal">
      <formula>"a"</formula>
    </cfRule>
    <cfRule type="cellIs" dxfId="902" priority="575" stopIfTrue="1" operator="equal">
      <formula>"s"</formula>
    </cfRule>
  </conditionalFormatting>
  <conditionalFormatting sqref="Z223:Z226">
    <cfRule type="cellIs" dxfId="901" priority="576" stopIfTrue="1" operator="equal">
      <formula>"a"</formula>
    </cfRule>
  </conditionalFormatting>
  <conditionalFormatting sqref="Z228">
    <cfRule type="cellIs" dxfId="900" priority="573" stopIfTrue="1" operator="equal">
      <formula>"a"</formula>
    </cfRule>
  </conditionalFormatting>
  <conditionalFormatting sqref="Z233">
    <cfRule type="cellIs" dxfId="899" priority="572" stopIfTrue="1" operator="equal">
      <formula>"a"</formula>
    </cfRule>
  </conditionalFormatting>
  <conditionalFormatting sqref="Z217">
    <cfRule type="cellIs" dxfId="898" priority="571" stopIfTrue="1" operator="equal">
      <formula>"a"</formula>
    </cfRule>
  </conditionalFormatting>
  <conditionalFormatting sqref="Z220">
    <cfRule type="cellIs" dxfId="897" priority="570" stopIfTrue="1" operator="equal">
      <formula>"a"</formula>
    </cfRule>
  </conditionalFormatting>
  <conditionalFormatting sqref="Z222">
    <cfRule type="cellIs" dxfId="896" priority="569" stopIfTrue="1" operator="equal">
      <formula>"a"</formula>
    </cfRule>
  </conditionalFormatting>
  <conditionalFormatting sqref="D585:E585">
    <cfRule type="expression" dxfId="895" priority="564" stopIfTrue="1">
      <formula>F585=0</formula>
    </cfRule>
  </conditionalFormatting>
  <conditionalFormatting sqref="U584">
    <cfRule type="cellIs" dxfId="894" priority="565" stopIfTrue="1" operator="greaterThan">
      <formula>V584</formula>
    </cfRule>
    <cfRule type="cellIs" dxfId="893" priority="566" stopIfTrue="1" operator="lessThan">
      <formula>F585</formula>
    </cfRule>
  </conditionalFormatting>
  <conditionalFormatting sqref="D576:S583">
    <cfRule type="cellIs" dxfId="892" priority="567" stopIfTrue="1" operator="equal">
      <formula>"a"</formula>
    </cfRule>
    <cfRule type="cellIs" dxfId="891" priority="568" stopIfTrue="1" operator="equal">
      <formula>"s"</formula>
    </cfRule>
  </conditionalFormatting>
  <conditionalFormatting sqref="X37:X38">
    <cfRule type="expression" dxfId="890" priority="562" stopIfTrue="1">
      <formula>W37=0</formula>
    </cfRule>
  </conditionalFormatting>
  <conditionalFormatting sqref="Z36:Z40">
    <cfRule type="cellIs" dxfId="889" priority="563" stopIfTrue="1" operator="equal">
      <formula>"a"</formula>
    </cfRule>
  </conditionalFormatting>
  <conditionalFormatting sqref="D40:E40">
    <cfRule type="expression" dxfId="888" priority="557" stopIfTrue="1">
      <formula>F40=0</formula>
    </cfRule>
  </conditionalFormatting>
  <conditionalFormatting sqref="U39">
    <cfRule type="cellIs" dxfId="887" priority="558" stopIfTrue="1" operator="greaterThan">
      <formula>V39</formula>
    </cfRule>
    <cfRule type="cellIs" dxfId="886" priority="559" stopIfTrue="1" operator="lessThan">
      <formula>F40</formula>
    </cfRule>
  </conditionalFormatting>
  <conditionalFormatting sqref="D37:S38">
    <cfRule type="cellIs" dxfId="885" priority="560" stopIfTrue="1" operator="equal">
      <formula>"a"</formula>
    </cfRule>
    <cfRule type="cellIs" dxfId="884" priority="561" stopIfTrue="1" operator="equal">
      <formula>"s"</formula>
    </cfRule>
  </conditionalFormatting>
  <conditionalFormatting sqref="X101:X104 X107:X108 X110:X111">
    <cfRule type="expression" dxfId="883" priority="555" stopIfTrue="1">
      <formula>W101=0</formula>
    </cfRule>
  </conditionalFormatting>
  <conditionalFormatting sqref="Z99:Z113">
    <cfRule type="cellIs" dxfId="882" priority="556" stopIfTrue="1" operator="equal">
      <formula>"a"</formula>
    </cfRule>
  </conditionalFormatting>
  <conditionalFormatting sqref="D113:E113">
    <cfRule type="expression" dxfId="881" priority="550" stopIfTrue="1">
      <formula>F113=0</formula>
    </cfRule>
  </conditionalFormatting>
  <conditionalFormatting sqref="U112">
    <cfRule type="cellIs" dxfId="880" priority="551" stopIfTrue="1" operator="greaterThan">
      <formula>V112</formula>
    </cfRule>
    <cfRule type="cellIs" dxfId="879" priority="552" stopIfTrue="1" operator="lessThan">
      <formula>F113</formula>
    </cfRule>
  </conditionalFormatting>
  <conditionalFormatting sqref="D101:S104 D107:S108 D110:S111">
    <cfRule type="cellIs" dxfId="878" priority="553" stopIfTrue="1" operator="equal">
      <formula>"a"</formula>
    </cfRule>
    <cfRule type="cellIs" dxfId="877" priority="554" stopIfTrue="1" operator="equal">
      <formula>"s"</formula>
    </cfRule>
  </conditionalFormatting>
  <conditionalFormatting sqref="X280:X281 X302 X304 X307:X309 X277 X283">
    <cfRule type="expression" dxfId="876" priority="543" stopIfTrue="1">
      <formula>W277=0</formula>
    </cfRule>
  </conditionalFormatting>
  <conditionalFormatting sqref="D299:E299 D315:E315">
    <cfRule type="expression" dxfId="875" priority="544" stopIfTrue="1">
      <formula>F299=0</formula>
    </cfRule>
  </conditionalFormatting>
  <conditionalFormatting sqref="U298 U314">
    <cfRule type="cellIs" dxfId="874" priority="545" stopIfTrue="1" operator="greaterThan">
      <formula>V298</formula>
    </cfRule>
    <cfRule type="cellIs" dxfId="873" priority="546" stopIfTrue="1" operator="lessThan">
      <formula>F299</formula>
    </cfRule>
  </conditionalFormatting>
  <conditionalFormatting sqref="D302 J302 H302 R302 L302 P302 F302 N302 H277 D280:D281 J280:J281 H280:H281 R280:R281 L280:L281 P280:P281 F280:F281 N280:N281 J277 L277 R277 F277 P277 D277 N277 N304 F304 P304 L304 R304 H304 J304 D304 D307:D309 J307:J309 H307:H309 R307:R309 L307:L309 P307:P309 F307:F309 N307:N309 N283 F283 P283 L283 R283 H283 J283 D283">
    <cfRule type="cellIs" dxfId="872" priority="547" stopIfTrue="1" operator="equal">
      <formula>"a"</formula>
    </cfRule>
    <cfRule type="cellIs" dxfId="871" priority="548" stopIfTrue="1" operator="equal">
      <formula>"s"</formula>
    </cfRule>
  </conditionalFormatting>
  <conditionalFormatting sqref="Z302 Z304 Z307:Z309 Z314:Z315 Z275:Z278 Z280:Z281 Z283 Z298:Z300">
    <cfRule type="cellIs" dxfId="870" priority="549" stopIfTrue="1" operator="equal">
      <formula>"a"</formula>
    </cfRule>
  </conditionalFormatting>
  <conditionalFormatting sqref="Z301">
    <cfRule type="cellIs" dxfId="869" priority="542" stopIfTrue="1" operator="equal">
      <formula>"a"</formula>
    </cfRule>
  </conditionalFormatting>
  <conditionalFormatting sqref="Z303">
    <cfRule type="cellIs" dxfId="868" priority="541" stopIfTrue="1" operator="equal">
      <formula>"a"</formula>
    </cfRule>
  </conditionalFormatting>
  <conditionalFormatting sqref="Z305">
    <cfRule type="cellIs" dxfId="867" priority="540" stopIfTrue="1" operator="equal">
      <formula>"a"</formula>
    </cfRule>
  </conditionalFormatting>
  <conditionalFormatting sqref="Z306">
    <cfRule type="cellIs" dxfId="866" priority="539" stopIfTrue="1" operator="equal">
      <formula>"a"</formula>
    </cfRule>
  </conditionalFormatting>
  <conditionalFormatting sqref="Z310:Z311">
    <cfRule type="cellIs" dxfId="865" priority="538" stopIfTrue="1" operator="equal">
      <formula>"a"</formula>
    </cfRule>
  </conditionalFormatting>
  <conditionalFormatting sqref="X312:X313">
    <cfRule type="expression" dxfId="864" priority="534" stopIfTrue="1">
      <formula>W312=0</formula>
    </cfRule>
  </conditionalFormatting>
  <conditionalFormatting sqref="D312:D313 J312:J313 H312:H313 R312:R313 L312:L313 P312:P313 F312:F313 N312:N313">
    <cfRule type="cellIs" dxfId="863" priority="535" stopIfTrue="1" operator="equal">
      <formula>"a"</formula>
    </cfRule>
    <cfRule type="cellIs" dxfId="862" priority="536" stopIfTrue="1" operator="equal">
      <formula>"s"</formula>
    </cfRule>
  </conditionalFormatting>
  <conditionalFormatting sqref="Z312:Z313">
    <cfRule type="cellIs" dxfId="861" priority="537" stopIfTrue="1" operator="equal">
      <formula>"a"</formula>
    </cfRule>
  </conditionalFormatting>
  <conditionalFormatting sqref="Z279">
    <cfRule type="cellIs" dxfId="860" priority="533" stopIfTrue="1" operator="equal">
      <formula>"a"</formula>
    </cfRule>
  </conditionalFormatting>
  <conditionalFormatting sqref="Z282">
    <cfRule type="cellIs" dxfId="859" priority="532" stopIfTrue="1" operator="equal">
      <formula>"a"</formula>
    </cfRule>
  </conditionalFormatting>
  <conditionalFormatting sqref="X284">
    <cfRule type="expression" dxfId="858" priority="483" stopIfTrue="1">
      <formula>SUM(W283,W285)&gt;0</formula>
    </cfRule>
    <cfRule type="expression" dxfId="857" priority="528" stopIfTrue="1">
      <formula>W284=0</formula>
    </cfRule>
  </conditionalFormatting>
  <conditionalFormatting sqref="N284 F284 P284 L284 R284 H284 J284 D284">
    <cfRule type="cellIs" dxfId="856" priority="529" stopIfTrue="1" operator="equal">
      <formula>"a"</formula>
    </cfRule>
    <cfRule type="cellIs" dxfId="855" priority="530" stopIfTrue="1" operator="equal">
      <formula>"s"</formula>
    </cfRule>
  </conditionalFormatting>
  <conditionalFormatting sqref="Z284">
    <cfRule type="cellIs" dxfId="854" priority="531" stopIfTrue="1" operator="equal">
      <formula>"a"</formula>
    </cfRule>
  </conditionalFormatting>
  <conditionalFormatting sqref="X285">
    <cfRule type="expression" dxfId="853" priority="482" stopIfTrue="1">
      <formula>SUM(W283:W284)&gt;0</formula>
    </cfRule>
    <cfRule type="expression" dxfId="852" priority="524" stopIfTrue="1">
      <formula>W285=0</formula>
    </cfRule>
  </conditionalFormatting>
  <conditionalFormatting sqref="N285 F285 P285 L285 R285 H285 J285 D285">
    <cfRule type="cellIs" dxfId="851" priority="525" stopIfTrue="1" operator="equal">
      <formula>"a"</formula>
    </cfRule>
    <cfRule type="cellIs" dxfId="850" priority="526" stopIfTrue="1" operator="equal">
      <formula>"s"</formula>
    </cfRule>
  </conditionalFormatting>
  <conditionalFormatting sqref="Z285">
    <cfRule type="cellIs" dxfId="849" priority="527" stopIfTrue="1" operator="equal">
      <formula>"a"</formula>
    </cfRule>
  </conditionalFormatting>
  <conditionalFormatting sqref="X286">
    <cfRule type="expression" dxfId="848" priority="478" stopIfTrue="1">
      <formula>SUM(W287:W288)&gt;0</formula>
    </cfRule>
    <cfRule type="expression" dxfId="847" priority="520" stopIfTrue="1">
      <formula>W286=0</formula>
    </cfRule>
  </conditionalFormatting>
  <conditionalFormatting sqref="N286 F286 P286 L286 R286 H286 J286 D286">
    <cfRule type="cellIs" dxfId="846" priority="521" stopIfTrue="1" operator="equal">
      <formula>"a"</formula>
    </cfRule>
    <cfRule type="cellIs" dxfId="845" priority="522" stopIfTrue="1" operator="equal">
      <formula>"s"</formula>
    </cfRule>
  </conditionalFormatting>
  <conditionalFormatting sqref="Z286">
    <cfRule type="cellIs" dxfId="844" priority="523" stopIfTrue="1" operator="equal">
      <formula>"a"</formula>
    </cfRule>
  </conditionalFormatting>
  <conditionalFormatting sqref="X287">
    <cfRule type="expression" dxfId="843" priority="477" stopIfTrue="1">
      <formula>SUM(W286,W288)&gt;0</formula>
    </cfRule>
    <cfRule type="expression" dxfId="842" priority="516" stopIfTrue="1">
      <formula>W287=0</formula>
    </cfRule>
  </conditionalFormatting>
  <conditionalFormatting sqref="N287 F287 P287 L287 R287 H287 J287 D287">
    <cfRule type="cellIs" dxfId="841" priority="517" stopIfTrue="1" operator="equal">
      <formula>"a"</formula>
    </cfRule>
    <cfRule type="cellIs" dxfId="840" priority="518" stopIfTrue="1" operator="equal">
      <formula>"s"</formula>
    </cfRule>
  </conditionalFormatting>
  <conditionalFormatting sqref="Z287">
    <cfRule type="cellIs" dxfId="839" priority="519" stopIfTrue="1" operator="equal">
      <formula>"a"</formula>
    </cfRule>
  </conditionalFormatting>
  <conditionalFormatting sqref="X288">
    <cfRule type="expression" dxfId="838" priority="476" stopIfTrue="1">
      <formula>SUM(W286:W287)&gt;0</formula>
    </cfRule>
    <cfRule type="expression" dxfId="837" priority="512" stopIfTrue="1">
      <formula>W288=0</formula>
    </cfRule>
  </conditionalFormatting>
  <conditionalFormatting sqref="N288 F288 P288 L288 R288 H288 J288 D288">
    <cfRule type="cellIs" dxfId="836" priority="513" stopIfTrue="1" operator="equal">
      <formula>"a"</formula>
    </cfRule>
    <cfRule type="cellIs" dxfId="835" priority="514" stopIfTrue="1" operator="equal">
      <formula>"s"</formula>
    </cfRule>
  </conditionalFormatting>
  <conditionalFormatting sqref="Z288">
    <cfRule type="cellIs" dxfId="834" priority="515" stopIfTrue="1" operator="equal">
      <formula>"a"</formula>
    </cfRule>
  </conditionalFormatting>
  <conditionalFormatting sqref="Z291">
    <cfRule type="cellIs" dxfId="833" priority="511" stopIfTrue="1" operator="equal">
      <formula>"a"</formula>
    </cfRule>
  </conditionalFormatting>
  <conditionalFormatting sqref="X293">
    <cfRule type="expression" dxfId="832" priority="507" stopIfTrue="1">
      <formula>W293=0</formula>
    </cfRule>
  </conditionalFormatting>
  <conditionalFormatting sqref="D293 J293 H293 R293 L293 P293 F293 N293">
    <cfRule type="cellIs" dxfId="831" priority="508" stopIfTrue="1" operator="equal">
      <formula>"a"</formula>
    </cfRule>
    <cfRule type="cellIs" dxfId="830" priority="509" stopIfTrue="1" operator="equal">
      <formula>"s"</formula>
    </cfRule>
  </conditionalFormatting>
  <conditionalFormatting sqref="Z293">
    <cfRule type="cellIs" dxfId="829" priority="510" stopIfTrue="1" operator="equal">
      <formula>"a"</formula>
    </cfRule>
  </conditionalFormatting>
  <conditionalFormatting sqref="Z292">
    <cfRule type="cellIs" dxfId="828" priority="506" stopIfTrue="1" operator="equal">
      <formula>"a"</formula>
    </cfRule>
  </conditionalFormatting>
  <conditionalFormatting sqref="X294">
    <cfRule type="expression" dxfId="827" priority="502" stopIfTrue="1">
      <formula>W294=0</formula>
    </cfRule>
  </conditionalFormatting>
  <conditionalFormatting sqref="D294 J294 H294 R294 L294 P294 F294 N294">
    <cfRule type="cellIs" dxfId="826" priority="503" stopIfTrue="1" operator="equal">
      <formula>"a"</formula>
    </cfRule>
    <cfRule type="cellIs" dxfId="825" priority="504" stopIfTrue="1" operator="equal">
      <formula>"s"</formula>
    </cfRule>
  </conditionalFormatting>
  <conditionalFormatting sqref="Z294">
    <cfRule type="cellIs" dxfId="824" priority="505" stopIfTrue="1" operator="equal">
      <formula>"a"</formula>
    </cfRule>
  </conditionalFormatting>
  <conditionalFormatting sqref="X295">
    <cfRule type="expression" dxfId="823" priority="498" stopIfTrue="1">
      <formula>W295=0</formula>
    </cfRule>
  </conditionalFormatting>
  <conditionalFormatting sqref="D295 J295 H295 R295 L295 P295 F295 N295">
    <cfRule type="cellIs" dxfId="822" priority="499" stopIfTrue="1" operator="equal">
      <formula>"a"</formula>
    </cfRule>
    <cfRule type="cellIs" dxfId="821" priority="500" stopIfTrue="1" operator="equal">
      <formula>"s"</formula>
    </cfRule>
  </conditionalFormatting>
  <conditionalFormatting sqref="Z295">
    <cfRule type="cellIs" dxfId="820" priority="501" stopIfTrue="1" operator="equal">
      <formula>"a"</formula>
    </cfRule>
  </conditionalFormatting>
  <conditionalFormatting sqref="Z296">
    <cfRule type="cellIs" dxfId="819" priority="497" stopIfTrue="1" operator="equal">
      <formula>"a"</formula>
    </cfRule>
  </conditionalFormatting>
  <conditionalFormatting sqref="X297">
    <cfRule type="expression" dxfId="818" priority="493" stopIfTrue="1">
      <formula>W297=0</formula>
    </cfRule>
  </conditionalFormatting>
  <conditionalFormatting sqref="D297 J297 H297 R297 L297 P297 F297 N297">
    <cfRule type="cellIs" dxfId="817" priority="494" stopIfTrue="1" operator="equal">
      <formula>"a"</formula>
    </cfRule>
    <cfRule type="cellIs" dxfId="816" priority="495" stopIfTrue="1" operator="equal">
      <formula>"s"</formula>
    </cfRule>
  </conditionalFormatting>
  <conditionalFormatting sqref="Z297">
    <cfRule type="cellIs" dxfId="815" priority="496" stopIfTrue="1" operator="equal">
      <formula>"a"</formula>
    </cfRule>
  </conditionalFormatting>
  <conditionalFormatting sqref="X310">
    <cfRule type="expression" dxfId="814" priority="485" stopIfTrue="1">
      <formula>SUM(W311)&gt;0</formula>
    </cfRule>
    <cfRule type="expression" dxfId="813" priority="486" stopIfTrue="1">
      <formula>W310=0</formula>
    </cfRule>
  </conditionalFormatting>
  <conditionalFormatting sqref="X311">
    <cfRule type="expression" dxfId="812" priority="487" stopIfTrue="1">
      <formula>SUM(W310)&gt;0</formula>
    </cfRule>
    <cfRule type="expression" dxfId="811" priority="488" stopIfTrue="1">
      <formula>W311=0</formula>
    </cfRule>
  </conditionalFormatting>
  <conditionalFormatting sqref="D310:S311">
    <cfRule type="cellIs" dxfId="810" priority="489" stopIfTrue="1" operator="equal">
      <formula>"a"</formula>
    </cfRule>
    <cfRule type="cellIs" dxfId="809" priority="490" stopIfTrue="1" operator="equal">
      <formula>"s"</formula>
    </cfRule>
  </conditionalFormatting>
  <conditionalFormatting sqref="U310">
    <cfRule type="expression" dxfId="808" priority="491" stopIfTrue="1">
      <formula>SUM($W$311)&gt;0</formula>
    </cfRule>
  </conditionalFormatting>
  <conditionalFormatting sqref="U311">
    <cfRule type="expression" dxfId="807" priority="492" stopIfTrue="1">
      <formula>SUM($W$311)&gt;0</formula>
    </cfRule>
  </conditionalFormatting>
  <conditionalFormatting sqref="X283">
    <cfRule type="expression" dxfId="806" priority="484" stopIfTrue="1">
      <formula>SUM(W284:W285)&gt;0</formula>
    </cfRule>
  </conditionalFormatting>
  <conditionalFormatting sqref="U283">
    <cfRule type="expression" dxfId="805" priority="481" stopIfTrue="1">
      <formula>SUM(W284:W285)&gt;0</formula>
    </cfRule>
  </conditionalFormatting>
  <conditionalFormatting sqref="U284">
    <cfRule type="expression" dxfId="804" priority="480" stopIfTrue="1">
      <formula>W284&gt;0</formula>
    </cfRule>
  </conditionalFormatting>
  <conditionalFormatting sqref="U285">
    <cfRule type="expression" dxfId="803" priority="479" stopIfTrue="1">
      <formula>W285&gt;0</formula>
    </cfRule>
  </conditionalFormatting>
  <conditionalFormatting sqref="U286">
    <cfRule type="expression" dxfId="802" priority="475" stopIfTrue="1">
      <formula>SUM($W$287:$W$288)&gt;0</formula>
    </cfRule>
  </conditionalFormatting>
  <conditionalFormatting sqref="U287">
    <cfRule type="expression" dxfId="801" priority="474" stopIfTrue="1">
      <formula>W287&gt;0</formula>
    </cfRule>
  </conditionalFormatting>
  <conditionalFormatting sqref="U288">
    <cfRule type="expression" dxfId="800" priority="473" stopIfTrue="1">
      <formula>W288&gt;0</formula>
    </cfRule>
  </conditionalFormatting>
  <conditionalFormatting sqref="X334:X335 X327:X329 X337">
    <cfRule type="expression" dxfId="799" priority="464" stopIfTrue="1">
      <formula>W327=0</formula>
    </cfRule>
  </conditionalFormatting>
  <conditionalFormatting sqref="X342:X346">
    <cfRule type="expression" dxfId="798" priority="376" stopIfTrue="1">
      <formula>SUM($W$342:$W$346)&gt;0</formula>
    </cfRule>
    <cfRule type="expression" dxfId="797" priority="465" stopIfTrue="1">
      <formula>W342=0</formula>
    </cfRule>
  </conditionalFormatting>
  <conditionalFormatting sqref="D331:E331 D401:E401">
    <cfRule type="expression" dxfId="796" priority="466" stopIfTrue="1">
      <formula>F331=0</formula>
    </cfRule>
  </conditionalFormatting>
  <conditionalFormatting sqref="U330 U400">
    <cfRule type="cellIs" dxfId="795" priority="467" stopIfTrue="1" operator="greaterThan">
      <formula>V330</formula>
    </cfRule>
    <cfRule type="cellIs" dxfId="794" priority="468" stopIfTrue="1" operator="lessThan">
      <formula>F331</formula>
    </cfRule>
  </conditionalFormatting>
  <conditionalFormatting sqref="D334:S335 D327:S329 D337:S337 D342:S346">
    <cfRule type="cellIs" dxfId="793" priority="469" stopIfTrue="1" operator="equal">
      <formula>"a"</formula>
    </cfRule>
    <cfRule type="cellIs" dxfId="792" priority="470" stopIfTrue="1" operator="equal">
      <formula>"s"</formula>
    </cfRule>
  </conditionalFormatting>
  <conditionalFormatting sqref="Z326:Z332 Z334:Z335 Z337 Z361:Z366 Z400:Z401 Z394 Z341:Z346">
    <cfRule type="cellIs" dxfId="791" priority="471" stopIfTrue="1" operator="equal">
      <formula>"a"</formula>
    </cfRule>
  </conditionalFormatting>
  <conditionalFormatting sqref="Z333">
    <cfRule type="cellIs" dxfId="790" priority="462" stopIfTrue="1" operator="equal">
      <formula>"a"</formula>
    </cfRule>
  </conditionalFormatting>
  <conditionalFormatting sqref="Z336">
    <cfRule type="cellIs" dxfId="789" priority="461" stopIfTrue="1" operator="equal">
      <formula>"a"</formula>
    </cfRule>
  </conditionalFormatting>
  <conditionalFormatting sqref="Z338">
    <cfRule type="cellIs" dxfId="788" priority="460" stopIfTrue="1" operator="equal">
      <formula>"a"</formula>
    </cfRule>
  </conditionalFormatting>
  <conditionalFormatting sqref="Z339">
    <cfRule type="cellIs" dxfId="787" priority="459" stopIfTrue="1" operator="equal">
      <formula>"a"</formula>
    </cfRule>
  </conditionalFormatting>
  <conditionalFormatting sqref="X340">
    <cfRule type="expression" dxfId="786" priority="455" stopIfTrue="1">
      <formula>W340=0</formula>
    </cfRule>
  </conditionalFormatting>
  <conditionalFormatting sqref="D340:S340">
    <cfRule type="cellIs" dxfId="785" priority="456" stopIfTrue="1" operator="equal">
      <formula>"a"</formula>
    </cfRule>
    <cfRule type="cellIs" dxfId="784" priority="457" stopIfTrue="1" operator="equal">
      <formula>"s"</formula>
    </cfRule>
  </conditionalFormatting>
  <conditionalFormatting sqref="Z340">
    <cfRule type="cellIs" dxfId="783" priority="458" stopIfTrue="1" operator="equal">
      <formula>"a"</formula>
    </cfRule>
  </conditionalFormatting>
  <conditionalFormatting sqref="Z347">
    <cfRule type="cellIs" dxfId="782" priority="454" stopIfTrue="1" operator="equal">
      <formula>"a"</formula>
    </cfRule>
  </conditionalFormatting>
  <conditionalFormatting sqref="X348">
    <cfRule type="expression" dxfId="781" priority="450" stopIfTrue="1">
      <formula>W348=0</formula>
    </cfRule>
  </conditionalFormatting>
  <conditionalFormatting sqref="D348:S348">
    <cfRule type="cellIs" dxfId="780" priority="451" stopIfTrue="1" operator="equal">
      <formula>"a"</formula>
    </cfRule>
    <cfRule type="cellIs" dxfId="779" priority="452" stopIfTrue="1" operator="equal">
      <formula>"s"</formula>
    </cfRule>
  </conditionalFormatting>
  <conditionalFormatting sqref="Z348">
    <cfRule type="cellIs" dxfId="778" priority="453" stopIfTrue="1" operator="equal">
      <formula>"a"</formula>
    </cfRule>
  </conditionalFormatting>
  <conditionalFormatting sqref="X360">
    <cfRule type="expression" dxfId="777" priority="446" stopIfTrue="1">
      <formula>W360=0</formula>
    </cfRule>
  </conditionalFormatting>
  <conditionalFormatting sqref="D360:S360">
    <cfRule type="cellIs" dxfId="776" priority="447" stopIfTrue="1" operator="equal">
      <formula>"a"</formula>
    </cfRule>
    <cfRule type="cellIs" dxfId="775" priority="448" stopIfTrue="1" operator="equal">
      <formula>"s"</formula>
    </cfRule>
  </conditionalFormatting>
  <conditionalFormatting sqref="Z360">
    <cfRule type="cellIs" dxfId="774" priority="449" stopIfTrue="1" operator="equal">
      <formula>"a"</formula>
    </cfRule>
  </conditionalFormatting>
  <conditionalFormatting sqref="X362:X370">
    <cfRule type="expression" dxfId="773" priority="371" stopIfTrue="1">
      <formula>SUM($W$362:$W$370)&gt;0</formula>
    </cfRule>
    <cfRule type="expression" dxfId="772" priority="443" stopIfTrue="1">
      <formula>W362=0</formula>
    </cfRule>
  </conditionalFormatting>
  <conditionalFormatting sqref="D362:S366">
    <cfRule type="cellIs" dxfId="771" priority="444" stopIfTrue="1" operator="equal">
      <formula>"a"</formula>
    </cfRule>
    <cfRule type="cellIs" dxfId="770" priority="445" stopIfTrue="1" operator="equal">
      <formula>"s"</formula>
    </cfRule>
  </conditionalFormatting>
  <conditionalFormatting sqref="Z367:Z369 Z371">
    <cfRule type="cellIs" dxfId="769" priority="442" stopIfTrue="1" operator="equal">
      <formula>"a"</formula>
    </cfRule>
  </conditionalFormatting>
  <conditionalFormatting sqref="X367">
    <cfRule type="expression" dxfId="768" priority="439" stopIfTrue="1">
      <formula>W367=0</formula>
    </cfRule>
  </conditionalFormatting>
  <conditionalFormatting sqref="Z372">
    <cfRule type="cellIs" dxfId="767" priority="438" stopIfTrue="1" operator="equal">
      <formula>"a"</formula>
    </cfRule>
  </conditionalFormatting>
  <conditionalFormatting sqref="Z383:Z388">
    <cfRule type="cellIs" dxfId="766" priority="437" stopIfTrue="1" operator="equal">
      <formula>"a"</formula>
    </cfRule>
  </conditionalFormatting>
  <conditionalFormatting sqref="X373">
    <cfRule type="expression" dxfId="765" priority="433" stopIfTrue="1">
      <formula>W373=0</formula>
    </cfRule>
  </conditionalFormatting>
  <conditionalFormatting sqref="D373:S373">
    <cfRule type="cellIs" dxfId="764" priority="434" stopIfTrue="1" operator="equal">
      <formula>"a"</formula>
    </cfRule>
    <cfRule type="cellIs" dxfId="763" priority="435" stopIfTrue="1" operator="equal">
      <formula>"s"</formula>
    </cfRule>
  </conditionalFormatting>
  <conditionalFormatting sqref="Z373">
    <cfRule type="cellIs" dxfId="762" priority="436" stopIfTrue="1" operator="equal">
      <formula>"a"</formula>
    </cfRule>
  </conditionalFormatting>
  <conditionalFormatting sqref="X382">
    <cfRule type="expression" dxfId="761" priority="429" stopIfTrue="1">
      <formula>W382=0</formula>
    </cfRule>
  </conditionalFormatting>
  <conditionalFormatting sqref="D382:S382">
    <cfRule type="cellIs" dxfId="760" priority="430" stopIfTrue="1" operator="equal">
      <formula>"a"</formula>
    </cfRule>
    <cfRule type="cellIs" dxfId="759" priority="431" stopIfTrue="1" operator="equal">
      <formula>"s"</formula>
    </cfRule>
  </conditionalFormatting>
  <conditionalFormatting sqref="Z382">
    <cfRule type="cellIs" dxfId="758" priority="432" stopIfTrue="1" operator="equal">
      <formula>"a"</formula>
    </cfRule>
  </conditionalFormatting>
  <conditionalFormatting sqref="X384:X389">
    <cfRule type="expression" dxfId="757" priority="367" stopIfTrue="1">
      <formula>SUM($W$384:$W$389)&gt;0</formula>
    </cfRule>
    <cfRule type="expression" dxfId="756" priority="426" stopIfTrue="1">
      <formula>W384=0</formula>
    </cfRule>
  </conditionalFormatting>
  <conditionalFormatting sqref="D384:S388">
    <cfRule type="cellIs" dxfId="755" priority="427" stopIfTrue="1" operator="equal">
      <formula>"a"</formula>
    </cfRule>
    <cfRule type="cellIs" dxfId="754" priority="428" stopIfTrue="1" operator="equal">
      <formula>"s"</formula>
    </cfRule>
  </conditionalFormatting>
  <conditionalFormatting sqref="Z390">
    <cfRule type="cellIs" dxfId="753" priority="425" stopIfTrue="1" operator="equal">
      <formula>"a"</formula>
    </cfRule>
  </conditionalFormatting>
  <conditionalFormatting sqref="X390">
    <cfRule type="expression" dxfId="752" priority="424" stopIfTrue="1">
      <formula>W390=0</formula>
    </cfRule>
  </conditionalFormatting>
  <conditionalFormatting sqref="X391">
    <cfRule type="expression" dxfId="751" priority="420" stopIfTrue="1">
      <formula>W391=0</formula>
    </cfRule>
  </conditionalFormatting>
  <conditionalFormatting sqref="D391:S391">
    <cfRule type="cellIs" dxfId="750" priority="421" stopIfTrue="1" operator="equal">
      <formula>"a"</formula>
    </cfRule>
    <cfRule type="cellIs" dxfId="749" priority="422" stopIfTrue="1" operator="equal">
      <formula>"s"</formula>
    </cfRule>
  </conditionalFormatting>
  <conditionalFormatting sqref="Z391">
    <cfRule type="cellIs" dxfId="748" priority="423" stopIfTrue="1" operator="equal">
      <formula>"a"</formula>
    </cfRule>
  </conditionalFormatting>
  <conditionalFormatting sqref="Z392 Z397">
    <cfRule type="cellIs" dxfId="747" priority="419" stopIfTrue="1" operator="equal">
      <formula>"a"</formula>
    </cfRule>
  </conditionalFormatting>
  <conditionalFormatting sqref="X397">
    <cfRule type="expression" dxfId="746" priority="416" stopIfTrue="1">
      <formula>W397=0</formula>
    </cfRule>
  </conditionalFormatting>
  <conditionalFormatting sqref="D394:S394">
    <cfRule type="cellIs" dxfId="745" priority="417" stopIfTrue="1" operator="equal">
      <formula>"a"</formula>
    </cfRule>
    <cfRule type="cellIs" dxfId="744" priority="418" stopIfTrue="1" operator="equal">
      <formula>"s"</formula>
    </cfRule>
  </conditionalFormatting>
  <conditionalFormatting sqref="Z398">
    <cfRule type="cellIs" dxfId="743" priority="415" stopIfTrue="1" operator="equal">
      <formula>"a"</formula>
    </cfRule>
  </conditionalFormatting>
  <conditionalFormatting sqref="X399">
    <cfRule type="expression" dxfId="742" priority="411" stopIfTrue="1">
      <formula>W399=0</formula>
    </cfRule>
  </conditionalFormatting>
  <conditionalFormatting sqref="D399:S399">
    <cfRule type="cellIs" dxfId="741" priority="412" stopIfTrue="1" operator="equal">
      <formula>"a"</formula>
    </cfRule>
    <cfRule type="cellIs" dxfId="740" priority="413" stopIfTrue="1" operator="equal">
      <formula>"s"</formula>
    </cfRule>
  </conditionalFormatting>
  <conditionalFormatting sqref="Z399">
    <cfRule type="cellIs" dxfId="739" priority="414" stopIfTrue="1" operator="equal">
      <formula>"a"</formula>
    </cfRule>
  </conditionalFormatting>
  <conditionalFormatting sqref="Z349:Z354">
    <cfRule type="cellIs" dxfId="738" priority="410" stopIfTrue="1" operator="equal">
      <formula>"a"</formula>
    </cfRule>
  </conditionalFormatting>
  <conditionalFormatting sqref="X350:X358">
    <cfRule type="expression" dxfId="737" priority="375" stopIfTrue="1">
      <formula>SUM($W$350:$W$358)&gt;0</formula>
    </cfRule>
    <cfRule type="expression" dxfId="736" priority="407" stopIfTrue="1">
      <formula>W350=0</formula>
    </cfRule>
  </conditionalFormatting>
  <conditionalFormatting sqref="D350:S357">
    <cfRule type="cellIs" dxfId="735" priority="408" stopIfTrue="1" operator="equal">
      <formula>"a"</formula>
    </cfRule>
    <cfRule type="cellIs" dxfId="734" priority="409" stopIfTrue="1" operator="equal">
      <formula>"s"</formula>
    </cfRule>
  </conditionalFormatting>
  <conditionalFormatting sqref="Z355:Z357 Z359">
    <cfRule type="cellIs" dxfId="733" priority="406" stopIfTrue="1" operator="equal">
      <formula>"a"</formula>
    </cfRule>
  </conditionalFormatting>
  <conditionalFormatting sqref="X355">
    <cfRule type="expression" dxfId="732" priority="405" stopIfTrue="1">
      <formula>W355=0</formula>
    </cfRule>
  </conditionalFormatting>
  <conditionalFormatting sqref="Z374:Z379">
    <cfRule type="cellIs" dxfId="731" priority="404" stopIfTrue="1" operator="equal">
      <formula>"a"</formula>
    </cfRule>
  </conditionalFormatting>
  <conditionalFormatting sqref="X375:X380">
    <cfRule type="expression" dxfId="730" priority="369" stopIfTrue="1">
      <formula>SUM($W$375:$W$380)&gt;0</formula>
    </cfRule>
    <cfRule type="expression" dxfId="729" priority="401" stopIfTrue="1">
      <formula>W375=0</formula>
    </cfRule>
  </conditionalFormatting>
  <conditionalFormatting sqref="D375:S379">
    <cfRule type="cellIs" dxfId="728" priority="402" stopIfTrue="1" operator="equal">
      <formula>"a"</formula>
    </cfRule>
    <cfRule type="cellIs" dxfId="727" priority="403" stopIfTrue="1" operator="equal">
      <formula>"s"</formula>
    </cfRule>
  </conditionalFormatting>
  <conditionalFormatting sqref="Z381">
    <cfRule type="cellIs" dxfId="726" priority="400" stopIfTrue="1" operator="equal">
      <formula>"a"</formula>
    </cfRule>
  </conditionalFormatting>
  <conditionalFormatting sqref="X381">
    <cfRule type="expression" dxfId="725" priority="399" stopIfTrue="1">
      <formula>W381=0</formula>
    </cfRule>
  </conditionalFormatting>
  <conditionalFormatting sqref="Z358">
    <cfRule type="cellIs" dxfId="724" priority="398" stopIfTrue="1" operator="equal">
      <formula>"a"</formula>
    </cfRule>
  </conditionalFormatting>
  <conditionalFormatting sqref="X358">
    <cfRule type="expression" dxfId="723" priority="395" stopIfTrue="1">
      <formula>W358&gt;0</formula>
    </cfRule>
  </conditionalFormatting>
  <conditionalFormatting sqref="D358:S358">
    <cfRule type="cellIs" dxfId="722" priority="396" stopIfTrue="1" operator="equal">
      <formula>"a"</formula>
    </cfRule>
    <cfRule type="cellIs" dxfId="721" priority="397" stopIfTrue="1" operator="equal">
      <formula>"s"</formula>
    </cfRule>
  </conditionalFormatting>
  <conditionalFormatting sqref="Z370">
    <cfRule type="cellIs" dxfId="720" priority="394" stopIfTrue="1" operator="equal">
      <formula>"a"</formula>
    </cfRule>
  </conditionalFormatting>
  <conditionalFormatting sqref="D370:S370">
    <cfRule type="cellIs" dxfId="719" priority="392" stopIfTrue="1" operator="equal">
      <formula>"a"</formula>
    </cfRule>
    <cfRule type="cellIs" dxfId="718" priority="393" stopIfTrue="1" operator="equal">
      <formula>"s"</formula>
    </cfRule>
  </conditionalFormatting>
  <conditionalFormatting sqref="Z380">
    <cfRule type="cellIs" dxfId="717" priority="391" stopIfTrue="1" operator="equal">
      <formula>"a"</formula>
    </cfRule>
  </conditionalFormatting>
  <conditionalFormatting sqref="D380:S380">
    <cfRule type="cellIs" dxfId="716" priority="389" stopIfTrue="1" operator="equal">
      <formula>"a"</formula>
    </cfRule>
    <cfRule type="cellIs" dxfId="715" priority="390" stopIfTrue="1" operator="equal">
      <formula>"s"</formula>
    </cfRule>
  </conditionalFormatting>
  <conditionalFormatting sqref="Z389">
    <cfRule type="cellIs" dxfId="714" priority="388" stopIfTrue="1" operator="equal">
      <formula>"a"</formula>
    </cfRule>
  </conditionalFormatting>
  <conditionalFormatting sqref="D389:S389">
    <cfRule type="cellIs" dxfId="713" priority="386" stopIfTrue="1" operator="equal">
      <formula>"a"</formula>
    </cfRule>
    <cfRule type="cellIs" dxfId="712" priority="387" stopIfTrue="1" operator="equal">
      <formula>"s"</formula>
    </cfRule>
  </conditionalFormatting>
  <conditionalFormatting sqref="Z395">
    <cfRule type="cellIs" dxfId="711" priority="385" stopIfTrue="1" operator="equal">
      <formula>"a"</formula>
    </cfRule>
  </conditionalFormatting>
  <conditionalFormatting sqref="D395:S395">
    <cfRule type="cellIs" dxfId="710" priority="383" stopIfTrue="1" operator="equal">
      <formula>"a"</formula>
    </cfRule>
    <cfRule type="cellIs" dxfId="709" priority="384" stopIfTrue="1" operator="equal">
      <formula>"s"</formula>
    </cfRule>
  </conditionalFormatting>
  <conditionalFormatting sqref="Z393">
    <cfRule type="cellIs" dxfId="708" priority="382" stopIfTrue="1" operator="equal">
      <formula>"a"</formula>
    </cfRule>
  </conditionalFormatting>
  <conditionalFormatting sqref="X393:X395">
    <cfRule type="expression" dxfId="707" priority="363" stopIfTrue="1">
      <formula>SUM($W$393:$W$395)&gt;0</formula>
    </cfRule>
    <cfRule type="expression" dxfId="706" priority="379" stopIfTrue="1">
      <formula>W393=0</formula>
    </cfRule>
  </conditionalFormatting>
  <conditionalFormatting sqref="D393:S393">
    <cfRule type="cellIs" dxfId="705" priority="380" stopIfTrue="1" operator="equal">
      <formula>"a"</formula>
    </cfRule>
    <cfRule type="cellIs" dxfId="704" priority="381" stopIfTrue="1" operator="equal">
      <formula>"s"</formula>
    </cfRule>
  </conditionalFormatting>
  <conditionalFormatting sqref="Z396">
    <cfRule type="cellIs" dxfId="703" priority="378" stopIfTrue="1" operator="equal">
      <formula>"a"</formula>
    </cfRule>
  </conditionalFormatting>
  <conditionalFormatting sqref="X396">
    <cfRule type="expression" dxfId="702" priority="377" stopIfTrue="1">
      <formula>W396=0</formula>
    </cfRule>
  </conditionalFormatting>
  <conditionalFormatting sqref="X359">
    <cfRule type="expression" dxfId="701" priority="374" stopIfTrue="1">
      <formula>W359=0</formula>
    </cfRule>
  </conditionalFormatting>
  <conditionalFormatting sqref="C359">
    <cfRule type="expression" dxfId="700" priority="373" stopIfTrue="1">
      <formula>COUNTIF($D$358:$S$358,"a")&gt;0</formula>
    </cfRule>
  </conditionalFormatting>
  <conditionalFormatting sqref="X371">
    <cfRule type="expression" dxfId="699" priority="372" stopIfTrue="1">
      <formula>W371=0</formula>
    </cfRule>
  </conditionalFormatting>
  <conditionalFormatting sqref="C371">
    <cfRule type="expression" dxfId="698" priority="370" stopIfTrue="1">
      <formula>COUNTIF($D$370:$S$370,"a")&gt;0</formula>
    </cfRule>
  </conditionalFormatting>
  <conditionalFormatting sqref="C381">
    <cfRule type="expression" dxfId="697" priority="368" stopIfTrue="1">
      <formula>COUNTIF($D$380:$S$380,"a")&gt;0</formula>
    </cfRule>
  </conditionalFormatting>
  <conditionalFormatting sqref="C390">
    <cfRule type="expression" dxfId="696" priority="366" stopIfTrue="1">
      <formula>COUNTIF($D$389:$S$389,"a")&gt;0</formula>
    </cfRule>
  </conditionalFormatting>
  <conditionalFormatting sqref="C396">
    <cfRule type="expression" dxfId="695" priority="365" stopIfTrue="1">
      <formula>COUNTIF($D$393:$S$393,"a")&gt;0</formula>
    </cfRule>
  </conditionalFormatting>
  <conditionalFormatting sqref="C397">
    <cfRule type="expression" dxfId="694" priority="364" stopIfTrue="1">
      <formula>COUNTIF($D$395:$S$395,"a")&gt;0</formula>
    </cfRule>
  </conditionalFormatting>
  <conditionalFormatting sqref="D367:S369">
    <cfRule type="cellIs" dxfId="693" priority="440" stopIfTrue="1" operator="equal">
      <formula>"a"</formula>
    </cfRule>
    <cfRule type="cellIs" dxfId="692" priority="441" stopIfTrue="1" operator="equal">
      <formula>"s"</formula>
    </cfRule>
  </conditionalFormatting>
  <conditionalFormatting sqref="X336">
    <cfRule type="expression" dxfId="691" priority="362" stopIfTrue="1">
      <formula>W336=0</formula>
    </cfRule>
  </conditionalFormatting>
  <conditionalFormatting sqref="C336">
    <cfRule type="expression" dxfId="690" priority="361" stopIfTrue="1">
      <formula>COUNTIF($D$335:$S$335,"a")&gt;0</formula>
    </cfRule>
  </conditionalFormatting>
  <conditionalFormatting sqref="D430:E430">
    <cfRule type="expression" dxfId="689" priority="347" stopIfTrue="1">
      <formula>F430=0</formula>
    </cfRule>
  </conditionalFormatting>
  <conditionalFormatting sqref="U429">
    <cfRule type="cellIs" dxfId="688" priority="348" stopIfTrue="1" operator="greaterThan">
      <formula>V429</formula>
    </cfRule>
    <cfRule type="cellIs" dxfId="687" priority="349" stopIfTrue="1" operator="lessThan">
      <formula>F430</formula>
    </cfRule>
  </conditionalFormatting>
  <conditionalFormatting sqref="Z420 Z429:Z430">
    <cfRule type="cellIs" dxfId="686" priority="352" stopIfTrue="1" operator="equal">
      <formula>"a"</formula>
    </cfRule>
  </conditionalFormatting>
  <conditionalFormatting sqref="X453:X456">
    <cfRule type="expression" dxfId="685" priority="325" stopIfTrue="1">
      <formula>W453=0</formula>
    </cfRule>
  </conditionalFormatting>
  <conditionalFormatting sqref="D458:E458">
    <cfRule type="expression" dxfId="684" priority="326" stopIfTrue="1">
      <formula>F458=0</formula>
    </cfRule>
  </conditionalFormatting>
  <conditionalFormatting sqref="U457">
    <cfRule type="cellIs" dxfId="683" priority="327" stopIfTrue="1" operator="greaterThan">
      <formula>V457</formula>
    </cfRule>
    <cfRule type="cellIs" dxfId="682" priority="328" stopIfTrue="1" operator="lessThan">
      <formula>F458</formula>
    </cfRule>
  </conditionalFormatting>
  <conditionalFormatting sqref="D453:S456">
    <cfRule type="cellIs" dxfId="681" priority="329" stopIfTrue="1" operator="equal">
      <formula>"a"</formula>
    </cfRule>
    <cfRule type="cellIs" dxfId="680" priority="330" stopIfTrue="1" operator="equal">
      <formula>"s"</formula>
    </cfRule>
  </conditionalFormatting>
  <conditionalFormatting sqref="X488:X489">
    <cfRule type="expression" dxfId="679" priority="274" stopIfTrue="1">
      <formula>W488=0</formula>
    </cfRule>
  </conditionalFormatting>
  <conditionalFormatting sqref="D514:E514 D529:E529 D523:E523 D491:E491">
    <cfRule type="expression" dxfId="678" priority="275" stopIfTrue="1">
      <formula>F491=0</formula>
    </cfRule>
  </conditionalFormatting>
  <conditionalFormatting sqref="U490 U513 U522">
    <cfRule type="cellIs" dxfId="677" priority="276" stopIfTrue="1" operator="greaterThan">
      <formula>V490</formula>
    </cfRule>
    <cfRule type="cellIs" dxfId="676" priority="277" stopIfTrue="1" operator="lessThan">
      <formula>F491</formula>
    </cfRule>
  </conditionalFormatting>
  <conditionalFormatting sqref="U528">
    <cfRule type="cellIs" dxfId="675" priority="278" stopIfTrue="1" operator="greaterThan">
      <formula>V528</formula>
    </cfRule>
    <cfRule type="cellIs" dxfId="674" priority="279" stopIfTrue="1" operator="lessThan">
      <formula>F529</formula>
    </cfRule>
  </conditionalFormatting>
  <conditionalFormatting sqref="U521">
    <cfRule type="expression" dxfId="673" priority="280" stopIfTrue="1">
      <formula>W521&gt;0</formula>
    </cfRule>
  </conditionalFormatting>
  <conditionalFormatting sqref="U494">
    <cfRule type="expression" dxfId="672" priority="281" stopIfTrue="1">
      <formula>W512&gt;0</formula>
    </cfRule>
  </conditionalFormatting>
  <conditionalFormatting sqref="X502">
    <cfRule type="expression" dxfId="671" priority="282" stopIfTrue="1">
      <formula>W512&gt;0</formula>
    </cfRule>
    <cfRule type="expression" dxfId="670" priority="283" stopIfTrue="1">
      <formula>W502=0</formula>
    </cfRule>
  </conditionalFormatting>
  <conditionalFormatting sqref="X503">
    <cfRule type="expression" dxfId="669" priority="284" stopIfTrue="1">
      <formula>W512&gt;0</formula>
    </cfRule>
    <cfRule type="expression" dxfId="668" priority="285" stopIfTrue="1">
      <formula>W503=0</formula>
    </cfRule>
  </conditionalFormatting>
  <conditionalFormatting sqref="X505">
    <cfRule type="expression" dxfId="667" priority="286" stopIfTrue="1">
      <formula>W512&gt;0</formula>
    </cfRule>
    <cfRule type="expression" dxfId="666" priority="287" stopIfTrue="1">
      <formula>W505=0</formula>
    </cfRule>
  </conditionalFormatting>
  <conditionalFormatting sqref="X506">
    <cfRule type="expression" dxfId="665" priority="288" stopIfTrue="1">
      <formula>W512&gt;0</formula>
    </cfRule>
    <cfRule type="expression" dxfId="664" priority="289" stopIfTrue="1">
      <formula>W506=0</formula>
    </cfRule>
  </conditionalFormatting>
  <conditionalFormatting sqref="X509">
    <cfRule type="expression" dxfId="663" priority="292" stopIfTrue="1">
      <formula>W512&gt;0</formula>
    </cfRule>
    <cfRule type="expression" dxfId="662" priority="293" stopIfTrue="1">
      <formula>W509=0</formula>
    </cfRule>
  </conditionalFormatting>
  <conditionalFormatting sqref="D512:S512 D494:S494 D497:S497 D505:S507 D488:S489 D499:S500 D502:S503 D516:S521 D509:S510">
    <cfRule type="cellIs" dxfId="661" priority="294" stopIfTrue="1" operator="equal">
      <formula>"a"</formula>
    </cfRule>
    <cfRule type="cellIs" dxfId="660" priority="295" stopIfTrue="1" operator="equal">
      <formula>"s"</formula>
    </cfRule>
  </conditionalFormatting>
  <conditionalFormatting sqref="Z497 Z505:Z507 Z487:Z494 Z499:Z500 Z502:Z503 Z509:Z524">
    <cfRule type="cellIs" dxfId="659" priority="296" stopIfTrue="1" operator="equal">
      <formula>"a"</formula>
    </cfRule>
  </conditionalFormatting>
  <conditionalFormatting sqref="D495:S495">
    <cfRule type="cellIs" dxfId="658" priority="270" stopIfTrue="1" operator="equal">
      <formula>"a"</formula>
    </cfRule>
    <cfRule type="cellIs" dxfId="657" priority="271" stopIfTrue="1" operator="equal">
      <formula>"s"</formula>
    </cfRule>
  </conditionalFormatting>
  <conditionalFormatting sqref="Z495">
    <cfRule type="cellIs" dxfId="656" priority="272" stopIfTrue="1" operator="equal">
      <formula>"a"</formula>
    </cfRule>
  </conditionalFormatting>
  <conditionalFormatting sqref="D498:S498">
    <cfRule type="cellIs" dxfId="655" priority="267" stopIfTrue="1" operator="equal">
      <formula>"a"</formula>
    </cfRule>
    <cfRule type="cellIs" dxfId="654" priority="268" stopIfTrue="1" operator="equal">
      <formula>"s"</formula>
    </cfRule>
  </conditionalFormatting>
  <conditionalFormatting sqref="Z498">
    <cfRule type="cellIs" dxfId="653" priority="269" stopIfTrue="1" operator="equal">
      <formula>"a"</formula>
    </cfRule>
  </conditionalFormatting>
  <conditionalFormatting sqref="X512">
    <cfRule type="expression" dxfId="652" priority="297" stopIfTrue="1">
      <formula>SUM(W494:W510)&gt;0</formula>
    </cfRule>
    <cfRule type="expression" dxfId="651" priority="298" stopIfTrue="1">
      <formula>W512=0</formula>
    </cfRule>
  </conditionalFormatting>
  <conditionalFormatting sqref="X500">
    <cfRule type="expression" dxfId="650" priority="299" stopIfTrue="1">
      <formula>W512&gt;0</formula>
    </cfRule>
    <cfRule type="expression" dxfId="649" priority="300" stopIfTrue="1">
      <formula>W500=0</formula>
    </cfRule>
  </conditionalFormatting>
  <conditionalFormatting sqref="X497">
    <cfRule type="expression" dxfId="648" priority="301" stopIfTrue="1">
      <formula>W512&gt;0</formula>
    </cfRule>
    <cfRule type="expression" dxfId="647" priority="302" stopIfTrue="1">
      <formula>W497=0</formula>
    </cfRule>
  </conditionalFormatting>
  <conditionalFormatting sqref="D508:S508">
    <cfRule type="cellIs" dxfId="646" priority="264" stopIfTrue="1" operator="equal">
      <formula>"a"</formula>
    </cfRule>
    <cfRule type="cellIs" dxfId="645" priority="265" stopIfTrue="1" operator="equal">
      <formula>"s"</formula>
    </cfRule>
  </conditionalFormatting>
  <conditionalFormatting sqref="Z508">
    <cfRule type="cellIs" dxfId="644" priority="266" stopIfTrue="1" operator="equal">
      <formula>"a"</formula>
    </cfRule>
  </conditionalFormatting>
  <conditionalFormatting sqref="X517">
    <cfRule type="expression" dxfId="643" priority="307" stopIfTrue="1">
      <formula>W517=0</formula>
    </cfRule>
  </conditionalFormatting>
  <conditionalFormatting sqref="X516">
    <cfRule type="expression" dxfId="642" priority="308" stopIfTrue="1">
      <formula>W516=0</formula>
    </cfRule>
  </conditionalFormatting>
  <conditionalFormatting sqref="X521">
    <cfRule type="expression" dxfId="641" priority="309" stopIfTrue="1">
      <formula>SUM(W519:W521)&gt;0</formula>
    </cfRule>
    <cfRule type="expression" dxfId="640" priority="310" stopIfTrue="1">
      <formula>W521=0</formula>
    </cfRule>
  </conditionalFormatting>
  <conditionalFormatting sqref="U518">
    <cfRule type="expression" dxfId="639" priority="311" stopIfTrue="1">
      <formula>SUM(W521:W521)&gt;0</formula>
    </cfRule>
  </conditionalFormatting>
  <conditionalFormatting sqref="U519">
    <cfRule type="expression" dxfId="638" priority="312" stopIfTrue="1">
      <formula>SUM(W521:W521)&gt;0</formula>
    </cfRule>
  </conditionalFormatting>
  <conditionalFormatting sqref="U520">
    <cfRule type="expression" dxfId="637" priority="313" stopIfTrue="1">
      <formula>SUM(W521:W521)&gt;0</formula>
    </cfRule>
  </conditionalFormatting>
  <conditionalFormatting sqref="X519">
    <cfRule type="expression" dxfId="636" priority="314" stopIfTrue="1">
      <formula>SUM(W521:W521)&gt;0</formula>
    </cfRule>
    <cfRule type="expression" dxfId="635" priority="315" stopIfTrue="1">
      <formula>W519=0</formula>
    </cfRule>
  </conditionalFormatting>
  <conditionalFormatting sqref="X520">
    <cfRule type="expression" dxfId="634" priority="316" stopIfTrue="1">
      <formula>SUM(W521:W521)&gt;0</formula>
    </cfRule>
    <cfRule type="expression" dxfId="633" priority="317" stopIfTrue="1">
      <formula>W520=0</formula>
    </cfRule>
  </conditionalFormatting>
  <conditionalFormatting sqref="X518">
    <cfRule type="expression" dxfId="632" priority="318" stopIfTrue="1">
      <formula>SUM(W521:W521)&gt;0</formula>
    </cfRule>
    <cfRule type="expression" dxfId="631" priority="319" stopIfTrue="1">
      <formula>W518=0</formula>
    </cfRule>
  </conditionalFormatting>
  <conditionalFormatting sqref="X494">
    <cfRule type="expression" dxfId="630" priority="263" stopIfTrue="1">
      <formula>W512&gt;0</formula>
    </cfRule>
    <cfRule type="expression" dxfId="629" priority="306" stopIfTrue="1">
      <formula>W494=0</formula>
    </cfRule>
  </conditionalFormatting>
  <conditionalFormatting sqref="X495">
    <cfRule type="expression" dxfId="628" priority="262">
      <formula>W512&gt;0</formula>
    </cfRule>
    <cfRule type="expression" dxfId="627" priority="305" stopIfTrue="1">
      <formula>W495=0</formula>
    </cfRule>
  </conditionalFormatting>
  <conditionalFormatting sqref="X498">
    <cfRule type="expression" dxfId="626" priority="303" stopIfTrue="1">
      <formula>W512&gt;0</formula>
    </cfRule>
    <cfRule type="expression" dxfId="625" priority="304" stopIfTrue="1">
      <formula>W498=0</formula>
    </cfRule>
  </conditionalFormatting>
  <conditionalFormatting sqref="X499">
    <cfRule type="expression" dxfId="624" priority="260" stopIfTrue="1">
      <formula>W512&gt;0</formula>
    </cfRule>
    <cfRule type="expression" dxfId="623" priority="261" stopIfTrue="1">
      <formula>W499=0</formula>
    </cfRule>
  </conditionalFormatting>
  <conditionalFormatting sqref="X507">
    <cfRule type="expression" dxfId="622" priority="257" stopIfTrue="1">
      <formula>W512&gt;0</formula>
    </cfRule>
    <cfRule type="expression" dxfId="621" priority="290" stopIfTrue="1">
      <formula>SUM(W508)&gt;0</formula>
    </cfRule>
    <cfRule type="expression" dxfId="620" priority="291" stopIfTrue="1">
      <formula>W507=0</formula>
    </cfRule>
  </conditionalFormatting>
  <conditionalFormatting sqref="X508">
    <cfRule type="expression" dxfId="619" priority="256" stopIfTrue="1">
      <formula>W512&gt;0</formula>
    </cfRule>
    <cfRule type="expression" dxfId="618" priority="258" stopIfTrue="1">
      <formula>SUM(W507)&gt;0</formula>
    </cfRule>
    <cfRule type="expression" dxfId="617" priority="259" stopIfTrue="1">
      <formula>W508=0</formula>
    </cfRule>
  </conditionalFormatting>
  <conditionalFormatting sqref="U507">
    <cfRule type="expression" dxfId="616" priority="242" stopIfTrue="1">
      <formula>W508&gt;0</formula>
    </cfRule>
    <cfRule type="expression" dxfId="615" priority="255" stopIfTrue="1">
      <formula>W512&gt;0</formula>
    </cfRule>
  </conditionalFormatting>
  <conditionalFormatting sqref="U508">
    <cfRule type="expression" dxfId="614" priority="241" stopIfTrue="1">
      <formula>W508&gt;0</formula>
    </cfRule>
    <cfRule type="expression" dxfId="613" priority="254" stopIfTrue="1">
      <formula>W512&gt;0</formula>
    </cfRule>
  </conditionalFormatting>
  <conditionalFormatting sqref="U512">
    <cfRule type="expression" dxfId="612" priority="253" stopIfTrue="1">
      <formula>W512&gt;0</formula>
    </cfRule>
  </conditionalFormatting>
  <conditionalFormatting sqref="U495">
    <cfRule type="expression" dxfId="611" priority="252" stopIfTrue="1">
      <formula>W512&gt;0</formula>
    </cfRule>
  </conditionalFormatting>
  <conditionalFormatting sqref="U497">
    <cfRule type="expression" dxfId="610" priority="251" stopIfTrue="1">
      <formula>W512&gt;0</formula>
    </cfRule>
  </conditionalFormatting>
  <conditionalFormatting sqref="U498">
    <cfRule type="expression" dxfId="609" priority="250" stopIfTrue="1">
      <formula>W512&gt;0</formula>
    </cfRule>
  </conditionalFormatting>
  <conditionalFormatting sqref="U499">
    <cfRule type="expression" dxfId="608" priority="249" stopIfTrue="1">
      <formula>W512&gt;0</formula>
    </cfRule>
  </conditionalFormatting>
  <conditionalFormatting sqref="U500">
    <cfRule type="expression" dxfId="607" priority="248" stopIfTrue="1">
      <formula>W512&gt;0</formula>
    </cfRule>
  </conditionalFormatting>
  <conditionalFormatting sqref="U502">
    <cfRule type="expression" dxfId="606" priority="247" stopIfTrue="1">
      <formula>W512&gt;0</formula>
    </cfRule>
  </conditionalFormatting>
  <conditionalFormatting sqref="U503">
    <cfRule type="expression" dxfId="605" priority="246" stopIfTrue="1">
      <formula>W512&gt;0</formula>
    </cfRule>
  </conditionalFormatting>
  <conditionalFormatting sqref="U505">
    <cfRule type="expression" dxfId="604" priority="245" stopIfTrue="1">
      <formula>W512&gt;0</formula>
    </cfRule>
  </conditionalFormatting>
  <conditionalFormatting sqref="U506">
    <cfRule type="expression" dxfId="603" priority="244" stopIfTrue="1">
      <formula>W512&gt;0</formula>
    </cfRule>
  </conditionalFormatting>
  <conditionalFormatting sqref="U509">
    <cfRule type="expression" dxfId="602" priority="243" stopIfTrue="1">
      <formula>W512&gt;0</formula>
    </cfRule>
  </conditionalFormatting>
  <conditionalFormatting sqref="X632:X639">
    <cfRule type="expression" dxfId="601" priority="234" stopIfTrue="1">
      <formula>W632=0</formula>
    </cfRule>
  </conditionalFormatting>
  <conditionalFormatting sqref="D641:E641">
    <cfRule type="expression" dxfId="600" priority="235" stopIfTrue="1">
      <formula>F641=0</formula>
    </cfRule>
  </conditionalFormatting>
  <conditionalFormatting sqref="U640">
    <cfRule type="cellIs" dxfId="599" priority="236" stopIfTrue="1" operator="greaterThan">
      <formula>V640</formula>
    </cfRule>
    <cfRule type="cellIs" dxfId="598" priority="237" stopIfTrue="1" operator="lessThan">
      <formula>F641</formula>
    </cfRule>
  </conditionalFormatting>
  <conditionalFormatting sqref="D632:S639">
    <cfRule type="cellIs" dxfId="597" priority="238" stopIfTrue="1" operator="equal">
      <formula>"a"</formula>
    </cfRule>
    <cfRule type="cellIs" dxfId="596" priority="239" stopIfTrue="1" operator="equal">
      <formula>"s"</formula>
    </cfRule>
  </conditionalFormatting>
  <conditionalFormatting sqref="Z166:Z174">
    <cfRule type="cellIs" dxfId="595" priority="233" stopIfTrue="1" operator="equal">
      <formula>"a"</formula>
    </cfRule>
  </conditionalFormatting>
  <conditionalFormatting sqref="X167:X172">
    <cfRule type="expression" dxfId="594" priority="227" stopIfTrue="1">
      <formula>W167=0</formula>
    </cfRule>
  </conditionalFormatting>
  <conditionalFormatting sqref="D174:E174">
    <cfRule type="expression" dxfId="593" priority="228" stopIfTrue="1">
      <formula>F174=0</formula>
    </cfRule>
  </conditionalFormatting>
  <conditionalFormatting sqref="U173">
    <cfRule type="cellIs" dxfId="592" priority="229" stopIfTrue="1" operator="greaterThan">
      <formula>V173</formula>
    </cfRule>
    <cfRule type="cellIs" dxfId="591" priority="230" stopIfTrue="1" operator="lessThan">
      <formula>F174</formula>
    </cfRule>
  </conditionalFormatting>
  <conditionalFormatting sqref="D167:S172">
    <cfRule type="cellIs" dxfId="590" priority="231" stopIfTrue="1" operator="equal">
      <formula>"a"</formula>
    </cfRule>
    <cfRule type="cellIs" dxfId="589" priority="232" stopIfTrue="1" operator="equal">
      <formula>"s"</formula>
    </cfRule>
  </conditionalFormatting>
  <conditionalFormatting sqref="X73:X75">
    <cfRule type="expression" dxfId="588" priority="225" stopIfTrue="1">
      <formula>W73=0</formula>
    </cfRule>
  </conditionalFormatting>
  <conditionalFormatting sqref="D73:S75">
    <cfRule type="cellIs" dxfId="587" priority="223" stopIfTrue="1" operator="equal">
      <formula>"a"</formula>
    </cfRule>
    <cfRule type="cellIs" dxfId="586" priority="224" stopIfTrue="1" operator="equal">
      <formula>"s"</formula>
    </cfRule>
  </conditionalFormatting>
  <conditionalFormatting sqref="X76">
    <cfRule type="expression" dxfId="585" priority="218" stopIfTrue="1">
      <formula>W76=0</formula>
    </cfRule>
  </conditionalFormatting>
  <conditionalFormatting sqref="Z76">
    <cfRule type="cellIs" dxfId="584" priority="219" stopIfTrue="1" operator="equal">
      <formula>"a"</formula>
    </cfRule>
  </conditionalFormatting>
  <conditionalFormatting sqref="D76:S76">
    <cfRule type="cellIs" dxfId="583" priority="216" stopIfTrue="1" operator="equal">
      <formula>"a"</formula>
    </cfRule>
    <cfRule type="cellIs" dxfId="582" priority="217" stopIfTrue="1" operator="equal">
      <formula>"s"</formula>
    </cfRule>
  </conditionalFormatting>
  <conditionalFormatting sqref="X77">
    <cfRule type="expression" dxfId="581" priority="214" stopIfTrue="1">
      <formula>W77=0</formula>
    </cfRule>
  </conditionalFormatting>
  <conditionalFormatting sqref="Z77">
    <cfRule type="cellIs" dxfId="580" priority="215" stopIfTrue="1" operator="equal">
      <formula>"a"</formula>
    </cfRule>
  </conditionalFormatting>
  <conditionalFormatting sqref="D77:S77">
    <cfRule type="cellIs" dxfId="579" priority="212" stopIfTrue="1" operator="equal">
      <formula>"a"</formula>
    </cfRule>
    <cfRule type="cellIs" dxfId="578" priority="213" stopIfTrue="1" operator="equal">
      <formula>"s"</formula>
    </cfRule>
  </conditionalFormatting>
  <conditionalFormatting sqref="X78">
    <cfRule type="expression" dxfId="577" priority="210" stopIfTrue="1">
      <formula>W78=0</formula>
    </cfRule>
  </conditionalFormatting>
  <conditionalFormatting sqref="Z78">
    <cfRule type="cellIs" dxfId="576" priority="211" stopIfTrue="1" operator="equal">
      <formula>"a"</formula>
    </cfRule>
  </conditionalFormatting>
  <conditionalFormatting sqref="D78:S78">
    <cfRule type="cellIs" dxfId="575" priority="208" stopIfTrue="1" operator="equal">
      <formula>"a"</formula>
    </cfRule>
    <cfRule type="cellIs" dxfId="574" priority="209" stopIfTrue="1" operator="equal">
      <formula>"s"</formula>
    </cfRule>
  </conditionalFormatting>
  <conditionalFormatting sqref="X187 X184:X185 X182 X180 X178">
    <cfRule type="expression" dxfId="573" priority="201" stopIfTrue="1">
      <formula>W178=0</formula>
    </cfRule>
  </conditionalFormatting>
  <conditionalFormatting sqref="D187:S187 D184:S185 D182:S182 D180:S180 D178:S178">
    <cfRule type="cellIs" dxfId="572" priority="205" stopIfTrue="1" operator="equal">
      <formula>"a"</formula>
    </cfRule>
    <cfRule type="cellIs" dxfId="571" priority="206" stopIfTrue="1" operator="equal">
      <formula>"s"</formula>
    </cfRule>
  </conditionalFormatting>
  <conditionalFormatting sqref="Z187 Z184:Z185 Z182 Z180 Z178">
    <cfRule type="cellIs" dxfId="570" priority="207" stopIfTrue="1" operator="equal">
      <formula>"a"</formula>
    </cfRule>
  </conditionalFormatting>
  <conditionalFormatting sqref="Z186">
    <cfRule type="cellIs" dxfId="569" priority="200" stopIfTrue="1" operator="equal">
      <formula>"a"</formula>
    </cfRule>
  </conditionalFormatting>
  <conditionalFormatting sqref="Z183">
    <cfRule type="cellIs" dxfId="568" priority="199" stopIfTrue="1" operator="equal">
      <formula>"a"</formula>
    </cfRule>
  </conditionalFormatting>
  <conditionalFormatting sqref="Z181">
    <cfRule type="cellIs" dxfId="567" priority="198" stopIfTrue="1" operator="equal">
      <formula>"a"</formula>
    </cfRule>
  </conditionalFormatting>
  <conditionalFormatting sqref="Z179">
    <cfRule type="cellIs" dxfId="566" priority="197" stopIfTrue="1" operator="equal">
      <formula>"a"</formula>
    </cfRule>
  </conditionalFormatting>
  <conditionalFormatting sqref="Z176">
    <cfRule type="cellIs" dxfId="565" priority="196" stopIfTrue="1" operator="equal">
      <formula>"a"</formula>
    </cfRule>
  </conditionalFormatting>
  <conditionalFormatting sqref="Z177">
    <cfRule type="cellIs" dxfId="564" priority="195" stopIfTrue="1" operator="equal">
      <formula>"a"</formula>
    </cfRule>
  </conditionalFormatting>
  <conditionalFormatting sqref="X249 X252 X255:X259 X261 X263 X265 X267:X270 X272">
    <cfRule type="expression" dxfId="563" priority="191" stopIfTrue="1">
      <formula>W249=0</formula>
    </cfRule>
  </conditionalFormatting>
  <conditionalFormatting sqref="D249:S249 D252:S252 D255:S259 D261:S261 D263:S263 D265:S265 D267:S270 D272:S272">
    <cfRule type="cellIs" dxfId="562" priority="192" stopIfTrue="1" operator="equal">
      <formula>"a"</formula>
    </cfRule>
    <cfRule type="cellIs" dxfId="561" priority="193" stopIfTrue="1" operator="equal">
      <formula>"s"</formula>
    </cfRule>
  </conditionalFormatting>
  <conditionalFormatting sqref="Z249 Z252 Z255:Z259 Z261 Z263 Z265 Z267:Z270 Z272">
    <cfRule type="cellIs" dxfId="560" priority="194" stopIfTrue="1" operator="equal">
      <formula>"a"</formula>
    </cfRule>
  </conditionalFormatting>
  <conditionalFormatting sqref="X266">
    <cfRule type="expression" dxfId="559" priority="184" stopIfTrue="1">
      <formula>W266=0</formula>
    </cfRule>
  </conditionalFormatting>
  <conditionalFormatting sqref="D266:S266">
    <cfRule type="cellIs" dxfId="558" priority="188" stopIfTrue="1" operator="equal">
      <formula>"a"</formula>
    </cfRule>
    <cfRule type="cellIs" dxfId="557" priority="189" stopIfTrue="1" operator="equal">
      <formula>"s"</formula>
    </cfRule>
  </conditionalFormatting>
  <conditionalFormatting sqref="Z266">
    <cfRule type="cellIs" dxfId="556" priority="190" stopIfTrue="1" operator="equal">
      <formula>"a"</formula>
    </cfRule>
  </conditionalFormatting>
  <conditionalFormatting sqref="X250:X251">
    <cfRule type="expression" dxfId="555" priority="180" stopIfTrue="1">
      <formula>W250=0</formula>
    </cfRule>
  </conditionalFormatting>
  <conditionalFormatting sqref="D250:S251">
    <cfRule type="cellIs" dxfId="554" priority="181" stopIfTrue="1" operator="equal">
      <formula>"a"</formula>
    </cfRule>
    <cfRule type="cellIs" dxfId="553" priority="182" stopIfTrue="1" operator="equal">
      <formula>"s"</formula>
    </cfRule>
  </conditionalFormatting>
  <conditionalFormatting sqref="Z250:Z251">
    <cfRule type="cellIs" dxfId="552" priority="183" stopIfTrue="1" operator="equal">
      <formula>"a"</formula>
    </cfRule>
  </conditionalFormatting>
  <conditionalFormatting sqref="X248">
    <cfRule type="expression" dxfId="551" priority="176" stopIfTrue="1">
      <formula>W248=0</formula>
    </cfRule>
  </conditionalFormatting>
  <conditionalFormatting sqref="D248:S248">
    <cfRule type="cellIs" dxfId="550" priority="177" stopIfTrue="1" operator="equal">
      <formula>"a"</formula>
    </cfRule>
    <cfRule type="cellIs" dxfId="549" priority="178" stopIfTrue="1" operator="equal">
      <formula>"s"</formula>
    </cfRule>
  </conditionalFormatting>
  <conditionalFormatting sqref="Z248">
    <cfRule type="cellIs" dxfId="548" priority="179" stopIfTrue="1" operator="equal">
      <formula>"a"</formula>
    </cfRule>
  </conditionalFormatting>
  <conditionalFormatting sqref="Z247">
    <cfRule type="cellIs" dxfId="547" priority="175" stopIfTrue="1" operator="equal">
      <formula>"a"</formula>
    </cfRule>
  </conditionalFormatting>
  <conditionalFormatting sqref="Z253">
    <cfRule type="cellIs" dxfId="546" priority="174" stopIfTrue="1" operator="equal">
      <formula>"a"</formula>
    </cfRule>
  </conditionalFormatting>
  <conditionalFormatting sqref="Z254">
    <cfRule type="cellIs" dxfId="545" priority="173" stopIfTrue="1" operator="equal">
      <formula>"a"</formula>
    </cfRule>
  </conditionalFormatting>
  <conditionalFormatting sqref="Z260">
    <cfRule type="cellIs" dxfId="544" priority="172" stopIfTrue="1" operator="equal">
      <formula>"a"</formula>
    </cfRule>
  </conditionalFormatting>
  <conditionalFormatting sqref="Z262">
    <cfRule type="cellIs" dxfId="543" priority="171" stopIfTrue="1" operator="equal">
      <formula>"a"</formula>
    </cfRule>
  </conditionalFormatting>
  <conditionalFormatting sqref="Z264">
    <cfRule type="cellIs" dxfId="542" priority="170" stopIfTrue="1" operator="equal">
      <formula>"a"</formula>
    </cfRule>
  </conditionalFormatting>
  <conditionalFormatting sqref="Z271">
    <cfRule type="cellIs" dxfId="541" priority="169" stopIfTrue="1" operator="equal">
      <formula>"a"</formula>
    </cfRule>
  </conditionalFormatting>
  <conditionalFormatting sqref="X290">
    <cfRule type="expression" dxfId="540" priority="165" stopIfTrue="1">
      <formula>W290=0</formula>
    </cfRule>
  </conditionalFormatting>
  <conditionalFormatting sqref="H290 J290 L290 R290 F290 P290 D290 N290">
    <cfRule type="cellIs" dxfId="539" priority="166" stopIfTrue="1" operator="equal">
      <formula>"a"</formula>
    </cfRule>
    <cfRule type="cellIs" dxfId="538" priority="167" stopIfTrue="1" operator="equal">
      <formula>"s"</formula>
    </cfRule>
  </conditionalFormatting>
  <conditionalFormatting sqref="Z290">
    <cfRule type="cellIs" dxfId="537" priority="168" stopIfTrue="1" operator="equal">
      <formula>"a"</formula>
    </cfRule>
  </conditionalFormatting>
  <conditionalFormatting sqref="Z289">
    <cfRule type="cellIs" dxfId="536" priority="164" stopIfTrue="1" operator="equal">
      <formula>"a"</formula>
    </cfRule>
  </conditionalFormatting>
  <conditionalFormatting sqref="X411 X409">
    <cfRule type="expression" dxfId="535" priority="160" stopIfTrue="1">
      <formula>W409=0</formula>
    </cfRule>
  </conditionalFormatting>
  <conditionalFormatting sqref="D409:S409 D405:S405 D407:S407 D411:S411">
    <cfRule type="cellIs" dxfId="534" priority="161" stopIfTrue="1" operator="equal">
      <formula>"a"</formula>
    </cfRule>
    <cfRule type="cellIs" dxfId="533" priority="162" stopIfTrue="1" operator="equal">
      <formula>"s"</formula>
    </cfRule>
  </conditionalFormatting>
  <conditionalFormatting sqref="Z402 Z409 Z405 Z407 Z411:Z413">
    <cfRule type="cellIs" dxfId="532" priority="163" stopIfTrue="1" operator="equal">
      <formula>"a"</formula>
    </cfRule>
  </conditionalFormatting>
  <conditionalFormatting sqref="X405">
    <cfRule type="expression" dxfId="531" priority="150" stopIfTrue="1">
      <formula>SUM($W$407)&gt;0</formula>
    </cfRule>
    <cfRule type="expression" dxfId="530" priority="151" stopIfTrue="1">
      <formula>W405=0</formula>
    </cfRule>
  </conditionalFormatting>
  <conditionalFormatting sqref="X407">
    <cfRule type="expression" dxfId="529" priority="152" stopIfTrue="1">
      <formula>SUM($W$405)&gt;0</formula>
    </cfRule>
    <cfRule type="expression" dxfId="528" priority="153" stopIfTrue="1">
      <formula>W407=0</formula>
    </cfRule>
  </conditionalFormatting>
  <conditionalFormatting sqref="D413:E413">
    <cfRule type="expression" dxfId="527" priority="154" stopIfTrue="1">
      <formula>F413=0</formula>
    </cfRule>
  </conditionalFormatting>
  <conditionalFormatting sqref="U412">
    <cfRule type="cellIs" dxfId="526" priority="155" stopIfTrue="1" operator="greaterThan">
      <formula>V412</formula>
    </cfRule>
    <cfRule type="cellIs" dxfId="525" priority="156" stopIfTrue="1" operator="lessThan">
      <formula>F413</formula>
    </cfRule>
  </conditionalFormatting>
  <conditionalFormatting sqref="U411">
    <cfRule type="expression" dxfId="524" priority="157" stopIfTrue="1">
      <formula>#REF!=#REF!</formula>
    </cfRule>
  </conditionalFormatting>
  <conditionalFormatting sqref="U407">
    <cfRule type="expression" dxfId="523" priority="158" stopIfTrue="1">
      <formula>SUM($W$407)&gt;0</formula>
    </cfRule>
  </conditionalFormatting>
  <conditionalFormatting sqref="U405">
    <cfRule type="expression" dxfId="522" priority="159" stopIfTrue="1">
      <formula>SUM($W$407)&gt;0</formula>
    </cfRule>
  </conditionalFormatting>
  <conditionalFormatting sqref="Z408">
    <cfRule type="cellIs" dxfId="521" priority="149" stopIfTrue="1" operator="equal">
      <formula>"a"</formula>
    </cfRule>
  </conditionalFormatting>
  <conditionalFormatting sqref="Z403">
    <cfRule type="cellIs" dxfId="520" priority="148" stopIfTrue="1" operator="equal">
      <formula>"a"</formula>
    </cfRule>
  </conditionalFormatting>
  <conditionalFormatting sqref="Z404">
    <cfRule type="cellIs" dxfId="519" priority="147" stopIfTrue="1" operator="equal">
      <formula>"a"</formula>
    </cfRule>
  </conditionalFormatting>
  <conditionalFormatting sqref="Z406">
    <cfRule type="cellIs" dxfId="518" priority="146" stopIfTrue="1" operator="equal">
      <formula>"a"</formula>
    </cfRule>
  </conditionalFormatting>
  <conditionalFormatting sqref="Z410">
    <cfRule type="cellIs" dxfId="517" priority="145" stopIfTrue="1" operator="equal">
      <formula>"a"</formula>
    </cfRule>
  </conditionalFormatting>
  <conditionalFormatting sqref="X460:X462">
    <cfRule type="expression" dxfId="516" priority="138" stopIfTrue="1">
      <formula>W460=0</formula>
    </cfRule>
  </conditionalFormatting>
  <conditionalFormatting sqref="D460:S462">
    <cfRule type="cellIs" dxfId="515" priority="142" stopIfTrue="1" operator="equal">
      <formula>"a"</formula>
    </cfRule>
    <cfRule type="cellIs" dxfId="514" priority="143" stopIfTrue="1" operator="equal">
      <formula>"s"</formula>
    </cfRule>
  </conditionalFormatting>
  <conditionalFormatting sqref="X463">
    <cfRule type="expression" dxfId="513" priority="134" stopIfTrue="1">
      <formula>W463=0</formula>
    </cfRule>
  </conditionalFormatting>
  <conditionalFormatting sqref="D463:S463">
    <cfRule type="cellIs" dxfId="512" priority="135" stopIfTrue="1" operator="equal">
      <formula>"a"</formula>
    </cfRule>
    <cfRule type="cellIs" dxfId="511" priority="136" stopIfTrue="1" operator="equal">
      <formula>"s"</formula>
    </cfRule>
  </conditionalFormatting>
  <conditionalFormatting sqref="Z463">
    <cfRule type="cellIs" dxfId="510" priority="137" stopIfTrue="1" operator="equal">
      <formula>"a"</formula>
    </cfRule>
  </conditionalFormatting>
  <conditionalFormatting sqref="X619 X627">
    <cfRule type="expression" dxfId="509" priority="127" stopIfTrue="1">
      <formula>W619=0</formula>
    </cfRule>
  </conditionalFormatting>
  <conditionalFormatting sqref="D619:S619 D627:S627">
    <cfRule type="cellIs" dxfId="508" priority="131" stopIfTrue="1" operator="equal">
      <formula>"a"</formula>
    </cfRule>
    <cfRule type="cellIs" dxfId="507" priority="132" stopIfTrue="1" operator="equal">
      <formula>"s"</formula>
    </cfRule>
  </conditionalFormatting>
  <conditionalFormatting sqref="Z627 Z619">
    <cfRule type="cellIs" dxfId="506" priority="133" stopIfTrue="1" operator="equal">
      <formula>"a"</formula>
    </cfRule>
  </conditionalFormatting>
  <conditionalFormatting sqref="X626">
    <cfRule type="expression" dxfId="505" priority="123" stopIfTrue="1">
      <formula>W626=0</formula>
    </cfRule>
  </conditionalFormatting>
  <conditionalFormatting sqref="D626:S626">
    <cfRule type="cellIs" dxfId="504" priority="124" stopIfTrue="1" operator="equal">
      <formula>"a"</formula>
    </cfRule>
    <cfRule type="cellIs" dxfId="503" priority="125" stopIfTrue="1" operator="equal">
      <formula>"s"</formula>
    </cfRule>
  </conditionalFormatting>
  <conditionalFormatting sqref="Z626">
    <cfRule type="cellIs" dxfId="502" priority="126" stopIfTrue="1" operator="equal">
      <formula>"a"</formula>
    </cfRule>
  </conditionalFormatting>
  <conditionalFormatting sqref="X623">
    <cfRule type="expression" dxfId="501" priority="119" stopIfTrue="1">
      <formula>W623=0</formula>
    </cfRule>
  </conditionalFormatting>
  <conditionalFormatting sqref="D623:S623">
    <cfRule type="cellIs" dxfId="500" priority="120" stopIfTrue="1" operator="equal">
      <formula>"a"</formula>
    </cfRule>
    <cfRule type="cellIs" dxfId="499" priority="121" stopIfTrue="1" operator="equal">
      <formula>"s"</formula>
    </cfRule>
  </conditionalFormatting>
  <conditionalFormatting sqref="Z623">
    <cfRule type="cellIs" dxfId="498" priority="122" stopIfTrue="1" operator="equal">
      <formula>"a"</formula>
    </cfRule>
  </conditionalFormatting>
  <conditionalFormatting sqref="X622">
    <cfRule type="expression" dxfId="497" priority="115" stopIfTrue="1">
      <formula>W622=0</formula>
    </cfRule>
  </conditionalFormatting>
  <conditionalFormatting sqref="D622:S622">
    <cfRule type="cellIs" dxfId="496" priority="116" stopIfTrue="1" operator="equal">
      <formula>"a"</formula>
    </cfRule>
    <cfRule type="cellIs" dxfId="495" priority="117" stopIfTrue="1" operator="equal">
      <formula>"s"</formula>
    </cfRule>
  </conditionalFormatting>
  <conditionalFormatting sqref="Z622">
    <cfRule type="cellIs" dxfId="494" priority="118" stopIfTrue="1" operator="equal">
      <formula>"a"</formula>
    </cfRule>
  </conditionalFormatting>
  <conditionalFormatting sqref="X620">
    <cfRule type="expression" dxfId="493" priority="111" stopIfTrue="1">
      <formula>W620=0</formula>
    </cfRule>
  </conditionalFormatting>
  <conditionalFormatting sqref="D620:S620">
    <cfRule type="cellIs" dxfId="492" priority="112" stopIfTrue="1" operator="equal">
      <formula>"a"</formula>
    </cfRule>
    <cfRule type="cellIs" dxfId="491" priority="113" stopIfTrue="1" operator="equal">
      <formula>"s"</formula>
    </cfRule>
  </conditionalFormatting>
  <conditionalFormatting sqref="Z620">
    <cfRule type="cellIs" dxfId="490" priority="114" stopIfTrue="1" operator="equal">
      <formula>"a"</formula>
    </cfRule>
  </conditionalFormatting>
  <conditionalFormatting sqref="Z618">
    <cfRule type="cellIs" dxfId="489" priority="110" stopIfTrue="1" operator="equal">
      <formula>"a"</formula>
    </cfRule>
  </conditionalFormatting>
  <conditionalFormatting sqref="Z621">
    <cfRule type="cellIs" dxfId="488" priority="109" stopIfTrue="1" operator="equal">
      <formula>"a"</formula>
    </cfRule>
  </conditionalFormatting>
  <conditionalFormatting sqref="X624">
    <cfRule type="expression" dxfId="487" priority="105" stopIfTrue="1">
      <formula>W624=0</formula>
    </cfRule>
  </conditionalFormatting>
  <conditionalFormatting sqref="D624:S624">
    <cfRule type="cellIs" dxfId="486" priority="106" stopIfTrue="1" operator="equal">
      <formula>"a"</formula>
    </cfRule>
    <cfRule type="cellIs" dxfId="485" priority="107" stopIfTrue="1" operator="equal">
      <formula>"s"</formula>
    </cfRule>
  </conditionalFormatting>
  <conditionalFormatting sqref="Z624">
    <cfRule type="cellIs" dxfId="484" priority="108" stopIfTrue="1" operator="equal">
      <formula>"a"</formula>
    </cfRule>
  </conditionalFormatting>
  <conditionalFormatting sqref="Z625">
    <cfRule type="cellIs" dxfId="483" priority="104" stopIfTrue="1" operator="equal">
      <formula>"a"</formula>
    </cfRule>
  </conditionalFormatting>
  <conditionalFormatting sqref="X622:X623">
    <cfRule type="expression" dxfId="482" priority="103" stopIfTrue="1">
      <formula>AND(COUNTIF($D$614:$S$614,"s"),COUNTIF($D$615:$S$615,"a"))</formula>
    </cfRule>
  </conditionalFormatting>
  <conditionalFormatting sqref="D438:S439 D448:S449 D447">
    <cfRule type="cellIs" dxfId="481" priority="98" stopIfTrue="1" operator="equal">
      <formula>"a"</formula>
    </cfRule>
    <cfRule type="cellIs" dxfId="480" priority="99" stopIfTrue="1" operator="equal">
      <formula>"s"</formula>
    </cfRule>
  </conditionalFormatting>
  <conditionalFormatting sqref="Z447:Z449">
    <cfRule type="cellIs" dxfId="479" priority="100" stopIfTrue="1" operator="equal">
      <formula>"a"</formula>
    </cfRule>
  </conditionalFormatting>
  <conditionalFormatting sqref="X438">
    <cfRule type="expression" dxfId="478" priority="59" stopIfTrue="1">
      <formula>W438=0</formula>
    </cfRule>
  </conditionalFormatting>
  <conditionalFormatting sqref="U438:U439 U448:U449">
    <cfRule type="expression" dxfId="477" priority="102" stopIfTrue="1">
      <formula>SUM(#REF!)&gt;0</formula>
    </cfRule>
  </conditionalFormatting>
  <conditionalFormatting sqref="D440:S440 D441">
    <cfRule type="cellIs" dxfId="476" priority="90" stopIfTrue="1" operator="equal">
      <formula>"a"</formula>
    </cfRule>
    <cfRule type="cellIs" dxfId="475" priority="91" stopIfTrue="1" operator="equal">
      <formula>"s"</formula>
    </cfRule>
  </conditionalFormatting>
  <conditionalFormatting sqref="Z440:Z441">
    <cfRule type="cellIs" dxfId="474" priority="92" stopIfTrue="1" operator="equal">
      <formula>"a"</formula>
    </cfRule>
  </conditionalFormatting>
  <conditionalFormatting sqref="X440">
    <cfRule type="expression" dxfId="473" priority="93" stopIfTrue="1">
      <formula>W440=0</formula>
    </cfRule>
  </conditionalFormatting>
  <conditionalFormatting sqref="U440">
    <cfRule type="expression" dxfId="472" priority="94" stopIfTrue="1">
      <formula>SUM(#REF!)&gt;0</formula>
    </cfRule>
  </conditionalFormatting>
  <conditionalFormatting sqref="D442:S442">
    <cfRule type="cellIs" dxfId="471" priority="85" stopIfTrue="1" operator="equal">
      <formula>"a"</formula>
    </cfRule>
    <cfRule type="cellIs" dxfId="470" priority="86" stopIfTrue="1" operator="equal">
      <formula>"s"</formula>
    </cfRule>
  </conditionalFormatting>
  <conditionalFormatting sqref="Z442">
    <cfRule type="cellIs" dxfId="469" priority="87" stopIfTrue="1" operator="equal">
      <formula>"a"</formula>
    </cfRule>
  </conditionalFormatting>
  <conditionalFormatting sqref="X442">
    <cfRule type="expression" dxfId="468" priority="58" stopIfTrue="1">
      <formula>W442=0</formula>
    </cfRule>
  </conditionalFormatting>
  <conditionalFormatting sqref="U442">
    <cfRule type="expression" dxfId="467" priority="89" stopIfTrue="1">
      <formula>SUM(#REF!)&gt;0</formula>
    </cfRule>
  </conditionalFormatting>
  <conditionalFormatting sqref="D446:S446">
    <cfRule type="cellIs" dxfId="466" priority="80" stopIfTrue="1" operator="equal">
      <formula>"a"</formula>
    </cfRule>
    <cfRule type="cellIs" dxfId="465" priority="81" stopIfTrue="1" operator="equal">
      <formula>"s"</formula>
    </cfRule>
  </conditionalFormatting>
  <conditionalFormatting sqref="Z446">
    <cfRule type="cellIs" dxfId="464" priority="82" stopIfTrue="1" operator="equal">
      <formula>"a"</formula>
    </cfRule>
  </conditionalFormatting>
  <conditionalFormatting sqref="X446">
    <cfRule type="expression" dxfId="463" priority="83" stopIfTrue="1">
      <formula>W446=0</formula>
    </cfRule>
  </conditionalFormatting>
  <conditionalFormatting sqref="U446">
    <cfRule type="expression" dxfId="462" priority="84" stopIfTrue="1">
      <formula>SUM(#REF!)&gt;0</formula>
    </cfRule>
  </conditionalFormatting>
  <conditionalFormatting sqref="D443:S443">
    <cfRule type="cellIs" dxfId="461" priority="75" stopIfTrue="1" operator="equal">
      <formula>"a"</formula>
    </cfRule>
    <cfRule type="cellIs" dxfId="460" priority="76" stopIfTrue="1" operator="equal">
      <formula>"s"</formula>
    </cfRule>
  </conditionalFormatting>
  <conditionalFormatting sqref="Z443">
    <cfRule type="cellIs" dxfId="459" priority="77" stopIfTrue="1" operator="equal">
      <formula>"a"</formula>
    </cfRule>
  </conditionalFormatting>
  <conditionalFormatting sqref="X443">
    <cfRule type="expression" dxfId="458" priority="78" stopIfTrue="1">
      <formula>W443=0</formula>
    </cfRule>
  </conditionalFormatting>
  <conditionalFormatting sqref="U443">
    <cfRule type="expression" dxfId="457" priority="79" stopIfTrue="1">
      <formula>SUM(#REF!)&gt;0</formula>
    </cfRule>
  </conditionalFormatting>
  <conditionalFormatting sqref="D445:S445">
    <cfRule type="cellIs" dxfId="456" priority="70" stopIfTrue="1" operator="equal">
      <formula>"a"</formula>
    </cfRule>
    <cfRule type="cellIs" dxfId="455" priority="71" stopIfTrue="1" operator="equal">
      <formula>"s"</formula>
    </cfRule>
  </conditionalFormatting>
  <conditionalFormatting sqref="Z445">
    <cfRule type="cellIs" dxfId="454" priority="72" stopIfTrue="1" operator="equal">
      <formula>"a"</formula>
    </cfRule>
  </conditionalFormatting>
  <conditionalFormatting sqref="X445">
    <cfRule type="expression" dxfId="453" priority="73" stopIfTrue="1">
      <formula>W445=0</formula>
    </cfRule>
  </conditionalFormatting>
  <conditionalFormatting sqref="U445">
    <cfRule type="expression" dxfId="452" priority="74" stopIfTrue="1">
      <formula>SUM(#REF!)&gt;0</formula>
    </cfRule>
  </conditionalFormatting>
  <conditionalFormatting sqref="D444:S444">
    <cfRule type="cellIs" dxfId="451" priority="65" stopIfTrue="1" operator="equal">
      <formula>"a"</formula>
    </cfRule>
    <cfRule type="cellIs" dxfId="450" priority="66" stopIfTrue="1" operator="equal">
      <formula>"s"</formula>
    </cfRule>
  </conditionalFormatting>
  <conditionalFormatting sqref="Z444">
    <cfRule type="cellIs" dxfId="449" priority="67" stopIfTrue="1" operator="equal">
      <formula>"a"</formula>
    </cfRule>
  </conditionalFormatting>
  <conditionalFormatting sqref="X444">
    <cfRule type="expression" dxfId="448" priority="68" stopIfTrue="1">
      <formula>W444=0</formula>
    </cfRule>
  </conditionalFormatting>
  <conditionalFormatting sqref="U444">
    <cfRule type="expression" dxfId="447" priority="69" stopIfTrue="1">
      <formula>SUM(#REF!)&gt;0</formula>
    </cfRule>
  </conditionalFormatting>
  <conditionalFormatting sqref="X439">
    <cfRule type="expression" dxfId="446" priority="64" stopIfTrue="1">
      <formula>W439=0</formula>
    </cfRule>
  </conditionalFormatting>
  <conditionalFormatting sqref="X448">
    <cfRule type="expression" dxfId="445" priority="61" stopIfTrue="1">
      <formula>W448=0</formula>
    </cfRule>
  </conditionalFormatting>
  <conditionalFormatting sqref="X449">
    <cfRule type="expression" dxfId="444" priority="62" stopIfTrue="1">
      <formula>W449=0</formula>
    </cfRule>
  </conditionalFormatting>
  <conditionalFormatting sqref="X438:X440 X442:X446">
    <cfRule type="expression" dxfId="443" priority="88" stopIfTrue="1">
      <formula>AND($T$438="na",$T$442="na")</formula>
    </cfRule>
  </conditionalFormatting>
  <conditionalFormatting sqref="X438:X440 X448:X449">
    <cfRule type="expression" dxfId="442" priority="101" stopIfTrue="1">
      <formula>AND($T$438="na",$T$448="na")</formula>
    </cfRule>
  </conditionalFormatting>
  <conditionalFormatting sqref="X442:X446 X448:X449">
    <cfRule type="expression" dxfId="441" priority="63" stopIfTrue="1">
      <formula>AND($T$442="na",$T$448="na")</formula>
    </cfRule>
  </conditionalFormatting>
  <conditionalFormatting sqref="X438:X440 X442:X446 X448:X449">
    <cfRule type="expression" dxfId="440" priority="60" stopIfTrue="1">
      <formula>AND($T$438="na",$T$442="na",$T$448="na")</formula>
    </cfRule>
  </conditionalFormatting>
  <conditionalFormatting sqref="X240:X243">
    <cfRule type="expression" dxfId="439" priority="56" stopIfTrue="1">
      <formula>W240=0</formula>
    </cfRule>
  </conditionalFormatting>
  <conditionalFormatting sqref="Z239:Z245">
    <cfRule type="cellIs" dxfId="438" priority="57" stopIfTrue="1" operator="equal">
      <formula>"a"</formula>
    </cfRule>
  </conditionalFormatting>
  <conditionalFormatting sqref="D245:E245">
    <cfRule type="expression" dxfId="437" priority="51" stopIfTrue="1">
      <formula>F245=0</formula>
    </cfRule>
  </conditionalFormatting>
  <conditionalFormatting sqref="U244">
    <cfRule type="cellIs" dxfId="436" priority="52" stopIfTrue="1" operator="greaterThan">
      <formula>V244</formula>
    </cfRule>
    <cfRule type="cellIs" dxfId="435" priority="53" stopIfTrue="1" operator="lessThan">
      <formula>F245</formula>
    </cfRule>
  </conditionalFormatting>
  <conditionalFormatting sqref="D240:S243">
    <cfRule type="cellIs" dxfId="434" priority="54" stopIfTrue="1" operator="equal">
      <formula>"a"</formula>
    </cfRule>
    <cfRule type="cellIs" dxfId="433" priority="55" stopIfTrue="1" operator="equal">
      <formula>"s"</formula>
    </cfRule>
  </conditionalFormatting>
  <conditionalFormatting sqref="X510">
    <cfRule type="expression" dxfId="432" priority="49" stopIfTrue="1">
      <formula>W512&gt;0</formula>
    </cfRule>
    <cfRule type="expression" dxfId="431" priority="50" stopIfTrue="1">
      <formula>W510=0</formula>
    </cfRule>
  </conditionalFormatting>
  <conditionalFormatting sqref="U510">
    <cfRule type="expression" dxfId="430" priority="48" stopIfTrue="1">
      <formula>W512&gt;0</formula>
    </cfRule>
  </conditionalFormatting>
  <conditionalFormatting sqref="D422:S422">
    <cfRule type="cellIs" dxfId="429" priority="41" stopIfTrue="1" operator="equal">
      <formula>"a"</formula>
    </cfRule>
    <cfRule type="cellIs" dxfId="428" priority="42" stopIfTrue="1" operator="equal">
      <formula>"s"</formula>
    </cfRule>
  </conditionalFormatting>
  <conditionalFormatting sqref="Z422">
    <cfRule type="cellIs" dxfId="427" priority="43" stopIfTrue="1" operator="equal">
      <formula>"a"</formula>
    </cfRule>
  </conditionalFormatting>
  <conditionalFormatting sqref="D424:S424">
    <cfRule type="cellIs" dxfId="426" priority="35" stopIfTrue="1" operator="equal">
      <formula>"a"</formula>
    </cfRule>
    <cfRule type="cellIs" dxfId="425" priority="36" stopIfTrue="1" operator="equal">
      <formula>"s"</formula>
    </cfRule>
  </conditionalFormatting>
  <conditionalFormatting sqref="Z424">
    <cfRule type="cellIs" dxfId="424" priority="37" stopIfTrue="1" operator="equal">
      <formula>"a"</formula>
    </cfRule>
  </conditionalFormatting>
  <conditionalFormatting sqref="Z421">
    <cfRule type="cellIs" dxfId="423" priority="34" stopIfTrue="1" operator="equal">
      <formula>"a"</formula>
    </cfRule>
  </conditionalFormatting>
  <conditionalFormatting sqref="X428">
    <cfRule type="expression" dxfId="422" priority="30" stopIfTrue="1">
      <formula>W428=0</formula>
    </cfRule>
  </conditionalFormatting>
  <conditionalFormatting sqref="D428:S428">
    <cfRule type="cellIs" dxfId="421" priority="31" stopIfTrue="1" operator="equal">
      <formula>"a"</formula>
    </cfRule>
    <cfRule type="cellIs" dxfId="420" priority="32" stopIfTrue="1" operator="equal">
      <formula>"s"</formula>
    </cfRule>
  </conditionalFormatting>
  <conditionalFormatting sqref="Z428">
    <cfRule type="cellIs" dxfId="419" priority="33" stopIfTrue="1" operator="equal">
      <formula>"a"</formula>
    </cfRule>
  </conditionalFormatting>
  <conditionalFormatting sqref="Z427">
    <cfRule type="cellIs" dxfId="418" priority="29" stopIfTrue="1" operator="equal">
      <formula>"a"</formula>
    </cfRule>
  </conditionalFormatting>
  <conditionalFormatting sqref="D423:S423">
    <cfRule type="cellIs" dxfId="417" priority="26" stopIfTrue="1" operator="equal">
      <formula>"a"</formula>
    </cfRule>
    <cfRule type="cellIs" dxfId="416" priority="27" stopIfTrue="1" operator="equal">
      <formula>"s"</formula>
    </cfRule>
  </conditionalFormatting>
  <conditionalFormatting sqref="Z423">
    <cfRule type="cellIs" dxfId="415" priority="28" stopIfTrue="1" operator="equal">
      <formula>"a"</formula>
    </cfRule>
  </conditionalFormatting>
  <conditionalFormatting sqref="D425:S426">
    <cfRule type="cellIs" dxfId="414" priority="23" stopIfTrue="1" operator="equal">
      <formula>"a"</formula>
    </cfRule>
    <cfRule type="cellIs" dxfId="413" priority="24" stopIfTrue="1" operator="equal">
      <formula>"s"</formula>
    </cfRule>
  </conditionalFormatting>
  <conditionalFormatting sqref="Z425:Z426">
    <cfRule type="cellIs" dxfId="412" priority="25" stopIfTrue="1" operator="equal">
      <formula>"a"</formula>
    </cfRule>
  </conditionalFormatting>
  <conditionalFormatting sqref="X422">
    <cfRule type="expression" dxfId="411" priority="21" stopIfTrue="1">
      <formula>W422=0</formula>
    </cfRule>
  </conditionalFormatting>
  <conditionalFormatting sqref="X423">
    <cfRule type="expression" dxfId="410" priority="44" stopIfTrue="1">
      <formula>W423=0</formula>
    </cfRule>
  </conditionalFormatting>
  <conditionalFormatting sqref="X424">
    <cfRule type="expression" dxfId="409" priority="45" stopIfTrue="1">
      <formula>W424=0</formula>
    </cfRule>
  </conditionalFormatting>
  <conditionalFormatting sqref="X425">
    <cfRule type="expression" dxfId="408" priority="46" stopIfTrue="1">
      <formula>W425=0</formula>
    </cfRule>
  </conditionalFormatting>
  <conditionalFormatting sqref="U426">
    <cfRule type="expression" dxfId="407" priority="22" stopIfTrue="1">
      <formula>$W$426&gt;0</formula>
    </cfRule>
  </conditionalFormatting>
  <conditionalFormatting sqref="X426">
    <cfRule type="expression" dxfId="406" priority="19" stopIfTrue="1">
      <formula>SUM($W$422:$W$425)&gt;0</formula>
    </cfRule>
    <cfRule type="expression" dxfId="405" priority="47" stopIfTrue="1">
      <formula>W426=0</formula>
    </cfRule>
  </conditionalFormatting>
  <conditionalFormatting sqref="U422:U425">
    <cfRule type="expression" dxfId="404" priority="20" stopIfTrue="1">
      <formula>$W$426&gt;0</formula>
    </cfRule>
  </conditionalFormatting>
  <conditionalFormatting sqref="X422:X425">
    <cfRule type="expression" dxfId="403" priority="18" stopIfTrue="1">
      <formula>$W$426&gt;0</formula>
    </cfRule>
  </conditionalFormatting>
  <conditionalFormatting sqref="U526">
    <cfRule type="expression" dxfId="402" priority="6" stopIfTrue="1">
      <formula>$W$526&gt;0</formula>
    </cfRule>
  </conditionalFormatting>
  <conditionalFormatting sqref="D525:S526">
    <cfRule type="cellIs" dxfId="401" priority="10" stopIfTrue="1" operator="equal">
      <formula>"a"</formula>
    </cfRule>
    <cfRule type="cellIs" dxfId="400" priority="11" stopIfTrue="1" operator="equal">
      <formula>"s"</formula>
    </cfRule>
  </conditionalFormatting>
  <conditionalFormatting sqref="X526">
    <cfRule type="expression" dxfId="399" priority="13" stopIfTrue="1">
      <formula>SUM(W525,W526)&gt;0</formula>
    </cfRule>
    <cfRule type="expression" dxfId="398" priority="14" stopIfTrue="1">
      <formula>W526=0</formula>
    </cfRule>
  </conditionalFormatting>
  <conditionalFormatting sqref="X525">
    <cfRule type="expression" dxfId="397" priority="15" stopIfTrue="1">
      <formula>SUM(W526,W525)&gt;0</formula>
    </cfRule>
    <cfRule type="expression" dxfId="396" priority="16" stopIfTrue="1">
      <formula>W525=0</formula>
    </cfRule>
  </conditionalFormatting>
  <conditionalFormatting sqref="U525">
    <cfRule type="expression" dxfId="395" priority="17" stopIfTrue="1">
      <formula>SUM(W526:W526)&gt;0</formula>
    </cfRule>
  </conditionalFormatting>
  <conditionalFormatting sqref="D527:S527">
    <cfRule type="cellIs" dxfId="394" priority="3" stopIfTrue="1" operator="equal">
      <formula>"a"</formula>
    </cfRule>
    <cfRule type="cellIs" dxfId="393" priority="4" stopIfTrue="1" operator="equal">
      <formula>"s"</formula>
    </cfRule>
  </conditionalFormatting>
  <conditionalFormatting sqref="Z527">
    <cfRule type="cellIs" dxfId="392" priority="5" stopIfTrue="1" operator="equal">
      <formula>"a"</formula>
    </cfRule>
  </conditionalFormatting>
  <conditionalFormatting sqref="U527">
    <cfRule type="expression" dxfId="391" priority="1" stopIfTrue="1">
      <formula>SUM(W528:W528)&gt;0</formula>
    </cfRule>
  </conditionalFormatting>
  <conditionalFormatting sqref="X527">
    <cfRule type="expression" dxfId="390" priority="2" stopIfTrue="1">
      <formula>W527=0</formula>
    </cfRule>
  </conditionalFormatting>
  <dataValidations count="5">
    <dataValidation allowBlank="1" showInputMessage="1" showErrorMessage="1" prompt="Fill &quot;a&quot; for closed-loop, &quot;s&quot; for open-loop." sqref="D310:S310" xr:uid="{00000000-0002-0000-0B00-000000000000}"/>
    <dataValidation allowBlank="1" showInputMessage="1" showErrorMessage="1" prompt="Fill &quot;a&quot; for hybrid." sqref="D311:S311" xr:uid="{00000000-0002-0000-0B00-000001000000}"/>
    <dataValidation allowBlank="1" showInputMessage="1" showErrorMessage="1" prompt="Use NA only if ship is solely powered by LNG" sqref="T277" xr:uid="{00000000-0002-0000-0B00-000002000000}"/>
    <dataValidation allowBlank="1" showErrorMessage="1" sqref="T290" xr:uid="{00000000-0002-0000-0B00-000003000000}"/>
    <dataValidation type="custom" allowBlank="1" showInputMessage="1" showErrorMessage="1" errorTitle="Input check" error="This cell must be filled-in ONLY if the answer is YES (If the answer is NO, fill-in Alternative 2 below)" sqref="D405:S405" xr:uid="{05F5D225-5221-4E13-B05C-03DAD303460B}">
      <formula1>OR(ISNUMBER(FIND("a",D405:E405)),ISNUMBER(FIND("A",D405:E405)))</formula1>
    </dataValidation>
  </dataValidations>
  <printOptions horizontalCentered="1"/>
  <pageMargins left="0.35433070866141736" right="0.35433070866141736" top="0.19685039370078741" bottom="0.27559055118110237" header="0.15748031496062992" footer="0.11811023622047245"/>
  <pageSetup paperSize="9" scale="44" orientation="landscape" r:id="rId1"/>
  <headerFooter alignWithMargins="0">
    <oddFooter>&amp;L&amp;11CKL ROR / VERSION 2023 / 1.0&amp;C&amp;11RMC-09&amp;R&amp;11&amp;P of &amp;N</oddFooter>
  </headerFooter>
  <rowBreaks count="29" manualBreakCount="29">
    <brk id="22" max="23" man="1"/>
    <brk id="40" max="23" man="1"/>
    <brk id="61" max="23" man="1"/>
    <brk id="80" max="23" man="1"/>
    <brk id="98" max="23" man="1"/>
    <brk id="113" max="23" man="1"/>
    <brk id="139" max="23" man="1"/>
    <brk id="156" max="23" man="1"/>
    <brk id="174" max="23" man="1"/>
    <brk id="189" max="23" man="1"/>
    <brk id="215" max="23" man="1"/>
    <brk id="237" max="23" man="1"/>
    <brk id="245" max="23" man="1"/>
    <brk id="274" max="23" man="1"/>
    <brk id="299" max="23" man="1"/>
    <brk id="315" max="23" man="1"/>
    <brk id="331" max="23" man="1"/>
    <brk id="346" max="23" man="1"/>
    <brk id="371" max="23" man="1"/>
    <brk id="401" max="23" man="1"/>
    <brk id="430" max="23" man="1"/>
    <brk id="458" max="23" man="1"/>
    <brk id="486" max="23" man="1"/>
    <brk id="514" max="23" man="1"/>
    <brk id="529" max="23" man="1"/>
    <brk id="558" max="23" man="1"/>
    <brk id="585" max="23" man="1"/>
    <brk id="608" max="23" man="1"/>
    <brk id="629"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Z287"/>
  <sheetViews>
    <sheetView zoomScale="50" zoomScaleNormal="50" zoomScaleSheetLayoutView="50" workbookViewId="0">
      <pane ySplit="3" topLeftCell="A4" activePane="bottomLeft" state="frozen"/>
      <selection activeCell="A4" sqref="A4"/>
      <selection pane="bottomLeft" activeCell="X1" sqref="X1"/>
    </sheetView>
  </sheetViews>
  <sheetFormatPr defaultColWidth="8.85546875" defaultRowHeight="33.75" x14ac:dyDescent="0.2"/>
  <cols>
    <col min="1" max="1" width="9.7109375" customWidth="1"/>
    <col min="2" max="2" width="13.5703125" style="28" customWidth="1"/>
    <col min="3" max="3" width="151.28515625" style="494" customWidth="1"/>
    <col min="4" max="7" width="5.7109375" style="2" customWidth="1"/>
    <col min="8" max="8" width="1.7109375" style="2" customWidth="1"/>
    <col min="9" max="9" width="5.7109375" style="2" hidden="1" customWidth="1"/>
    <col min="10" max="20" width="5.7109375" style="2" customWidth="1"/>
    <col min="21" max="21" width="8" style="2" customWidth="1"/>
    <col min="22" max="22" width="7.85546875" style="27" customWidth="1"/>
    <col min="23" max="23" width="2.42578125" style="29" hidden="1" customWidth="1"/>
    <col min="24" max="24" width="7.28515625" style="99" customWidth="1"/>
    <col min="25" max="25" width="8.85546875" style="6" customWidth="1"/>
    <col min="26" max="26" width="11.28515625" style="6" bestFit="1" customWidth="1"/>
    <col min="27" max="28" width="12.85546875" style="6" customWidth="1"/>
    <col min="29" max="86" width="8.85546875" style="6" customWidth="1"/>
    <col min="87" max="16384" width="8.85546875" style="2"/>
  </cols>
  <sheetData>
    <row r="1" spans="1:182" customFormat="1" ht="40.15" customHeight="1" thickBot="1" x14ac:dyDescent="0.3">
      <c r="A1" s="100" t="str">
        <f>'Checklist - Basic Ship Ro-Ro'!A1</f>
        <v xml:space="preserve">GA Code: </v>
      </c>
      <c r="B1" s="230"/>
      <c r="C1" s="292" t="str">
        <f>'Checklist - Basic Ship Ro-Ro'!C1</f>
        <v xml:space="preserve">Ship name:   </v>
      </c>
      <c r="D1" s="230"/>
      <c r="E1" s="228"/>
      <c r="F1" s="228"/>
      <c r="G1" s="228"/>
      <c r="H1" s="228"/>
      <c r="I1" s="228"/>
      <c r="J1" s="228"/>
      <c r="K1" s="228"/>
      <c r="L1" s="228"/>
      <c r="M1" s="228"/>
      <c r="N1" s="228"/>
      <c r="O1" s="228"/>
      <c r="P1" s="228"/>
      <c r="Q1" s="228"/>
      <c r="R1" s="228"/>
      <c r="S1" s="228"/>
      <c r="U1" s="30"/>
      <c r="V1" s="293" t="str">
        <f>'Checklist - Basic Ship Ro-Ro'!T1</f>
        <v xml:space="preserve">Date of Ship Survey:  </v>
      </c>
      <c r="W1" s="30"/>
      <c r="X1" s="30"/>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row>
    <row r="2" spans="1:182" ht="30.75" customHeight="1" thickBot="1" x14ac:dyDescent="0.25">
      <c r="A2" s="2"/>
      <c r="B2" s="727" t="s">
        <v>1230</v>
      </c>
      <c r="C2" s="728"/>
      <c r="D2" s="728"/>
      <c r="E2" s="728"/>
      <c r="F2" s="728"/>
      <c r="G2" s="728"/>
      <c r="H2" s="728"/>
      <c r="I2" s="728"/>
      <c r="J2" s="728"/>
      <c r="K2" s="728"/>
      <c r="L2" s="728"/>
      <c r="M2" s="728"/>
      <c r="N2" s="728"/>
      <c r="O2" s="728"/>
      <c r="P2" s="728"/>
      <c r="Q2" s="728"/>
      <c r="R2" s="728"/>
      <c r="S2" s="728"/>
      <c r="T2" s="1001"/>
      <c r="U2" s="1002"/>
      <c r="V2" s="495"/>
      <c r="AA2" s="1003" t="s">
        <v>756</v>
      </c>
      <c r="AB2" s="1004"/>
    </row>
    <row r="3" spans="1:182" ht="161.44999999999999" customHeight="1" thickBot="1" x14ac:dyDescent="0.25">
      <c r="A3" s="191"/>
      <c r="B3" s="496" t="s">
        <v>76</v>
      </c>
      <c r="C3" s="803" t="s">
        <v>757</v>
      </c>
      <c r="D3" s="1005"/>
      <c r="E3" s="1005"/>
      <c r="F3" s="1005"/>
      <c r="G3" s="1005"/>
      <c r="H3" s="1005"/>
      <c r="I3" s="1005"/>
      <c r="J3" s="1006"/>
      <c r="K3" s="804" t="s">
        <v>758</v>
      </c>
      <c r="L3" s="805"/>
      <c r="M3" s="806"/>
      <c r="N3" s="807" t="s">
        <v>171</v>
      </c>
      <c r="O3" s="808"/>
      <c r="P3" s="809"/>
      <c r="Q3" s="810" t="s">
        <v>126</v>
      </c>
      <c r="R3" s="1007"/>
      <c r="S3" s="1008"/>
      <c r="T3" s="1009" t="s">
        <v>232</v>
      </c>
      <c r="U3" s="811"/>
      <c r="V3" s="495"/>
      <c r="AA3" s="497" t="s">
        <v>759</v>
      </c>
      <c r="AB3" s="498" t="s">
        <v>760</v>
      </c>
    </row>
    <row r="4" spans="1:182" s="24" customFormat="1" ht="30" customHeight="1" thickBot="1" x14ac:dyDescent="0.25">
      <c r="A4" s="499"/>
      <c r="B4" s="287">
        <f>'Checklist - Ranking Ship Ro-Ro'!B4</f>
        <v>1000</v>
      </c>
      <c r="C4" s="997" t="str">
        <f>'Checklist - Ranking Ship Ro-Ro'!C4</f>
        <v>GENERAL</v>
      </c>
      <c r="D4" s="998"/>
      <c r="E4" s="998"/>
      <c r="F4" s="998"/>
      <c r="G4" s="998"/>
      <c r="H4" s="998"/>
      <c r="I4" s="998"/>
      <c r="J4" s="998"/>
      <c r="K4" s="999"/>
      <c r="L4" s="999"/>
      <c r="M4" s="999"/>
      <c r="N4" s="999"/>
      <c r="O4" s="999"/>
      <c r="P4" s="999"/>
      <c r="Q4" s="999"/>
      <c r="R4" s="999"/>
      <c r="S4" s="999"/>
      <c r="T4" s="999"/>
      <c r="U4" s="1000"/>
      <c r="V4" s="500"/>
      <c r="W4" s="100"/>
      <c r="X4" s="99"/>
      <c r="Y4" s="6"/>
      <c r="Z4" s="138"/>
      <c r="AA4" s="6"/>
      <c r="AB4" s="6"/>
      <c r="AC4" s="6"/>
      <c r="AD4" s="6"/>
      <c r="AE4" s="6"/>
      <c r="AF4" s="6"/>
      <c r="AG4" s="6"/>
      <c r="AH4" s="6"/>
      <c r="AI4" s="6"/>
      <c r="AJ4" s="6"/>
      <c r="AK4" s="6"/>
      <c r="AL4" s="6"/>
      <c r="AM4" s="6"/>
      <c r="AN4" s="6"/>
      <c r="AO4" s="6"/>
      <c r="AP4" s="6"/>
      <c r="AQ4" s="6"/>
      <c r="AR4" s="6"/>
      <c r="AS4" s="6"/>
      <c r="AT4" s="6"/>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row>
    <row r="5" spans="1:182" s="24" customFormat="1" ht="27.95" customHeight="1" x14ac:dyDescent="0.2">
      <c r="A5" s="499"/>
      <c r="B5" s="120">
        <f>'Checklist - Ranking Ship Ro-Ro'!B5</f>
        <v>1200</v>
      </c>
      <c r="C5" s="765" t="str">
        <f>'Checklist - Ranking Ship Ro-Ro'!C5</f>
        <v>Enclosed Space Entry &amp; Hot Work</v>
      </c>
      <c r="D5" s="762"/>
      <c r="E5" s="762"/>
      <c r="F5" s="762"/>
      <c r="G5" s="762"/>
      <c r="H5" s="762"/>
      <c r="I5" s="762"/>
      <c r="J5" s="763"/>
      <c r="K5" s="975">
        <f>'Checklist - Ranking Ship Ro-Ro'!U16</f>
        <v>0</v>
      </c>
      <c r="L5" s="976"/>
      <c r="M5" s="977"/>
      <c r="N5" s="984">
        <f>'Checklist - Ranking Ship Ro-Ro'!V16</f>
        <v>70</v>
      </c>
      <c r="O5" s="985"/>
      <c r="P5" s="986"/>
      <c r="Q5" s="789">
        <f>'Checklist - Ranking Ship Ro-Ro'!F17</f>
        <v>70</v>
      </c>
      <c r="R5" s="790"/>
      <c r="S5" s="790"/>
      <c r="T5" s="978"/>
      <c r="U5" s="865"/>
      <c r="V5" s="500"/>
      <c r="W5" s="339"/>
      <c r="X5" s="339"/>
      <c r="Y5" s="6"/>
      <c r="Z5" s="138"/>
      <c r="AA5" s="503"/>
      <c r="AB5" s="504" t="str">
        <f t="shared" ref="AB5:AB14" si="0">IF(Q5=N5, IF(K5=N5,"a","s"),"")</f>
        <v>s</v>
      </c>
      <c r="AC5" s="6"/>
      <c r="AD5" s="6"/>
      <c r="AE5" s="6"/>
      <c r="AF5" s="6"/>
      <c r="AG5" s="6"/>
      <c r="AH5" s="6"/>
      <c r="AI5" s="6"/>
      <c r="AJ5" s="6"/>
      <c r="AK5" s="6"/>
      <c r="AL5" s="6"/>
      <c r="AM5" s="6"/>
      <c r="AN5" s="6"/>
      <c r="AO5" s="6"/>
      <c r="AP5" s="6"/>
      <c r="AQ5" s="6"/>
      <c r="AR5" s="6"/>
      <c r="AS5" s="6"/>
      <c r="AT5" s="6"/>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row>
    <row r="6" spans="1:182" s="24" customFormat="1" ht="27.95" customHeight="1" x14ac:dyDescent="0.2">
      <c r="A6" s="499"/>
      <c r="B6" s="120">
        <f>'Checklist - Ranking Ship Ro-Ro'!B18</f>
        <v>1300</v>
      </c>
      <c r="C6" s="765" t="str">
        <f>'Checklist - Ranking Ship Ro-Ro'!C18</f>
        <v>Compressor for the refilling of air cylinders for breathing apparatus or Alternative, Additional Green Award requirement</v>
      </c>
      <c r="D6" s="762"/>
      <c r="E6" s="762"/>
      <c r="F6" s="762"/>
      <c r="G6" s="762"/>
      <c r="H6" s="762"/>
      <c r="I6" s="762"/>
      <c r="J6" s="763"/>
      <c r="K6" s="975">
        <f>'Checklist - Ranking Ship Ro-Ro'!U21</f>
        <v>0</v>
      </c>
      <c r="L6" s="976"/>
      <c r="M6" s="977"/>
      <c r="N6" s="984">
        <f>'Checklist - Ranking Ship Ro-Ro'!V21</f>
        <v>20</v>
      </c>
      <c r="O6" s="985"/>
      <c r="P6" s="986"/>
      <c r="Q6" s="789">
        <f>'Checklist - Ranking Ship Ro-Ro'!F22</f>
        <v>10</v>
      </c>
      <c r="R6" s="790"/>
      <c r="S6" s="790"/>
      <c r="T6" s="978"/>
      <c r="U6" s="865"/>
      <c r="V6" s="500"/>
      <c r="W6" s="339"/>
      <c r="X6" s="339"/>
      <c r="Y6" s="6"/>
      <c r="Z6" s="138"/>
      <c r="AA6" s="503"/>
      <c r="AB6" s="504" t="str">
        <f t="shared" si="0"/>
        <v/>
      </c>
      <c r="AC6" s="6"/>
      <c r="AD6" s="6"/>
      <c r="AE6" s="6"/>
      <c r="AF6" s="6"/>
      <c r="AG6" s="6"/>
      <c r="AH6" s="6"/>
      <c r="AI6" s="6"/>
      <c r="AJ6" s="6"/>
      <c r="AK6" s="6"/>
      <c r="AL6" s="6"/>
      <c r="AM6" s="6"/>
      <c r="AN6" s="6"/>
      <c r="AO6" s="6"/>
      <c r="AP6" s="6"/>
      <c r="AQ6" s="6"/>
      <c r="AR6" s="6"/>
      <c r="AS6" s="6"/>
      <c r="AT6" s="6"/>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row>
    <row r="7" spans="1:182" s="24" customFormat="1" ht="27.95" customHeight="1" x14ac:dyDescent="0.2">
      <c r="A7" s="499"/>
      <c r="B7" s="120">
        <f>'Checklist - Ranking Ship Ro-Ro'!B23</f>
        <v>1400</v>
      </c>
      <c r="C7" s="765" t="str">
        <f>'Checklist - Ranking Ship Ro-Ro'!C23</f>
        <v>Control of drugs &amp; alcohol onboard</v>
      </c>
      <c r="D7" s="762"/>
      <c r="E7" s="762"/>
      <c r="F7" s="762"/>
      <c r="G7" s="762"/>
      <c r="H7" s="762"/>
      <c r="I7" s="762"/>
      <c r="J7" s="763"/>
      <c r="K7" s="975">
        <f>'Checklist - Ranking Ship Ro-Ro'!U28</f>
        <v>0</v>
      </c>
      <c r="L7" s="976"/>
      <c r="M7" s="977"/>
      <c r="N7" s="984">
        <f>'Checklist - Ranking Ship Ro-Ro'!V28</f>
        <v>35</v>
      </c>
      <c r="O7" s="985"/>
      <c r="P7" s="986"/>
      <c r="Q7" s="789">
        <f>'Checklist - Ranking Ship Ro-Ro'!F29</f>
        <v>20</v>
      </c>
      <c r="R7" s="790"/>
      <c r="S7" s="790"/>
      <c r="T7" s="978"/>
      <c r="U7" s="865"/>
      <c r="V7" s="500"/>
      <c r="W7" s="339"/>
      <c r="X7" s="339"/>
      <c r="Y7" s="6"/>
      <c r="Z7" s="138"/>
      <c r="AA7" s="503"/>
      <c r="AB7" s="504" t="str">
        <f t="shared" si="0"/>
        <v/>
      </c>
      <c r="AC7" s="6"/>
      <c r="AD7" s="6"/>
      <c r="AE7" s="6"/>
      <c r="AF7" s="6"/>
      <c r="AG7" s="6"/>
      <c r="AH7" s="6"/>
      <c r="AI7" s="6"/>
      <c r="AJ7" s="6"/>
      <c r="AK7" s="6"/>
      <c r="AL7" s="6"/>
      <c r="AM7" s="6"/>
      <c r="AN7" s="6"/>
      <c r="AO7" s="6"/>
      <c r="AP7" s="6"/>
      <c r="AQ7" s="6"/>
      <c r="AR7" s="6"/>
      <c r="AS7" s="6"/>
      <c r="AT7" s="6"/>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row>
    <row r="8" spans="1:182" s="24" customFormat="1" ht="27.95" customHeight="1" x14ac:dyDescent="0.2">
      <c r="A8" s="77"/>
      <c r="B8" s="120">
        <f>'Checklist - Ranking Ship Ro-Ro'!B30</f>
        <v>1500</v>
      </c>
      <c r="C8" s="765" t="str">
        <f>'Checklist - Ranking Ship Ro-Ro'!C30</f>
        <v>Emergency Response System</v>
      </c>
      <c r="D8" s="762"/>
      <c r="E8" s="762"/>
      <c r="F8" s="762"/>
      <c r="G8" s="762"/>
      <c r="H8" s="762"/>
      <c r="I8" s="762"/>
      <c r="J8" s="763"/>
      <c r="K8" s="975">
        <f>'Checklist - Ranking Ship Ro-Ro'!U34</f>
        <v>0</v>
      </c>
      <c r="L8" s="976"/>
      <c r="M8" s="977"/>
      <c r="N8" s="984">
        <f>'Checklist - Ranking Ship Ro-Ro'!V34</f>
        <v>30</v>
      </c>
      <c r="O8" s="985"/>
      <c r="P8" s="986"/>
      <c r="Q8" s="789">
        <f>'Checklist - Ranking Ship Ro-Ro'!F35</f>
        <v>15</v>
      </c>
      <c r="R8" s="790"/>
      <c r="S8" s="790"/>
      <c r="T8" s="978"/>
      <c r="U8" s="865"/>
      <c r="V8" s="500"/>
      <c r="W8" s="339"/>
      <c r="X8" s="339"/>
      <c r="Y8" s="6"/>
      <c r="Z8" s="138"/>
      <c r="AA8" s="503"/>
      <c r="AB8" s="504" t="str">
        <f t="shared" si="0"/>
        <v/>
      </c>
      <c r="AC8" s="6"/>
      <c r="AD8" s="6"/>
      <c r="AE8" s="6"/>
      <c r="AF8" s="6"/>
      <c r="AG8" s="6"/>
      <c r="AH8" s="6"/>
      <c r="AI8" s="6"/>
      <c r="AJ8" s="6"/>
      <c r="AK8" s="6"/>
      <c r="AL8" s="6"/>
      <c r="AM8" s="6"/>
      <c r="AN8" s="6"/>
      <c r="AO8" s="6"/>
      <c r="AP8" s="6"/>
      <c r="AQ8" s="6"/>
      <c r="AR8" s="6"/>
      <c r="AS8" s="6"/>
      <c r="AT8" s="6"/>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row>
    <row r="9" spans="1:182" s="24" customFormat="1" ht="27.95" customHeight="1" x14ac:dyDescent="0.2">
      <c r="A9" s="77"/>
      <c r="B9" s="120" t="str">
        <f>'Checklist - Ranking Ship Ro-Ro'!B36</f>
        <v>1510</v>
      </c>
      <c r="C9" s="765" t="str">
        <f>'Checklist - Ranking Ship Ro-Ro'!C36</f>
        <v>Emergency Oil Recovery</v>
      </c>
      <c r="D9" s="762"/>
      <c r="E9" s="762"/>
      <c r="F9" s="762"/>
      <c r="G9" s="762"/>
      <c r="H9" s="762"/>
      <c r="I9" s="762"/>
      <c r="J9" s="763"/>
      <c r="K9" s="975">
        <f>'Checklist - Ranking Ship Ro-Ro'!U39</f>
        <v>0</v>
      </c>
      <c r="L9" s="976"/>
      <c r="M9" s="977"/>
      <c r="N9" s="984">
        <f>'Checklist - Ranking Ship Ro-Ro'!V39</f>
        <v>10</v>
      </c>
      <c r="O9" s="985"/>
      <c r="P9" s="986"/>
      <c r="Q9" s="789">
        <f>'Checklist - Ranking Ship Ro-Ro'!F40</f>
        <v>0</v>
      </c>
      <c r="R9" s="790"/>
      <c r="S9" s="790"/>
      <c r="T9" s="978"/>
      <c r="U9" s="865"/>
      <c r="V9" s="500"/>
      <c r="W9" s="339"/>
      <c r="X9" s="339"/>
      <c r="Y9" s="6"/>
      <c r="Z9" s="138"/>
      <c r="AA9" s="503"/>
      <c r="AB9" s="504" t="str">
        <f t="shared" ref="AB9" si="1">IF(Q9=N9, IF(K9=N9,"a","s"),"")</f>
        <v/>
      </c>
      <c r="AC9" s="6"/>
      <c r="AD9" s="6"/>
      <c r="AE9" s="6"/>
      <c r="AF9" s="6"/>
      <c r="AG9" s="6"/>
      <c r="AH9" s="6"/>
      <c r="AI9" s="6"/>
      <c r="AJ9" s="6"/>
      <c r="AK9" s="6"/>
      <c r="AL9" s="6"/>
      <c r="AM9" s="6"/>
      <c r="AN9" s="6"/>
      <c r="AO9" s="6"/>
      <c r="AP9" s="6"/>
      <c r="AQ9" s="6"/>
      <c r="AR9" s="6"/>
      <c r="AS9" s="6"/>
      <c r="AT9" s="6"/>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row>
    <row r="10" spans="1:182" s="24" customFormat="1" ht="27.95" customHeight="1" x14ac:dyDescent="0.2">
      <c r="A10" s="77"/>
      <c r="B10" s="120" t="str">
        <f>'Checklist - Ranking Ship Ro-Ro'!B41</f>
        <v>1550</v>
      </c>
      <c r="C10" s="765" t="str">
        <f>'Checklist - Ranking Ship Ro-Ro'!C41</f>
        <v>Fire Safety Standards</v>
      </c>
      <c r="D10" s="762"/>
      <c r="E10" s="762"/>
      <c r="F10" s="762"/>
      <c r="G10" s="762"/>
      <c r="H10" s="762"/>
      <c r="I10" s="762"/>
      <c r="J10" s="763"/>
      <c r="K10" s="975">
        <f>'Checklist - Ranking Ship Ro-Ro'!U60</f>
        <v>0</v>
      </c>
      <c r="L10" s="976"/>
      <c r="M10" s="977"/>
      <c r="N10" s="984">
        <f>'Checklist - Ranking Ship Ro-Ro'!V60</f>
        <v>125</v>
      </c>
      <c r="O10" s="985"/>
      <c r="P10" s="986"/>
      <c r="Q10" s="789">
        <f>'Checklist - Ranking Ship Ro-Ro'!F61</f>
        <v>50</v>
      </c>
      <c r="R10" s="790"/>
      <c r="S10" s="790"/>
      <c r="T10" s="978"/>
      <c r="U10" s="865"/>
      <c r="V10" s="500"/>
      <c r="W10" s="339"/>
      <c r="X10" s="339"/>
      <c r="Y10" s="6"/>
      <c r="Z10" s="138"/>
      <c r="AA10" s="503"/>
      <c r="AB10" s="504" t="str">
        <f t="shared" si="0"/>
        <v/>
      </c>
      <c r="AC10" s="6"/>
      <c r="AD10" s="6"/>
      <c r="AE10" s="6"/>
      <c r="AF10" s="6"/>
      <c r="AG10" s="6"/>
      <c r="AH10" s="6"/>
      <c r="AI10" s="6"/>
      <c r="AJ10" s="6"/>
      <c r="AK10" s="6"/>
      <c r="AL10" s="6"/>
      <c r="AM10" s="6"/>
      <c r="AN10" s="6"/>
      <c r="AO10" s="6"/>
      <c r="AP10" s="6"/>
      <c r="AQ10" s="6"/>
      <c r="AR10" s="6"/>
      <c r="AS10" s="6"/>
      <c r="AT10" s="6"/>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row>
    <row r="11" spans="1:182" s="24" customFormat="1" ht="27.95" customHeight="1" x14ac:dyDescent="0.2">
      <c r="A11" s="77"/>
      <c r="B11" s="120" t="str">
        <f>'Checklist - Ranking Ship Ro-Ro'!B62</f>
        <v>1600</v>
      </c>
      <c r="C11" s="765" t="str">
        <f>'Checklist - Ranking Ship Ro-Ro'!C62</f>
        <v>Computer Systems, Networks, Data Security and Training. GA requirement</v>
      </c>
      <c r="D11" s="762"/>
      <c r="E11" s="762"/>
      <c r="F11" s="762"/>
      <c r="G11" s="762"/>
      <c r="H11" s="762"/>
      <c r="I11" s="762"/>
      <c r="J11" s="763"/>
      <c r="K11" s="975">
        <f>'Checklist - Ranking Ship Ro-Ro'!U70</f>
        <v>0</v>
      </c>
      <c r="L11" s="976"/>
      <c r="M11" s="977"/>
      <c r="N11" s="984">
        <f>'Checklist - Ranking Ship Ro-Ro'!V70</f>
        <v>60</v>
      </c>
      <c r="O11" s="985"/>
      <c r="P11" s="986"/>
      <c r="Q11" s="789">
        <f>'Checklist - Ranking Ship Ro-Ro'!F71</f>
        <v>30</v>
      </c>
      <c r="R11" s="790"/>
      <c r="S11" s="790"/>
      <c r="T11" s="978"/>
      <c r="U11" s="865"/>
      <c r="V11" s="500"/>
      <c r="W11" s="339"/>
      <c r="X11" s="339"/>
      <c r="Y11" s="6"/>
      <c r="Z11" s="138"/>
      <c r="AA11" s="503"/>
      <c r="AB11" s="504" t="str">
        <f t="shared" si="0"/>
        <v/>
      </c>
      <c r="AC11" s="6"/>
      <c r="AD11" s="6"/>
      <c r="AE11" s="6"/>
      <c r="AF11" s="6"/>
      <c r="AG11" s="6"/>
      <c r="AH11" s="6"/>
      <c r="AI11" s="6"/>
      <c r="AJ11" s="6"/>
      <c r="AK11" s="6"/>
      <c r="AL11" s="6"/>
      <c r="AM11" s="6"/>
      <c r="AN11" s="6"/>
      <c r="AO11" s="6"/>
      <c r="AP11" s="6"/>
      <c r="AQ11" s="6"/>
      <c r="AR11" s="6"/>
      <c r="AS11" s="6"/>
      <c r="AT11" s="6"/>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row>
    <row r="12" spans="1:182" s="24" customFormat="1" ht="27.95" customHeight="1" x14ac:dyDescent="0.2">
      <c r="A12" s="77"/>
      <c r="B12" s="120" t="str">
        <f>'Checklist - Ranking Ship Ro-Ro'!B72</f>
        <v>1610</v>
      </c>
      <c r="C12" s="765" t="str">
        <f>'Checklist - Ranking Ship Ro-Ro'!C72</f>
        <v>Cyber Risk Management</v>
      </c>
      <c r="D12" s="762"/>
      <c r="E12" s="762"/>
      <c r="F12" s="762"/>
      <c r="G12" s="762"/>
      <c r="H12" s="762"/>
      <c r="I12" s="762"/>
      <c r="J12" s="763"/>
      <c r="K12" s="975">
        <f>'Checklist - Ranking Ship Ro-Ro'!U79</f>
        <v>0</v>
      </c>
      <c r="L12" s="976"/>
      <c r="M12" s="977"/>
      <c r="N12" s="984">
        <f>'Checklist - Ranking Ship Ro-Ro'!V79</f>
        <v>35</v>
      </c>
      <c r="O12" s="985"/>
      <c r="P12" s="986"/>
      <c r="Q12" s="789">
        <f>'Checklist - Ranking Ship Ro-Ro'!F80</f>
        <v>15</v>
      </c>
      <c r="R12" s="790"/>
      <c r="S12" s="790"/>
      <c r="T12" s="978"/>
      <c r="U12" s="865"/>
      <c r="V12" s="500"/>
      <c r="W12" s="339"/>
      <c r="X12" s="339"/>
      <c r="Y12" s="6"/>
      <c r="Z12" s="138"/>
      <c r="AA12" s="503"/>
      <c r="AB12" s="504" t="str">
        <f t="shared" si="0"/>
        <v/>
      </c>
      <c r="AC12" s="6"/>
      <c r="AD12" s="6"/>
      <c r="AE12" s="6"/>
      <c r="AF12" s="6"/>
      <c r="AG12" s="6"/>
      <c r="AH12" s="6"/>
      <c r="AI12" s="6"/>
      <c r="AJ12" s="6"/>
      <c r="AK12" s="6"/>
      <c r="AL12" s="6"/>
      <c r="AM12" s="6"/>
      <c r="AN12" s="6"/>
      <c r="AO12" s="6"/>
      <c r="AP12" s="6"/>
      <c r="AQ12" s="6"/>
      <c r="AR12" s="6"/>
      <c r="AS12" s="6"/>
      <c r="AT12" s="6"/>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row>
    <row r="13" spans="1:182" s="24" customFormat="1" ht="27.95" customHeight="1" x14ac:dyDescent="0.2">
      <c r="A13" s="77"/>
      <c r="B13" s="120" t="str">
        <f>'Checklist - Ranking Ship Ro-Ro'!B81</f>
        <v>1700</v>
      </c>
      <c r="C13" s="765" t="str">
        <f>'Checklist - Ranking Ship Ro-Ro'!C81</f>
        <v>Noise and Vibration Management</v>
      </c>
      <c r="D13" s="762"/>
      <c r="E13" s="762"/>
      <c r="F13" s="762"/>
      <c r="G13" s="762"/>
      <c r="H13" s="762"/>
      <c r="I13" s="762"/>
      <c r="J13" s="763"/>
      <c r="K13" s="975">
        <f>'Checklist - Ranking Ship Ro-Ro'!U92</f>
        <v>0</v>
      </c>
      <c r="L13" s="976"/>
      <c r="M13" s="977"/>
      <c r="N13" s="984">
        <f>'Checklist - Ranking Ship Ro-Ro'!V92</f>
        <v>50</v>
      </c>
      <c r="O13" s="985"/>
      <c r="P13" s="986"/>
      <c r="Q13" s="789">
        <f>'Checklist - Ranking Ship Ro-Ro'!F93</f>
        <v>15</v>
      </c>
      <c r="R13" s="790"/>
      <c r="S13" s="790"/>
      <c r="T13" s="978"/>
      <c r="U13" s="865"/>
      <c r="V13" s="500"/>
      <c r="W13" s="339"/>
      <c r="X13" s="339"/>
      <c r="Y13" s="6"/>
      <c r="Z13" s="138"/>
      <c r="AA13" s="503"/>
      <c r="AB13" s="504" t="str">
        <f t="shared" si="0"/>
        <v/>
      </c>
      <c r="AC13" s="6"/>
      <c r="AD13" s="6"/>
      <c r="AE13" s="6"/>
      <c r="AF13" s="6"/>
      <c r="AG13" s="6"/>
      <c r="AH13" s="6"/>
      <c r="AI13" s="6"/>
      <c r="AJ13" s="6"/>
      <c r="AK13" s="6"/>
      <c r="AL13" s="6"/>
      <c r="AM13" s="6"/>
      <c r="AN13" s="6"/>
      <c r="AO13" s="6"/>
      <c r="AP13" s="6"/>
      <c r="AQ13" s="6"/>
      <c r="AR13" s="6"/>
      <c r="AS13" s="6"/>
      <c r="AT13" s="6"/>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row>
    <row r="14" spans="1:182" s="24" customFormat="1" ht="27.95" customHeight="1" thickBot="1" x14ac:dyDescent="0.25">
      <c r="A14" s="77"/>
      <c r="B14" s="120" t="str">
        <f>'Checklist - Ranking Ship Ro-Ro'!B94</f>
        <v>1710</v>
      </c>
      <c r="C14" s="765" t="str">
        <f>'Checklist - Ranking Ship Ro-Ro'!C94</f>
        <v>Underwater Noise and Vibration Management</v>
      </c>
      <c r="D14" s="762"/>
      <c r="E14" s="762"/>
      <c r="F14" s="762"/>
      <c r="G14" s="762"/>
      <c r="H14" s="762"/>
      <c r="I14" s="762"/>
      <c r="J14" s="763"/>
      <c r="K14" s="975">
        <f>'Checklist - Ranking Ship Ro-Ro'!U97</f>
        <v>0</v>
      </c>
      <c r="L14" s="976"/>
      <c r="M14" s="977"/>
      <c r="N14" s="984">
        <f>'Checklist - Ranking Ship Ro-Ro'!V97</f>
        <v>10</v>
      </c>
      <c r="O14" s="985"/>
      <c r="P14" s="986"/>
      <c r="Q14" s="789">
        <f>'Checklist - Ranking Ship Ro-Ro'!F98</f>
        <v>0</v>
      </c>
      <c r="R14" s="790"/>
      <c r="S14" s="790"/>
      <c r="T14" s="978"/>
      <c r="U14" s="865"/>
      <c r="V14" s="500"/>
      <c r="W14" s="339"/>
      <c r="X14" s="339"/>
      <c r="Y14" s="6"/>
      <c r="Z14" s="138"/>
      <c r="AA14" s="505"/>
      <c r="AB14" s="506" t="str">
        <f t="shared" si="0"/>
        <v/>
      </c>
      <c r="AC14" s="6"/>
      <c r="AD14" s="6"/>
      <c r="AE14" s="6"/>
      <c r="AF14" s="6"/>
      <c r="AG14" s="6"/>
      <c r="AH14" s="6"/>
      <c r="AI14" s="6"/>
      <c r="AJ14" s="6"/>
      <c r="AK14" s="6"/>
      <c r="AL14" s="6"/>
      <c r="AM14" s="6"/>
      <c r="AN14" s="6"/>
      <c r="AO14" s="6"/>
      <c r="AP14" s="6"/>
      <c r="AQ14" s="6"/>
      <c r="AR14" s="6"/>
      <c r="AS14" s="6"/>
      <c r="AT14" s="6"/>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row>
    <row r="15" spans="1:182" s="24" customFormat="1" ht="27.95" customHeight="1" thickBot="1" x14ac:dyDescent="0.25">
      <c r="A15" s="77"/>
      <c r="B15" s="120" t="str">
        <f>'Checklist - Ranking Ship Ro-Ro'!B99</f>
        <v>1800</v>
      </c>
      <c r="C15" s="765" t="str">
        <f>'Checklist - Ranking Ship Ro-Ro'!C99</f>
        <v>Social Dimension / Sustainability</v>
      </c>
      <c r="D15" s="762"/>
      <c r="E15" s="762"/>
      <c r="F15" s="762"/>
      <c r="G15" s="762"/>
      <c r="H15" s="762"/>
      <c r="I15" s="762"/>
      <c r="J15" s="763"/>
      <c r="K15" s="975">
        <f>'Checklist - Ranking Ship Ro-Ro'!U112</f>
        <v>0</v>
      </c>
      <c r="L15" s="976"/>
      <c r="M15" s="977"/>
      <c r="N15" s="984">
        <f>'Checklist - Ranking Ship Ro-Ro'!V112</f>
        <v>50</v>
      </c>
      <c r="O15" s="985"/>
      <c r="P15" s="986"/>
      <c r="Q15" s="789">
        <f>'Checklist - Ranking Ship Ro-Ro'!F113</f>
        <v>10</v>
      </c>
      <c r="R15" s="790"/>
      <c r="S15" s="790"/>
      <c r="T15" s="978"/>
      <c r="U15" s="865"/>
      <c r="V15" s="500"/>
      <c r="W15" s="339"/>
      <c r="X15" s="339"/>
      <c r="Y15" s="6"/>
      <c r="Z15" s="138"/>
      <c r="AA15" s="505"/>
      <c r="AB15" s="506" t="str">
        <f t="shared" ref="AB15" si="2">IF(Q15=N15, IF(K15=N15,"a","s"),"")</f>
        <v/>
      </c>
      <c r="AC15" s="6"/>
      <c r="AD15" s="6"/>
      <c r="AE15" s="6"/>
      <c r="AF15" s="6"/>
      <c r="AG15" s="6"/>
      <c r="AH15" s="6"/>
      <c r="AI15" s="6"/>
      <c r="AJ15" s="6"/>
      <c r="AK15" s="6"/>
      <c r="AL15" s="6"/>
      <c r="AM15" s="6"/>
      <c r="AN15" s="6"/>
      <c r="AO15" s="6"/>
      <c r="AP15" s="6"/>
      <c r="AQ15" s="6"/>
      <c r="AR15" s="6"/>
      <c r="AS15" s="6"/>
      <c r="AT15" s="6"/>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row>
    <row r="16" spans="1:182" s="24" customFormat="1" ht="30" customHeight="1" thickBot="1" x14ac:dyDescent="0.25">
      <c r="A16" s="499"/>
      <c r="B16" s="520">
        <f>'Checklist - Ranking Ship Ro-Ro'!B114</f>
        <v>2000</v>
      </c>
      <c r="C16" s="979" t="str">
        <f>'Checklist - Ranking Ship Ro-Ro'!C114</f>
        <v>NAVIGATION / BRIDGE OPERATIONS</v>
      </c>
      <c r="D16" s="980"/>
      <c r="E16" s="980"/>
      <c r="F16" s="980"/>
      <c r="G16" s="980"/>
      <c r="H16" s="980"/>
      <c r="I16" s="980"/>
      <c r="J16" s="980"/>
      <c r="K16" s="672"/>
      <c r="L16" s="672"/>
      <c r="M16" s="672"/>
      <c r="N16" s="672"/>
      <c r="O16" s="672"/>
      <c r="P16" s="672"/>
      <c r="Q16" s="672"/>
      <c r="R16" s="672"/>
      <c r="S16" s="672"/>
      <c r="T16" s="672"/>
      <c r="U16" s="673"/>
      <c r="V16" s="500"/>
      <c r="W16" s="339"/>
      <c r="X16" s="339"/>
      <c r="Y16" s="6"/>
      <c r="Z16" s="138"/>
      <c r="AA16" s="6"/>
      <c r="AB16" s="6"/>
      <c r="AC16" s="6"/>
      <c r="AD16" s="6"/>
      <c r="AE16" s="6"/>
      <c r="AF16" s="6"/>
      <c r="AG16" s="6"/>
      <c r="AH16" s="6"/>
      <c r="AI16" s="6"/>
      <c r="AJ16" s="6"/>
      <c r="AK16" s="6"/>
      <c r="AL16" s="6"/>
      <c r="AM16" s="6"/>
      <c r="AN16" s="6"/>
      <c r="AO16" s="6"/>
      <c r="AP16" s="6"/>
      <c r="AQ16" s="6"/>
      <c r="AR16" s="6"/>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row>
    <row r="17" spans="1:86" s="24" customFormat="1" ht="27.95" customHeight="1" x14ac:dyDescent="0.2">
      <c r="A17" s="77"/>
      <c r="B17" s="521" t="str">
        <f>'Checklist - Ranking Ship Ro-Ro'!B115</f>
        <v>2100</v>
      </c>
      <c r="C17" s="794" t="str">
        <f>'Checklist - Ranking Ship Ro-Ro'!C115</f>
        <v xml:space="preserve">Navigation               </v>
      </c>
      <c r="D17" s="795"/>
      <c r="E17" s="795"/>
      <c r="F17" s="795"/>
      <c r="G17" s="795"/>
      <c r="H17" s="795"/>
      <c r="I17" s="795"/>
      <c r="J17" s="796"/>
      <c r="K17" s="969">
        <f>'Checklist - Ranking Ship Ro-Ro'!U127</f>
        <v>0</v>
      </c>
      <c r="L17" s="970"/>
      <c r="M17" s="971"/>
      <c r="N17" s="981">
        <f>'Checklist - Ranking Ship Ro-Ro'!V127</f>
        <v>120</v>
      </c>
      <c r="O17" s="982"/>
      <c r="P17" s="983"/>
      <c r="Q17" s="972">
        <f>'Checklist - Ranking Ship Ro-Ro'!F128</f>
        <v>40</v>
      </c>
      <c r="R17" s="973"/>
      <c r="S17" s="973"/>
      <c r="T17" s="974"/>
      <c r="U17" s="695"/>
      <c r="V17" s="500"/>
      <c r="W17" s="339"/>
      <c r="X17" s="339"/>
      <c r="Y17" s="6"/>
      <c r="Z17" s="138"/>
      <c r="AA17" s="501"/>
      <c r="AB17" s="502" t="str">
        <f>IF(Q17=N17, IF(K17=N17,"a","s"),"")</f>
        <v/>
      </c>
      <c r="AC17" s="6"/>
      <c r="AD17" s="6"/>
      <c r="AE17" s="6"/>
      <c r="AF17" s="6"/>
      <c r="AG17" s="6"/>
      <c r="AH17" s="6"/>
      <c r="AI17" s="6"/>
      <c r="AJ17" s="6"/>
      <c r="AK17" s="6"/>
      <c r="AL17" s="6"/>
      <c r="AM17" s="6"/>
      <c r="AN17" s="6"/>
      <c r="AO17" s="6"/>
      <c r="AP17" s="6"/>
      <c r="AQ17" s="6"/>
      <c r="AR17" s="6"/>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row>
    <row r="18" spans="1:86" s="24" customFormat="1" ht="27.95" customHeight="1" x14ac:dyDescent="0.2">
      <c r="A18" s="77"/>
      <c r="B18" s="522" t="str">
        <f>'Checklist - Ranking Ship Ro-Ro'!B129</f>
        <v>2111</v>
      </c>
      <c r="C18" s="765" t="str">
        <f>'Checklist - Ranking Ship Ro-Ro'!C129</f>
        <v>Electronic chart display &amp; information systems / ECDIS</v>
      </c>
      <c r="D18" s="762"/>
      <c r="E18" s="762"/>
      <c r="F18" s="762"/>
      <c r="G18" s="762"/>
      <c r="H18" s="762"/>
      <c r="I18" s="762"/>
      <c r="J18" s="763"/>
      <c r="K18" s="975">
        <f>'Checklist - Ranking Ship Ro-Ro'!U138</f>
        <v>0</v>
      </c>
      <c r="L18" s="976"/>
      <c r="M18" s="977"/>
      <c r="N18" s="984">
        <f>'Checklist - Ranking Ship Ro-Ro'!V138</f>
        <v>55</v>
      </c>
      <c r="O18" s="985"/>
      <c r="P18" s="986"/>
      <c r="Q18" s="789">
        <f>'Checklist - Ranking Ship Ro-Ro'!F139</f>
        <v>30</v>
      </c>
      <c r="R18" s="790"/>
      <c r="S18" s="790"/>
      <c r="T18" s="978"/>
      <c r="U18" s="865"/>
      <c r="V18" s="500"/>
      <c r="W18" s="339"/>
      <c r="X18" s="339"/>
      <c r="Y18" s="6"/>
      <c r="Z18" s="138"/>
      <c r="AA18" s="503"/>
      <c r="AB18" s="504" t="str">
        <f>IF(Q18=N18, IF(K18=N18,"a","s"),"")</f>
        <v/>
      </c>
      <c r="AC18" s="6"/>
      <c r="AD18" s="6"/>
      <c r="AE18" s="6"/>
      <c r="AF18" s="6"/>
      <c r="AG18" s="6"/>
      <c r="AH18" s="6"/>
      <c r="AI18" s="6"/>
      <c r="AJ18" s="6"/>
      <c r="AK18" s="6"/>
      <c r="AL18" s="6"/>
      <c r="AM18" s="6"/>
      <c r="AN18" s="6"/>
      <c r="AO18" s="6"/>
      <c r="AP18" s="6"/>
      <c r="AQ18" s="6"/>
      <c r="AR18" s="6"/>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row>
    <row r="19" spans="1:86" s="24" customFormat="1" ht="27.95" customHeight="1" x14ac:dyDescent="0.2">
      <c r="A19" s="77"/>
      <c r="B19" s="522">
        <f>'Checklist - Ranking Ship Ro-Ro'!B140</f>
        <v>2120</v>
      </c>
      <c r="C19" s="765" t="str">
        <f>'Checklist - Ranking Ship Ro-Ro'!C140</f>
        <v xml:space="preserve">Fuel Change Over / Ballast Water Exchange                       </v>
      </c>
      <c r="D19" s="762"/>
      <c r="E19" s="762"/>
      <c r="F19" s="762"/>
      <c r="G19" s="762"/>
      <c r="H19" s="762"/>
      <c r="I19" s="762"/>
      <c r="J19" s="763"/>
      <c r="K19" s="975">
        <f>'Checklist - Ranking Ship Ro-Ro'!U143</f>
        <v>0</v>
      </c>
      <c r="L19" s="976"/>
      <c r="M19" s="977"/>
      <c r="N19" s="984">
        <f>'Checklist - Ranking Ship Ro-Ro'!V143</f>
        <v>20</v>
      </c>
      <c r="O19" s="985"/>
      <c r="P19" s="986"/>
      <c r="Q19" s="789">
        <f>'Checklist - Ranking Ship Ro-Ro'!F144</f>
        <v>20</v>
      </c>
      <c r="R19" s="790"/>
      <c r="S19" s="790"/>
      <c r="T19" s="978"/>
      <c r="U19" s="865"/>
      <c r="V19" s="500"/>
      <c r="W19" s="339"/>
      <c r="X19" s="339"/>
      <c r="Y19" s="6"/>
      <c r="Z19" s="138"/>
      <c r="AA19" s="503"/>
      <c r="AB19" s="504" t="str">
        <f>IF(Q19=N19, IF(K19=N19,"a","s"),"")</f>
        <v>s</v>
      </c>
      <c r="AC19" s="6"/>
      <c r="AD19" s="6"/>
      <c r="AE19" s="6"/>
      <c r="AF19" s="6"/>
      <c r="AG19" s="6"/>
      <c r="AH19" s="6"/>
      <c r="AI19" s="6"/>
      <c r="AJ19" s="6"/>
      <c r="AK19" s="6"/>
      <c r="AL19" s="6"/>
      <c r="AM19" s="6"/>
      <c r="AN19" s="6"/>
      <c r="AO19" s="6"/>
      <c r="AP19" s="6"/>
      <c r="AQ19" s="6"/>
      <c r="AR19" s="6"/>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row>
    <row r="20" spans="1:86" s="24" customFormat="1" ht="27.95" customHeight="1" x14ac:dyDescent="0.2">
      <c r="A20" s="499"/>
      <c r="B20" s="522">
        <f>'Checklist - Ranking Ship Ro-Ro'!B145</f>
        <v>2200</v>
      </c>
      <c r="C20" s="765" t="str">
        <f>'Checklist - Ranking Ship Ro-Ro'!C145</f>
        <v>Helicopter / Ship Operations</v>
      </c>
      <c r="D20" s="762"/>
      <c r="E20" s="762"/>
      <c r="F20" s="762"/>
      <c r="G20" s="762"/>
      <c r="H20" s="762"/>
      <c r="I20" s="762"/>
      <c r="J20" s="763"/>
      <c r="K20" s="975">
        <f>'Checklist - Ranking Ship Ro-Ro'!U148</f>
        <v>0</v>
      </c>
      <c r="L20" s="976"/>
      <c r="M20" s="977"/>
      <c r="N20" s="984">
        <f>'Checklist - Ranking Ship Ro-Ro'!V148</f>
        <v>20</v>
      </c>
      <c r="O20" s="985"/>
      <c r="P20" s="986"/>
      <c r="Q20" s="789">
        <f>'Checklist - Ranking Ship Ro-Ro'!F149</f>
        <v>20</v>
      </c>
      <c r="R20" s="790"/>
      <c r="S20" s="790"/>
      <c r="T20" s="978"/>
      <c r="U20" s="865"/>
      <c r="V20" s="500"/>
      <c r="W20" s="339"/>
      <c r="X20" s="339"/>
      <c r="Y20" s="6"/>
      <c r="Z20" s="138"/>
      <c r="AA20" s="503"/>
      <c r="AB20" s="504" t="str">
        <f>IF(Q20=N20, IF(K20=N20,"a","s"),"")</f>
        <v>s</v>
      </c>
      <c r="AC20" s="6"/>
      <c r="AD20" s="6"/>
      <c r="AE20" s="6"/>
      <c r="AF20" s="6"/>
      <c r="AG20" s="6"/>
      <c r="AH20" s="6"/>
      <c r="AI20" s="6"/>
      <c r="AJ20" s="6"/>
      <c r="AK20" s="6"/>
      <c r="AL20" s="6"/>
      <c r="AM20" s="6"/>
      <c r="AN20" s="6"/>
      <c r="AO20" s="6"/>
      <c r="AP20" s="6"/>
      <c r="AQ20" s="6"/>
      <c r="AR20" s="6"/>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row>
    <row r="21" spans="1:86" s="24" customFormat="1" ht="27.95" customHeight="1" thickBot="1" x14ac:dyDescent="0.25">
      <c r="A21" s="499"/>
      <c r="B21" s="120">
        <f>'Checklist - Ranking Ship Ro-Ro'!B150</f>
        <v>2300</v>
      </c>
      <c r="C21" s="765" t="str">
        <f>'Checklist - Ranking Ship Ro-Ro'!C150</f>
        <v xml:space="preserve">Mooring Operations  </v>
      </c>
      <c r="D21" s="762"/>
      <c r="E21" s="762"/>
      <c r="F21" s="762"/>
      <c r="G21" s="762"/>
      <c r="H21" s="762"/>
      <c r="I21" s="762"/>
      <c r="J21" s="763"/>
      <c r="K21" s="975">
        <f>'Checklist - Ranking Ship Ro-Ro'!U155</f>
        <v>0</v>
      </c>
      <c r="L21" s="976"/>
      <c r="M21" s="977"/>
      <c r="N21" s="984">
        <f>'Checklist - Ranking Ship Ro-Ro'!V155</f>
        <v>50</v>
      </c>
      <c r="O21" s="985"/>
      <c r="P21" s="986"/>
      <c r="Q21" s="789">
        <f>'Checklist - Ranking Ship Ro-Ro'!F156</f>
        <v>30</v>
      </c>
      <c r="R21" s="790"/>
      <c r="S21" s="790"/>
      <c r="T21" s="978"/>
      <c r="U21" s="865"/>
      <c r="V21" s="500"/>
      <c r="W21" s="339"/>
      <c r="X21" s="339"/>
      <c r="Y21" s="6"/>
      <c r="Z21" s="138"/>
      <c r="AA21" s="505"/>
      <c r="AB21" s="506" t="str">
        <f>IF(Q21=N21, IF(K21=N21,"a","s"),"")</f>
        <v/>
      </c>
      <c r="AC21" s="6"/>
      <c r="AD21" s="6"/>
      <c r="AE21" s="6"/>
      <c r="AF21" s="6"/>
      <c r="AG21" s="6"/>
      <c r="AH21" s="6"/>
      <c r="AI21" s="6"/>
      <c r="AJ21" s="6"/>
      <c r="AK21" s="6"/>
      <c r="AL21" s="6"/>
      <c r="AM21" s="6"/>
      <c r="AN21" s="6"/>
      <c r="AO21" s="6"/>
      <c r="AP21" s="6"/>
      <c r="AQ21" s="6"/>
      <c r="AR21" s="6"/>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row>
    <row r="22" spans="1:86" s="24" customFormat="1" ht="30" customHeight="1" thickBot="1" x14ac:dyDescent="0.25">
      <c r="A22" s="499"/>
      <c r="B22" s="520">
        <f>'Checklist - Ranking Ship Ro-Ro'!B157</f>
        <v>3000</v>
      </c>
      <c r="C22" s="979" t="str">
        <f>'Checklist - Ranking Ship Ro-Ro'!C157</f>
        <v>MACHINERY / ENGINE OPERATIONS</v>
      </c>
      <c r="D22" s="980"/>
      <c r="E22" s="980"/>
      <c r="F22" s="980"/>
      <c r="G22" s="980"/>
      <c r="H22" s="980"/>
      <c r="I22" s="980"/>
      <c r="J22" s="980"/>
      <c r="K22" s="672"/>
      <c r="L22" s="672"/>
      <c r="M22" s="672"/>
      <c r="N22" s="672"/>
      <c r="O22" s="672"/>
      <c r="P22" s="672"/>
      <c r="Q22" s="672"/>
      <c r="R22" s="672"/>
      <c r="S22" s="672"/>
      <c r="T22" s="672"/>
      <c r="U22" s="673"/>
      <c r="V22" s="507"/>
      <c r="W22" s="339"/>
      <c r="X22" s="339"/>
      <c r="Y22" s="6"/>
      <c r="Z22" s="138"/>
      <c r="AA22" s="6"/>
      <c r="AB22" s="6"/>
      <c r="AC22" s="6"/>
      <c r="AD22" s="6"/>
      <c r="AE22" s="6"/>
      <c r="AF22" s="6"/>
      <c r="AG22" s="6"/>
      <c r="AH22" s="6"/>
      <c r="AI22" s="6"/>
      <c r="AJ22" s="6"/>
      <c r="AK22" s="6"/>
      <c r="AL22" s="6"/>
      <c r="AM22" s="6"/>
      <c r="AN22" s="6"/>
      <c r="AO22" s="6"/>
      <c r="AP22" s="6"/>
      <c r="AQ22" s="6"/>
      <c r="AR22" s="6"/>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row>
    <row r="23" spans="1:86" s="24" customFormat="1" ht="27.95" customHeight="1" thickBot="1" x14ac:dyDescent="0.25">
      <c r="A23" s="499"/>
      <c r="B23" s="521" t="str">
        <f>'Checklist - Ranking Ship Ro-Ro'!B158</f>
        <v>3100</v>
      </c>
      <c r="C23" s="794" t="str">
        <f>'Checklist - Ranking Ship Ro-Ro'!C158</f>
        <v xml:space="preserve">Bunker Operations </v>
      </c>
      <c r="D23" s="795"/>
      <c r="E23" s="795"/>
      <c r="F23" s="795"/>
      <c r="G23" s="795"/>
      <c r="H23" s="795"/>
      <c r="I23" s="795"/>
      <c r="J23" s="796"/>
      <c r="K23" s="969">
        <f>'Checklist - Ranking Ship Ro-Ro'!U164</f>
        <v>0</v>
      </c>
      <c r="L23" s="970"/>
      <c r="M23" s="971"/>
      <c r="N23" s="981">
        <f>'Checklist - Ranking Ship Ro-Ro'!V164</f>
        <v>50</v>
      </c>
      <c r="O23" s="982"/>
      <c r="P23" s="983"/>
      <c r="Q23" s="972">
        <f>'Checklist - Ranking Ship Ro-Ro'!F165</f>
        <v>50</v>
      </c>
      <c r="R23" s="973"/>
      <c r="S23" s="973"/>
      <c r="T23" s="974"/>
      <c r="U23" s="695"/>
      <c r="V23" s="500"/>
      <c r="W23" s="339"/>
      <c r="X23" s="339"/>
      <c r="Y23" s="6"/>
      <c r="Z23" s="138"/>
      <c r="AA23" s="501"/>
      <c r="AB23" s="502" t="str">
        <f>IF(Q23=N23, IF(K23=N23,"a","s"),"")</f>
        <v>s</v>
      </c>
      <c r="AC23" s="6"/>
      <c r="AD23" s="6"/>
      <c r="AE23" s="6"/>
      <c r="AF23" s="6"/>
      <c r="AG23" s="6"/>
      <c r="AH23" s="6"/>
      <c r="AI23" s="6"/>
      <c r="AJ23" s="6"/>
      <c r="AK23" s="6"/>
      <c r="AL23" s="6"/>
      <c r="AM23" s="6"/>
      <c r="AN23" s="6"/>
      <c r="AO23" s="6"/>
      <c r="AP23" s="6"/>
      <c r="AQ23" s="6"/>
      <c r="AR23" s="6"/>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row>
    <row r="24" spans="1:86" s="24" customFormat="1" ht="27.95" customHeight="1" x14ac:dyDescent="0.2">
      <c r="A24" s="499"/>
      <c r="B24" s="521" t="str">
        <f>'Checklist - Ranking Ship Ro-Ro'!B166</f>
        <v>3101</v>
      </c>
      <c r="C24" s="794" t="str">
        <f>'Checklist - Ranking Ship Ro-Ro'!C166</f>
        <v>Bunker Operations - LNG</v>
      </c>
      <c r="D24" s="795"/>
      <c r="E24" s="795"/>
      <c r="F24" s="795"/>
      <c r="G24" s="795"/>
      <c r="H24" s="795"/>
      <c r="I24" s="795"/>
      <c r="J24" s="796"/>
      <c r="K24" s="969">
        <f>'Checklist - Ranking Ship Ro-Ro'!U173</f>
        <v>0</v>
      </c>
      <c r="L24" s="970"/>
      <c r="M24" s="971"/>
      <c r="N24" s="981">
        <f>'Checklist - Ranking Ship Ro-Ro'!V173</f>
        <v>50</v>
      </c>
      <c r="O24" s="982"/>
      <c r="P24" s="983"/>
      <c r="Q24" s="972">
        <f>'Checklist - Ranking Ship Ro-Ro'!F174</f>
        <v>25</v>
      </c>
      <c r="R24" s="973"/>
      <c r="S24" s="973"/>
      <c r="T24" s="974"/>
      <c r="U24" s="695"/>
      <c r="V24" s="500"/>
      <c r="W24" s="339"/>
      <c r="X24" s="339"/>
      <c r="Y24" s="6"/>
      <c r="Z24" s="138"/>
      <c r="AA24" s="501"/>
      <c r="AB24" s="502" t="str">
        <f>IF(Q24=N24, IF(K24=N24,"a","s"),"")</f>
        <v/>
      </c>
      <c r="AC24" s="6"/>
      <c r="AD24" s="6"/>
      <c r="AE24" s="6"/>
      <c r="AF24" s="6"/>
      <c r="AG24" s="6"/>
      <c r="AH24" s="6"/>
      <c r="AI24" s="6"/>
      <c r="AJ24" s="6"/>
      <c r="AK24" s="6"/>
      <c r="AL24" s="6"/>
      <c r="AM24" s="6"/>
      <c r="AN24" s="6"/>
      <c r="AO24" s="6"/>
      <c r="AP24" s="6"/>
      <c r="AQ24" s="6"/>
      <c r="AR24" s="6"/>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row>
    <row r="25" spans="1:86" s="24" customFormat="1" ht="27.95" customHeight="1" thickBot="1" x14ac:dyDescent="0.25">
      <c r="A25" s="77"/>
      <c r="B25" s="120" t="str">
        <f>'Checklist - Ranking Ship Ro-Ro'!B175</f>
        <v>3200</v>
      </c>
      <c r="C25" s="765" t="str">
        <f>'Checklist - Ranking Ship Ro-Ro'!C175</f>
        <v>Fuel oil management</v>
      </c>
      <c r="D25" s="762"/>
      <c r="E25" s="762"/>
      <c r="F25" s="762"/>
      <c r="G25" s="762"/>
      <c r="H25" s="762"/>
      <c r="I25" s="762"/>
      <c r="J25" s="763"/>
      <c r="K25" s="975">
        <f>'Checklist - Ranking Ship Ro-Ro'!U188</f>
        <v>0</v>
      </c>
      <c r="L25" s="976"/>
      <c r="M25" s="977"/>
      <c r="N25" s="984">
        <f>'Checklist - Ranking Ship Ro-Ro'!V188</f>
        <v>80</v>
      </c>
      <c r="O25" s="985"/>
      <c r="P25" s="986"/>
      <c r="Q25" s="789">
        <f>'Checklist - Ranking Ship Ro-Ro'!F189</f>
        <v>40</v>
      </c>
      <c r="R25" s="790"/>
      <c r="S25" s="790"/>
      <c r="T25" s="978"/>
      <c r="U25" s="865"/>
      <c r="V25" s="500"/>
      <c r="W25" s="339"/>
      <c r="X25" s="339"/>
      <c r="Y25" s="6"/>
      <c r="Z25" s="138"/>
      <c r="AA25" s="505"/>
      <c r="AB25" s="506" t="str">
        <f>IF(Q25=N25, IF(K25=N25,"a","s"),"")</f>
        <v/>
      </c>
      <c r="AC25" s="6"/>
      <c r="AD25" s="6"/>
      <c r="AE25" s="6"/>
      <c r="AF25" s="6"/>
      <c r="AG25" s="6"/>
      <c r="AH25" s="6"/>
      <c r="AI25" s="6"/>
      <c r="AJ25" s="6"/>
      <c r="AK25" s="6"/>
      <c r="AL25" s="6"/>
      <c r="AM25" s="6"/>
      <c r="AN25" s="6"/>
      <c r="AO25" s="6"/>
      <c r="AP25" s="6"/>
      <c r="AQ25" s="6"/>
      <c r="AR25" s="6"/>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row>
    <row r="26" spans="1:86" s="24" customFormat="1" ht="30" customHeight="1" thickBot="1" x14ac:dyDescent="0.25">
      <c r="A26" s="499"/>
      <c r="B26" s="520">
        <f>'Checklist - Ranking Ship Ro-Ro'!B190</f>
        <v>4000</v>
      </c>
      <c r="C26" s="979" t="str">
        <f>'Checklist - Ranking Ship Ro-Ro'!C190</f>
        <v>CARGOES / CARGO OPERATIONS</v>
      </c>
      <c r="D26" s="980"/>
      <c r="E26" s="980"/>
      <c r="F26" s="980"/>
      <c r="G26" s="980"/>
      <c r="H26" s="980"/>
      <c r="I26" s="980"/>
      <c r="J26" s="980"/>
      <c r="K26" s="672"/>
      <c r="L26" s="672"/>
      <c r="M26" s="672"/>
      <c r="N26" s="672"/>
      <c r="O26" s="672"/>
      <c r="P26" s="672"/>
      <c r="Q26" s="672"/>
      <c r="R26" s="672"/>
      <c r="S26" s="672"/>
      <c r="T26" s="672"/>
      <c r="U26" s="673"/>
      <c r="V26" s="507"/>
      <c r="W26" s="339"/>
      <c r="X26" s="339"/>
      <c r="Y26" s="6"/>
      <c r="Z26" s="138"/>
      <c r="AA26" s="6"/>
      <c r="AB26" s="6"/>
      <c r="AC26" s="6"/>
      <c r="AD26" s="6"/>
      <c r="AE26" s="6"/>
      <c r="AF26" s="6"/>
      <c r="AG26" s="6"/>
      <c r="AH26" s="6"/>
      <c r="AI26" s="6"/>
      <c r="AJ26" s="6"/>
      <c r="AK26" s="6"/>
      <c r="AL26" s="6"/>
      <c r="AM26" s="6"/>
      <c r="AN26" s="6"/>
      <c r="AO26" s="6"/>
      <c r="AP26" s="6"/>
      <c r="AQ26" s="6"/>
      <c r="AR26" s="6"/>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row>
    <row r="27" spans="1:86" s="24" customFormat="1" ht="27.95" customHeight="1" x14ac:dyDescent="0.2">
      <c r="A27" s="499"/>
      <c r="B27" s="111">
        <f>'Checklist - Ranking Ship Ro-Ro'!B191</f>
        <v>4500</v>
      </c>
      <c r="C27" s="794" t="str">
        <f>'Checklist - Ranking Ship Ro-Ro'!C191</f>
        <v>Hull Stress Monitoring System</v>
      </c>
      <c r="D27" s="795"/>
      <c r="E27" s="795"/>
      <c r="F27" s="795"/>
      <c r="G27" s="795"/>
      <c r="H27" s="795"/>
      <c r="I27" s="795"/>
      <c r="J27" s="796"/>
      <c r="K27" s="969">
        <f>'Checklist - Ranking Ship Ro-Ro'!U193</f>
        <v>0</v>
      </c>
      <c r="L27" s="970"/>
      <c r="M27" s="971"/>
      <c r="N27" s="981">
        <f>'Checklist - Ranking Ship Ro-Ro'!V193</f>
        <v>20</v>
      </c>
      <c r="O27" s="982"/>
      <c r="P27" s="983"/>
      <c r="Q27" s="972">
        <f>'Checklist - Ranking Ship Ro-Ro'!F194</f>
        <v>0</v>
      </c>
      <c r="R27" s="973"/>
      <c r="S27" s="973"/>
      <c r="T27" s="974"/>
      <c r="U27" s="695"/>
      <c r="V27" s="500"/>
      <c r="W27" s="339"/>
      <c r="X27" s="339"/>
      <c r="Y27" s="6"/>
      <c r="Z27" s="138"/>
      <c r="AA27" s="501"/>
      <c r="AB27" s="502" t="str">
        <f t="shared" ref="AB27:AB32" si="3">IF(Q27=N27, IF(K27=N27,"a","s"),"")</f>
        <v/>
      </c>
      <c r="AC27" s="6"/>
      <c r="AD27" s="6"/>
      <c r="AE27" s="6"/>
      <c r="AF27" s="6"/>
      <c r="AG27" s="6"/>
      <c r="AH27" s="6"/>
      <c r="AI27" s="6"/>
      <c r="AJ27" s="6"/>
      <c r="AK27" s="6"/>
      <c r="AL27" s="6"/>
      <c r="AM27" s="6"/>
      <c r="AN27" s="6"/>
      <c r="AO27" s="6"/>
      <c r="AP27" s="6"/>
      <c r="AQ27" s="6"/>
      <c r="AR27" s="6"/>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row>
    <row r="28" spans="1:86" s="24" customFormat="1" ht="27.95" customHeight="1" x14ac:dyDescent="0.2">
      <c r="A28" s="499"/>
      <c r="B28" s="120" t="str">
        <f>'Checklist - Ranking Ship Ro-Ro'!B195</f>
        <v>4601</v>
      </c>
      <c r="C28" s="765" t="str">
        <f>'Checklist - Ranking Ship Ro-Ro'!C195</f>
        <v>Preparation of loading / unloading plan</v>
      </c>
      <c r="D28" s="762"/>
      <c r="E28" s="762"/>
      <c r="F28" s="762"/>
      <c r="G28" s="762"/>
      <c r="H28" s="762"/>
      <c r="I28" s="762"/>
      <c r="J28" s="763"/>
      <c r="K28" s="975">
        <f>'Checklist - Ranking Ship Ro-Ro'!U197</f>
        <v>0</v>
      </c>
      <c r="L28" s="976"/>
      <c r="M28" s="977"/>
      <c r="N28" s="984">
        <f>'Checklist - Ranking Ship Ro-Ro'!V197</f>
        <v>20</v>
      </c>
      <c r="O28" s="985"/>
      <c r="P28" s="986"/>
      <c r="Q28" s="789">
        <f>'Checklist - Ranking Ship Ro-Ro'!F198</f>
        <v>20</v>
      </c>
      <c r="R28" s="790"/>
      <c r="S28" s="790"/>
      <c r="T28" s="978"/>
      <c r="U28" s="865"/>
      <c r="V28" s="500"/>
      <c r="W28" s="339"/>
      <c r="X28" s="339"/>
      <c r="Y28" s="6"/>
      <c r="Z28" s="138"/>
      <c r="AA28" s="503"/>
      <c r="AB28" s="504" t="str">
        <f t="shared" si="3"/>
        <v>s</v>
      </c>
      <c r="AC28" s="6"/>
      <c r="AD28" s="6"/>
      <c r="AE28" s="6"/>
      <c r="AF28" s="6"/>
      <c r="AG28" s="6"/>
      <c r="AH28" s="6"/>
      <c r="AI28" s="6"/>
      <c r="AJ28" s="6"/>
      <c r="AK28" s="6"/>
      <c r="AL28" s="6"/>
      <c r="AM28" s="6"/>
      <c r="AN28" s="6"/>
      <c r="AO28" s="6"/>
      <c r="AP28" s="6"/>
      <c r="AQ28" s="6"/>
      <c r="AR28" s="6"/>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row>
    <row r="29" spans="1:86" s="24" customFormat="1" ht="27.95" customHeight="1" x14ac:dyDescent="0.2">
      <c r="A29" s="499"/>
      <c r="B29" s="120" t="str">
        <f>'Checklist - Ranking Ship Ro-Ro'!B199</f>
        <v>4602</v>
      </c>
      <c r="C29" s="765" t="str">
        <f>'Checklist - Ranking Ship Ro-Ro'!C199</f>
        <v>Cargo handling and operations</v>
      </c>
      <c r="D29" s="762"/>
      <c r="E29" s="762"/>
      <c r="F29" s="762"/>
      <c r="G29" s="762"/>
      <c r="H29" s="762"/>
      <c r="I29" s="762"/>
      <c r="J29" s="763"/>
      <c r="K29" s="975">
        <f>'Checklist - Ranking Ship Ro-Ro'!U203</f>
        <v>0</v>
      </c>
      <c r="L29" s="976"/>
      <c r="M29" s="977"/>
      <c r="N29" s="984">
        <f>'Checklist - Ranking Ship Ro-Ro'!V203</f>
        <v>50</v>
      </c>
      <c r="O29" s="985"/>
      <c r="P29" s="986"/>
      <c r="Q29" s="789">
        <f>'Checklist - Ranking Ship Ro-Ro'!F204</f>
        <v>50</v>
      </c>
      <c r="R29" s="790"/>
      <c r="S29" s="790"/>
      <c r="T29" s="978"/>
      <c r="U29" s="865"/>
      <c r="V29" s="500"/>
      <c r="W29" s="339"/>
      <c r="X29" s="339"/>
      <c r="Y29" s="6"/>
      <c r="Z29" s="138"/>
      <c r="AA29" s="503"/>
      <c r="AB29" s="504" t="str">
        <f t="shared" si="3"/>
        <v>s</v>
      </c>
      <c r="AC29" s="6"/>
      <c r="AD29" s="6"/>
      <c r="AE29" s="6"/>
      <c r="AF29" s="6"/>
      <c r="AG29" s="6"/>
      <c r="AH29" s="6"/>
      <c r="AI29" s="6"/>
      <c r="AJ29" s="6"/>
      <c r="AK29" s="6"/>
      <c r="AL29" s="6"/>
      <c r="AM29" s="6"/>
      <c r="AN29" s="6"/>
      <c r="AO29" s="6"/>
      <c r="AP29" s="6"/>
      <c r="AQ29" s="6"/>
      <c r="AR29" s="6"/>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row>
    <row r="30" spans="1:86" s="24" customFormat="1" ht="27.95" customHeight="1" x14ac:dyDescent="0.2">
      <c r="A30" s="77"/>
      <c r="B30" s="120" t="str">
        <f>'Checklist - Ranking Ship Ro-Ro'!B205</f>
        <v>4603</v>
      </c>
      <c r="C30" s="765" t="str">
        <f>'Checklist - Ranking Ship Ro-Ro'!C205</f>
        <v>Safe work facilities during cargo operations</v>
      </c>
      <c r="D30" s="762"/>
      <c r="E30" s="762"/>
      <c r="F30" s="762"/>
      <c r="G30" s="762"/>
      <c r="H30" s="762"/>
      <c r="I30" s="762"/>
      <c r="J30" s="763"/>
      <c r="K30" s="975">
        <f>'Checklist - Ranking Ship Ro-Ro'!U208</f>
        <v>0</v>
      </c>
      <c r="L30" s="976"/>
      <c r="M30" s="977"/>
      <c r="N30" s="984">
        <f>'Checklist - Ranking Ship Ro-Ro'!V208</f>
        <v>20</v>
      </c>
      <c r="O30" s="985"/>
      <c r="P30" s="986"/>
      <c r="Q30" s="789">
        <f>'Checklist - Ranking Ship Ro-Ro'!F209</f>
        <v>20</v>
      </c>
      <c r="R30" s="790"/>
      <c r="S30" s="790"/>
      <c r="T30" s="978"/>
      <c r="U30" s="865"/>
      <c r="V30" s="500"/>
      <c r="W30" s="339"/>
      <c r="X30" s="339"/>
      <c r="Y30" s="6"/>
      <c r="Z30" s="138"/>
      <c r="AA30" s="503"/>
      <c r="AB30" s="504" t="str">
        <f t="shared" si="3"/>
        <v>s</v>
      </c>
      <c r="AC30" s="6"/>
      <c r="AD30" s="6"/>
      <c r="AE30" s="6"/>
      <c r="AF30" s="6"/>
      <c r="AG30" s="6"/>
      <c r="AH30" s="6"/>
      <c r="AI30" s="6"/>
      <c r="AJ30" s="6"/>
      <c r="AK30" s="6"/>
      <c r="AL30" s="6"/>
      <c r="AM30" s="6"/>
      <c r="AN30" s="6"/>
      <c r="AO30" s="6"/>
      <c r="AP30" s="6"/>
      <c r="AQ30" s="6"/>
      <c r="AR30" s="6"/>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row>
    <row r="31" spans="1:86" s="24" customFormat="1" ht="27.95" customHeight="1" thickBot="1" x14ac:dyDescent="0.25">
      <c r="A31" s="499"/>
      <c r="B31" s="120" t="str">
        <f>'Checklist - Ranking Ship Ro-Ro'!B210</f>
        <v>4606</v>
      </c>
      <c r="C31" s="765" t="str">
        <f>'Checklist - Ranking Ship Ro-Ro'!C210</f>
        <v>Safety precautions during cargo operations</v>
      </c>
      <c r="D31" s="762"/>
      <c r="E31" s="762"/>
      <c r="F31" s="762"/>
      <c r="G31" s="762"/>
      <c r="H31" s="762"/>
      <c r="I31" s="762"/>
      <c r="J31" s="763"/>
      <c r="K31" s="975">
        <f>'Checklist - Ranking Ship Ro-Ro'!U214</f>
        <v>0</v>
      </c>
      <c r="L31" s="976"/>
      <c r="M31" s="977"/>
      <c r="N31" s="984">
        <f>'Checklist - Ranking Ship Ro-Ro'!V214</f>
        <v>40</v>
      </c>
      <c r="O31" s="985"/>
      <c r="P31" s="986"/>
      <c r="Q31" s="789">
        <f>'Checklist - Ranking Ship Ro-Ro'!F215</f>
        <v>20</v>
      </c>
      <c r="R31" s="790"/>
      <c r="S31" s="790"/>
      <c r="T31" s="978"/>
      <c r="U31" s="865"/>
      <c r="V31" s="500"/>
      <c r="W31" s="339"/>
      <c r="X31" s="339"/>
      <c r="Y31" s="6"/>
      <c r="Z31" s="138"/>
      <c r="AA31" s="505"/>
      <c r="AB31" s="506" t="str">
        <f t="shared" si="3"/>
        <v/>
      </c>
      <c r="AC31" s="6"/>
      <c r="AD31" s="6"/>
      <c r="AE31" s="6"/>
      <c r="AF31" s="6"/>
      <c r="AG31" s="6"/>
      <c r="AH31" s="6"/>
      <c r="AI31" s="6"/>
      <c r="AJ31" s="6"/>
      <c r="AK31" s="6"/>
      <c r="AL31" s="6"/>
      <c r="AM31" s="6"/>
      <c r="AN31" s="6"/>
      <c r="AO31" s="6"/>
      <c r="AP31" s="6"/>
      <c r="AQ31" s="6"/>
      <c r="AR31" s="6"/>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row>
    <row r="32" spans="1:86" s="24" customFormat="1" ht="27.95" customHeight="1" thickBot="1" x14ac:dyDescent="0.25">
      <c r="A32" s="499"/>
      <c r="B32" s="120" t="str">
        <f>'Checklist - Ranking Ship Ro-Ro'!B216</f>
        <v>4900</v>
      </c>
      <c r="C32" s="765" t="str">
        <f>'Checklist - Ranking Ship Ro-Ro'!C216</f>
        <v>Cargo Operations - Ro-Ro Cargo Ship</v>
      </c>
      <c r="D32" s="762"/>
      <c r="E32" s="762"/>
      <c r="F32" s="762"/>
      <c r="G32" s="762"/>
      <c r="H32" s="762"/>
      <c r="I32" s="762"/>
      <c r="J32" s="763"/>
      <c r="K32" s="975">
        <f>'Checklist - Ranking Ship Ro-Ro'!U236</f>
        <v>0</v>
      </c>
      <c r="L32" s="976"/>
      <c r="M32" s="977"/>
      <c r="N32" s="984">
        <f>'Checklist - Ranking Ship Ro-Ro'!V236</f>
        <v>160</v>
      </c>
      <c r="O32" s="985"/>
      <c r="P32" s="986"/>
      <c r="Q32" s="789">
        <f>'Checklist - Ranking Ship Ro-Ro'!F237</f>
        <v>100</v>
      </c>
      <c r="R32" s="790"/>
      <c r="S32" s="790"/>
      <c r="T32" s="978"/>
      <c r="U32" s="865"/>
      <c r="V32" s="500"/>
      <c r="W32" s="339"/>
      <c r="X32" s="339"/>
      <c r="Y32" s="6"/>
      <c r="Z32" s="138"/>
      <c r="AA32" s="505"/>
      <c r="AB32" s="506" t="str">
        <f t="shared" si="3"/>
        <v/>
      </c>
      <c r="AC32" s="6"/>
      <c r="AD32" s="6"/>
      <c r="AE32" s="6"/>
      <c r="AF32" s="6"/>
      <c r="AG32" s="6"/>
      <c r="AH32" s="6"/>
      <c r="AI32" s="6"/>
      <c r="AJ32" s="6"/>
      <c r="AK32" s="6"/>
      <c r="AL32" s="6"/>
      <c r="AM32" s="6"/>
      <c r="AN32" s="6"/>
      <c r="AO32" s="6"/>
      <c r="AP32" s="6"/>
      <c r="AQ32" s="6"/>
      <c r="AR32" s="6"/>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row>
    <row r="33" spans="1:86" s="24" customFormat="1" ht="30" customHeight="1" thickBot="1" x14ac:dyDescent="0.25">
      <c r="A33" s="499"/>
      <c r="B33" s="520">
        <f>'Checklist - Ranking Ship Ro-Ro'!B238</f>
        <v>5000</v>
      </c>
      <c r="C33" s="979" t="str">
        <f>'Checklist - Ranking Ship Ro-Ro'!C238</f>
        <v xml:space="preserve">PREVENTION OF POLLUTION </v>
      </c>
      <c r="D33" s="980"/>
      <c r="E33" s="980"/>
      <c r="F33" s="980"/>
      <c r="G33" s="980"/>
      <c r="H33" s="980"/>
      <c r="I33" s="980"/>
      <c r="J33" s="980"/>
      <c r="K33" s="672"/>
      <c r="L33" s="672"/>
      <c r="M33" s="672"/>
      <c r="N33" s="672"/>
      <c r="O33" s="672"/>
      <c r="P33" s="672"/>
      <c r="Q33" s="672"/>
      <c r="R33" s="672"/>
      <c r="S33" s="672"/>
      <c r="T33" s="672"/>
      <c r="U33" s="673"/>
      <c r="V33" s="507"/>
      <c r="W33" s="339"/>
      <c r="X33" s="339"/>
      <c r="Y33" s="6"/>
      <c r="Z33" s="138"/>
      <c r="AA33" s="6"/>
      <c r="AB33" s="6"/>
      <c r="AC33" s="6"/>
      <c r="AD33" s="6"/>
      <c r="AE33" s="6"/>
      <c r="AF33" s="6"/>
      <c r="AG33" s="6"/>
      <c r="AH33" s="6"/>
      <c r="AI33" s="6"/>
      <c r="AJ33" s="6"/>
      <c r="AK33" s="6"/>
      <c r="AL33" s="6"/>
      <c r="AM33" s="6"/>
      <c r="AN33" s="6"/>
      <c r="AO33" s="6"/>
      <c r="AP33" s="6"/>
      <c r="AQ33" s="6"/>
      <c r="AR33" s="6"/>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row>
    <row r="34" spans="1:86" s="24" customFormat="1" ht="27.95" customHeight="1" thickBot="1" x14ac:dyDescent="0.25">
      <c r="A34" s="77"/>
      <c r="B34" s="522" t="str">
        <f>'Checklist - Ranking Ship Ro-Ro'!B239</f>
        <v>5100</v>
      </c>
      <c r="C34" s="794" t="str">
        <f>'Checklist - Ranking Ship Ro-Ro'!C239</f>
        <v>Biofouling Management</v>
      </c>
      <c r="D34" s="795"/>
      <c r="E34" s="795"/>
      <c r="F34" s="795"/>
      <c r="G34" s="795"/>
      <c r="H34" s="795"/>
      <c r="I34" s="795"/>
      <c r="J34" s="796"/>
      <c r="K34" s="969">
        <f>'Checklist - Ranking Ship Ro-Ro'!U244</f>
        <v>0</v>
      </c>
      <c r="L34" s="970"/>
      <c r="M34" s="971"/>
      <c r="N34" s="981">
        <f>'Checklist - Ranking Ship Ro-Ro'!V244</f>
        <v>30</v>
      </c>
      <c r="O34" s="982"/>
      <c r="P34" s="983"/>
      <c r="Q34" s="972">
        <f>'Checklist - Ranking Ship Ro-Ro'!F245</f>
        <v>5</v>
      </c>
      <c r="R34" s="973"/>
      <c r="S34" s="973"/>
      <c r="T34" s="974"/>
      <c r="U34" s="695"/>
      <c r="V34" s="500"/>
      <c r="W34" s="339"/>
      <c r="X34" s="339"/>
      <c r="Y34" s="6"/>
      <c r="Z34" s="138"/>
      <c r="AA34" s="501"/>
      <c r="AB34" s="502" t="str">
        <f t="shared" ref="AB34" si="4">IF(Q34=N34, IF(K34=N34,"a","s"),"")</f>
        <v/>
      </c>
      <c r="AC34" s="6"/>
      <c r="AD34" s="6"/>
      <c r="AE34" s="6"/>
      <c r="AF34" s="6"/>
      <c r="AG34" s="6"/>
      <c r="AH34" s="6"/>
      <c r="AI34" s="6"/>
      <c r="AJ34" s="6"/>
      <c r="AK34" s="6"/>
      <c r="AL34" s="6"/>
      <c r="AM34" s="6"/>
      <c r="AN34" s="6"/>
      <c r="AO34" s="6"/>
      <c r="AP34" s="6"/>
      <c r="AQ34" s="6"/>
      <c r="AR34" s="6"/>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row>
    <row r="35" spans="1:86" s="24" customFormat="1" ht="27.95" customHeight="1" x14ac:dyDescent="0.2">
      <c r="A35" s="77"/>
      <c r="B35" s="522" t="str">
        <f>'Checklist - Ranking Ship Ro-Ro'!B246</f>
        <v>5200</v>
      </c>
      <c r="C35" s="794" t="str">
        <f>'Checklist - Ranking Ship Ro-Ro'!C246</f>
        <v>Waste Management / Garbage Handling Onboard</v>
      </c>
      <c r="D35" s="795"/>
      <c r="E35" s="795"/>
      <c r="F35" s="795"/>
      <c r="G35" s="795"/>
      <c r="H35" s="795"/>
      <c r="I35" s="795"/>
      <c r="J35" s="796"/>
      <c r="K35" s="969">
        <f>'Checklist - Ranking Ship Ro-Ro'!U273</f>
        <v>0</v>
      </c>
      <c r="L35" s="970"/>
      <c r="M35" s="971"/>
      <c r="N35" s="981">
        <f>'Checklist - Ranking Ship Ro-Ro'!V273</f>
        <v>120</v>
      </c>
      <c r="O35" s="982"/>
      <c r="P35" s="983"/>
      <c r="Q35" s="972">
        <f>'Checklist - Ranking Ship Ro-Ro'!F274</f>
        <v>50</v>
      </c>
      <c r="R35" s="973"/>
      <c r="S35" s="973"/>
      <c r="T35" s="974"/>
      <c r="U35" s="695"/>
      <c r="V35" s="500"/>
      <c r="W35" s="339"/>
      <c r="X35" s="339"/>
      <c r="Y35" s="6"/>
      <c r="Z35" s="138"/>
      <c r="AA35" s="501"/>
      <c r="AB35" s="502" t="str">
        <f t="shared" ref="AB35:AB52" si="5">IF(Q35=N35, IF(K35=N35,"a","s"),"")</f>
        <v/>
      </c>
      <c r="AC35" s="6"/>
      <c r="AD35" s="6"/>
      <c r="AE35" s="6"/>
      <c r="AF35" s="6"/>
      <c r="AG35" s="6"/>
      <c r="AH35" s="6"/>
      <c r="AI35" s="6"/>
      <c r="AJ35" s="6"/>
      <c r="AK35" s="6"/>
      <c r="AL35" s="6"/>
      <c r="AM35" s="6"/>
      <c r="AN35" s="6"/>
      <c r="AO35" s="6"/>
      <c r="AP35" s="6"/>
      <c r="AQ35" s="6"/>
      <c r="AR35" s="6"/>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row>
    <row r="36" spans="1:86" s="24" customFormat="1" ht="27.95" customHeight="1" x14ac:dyDescent="0.2">
      <c r="A36" s="77"/>
      <c r="B36" s="120" t="str">
        <f>'Checklist - Ranking Ship Ro-Ro'!B275</f>
        <v>5410</v>
      </c>
      <c r="C36" s="765" t="str">
        <f>'Checklist - Ranking Ship Ro-Ro'!C275</f>
        <v>NOx Emissions</v>
      </c>
      <c r="D36" s="762"/>
      <c r="E36" s="762"/>
      <c r="F36" s="762"/>
      <c r="G36" s="762"/>
      <c r="H36" s="762"/>
      <c r="I36" s="762"/>
      <c r="J36" s="763"/>
      <c r="K36" s="975">
        <f>'Checklist - Ranking Ship Ro-Ro'!U298</f>
        <v>0</v>
      </c>
      <c r="L36" s="976"/>
      <c r="M36" s="977"/>
      <c r="N36" s="984">
        <f>'Checklist - Ranking Ship Ro-Ro'!V298</f>
        <v>140</v>
      </c>
      <c r="O36" s="985"/>
      <c r="P36" s="986"/>
      <c r="Q36" s="789">
        <f>'Checklist - Ranking Ship Ro-Ro'!F299</f>
        <v>35</v>
      </c>
      <c r="R36" s="790"/>
      <c r="S36" s="790"/>
      <c r="T36" s="978"/>
      <c r="U36" s="865"/>
      <c r="V36" s="500"/>
      <c r="W36" s="339"/>
      <c r="X36" s="339"/>
      <c r="Y36" s="6"/>
      <c r="Z36" s="138"/>
      <c r="AA36" s="503"/>
      <c r="AB36" s="504" t="str">
        <f t="shared" si="5"/>
        <v/>
      </c>
      <c r="AC36" s="6"/>
      <c r="AD36" s="6"/>
      <c r="AE36" s="6"/>
      <c r="AF36" s="6"/>
      <c r="AG36" s="6"/>
      <c r="AH36" s="6"/>
      <c r="AI36" s="6"/>
      <c r="AJ36" s="6"/>
      <c r="AK36" s="6"/>
      <c r="AL36" s="6"/>
      <c r="AM36" s="6"/>
      <c r="AN36" s="6"/>
      <c r="AO36" s="6"/>
      <c r="AP36" s="6"/>
      <c r="AQ36" s="6"/>
      <c r="AR36" s="6"/>
      <c r="AS36" s="138"/>
      <c r="AT36" s="138"/>
      <c r="AU36" s="138"/>
      <c r="AV36" s="138"/>
      <c r="AW36" s="138"/>
      <c r="AX36" s="138"/>
      <c r="AY36" s="138"/>
      <c r="AZ36" s="138"/>
      <c r="BA36" s="138"/>
      <c r="BB36" s="138"/>
      <c r="BC36" s="138"/>
      <c r="BD36" s="138"/>
      <c r="BE36" s="138"/>
      <c r="BF36" s="138"/>
      <c r="BG36" s="138"/>
      <c r="BH36" s="138"/>
      <c r="BI36" s="138"/>
      <c r="BJ36" s="138"/>
      <c r="BK36" s="138"/>
      <c r="BL36" s="138"/>
      <c r="BM36" s="138"/>
      <c r="BN36" s="138"/>
      <c r="BO36" s="138"/>
      <c r="BP36" s="138"/>
      <c r="BQ36" s="138"/>
      <c r="BR36" s="138"/>
      <c r="BS36" s="138"/>
      <c r="BT36" s="138"/>
      <c r="BU36" s="138"/>
      <c r="BV36" s="138"/>
      <c r="BW36" s="138"/>
      <c r="BX36" s="138"/>
      <c r="BY36" s="138"/>
      <c r="BZ36" s="138"/>
      <c r="CA36" s="138"/>
      <c r="CB36" s="138"/>
      <c r="CC36" s="138"/>
      <c r="CD36" s="138"/>
      <c r="CE36" s="138"/>
      <c r="CF36" s="138"/>
      <c r="CG36" s="138"/>
      <c r="CH36" s="138"/>
    </row>
    <row r="37" spans="1:86" s="24" customFormat="1" ht="27.95" customHeight="1" x14ac:dyDescent="0.2">
      <c r="A37" s="77"/>
      <c r="B37" s="120">
        <f>'Checklist - Ranking Ship Ro-Ro'!B300</f>
        <v>5420</v>
      </c>
      <c r="C37" s="765" t="str">
        <f>'Checklist - Ranking Ship Ro-Ro'!C300</f>
        <v>SOx Emissions</v>
      </c>
      <c r="D37" s="762"/>
      <c r="E37" s="762"/>
      <c r="F37" s="762"/>
      <c r="G37" s="762"/>
      <c r="H37" s="762"/>
      <c r="I37" s="762"/>
      <c r="J37" s="763"/>
      <c r="K37" s="975">
        <f>'Checklist - Ranking Ship Ro-Ro'!U314</f>
        <v>0</v>
      </c>
      <c r="L37" s="976"/>
      <c r="M37" s="977"/>
      <c r="N37" s="984">
        <f>'Checklist - Ranking Ship Ro-Ro'!V314</f>
        <v>105</v>
      </c>
      <c r="O37" s="985"/>
      <c r="P37" s="986"/>
      <c r="Q37" s="789">
        <f>'Checklist - Ranking Ship Ro-Ro'!F315</f>
        <v>15</v>
      </c>
      <c r="R37" s="790"/>
      <c r="S37" s="790"/>
      <c r="T37" s="978"/>
      <c r="U37" s="865"/>
      <c r="V37" s="500"/>
      <c r="W37" s="339"/>
      <c r="X37" s="339"/>
      <c r="Y37" s="6"/>
      <c r="Z37" s="138"/>
      <c r="AA37" s="503"/>
      <c r="AB37" s="504" t="str">
        <f t="shared" si="5"/>
        <v/>
      </c>
      <c r="AC37" s="6"/>
      <c r="AD37" s="6"/>
      <c r="AE37" s="6"/>
      <c r="AF37" s="6"/>
      <c r="AG37" s="6"/>
      <c r="AH37" s="6"/>
      <c r="AI37" s="6"/>
      <c r="AJ37" s="6"/>
      <c r="AK37" s="6"/>
      <c r="AL37" s="6"/>
      <c r="AM37" s="6"/>
      <c r="AN37" s="6"/>
      <c r="AO37" s="6"/>
      <c r="AP37" s="6"/>
      <c r="AQ37" s="6"/>
      <c r="AR37" s="6"/>
      <c r="AS37" s="138"/>
      <c r="AT37" s="138"/>
      <c r="AU37" s="138"/>
      <c r="AV37" s="138"/>
      <c r="AW37" s="138"/>
      <c r="AX37" s="138"/>
      <c r="AY37" s="138"/>
      <c r="AZ37" s="138"/>
      <c r="BA37" s="138"/>
      <c r="BB37" s="138"/>
      <c r="BC37" s="138"/>
      <c r="BD37" s="138"/>
      <c r="BE37" s="138"/>
      <c r="BF37" s="138"/>
      <c r="BG37" s="138"/>
      <c r="BH37" s="138"/>
      <c r="BI37" s="138"/>
      <c r="BJ37" s="138"/>
      <c r="BK37" s="138"/>
      <c r="BL37" s="138"/>
      <c r="BM37" s="138"/>
      <c r="BN37" s="138"/>
      <c r="BO37" s="138"/>
      <c r="BP37" s="138"/>
      <c r="BQ37" s="138"/>
      <c r="BR37" s="138"/>
      <c r="BS37" s="138"/>
      <c r="BT37" s="138"/>
      <c r="BU37" s="138"/>
      <c r="BV37" s="138"/>
      <c r="BW37" s="138"/>
      <c r="BX37" s="138"/>
      <c r="BY37" s="138"/>
      <c r="BZ37" s="138"/>
      <c r="CA37" s="138"/>
      <c r="CB37" s="138"/>
      <c r="CC37" s="138"/>
      <c r="CD37" s="138"/>
      <c r="CE37" s="138"/>
      <c r="CF37" s="138"/>
      <c r="CG37" s="138"/>
      <c r="CH37" s="138"/>
    </row>
    <row r="38" spans="1:86" s="24" customFormat="1" ht="45" customHeight="1" x14ac:dyDescent="0.2">
      <c r="A38" s="192"/>
      <c r="B38" s="132">
        <f>'Checklist - Ranking Ship Ro-Ro'!B316</f>
        <v>5421</v>
      </c>
      <c r="C38" s="765" t="str">
        <f>'Checklist - Ranking Ship Ro-Ro'!C316</f>
        <v>Ships required to carry out Fuel Change Over to low sulphur Marine Diesel Oil or low sulphur Marine Gas Oil  (low sulphur Distillates)</v>
      </c>
      <c r="D38" s="762"/>
      <c r="E38" s="762"/>
      <c r="F38" s="762"/>
      <c r="G38" s="762"/>
      <c r="H38" s="762"/>
      <c r="I38" s="762"/>
      <c r="J38" s="763"/>
      <c r="K38" s="975">
        <f>'Checklist - Ranking Ship Ro-Ro'!U324</f>
        <v>0</v>
      </c>
      <c r="L38" s="976"/>
      <c r="M38" s="977"/>
      <c r="N38" s="984">
        <f>'Checklist - Ranking Ship Ro-Ro'!V324</f>
        <v>75</v>
      </c>
      <c r="O38" s="985"/>
      <c r="P38" s="986"/>
      <c r="Q38" s="789">
        <f>'Checklist - Ranking Ship Ro-Ro'!F325</f>
        <v>55</v>
      </c>
      <c r="R38" s="790"/>
      <c r="S38" s="790"/>
      <c r="T38" s="978"/>
      <c r="U38" s="865"/>
      <c r="V38" s="500"/>
      <c r="W38" s="339"/>
      <c r="X38" s="339"/>
      <c r="Y38" s="6"/>
      <c r="Z38" s="138"/>
      <c r="AA38" s="503"/>
      <c r="AB38" s="504" t="str">
        <f t="shared" si="5"/>
        <v/>
      </c>
      <c r="AC38" s="6"/>
      <c r="AD38" s="6"/>
      <c r="AE38" s="6"/>
      <c r="AF38" s="6"/>
      <c r="AG38" s="6"/>
      <c r="AH38" s="6"/>
      <c r="AI38" s="6"/>
      <c r="AJ38" s="6"/>
      <c r="AK38" s="6"/>
      <c r="AL38" s="6"/>
      <c r="AM38" s="6"/>
      <c r="AN38" s="6"/>
      <c r="AO38" s="6"/>
      <c r="AP38" s="6"/>
      <c r="AQ38" s="6"/>
      <c r="AR38" s="6"/>
      <c r="AS38" s="138"/>
      <c r="AT38" s="138"/>
      <c r="AU38" s="138"/>
      <c r="AV38" s="138"/>
      <c r="AW38" s="138"/>
      <c r="AX38" s="138"/>
      <c r="AY38" s="138"/>
      <c r="AZ38" s="138"/>
      <c r="BA38" s="138"/>
      <c r="BB38" s="138"/>
      <c r="BC38" s="138"/>
      <c r="BD38" s="138"/>
      <c r="BE38" s="138"/>
      <c r="BF38" s="138"/>
      <c r="BG38" s="138"/>
      <c r="BH38" s="138"/>
      <c r="BI38" s="138"/>
      <c r="BJ38" s="138"/>
      <c r="BK38" s="138"/>
      <c r="BL38" s="138"/>
      <c r="BM38" s="138"/>
      <c r="BN38" s="138"/>
      <c r="BO38" s="138"/>
      <c r="BP38" s="138"/>
      <c r="BQ38" s="138"/>
      <c r="BR38" s="138"/>
      <c r="BS38" s="138"/>
      <c r="BT38" s="138"/>
      <c r="BU38" s="138"/>
      <c r="BV38" s="138"/>
      <c r="BW38" s="138"/>
      <c r="BX38" s="138"/>
      <c r="BY38" s="138"/>
      <c r="BZ38" s="138"/>
      <c r="CA38" s="138"/>
      <c r="CB38" s="138"/>
      <c r="CC38" s="138"/>
      <c r="CD38" s="138"/>
      <c r="CE38" s="138"/>
      <c r="CF38" s="138"/>
      <c r="CG38" s="138"/>
      <c r="CH38" s="138"/>
    </row>
    <row r="39" spans="1:86" s="24" customFormat="1" ht="27.95" customHeight="1" x14ac:dyDescent="0.2">
      <c r="A39" s="77"/>
      <c r="B39" s="428" t="str">
        <f>'Checklist - Ranking Ship Ro-Ro'!B326</f>
        <v>5430</v>
      </c>
      <c r="C39" s="765" t="str">
        <f>'Checklist - Ranking Ship Ro-Ro'!C326</f>
        <v>Particulate Matter (PM) Emissions</v>
      </c>
      <c r="D39" s="762"/>
      <c r="E39" s="762"/>
      <c r="F39" s="762"/>
      <c r="G39" s="762"/>
      <c r="H39" s="762"/>
      <c r="I39" s="762"/>
      <c r="J39" s="763"/>
      <c r="K39" s="975">
        <f>'Checklist - Ranking Ship Ro-Ro'!U330</f>
        <v>0</v>
      </c>
      <c r="L39" s="976"/>
      <c r="M39" s="977"/>
      <c r="N39" s="984">
        <f>'Checklist - Ranking Ship Ro-Ro'!V330</f>
        <v>30</v>
      </c>
      <c r="O39" s="985"/>
      <c r="P39" s="986"/>
      <c r="Q39" s="789">
        <f>'Checklist - Ranking Ship Ro-Ro'!F331</f>
        <v>0</v>
      </c>
      <c r="R39" s="790"/>
      <c r="S39" s="790"/>
      <c r="T39" s="978"/>
      <c r="U39" s="865"/>
      <c r="V39" s="500"/>
      <c r="W39" s="339"/>
      <c r="X39" s="339"/>
      <c r="Y39" s="6"/>
      <c r="Z39" s="138"/>
      <c r="AA39" s="503"/>
      <c r="AB39" s="504" t="str">
        <f t="shared" si="5"/>
        <v/>
      </c>
      <c r="AC39" s="6"/>
      <c r="AD39" s="6"/>
      <c r="AE39" s="6"/>
      <c r="AF39" s="6"/>
      <c r="AG39" s="6"/>
      <c r="AH39" s="6"/>
      <c r="AI39" s="6"/>
      <c r="AJ39" s="6"/>
      <c r="AK39" s="6"/>
      <c r="AL39" s="6"/>
      <c r="AM39" s="6"/>
      <c r="AN39" s="6"/>
      <c r="AO39" s="6"/>
      <c r="AP39" s="6"/>
      <c r="AQ39" s="6"/>
      <c r="AR39" s="6"/>
      <c r="AS39" s="138"/>
      <c r="AT39" s="138"/>
      <c r="AU39" s="138"/>
      <c r="AV39" s="138"/>
      <c r="AW39" s="138"/>
      <c r="AX39" s="138"/>
      <c r="AY39" s="138"/>
      <c r="AZ39" s="138"/>
      <c r="BA39" s="138"/>
      <c r="BB39" s="138"/>
      <c r="BC39" s="138"/>
      <c r="BD39" s="138"/>
      <c r="BE39" s="138"/>
      <c r="BF39" s="138"/>
      <c r="BG39" s="138"/>
      <c r="BH39" s="138"/>
      <c r="BI39" s="138"/>
      <c r="BJ39" s="138"/>
      <c r="BK39" s="138"/>
      <c r="BL39" s="138"/>
      <c r="BM39" s="138"/>
      <c r="BN39" s="138"/>
      <c r="BO39" s="138"/>
      <c r="BP39" s="138"/>
      <c r="BQ39" s="138"/>
      <c r="BR39" s="138"/>
      <c r="BS39" s="138"/>
      <c r="BT39" s="138"/>
      <c r="BU39" s="138"/>
      <c r="BV39" s="138"/>
      <c r="BW39" s="138"/>
      <c r="BX39" s="138"/>
      <c r="BY39" s="138"/>
      <c r="BZ39" s="138"/>
      <c r="CA39" s="138"/>
      <c r="CB39" s="138"/>
      <c r="CC39" s="138"/>
      <c r="CD39" s="138"/>
      <c r="CE39" s="138"/>
      <c r="CF39" s="138"/>
      <c r="CG39" s="138"/>
      <c r="CH39" s="138"/>
    </row>
    <row r="40" spans="1:86" s="24" customFormat="1" ht="27.95" customHeight="1" x14ac:dyDescent="0.2">
      <c r="A40" s="77"/>
      <c r="B40" s="428">
        <f>'Checklist - Ranking Ship Ro-Ro'!B332</f>
        <v>5440</v>
      </c>
      <c r="C40" s="765" t="str">
        <f>'Checklist - Ranking Ship Ro-Ro'!C332</f>
        <v>Greenhouse Gas (GHG) Emissions - CO2 Emissions</v>
      </c>
      <c r="D40" s="762"/>
      <c r="E40" s="762"/>
      <c r="F40" s="762"/>
      <c r="G40" s="762"/>
      <c r="H40" s="762"/>
      <c r="I40" s="762"/>
      <c r="J40" s="763"/>
      <c r="K40" s="975">
        <f>'Checklist - Ranking Ship Ro-Ro'!U400</f>
        <v>0</v>
      </c>
      <c r="L40" s="976"/>
      <c r="M40" s="977"/>
      <c r="N40" s="984">
        <f>'Checklist - Ranking Ship Ro-Ro'!V400</f>
        <v>155</v>
      </c>
      <c r="O40" s="985"/>
      <c r="P40" s="986"/>
      <c r="Q40" s="789">
        <f>'Checklist - Ranking Ship Ro-Ro'!F401</f>
        <v>15</v>
      </c>
      <c r="R40" s="790"/>
      <c r="S40" s="790"/>
      <c r="T40" s="978"/>
      <c r="U40" s="865"/>
      <c r="V40" s="500"/>
      <c r="W40" s="339"/>
      <c r="X40" s="339"/>
      <c r="Y40" s="6"/>
      <c r="Z40" s="138"/>
      <c r="AA40" s="503"/>
      <c r="AB40" s="504" t="str">
        <f t="shared" si="5"/>
        <v/>
      </c>
      <c r="AC40" s="6"/>
      <c r="AD40" s="6"/>
      <c r="AE40" s="6"/>
      <c r="AF40" s="6"/>
      <c r="AG40" s="6"/>
      <c r="AH40" s="6"/>
      <c r="AI40" s="6"/>
      <c r="AJ40" s="6"/>
      <c r="AK40" s="6"/>
      <c r="AL40" s="6"/>
      <c r="AM40" s="6"/>
      <c r="AN40" s="6"/>
      <c r="AO40" s="6"/>
      <c r="AP40" s="6"/>
      <c r="AQ40" s="6"/>
      <c r="AR40" s="6"/>
      <c r="AS40" s="138"/>
      <c r="AT40" s="138"/>
      <c r="AU40" s="138"/>
      <c r="AV40" s="138"/>
      <c r="AW40" s="138"/>
      <c r="AX40" s="138"/>
      <c r="AY40" s="138"/>
      <c r="AZ40" s="138"/>
      <c r="BA40" s="138"/>
      <c r="BB40" s="138"/>
      <c r="BC40" s="138"/>
      <c r="BD40" s="138"/>
      <c r="BE40" s="138"/>
      <c r="BF40" s="138"/>
      <c r="BG40" s="138"/>
      <c r="BH40" s="138"/>
      <c r="BI40" s="138"/>
      <c r="BJ40" s="138"/>
      <c r="BK40" s="138"/>
      <c r="BL40" s="138"/>
      <c r="BM40" s="138"/>
      <c r="BN40" s="138"/>
      <c r="BO40" s="138"/>
      <c r="BP40" s="138"/>
      <c r="BQ40" s="138"/>
      <c r="BR40" s="138"/>
      <c r="BS40" s="138"/>
      <c r="BT40" s="138"/>
      <c r="BU40" s="138"/>
      <c r="BV40" s="138"/>
      <c r="BW40" s="138"/>
      <c r="BX40" s="138"/>
      <c r="BY40" s="138"/>
      <c r="BZ40" s="138"/>
      <c r="CA40" s="138"/>
      <c r="CB40" s="138"/>
      <c r="CC40" s="138"/>
      <c r="CD40" s="138"/>
      <c r="CE40" s="138"/>
      <c r="CF40" s="138"/>
      <c r="CG40" s="138"/>
      <c r="CH40" s="138"/>
    </row>
    <row r="41" spans="1:86" s="24" customFormat="1" ht="27.95" customHeight="1" x14ac:dyDescent="0.2">
      <c r="A41" s="77"/>
      <c r="B41" s="428" t="str">
        <f>'Checklist - Ranking Ship Ro-Ro'!B402</f>
        <v>5441</v>
      </c>
      <c r="C41" s="765" t="str">
        <f>'Checklist - Ranking Ship Ro-Ro'!C402</f>
        <v>Greenhouse Gas (GHG) Emissions - Methane (CH4) Emissions - Main Propulsion</v>
      </c>
      <c r="D41" s="762"/>
      <c r="E41" s="762"/>
      <c r="F41" s="762"/>
      <c r="G41" s="762"/>
      <c r="H41" s="762"/>
      <c r="I41" s="762"/>
      <c r="J41" s="763"/>
      <c r="K41" s="975">
        <f>'Checklist - Ranking Ship Ro-Ro'!U412</f>
        <v>0</v>
      </c>
      <c r="L41" s="976"/>
      <c r="M41" s="977"/>
      <c r="N41" s="984">
        <f>'Checklist - Ranking Ship Ro-Ro'!V412</f>
        <v>35</v>
      </c>
      <c r="O41" s="985"/>
      <c r="P41" s="986"/>
      <c r="Q41" s="789">
        <f>'Checklist - Ranking Ship Ro-Ro'!F413</f>
        <v>0</v>
      </c>
      <c r="R41" s="790"/>
      <c r="S41" s="790"/>
      <c r="T41" s="978"/>
      <c r="U41" s="865"/>
      <c r="V41" s="500"/>
      <c r="W41" s="339"/>
      <c r="X41" s="339"/>
      <c r="Y41" s="6"/>
      <c r="Z41" s="138"/>
      <c r="AA41" s="503"/>
      <c r="AB41" s="504" t="str">
        <f t="shared" ref="AB41" si="6">IF(Q41=N41, IF(K41=N41,"a","s"),"")</f>
        <v/>
      </c>
      <c r="AC41" s="6"/>
      <c r="AD41" s="6"/>
      <c r="AE41" s="6"/>
      <c r="AF41" s="6"/>
      <c r="AG41" s="6"/>
      <c r="AH41" s="6"/>
      <c r="AI41" s="6"/>
      <c r="AJ41" s="6"/>
      <c r="AK41" s="6"/>
      <c r="AL41" s="6"/>
      <c r="AM41" s="6"/>
      <c r="AN41" s="6"/>
      <c r="AO41" s="6"/>
      <c r="AP41" s="6"/>
      <c r="AQ41" s="6"/>
      <c r="AR41" s="6"/>
      <c r="AS41" s="138"/>
      <c r="AT41" s="138"/>
      <c r="AU41" s="138"/>
      <c r="AV41" s="138"/>
      <c r="AW41" s="138"/>
      <c r="AX41" s="138"/>
      <c r="AY41" s="138"/>
      <c r="AZ41" s="138"/>
      <c r="BA41" s="138"/>
      <c r="BB41" s="138"/>
      <c r="BC41" s="138"/>
      <c r="BD41" s="138"/>
      <c r="BE41" s="138"/>
      <c r="BF41" s="138"/>
      <c r="BG41" s="138"/>
      <c r="BH41" s="138"/>
      <c r="BI41" s="138"/>
      <c r="BJ41" s="138"/>
      <c r="BK41" s="138"/>
      <c r="BL41" s="138"/>
      <c r="BM41" s="138"/>
      <c r="BN41" s="138"/>
      <c r="BO41" s="138"/>
      <c r="BP41" s="138"/>
      <c r="BQ41" s="138"/>
      <c r="BR41" s="138"/>
      <c r="BS41" s="138"/>
      <c r="BT41" s="138"/>
      <c r="BU41" s="138"/>
      <c r="BV41" s="138"/>
      <c r="BW41" s="138"/>
      <c r="BX41" s="138"/>
      <c r="BY41" s="138"/>
      <c r="BZ41" s="138"/>
      <c r="CA41" s="138"/>
      <c r="CB41" s="138"/>
      <c r="CC41" s="138"/>
      <c r="CD41" s="138"/>
      <c r="CE41" s="138"/>
      <c r="CF41" s="138"/>
      <c r="CG41" s="138"/>
      <c r="CH41" s="138"/>
    </row>
    <row r="42" spans="1:86" s="24" customFormat="1" ht="27.95" customHeight="1" x14ac:dyDescent="0.2">
      <c r="A42" s="77"/>
      <c r="B42" s="428" t="str">
        <f>'Checklist - Ranking Ship Ro-Ro'!B414</f>
        <v>5460</v>
      </c>
      <c r="C42" s="765" t="str">
        <f>'Checklist - Ranking Ship Ro-Ro'!C414</f>
        <v>Environmental Ship Index (ESI)</v>
      </c>
      <c r="D42" s="762"/>
      <c r="E42" s="762"/>
      <c r="F42" s="762"/>
      <c r="G42" s="762"/>
      <c r="H42" s="762"/>
      <c r="I42" s="762"/>
      <c r="J42" s="763"/>
      <c r="K42" s="975">
        <f>'Checklist - Ranking Ship Ro-Ro'!U418</f>
        <v>0</v>
      </c>
      <c r="L42" s="976"/>
      <c r="M42" s="977"/>
      <c r="N42" s="984">
        <f>'Checklist - Ranking Ship Ro-Ro'!V418</f>
        <v>60</v>
      </c>
      <c r="O42" s="985"/>
      <c r="P42" s="986"/>
      <c r="Q42" s="789">
        <f>'Checklist - Ranking Ship Ro-Ro'!F419</f>
        <v>0</v>
      </c>
      <c r="R42" s="790"/>
      <c r="S42" s="790"/>
      <c r="T42" s="978"/>
      <c r="U42" s="865"/>
      <c r="V42" s="500"/>
      <c r="W42" s="339"/>
      <c r="X42" s="339"/>
      <c r="Y42" s="6"/>
      <c r="Z42" s="138"/>
      <c r="AA42" s="503"/>
      <c r="AB42" s="504" t="str">
        <f t="shared" si="5"/>
        <v/>
      </c>
      <c r="AC42" s="6"/>
      <c r="AD42" s="6"/>
      <c r="AE42" s="6"/>
      <c r="AF42" s="6"/>
      <c r="AG42" s="6"/>
      <c r="AH42" s="6"/>
      <c r="AI42" s="6"/>
      <c r="AJ42" s="6"/>
      <c r="AK42" s="6"/>
      <c r="AL42" s="6"/>
      <c r="AM42" s="6"/>
      <c r="AN42" s="6"/>
      <c r="AO42" s="6"/>
      <c r="AP42" s="6"/>
      <c r="AQ42" s="6"/>
      <c r="AR42" s="6"/>
      <c r="AS42" s="138"/>
      <c r="AT42" s="138"/>
      <c r="AU42" s="138"/>
      <c r="AV42" s="138"/>
      <c r="AW42" s="138"/>
      <c r="AX42" s="138"/>
      <c r="AY42" s="138"/>
      <c r="AZ42" s="138"/>
      <c r="BA42" s="138"/>
      <c r="BB42" s="138"/>
      <c r="BC42" s="138"/>
      <c r="BD42" s="138"/>
      <c r="BE42" s="138"/>
      <c r="BF42" s="138"/>
      <c r="BG42" s="138"/>
      <c r="BH42" s="138"/>
      <c r="BI42" s="138"/>
      <c r="BJ42" s="138"/>
      <c r="BK42" s="138"/>
      <c r="BL42" s="138"/>
      <c r="BM42" s="138"/>
      <c r="BN42" s="138"/>
      <c r="BO42" s="138"/>
      <c r="BP42" s="138"/>
      <c r="BQ42" s="138"/>
      <c r="BR42" s="138"/>
      <c r="BS42" s="138"/>
      <c r="BT42" s="138"/>
      <c r="BU42" s="138"/>
      <c r="BV42" s="138"/>
      <c r="BW42" s="138"/>
      <c r="BX42" s="138"/>
      <c r="BY42" s="138"/>
      <c r="BZ42" s="138"/>
      <c r="CA42" s="138"/>
      <c r="CB42" s="138"/>
      <c r="CC42" s="138"/>
      <c r="CD42" s="138"/>
      <c r="CE42" s="138"/>
      <c r="CF42" s="138"/>
      <c r="CG42" s="138"/>
      <c r="CH42" s="138"/>
    </row>
    <row r="43" spans="1:86" s="24" customFormat="1" ht="27.95" customHeight="1" x14ac:dyDescent="0.2">
      <c r="A43" s="77"/>
      <c r="B43" s="428" t="str">
        <f>'Checklist - Ranking Ship Ro-Ro'!B420</f>
        <v>5500</v>
      </c>
      <c r="C43" s="765" t="str">
        <f>'Checklist - Ranking Ship Ro-Ro'!C420</f>
        <v>Sewage Management</v>
      </c>
      <c r="D43" s="762"/>
      <c r="E43" s="762"/>
      <c r="F43" s="762"/>
      <c r="G43" s="762"/>
      <c r="H43" s="762"/>
      <c r="I43" s="762"/>
      <c r="J43" s="763"/>
      <c r="K43" s="975">
        <f>'Checklist - Ranking Ship Ro-Ro'!U429</f>
        <v>0</v>
      </c>
      <c r="L43" s="976"/>
      <c r="M43" s="977"/>
      <c r="N43" s="984">
        <f>'Checklist - Ranking Ship Ro-Ro'!V429</f>
        <v>55</v>
      </c>
      <c r="O43" s="985"/>
      <c r="P43" s="986"/>
      <c r="Q43" s="789">
        <f>'Checklist - Ranking Ship Ro-Ro'!F430</f>
        <v>20</v>
      </c>
      <c r="R43" s="790"/>
      <c r="S43" s="790"/>
      <c r="T43" s="978"/>
      <c r="U43" s="865"/>
      <c r="V43" s="500"/>
      <c r="W43" s="339"/>
      <c r="X43" s="339"/>
      <c r="Y43" s="6"/>
      <c r="Z43" s="138"/>
      <c r="AA43" s="503"/>
      <c r="AB43" s="504" t="str">
        <f t="shared" si="5"/>
        <v/>
      </c>
      <c r="AC43" s="6"/>
      <c r="AD43" s="6"/>
      <c r="AE43" s="6"/>
      <c r="AF43" s="6"/>
      <c r="AG43" s="6"/>
      <c r="AH43" s="6"/>
      <c r="AI43" s="6"/>
      <c r="AJ43" s="6"/>
      <c r="AK43" s="6"/>
      <c r="AL43" s="6"/>
      <c r="AM43" s="6"/>
      <c r="AN43" s="6"/>
      <c r="AO43" s="6"/>
      <c r="AP43" s="6"/>
      <c r="AQ43" s="6"/>
      <c r="AR43" s="6"/>
      <c r="AS43" s="138"/>
      <c r="AT43" s="138"/>
      <c r="AU43" s="138"/>
      <c r="AV43" s="138"/>
      <c r="AW43" s="138"/>
      <c r="AX43" s="138"/>
      <c r="AY43" s="138"/>
      <c r="AZ43" s="138"/>
      <c r="BA43" s="138"/>
      <c r="BB43" s="138"/>
      <c r="BC43" s="138"/>
      <c r="BD43" s="138"/>
      <c r="BE43" s="138"/>
      <c r="BF43" s="138"/>
      <c r="BG43" s="138"/>
      <c r="BH43" s="138"/>
      <c r="BI43" s="138"/>
      <c r="BJ43" s="138"/>
      <c r="BK43" s="138"/>
      <c r="BL43" s="138"/>
      <c r="BM43" s="138"/>
      <c r="BN43" s="138"/>
      <c r="BO43" s="138"/>
      <c r="BP43" s="138"/>
      <c r="BQ43" s="138"/>
      <c r="BR43" s="138"/>
      <c r="BS43" s="138"/>
      <c r="BT43" s="138"/>
      <c r="BU43" s="138"/>
      <c r="BV43" s="138"/>
      <c r="BW43" s="138"/>
      <c r="BX43" s="138"/>
      <c r="BY43" s="138"/>
      <c r="BZ43" s="138"/>
      <c r="CA43" s="138"/>
      <c r="CB43" s="138"/>
      <c r="CC43" s="138"/>
      <c r="CD43" s="138"/>
      <c r="CE43" s="138"/>
      <c r="CF43" s="138"/>
      <c r="CG43" s="138"/>
      <c r="CH43" s="138"/>
    </row>
    <row r="44" spans="1:86" s="24" customFormat="1" ht="27.95" customHeight="1" x14ac:dyDescent="0.2">
      <c r="A44" s="77"/>
      <c r="B44" s="428" t="str">
        <f>'Checklist - Ranking Ship Ro-Ro'!B431</f>
        <v>5510</v>
      </c>
      <c r="C44" s="765" t="str">
        <f>'Checklist - Ranking Ship Ro-Ro'!C431</f>
        <v>Grey Water Management</v>
      </c>
      <c r="D44" s="762"/>
      <c r="E44" s="762"/>
      <c r="F44" s="762"/>
      <c r="G44" s="762"/>
      <c r="H44" s="762"/>
      <c r="I44" s="762"/>
      <c r="J44" s="763"/>
      <c r="K44" s="975">
        <f>'Checklist - Ranking Ship Ro-Ro'!U434</f>
        <v>0</v>
      </c>
      <c r="L44" s="976"/>
      <c r="M44" s="977"/>
      <c r="N44" s="984">
        <f>'Checklist - Ranking Ship Ro-Ro'!V434</f>
        <v>25</v>
      </c>
      <c r="O44" s="985"/>
      <c r="P44" s="986"/>
      <c r="Q44" s="789">
        <f>'Checklist - Ranking Ship Ro-Ro'!F435</f>
        <v>0</v>
      </c>
      <c r="R44" s="790"/>
      <c r="S44" s="790"/>
      <c r="T44" s="978"/>
      <c r="U44" s="865"/>
      <c r="V44" s="500"/>
      <c r="W44" s="339"/>
      <c r="X44" s="339"/>
      <c r="Y44" s="6"/>
      <c r="Z44" s="138"/>
      <c r="AA44" s="503"/>
      <c r="AB44" s="504" t="str">
        <f t="shared" si="5"/>
        <v/>
      </c>
      <c r="AC44" s="6"/>
      <c r="AD44" s="6"/>
      <c r="AE44" s="6"/>
      <c r="AF44" s="6"/>
      <c r="AG44" s="6"/>
      <c r="AH44" s="6"/>
      <c r="AI44" s="6"/>
      <c r="AJ44" s="6"/>
      <c r="AK44" s="6"/>
      <c r="AL44" s="6"/>
      <c r="AM44" s="6"/>
      <c r="AN44" s="6"/>
      <c r="AO44" s="6"/>
      <c r="AP44" s="6"/>
      <c r="AQ44" s="6"/>
      <c r="AR44" s="6"/>
      <c r="AS44" s="138"/>
      <c r="AT44" s="138"/>
      <c r="AU44" s="138"/>
      <c r="AV44" s="138"/>
      <c r="AW44" s="138"/>
      <c r="AX44" s="138"/>
      <c r="AY44" s="138"/>
      <c r="AZ44" s="138"/>
      <c r="BA44" s="138"/>
      <c r="BB44" s="138"/>
      <c r="BC44" s="138"/>
      <c r="BD44" s="138"/>
      <c r="BE44" s="138"/>
      <c r="BF44" s="138"/>
      <c r="BG44" s="138"/>
      <c r="BH44" s="138"/>
      <c r="BI44" s="138"/>
      <c r="BJ44" s="138"/>
      <c r="BK44" s="138"/>
      <c r="BL44" s="138"/>
      <c r="BM44" s="138"/>
      <c r="BN44" s="138"/>
      <c r="BO44" s="138"/>
      <c r="BP44" s="138"/>
      <c r="BQ44" s="138"/>
      <c r="BR44" s="138"/>
      <c r="BS44" s="138"/>
      <c r="BT44" s="138"/>
      <c r="BU44" s="138"/>
      <c r="BV44" s="138"/>
      <c r="BW44" s="138"/>
      <c r="BX44" s="138"/>
      <c r="BY44" s="138"/>
      <c r="BZ44" s="138"/>
      <c r="CA44" s="138"/>
      <c r="CB44" s="138"/>
      <c r="CC44" s="138"/>
      <c r="CD44" s="138"/>
      <c r="CE44" s="138"/>
      <c r="CF44" s="138"/>
      <c r="CG44" s="138"/>
      <c r="CH44" s="138"/>
    </row>
    <row r="45" spans="1:86" s="24" customFormat="1" ht="27.95" customHeight="1" thickBot="1" x14ac:dyDescent="0.25">
      <c r="A45" s="77"/>
      <c r="B45" s="127">
        <f>'Checklist - Ranking Ship Ro-Ro'!B436</f>
        <v>5700</v>
      </c>
      <c r="C45" s="800" t="str">
        <f>'Checklist - Ranking Ship Ro-Ro'!C436</f>
        <v xml:space="preserve">Ballast Water Management </v>
      </c>
      <c r="D45" s="801"/>
      <c r="E45" s="801"/>
      <c r="F45" s="801"/>
      <c r="G45" s="801"/>
      <c r="H45" s="801"/>
      <c r="I45" s="801"/>
      <c r="J45" s="802"/>
      <c r="K45" s="987">
        <f>'Checklist - Ranking Ship Ro-Ro'!U450</f>
        <v>0</v>
      </c>
      <c r="L45" s="988"/>
      <c r="M45" s="989"/>
      <c r="N45" s="990">
        <f>'Checklist - Ranking Ship Ro-Ro'!V450</f>
        <v>85</v>
      </c>
      <c r="O45" s="991"/>
      <c r="P45" s="992"/>
      <c r="Q45" s="993">
        <f>'Checklist - Ranking Ship Ro-Ro'!F451</f>
        <v>50</v>
      </c>
      <c r="R45" s="994"/>
      <c r="S45" s="994"/>
      <c r="T45" s="995"/>
      <c r="U45" s="996"/>
      <c r="V45" s="500"/>
      <c r="W45" s="339"/>
      <c r="X45" s="339"/>
      <c r="Y45" s="6"/>
      <c r="Z45" s="138"/>
      <c r="AA45" s="503"/>
      <c r="AB45" s="504" t="str">
        <f t="shared" si="5"/>
        <v/>
      </c>
      <c r="AC45" s="6"/>
      <c r="AD45" s="6"/>
      <c r="AE45" s="6"/>
      <c r="AF45" s="6"/>
      <c r="AG45" s="6"/>
      <c r="AH45" s="6"/>
      <c r="AI45" s="6"/>
      <c r="AJ45" s="6"/>
      <c r="AK45" s="6"/>
      <c r="AL45" s="6"/>
      <c r="AM45" s="6"/>
      <c r="AN45" s="6"/>
      <c r="AO45" s="6"/>
      <c r="AP45" s="6"/>
      <c r="AQ45" s="6"/>
      <c r="AR45" s="6"/>
      <c r="AS45" s="138"/>
      <c r="AT45" s="138"/>
      <c r="AU45" s="138"/>
      <c r="AV45" s="138"/>
      <c r="AW45" s="138"/>
      <c r="AX45" s="138"/>
      <c r="AY45" s="138"/>
      <c r="AZ45" s="138"/>
      <c r="BA45" s="138"/>
      <c r="BB45" s="138"/>
      <c r="BC45" s="138"/>
      <c r="BD45" s="138"/>
      <c r="BE45" s="138"/>
      <c r="BF45" s="138"/>
      <c r="BG45" s="138"/>
      <c r="BH45" s="138"/>
      <c r="BI45" s="138"/>
      <c r="BJ45" s="138"/>
      <c r="BK45" s="138"/>
      <c r="BL45" s="138"/>
      <c r="BM45" s="138"/>
      <c r="BN45" s="138"/>
      <c r="BO45" s="138"/>
      <c r="BP45" s="138"/>
      <c r="BQ45" s="138"/>
      <c r="BR45" s="138"/>
      <c r="BS45" s="138"/>
      <c r="BT45" s="138"/>
      <c r="BU45" s="138"/>
      <c r="BV45" s="138"/>
      <c r="BW45" s="138"/>
      <c r="BX45" s="138"/>
      <c r="BY45" s="138"/>
      <c r="BZ45" s="138"/>
      <c r="CA45" s="138"/>
      <c r="CB45" s="138"/>
      <c r="CC45" s="138"/>
      <c r="CD45" s="138"/>
      <c r="CE45" s="138"/>
      <c r="CF45" s="138"/>
      <c r="CG45" s="138"/>
      <c r="CH45" s="138"/>
    </row>
    <row r="46" spans="1:86" s="24" customFormat="1" ht="27.95" customHeight="1" x14ac:dyDescent="0.2">
      <c r="A46" s="77"/>
      <c r="B46" s="111" t="str">
        <f>'Checklist - Ranking Ship Ro-Ro'!B452</f>
        <v>5800</v>
      </c>
      <c r="C46" s="794" t="str">
        <f>'Checklist - Ranking Ship Ro-Ro'!C452</f>
        <v>Accidental Bunker Oil Pollution Prevention Measures (overflow prevention systems)</v>
      </c>
      <c r="D46" s="795"/>
      <c r="E46" s="795"/>
      <c r="F46" s="795"/>
      <c r="G46" s="795"/>
      <c r="H46" s="795"/>
      <c r="I46" s="795"/>
      <c r="J46" s="796"/>
      <c r="K46" s="969">
        <f>'Checklist - Ranking Ship Ro-Ro'!U457</f>
        <v>0</v>
      </c>
      <c r="L46" s="970"/>
      <c r="M46" s="971"/>
      <c r="N46" s="981">
        <f>'Checklist - Ranking Ship Ro-Ro'!V457</f>
        <v>30</v>
      </c>
      <c r="O46" s="982"/>
      <c r="P46" s="983"/>
      <c r="Q46" s="972">
        <f>'Checklist - Ranking Ship Ro-Ro'!F458</f>
        <v>5</v>
      </c>
      <c r="R46" s="973"/>
      <c r="S46" s="973"/>
      <c r="T46" s="974"/>
      <c r="U46" s="695"/>
      <c r="V46" s="500"/>
      <c r="W46" s="339"/>
      <c r="X46" s="339"/>
      <c r="Y46" s="6"/>
      <c r="Z46" s="138"/>
      <c r="AA46" s="503"/>
      <c r="AB46" s="504" t="str">
        <f t="shared" si="5"/>
        <v/>
      </c>
      <c r="AC46" s="6"/>
      <c r="AD46" s="6"/>
      <c r="AE46" s="6"/>
      <c r="AF46" s="6"/>
      <c r="AG46" s="6"/>
      <c r="AH46" s="6"/>
      <c r="AI46" s="6"/>
      <c r="AJ46" s="6"/>
      <c r="AK46" s="6"/>
      <c r="AL46" s="6"/>
      <c r="AM46" s="6"/>
      <c r="AN46" s="6"/>
      <c r="AO46" s="6"/>
      <c r="AP46" s="6"/>
      <c r="AQ46" s="6"/>
      <c r="AR46" s="6"/>
      <c r="AS46" s="138"/>
      <c r="AT46" s="138"/>
      <c r="AU46" s="138"/>
      <c r="AV46" s="138"/>
      <c r="AW46" s="138"/>
      <c r="AX46" s="138"/>
      <c r="AY46" s="138"/>
      <c r="AZ46" s="138"/>
      <c r="BA46" s="138"/>
      <c r="BB46" s="138"/>
      <c r="BC46" s="138"/>
      <c r="BD46" s="138"/>
      <c r="BE46" s="138"/>
      <c r="BF46" s="138"/>
      <c r="BG46" s="138"/>
      <c r="BH46" s="138"/>
      <c r="BI46" s="138"/>
      <c r="BJ46" s="138"/>
      <c r="BK46" s="138"/>
      <c r="BL46" s="138"/>
      <c r="BM46" s="138"/>
      <c r="BN46" s="138"/>
      <c r="BO46" s="138"/>
      <c r="BP46" s="138"/>
      <c r="BQ46" s="138"/>
      <c r="BR46" s="138"/>
      <c r="BS46" s="138"/>
      <c r="BT46" s="138"/>
      <c r="BU46" s="138"/>
      <c r="BV46" s="138"/>
      <c r="BW46" s="138"/>
      <c r="BX46" s="138"/>
      <c r="BY46" s="138"/>
      <c r="BZ46" s="138"/>
      <c r="CA46" s="138"/>
      <c r="CB46" s="138"/>
      <c r="CC46" s="138"/>
      <c r="CD46" s="138"/>
      <c r="CE46" s="138"/>
      <c r="CF46" s="138"/>
      <c r="CG46" s="138"/>
      <c r="CH46" s="138"/>
    </row>
    <row r="47" spans="1:86" s="24" customFormat="1" ht="27.95" customHeight="1" x14ac:dyDescent="0.2">
      <c r="A47" s="77"/>
      <c r="B47" s="120" t="str">
        <f>'Checklist - Ranking Ship Ro-Ro'!B459</f>
        <v>5801</v>
      </c>
      <c r="C47" s="765" t="str">
        <f>'Checklist - Ranking Ship Ro-Ro'!C459</f>
        <v>Protective location of fuel and lubrication oil tanks</v>
      </c>
      <c r="D47" s="762"/>
      <c r="E47" s="762"/>
      <c r="F47" s="762"/>
      <c r="G47" s="762"/>
      <c r="H47" s="762"/>
      <c r="I47" s="762"/>
      <c r="J47" s="763"/>
      <c r="K47" s="975">
        <f>'Checklist - Ranking Ship Ro-Ro'!U464</f>
        <v>0</v>
      </c>
      <c r="L47" s="976"/>
      <c r="M47" s="977"/>
      <c r="N47" s="984">
        <f>'Checklist - Ranking Ship Ro-Ro'!V464</f>
        <v>100</v>
      </c>
      <c r="O47" s="985"/>
      <c r="P47" s="986"/>
      <c r="Q47" s="789">
        <f>'Checklist - Ranking Ship Ro-Ro'!F465</f>
        <v>20</v>
      </c>
      <c r="R47" s="790"/>
      <c r="S47" s="790"/>
      <c r="T47" s="978"/>
      <c r="U47" s="865"/>
      <c r="V47" s="500"/>
      <c r="W47" s="339"/>
      <c r="X47" s="339"/>
      <c r="Y47" s="6"/>
      <c r="Z47" s="138"/>
      <c r="AA47" s="503"/>
      <c r="AB47" s="504" t="str">
        <f t="shared" si="5"/>
        <v/>
      </c>
      <c r="AC47" s="6"/>
      <c r="AD47" s="6"/>
      <c r="AE47" s="6"/>
      <c r="AF47" s="6"/>
      <c r="AG47" s="6"/>
      <c r="AH47" s="6"/>
      <c r="AI47" s="6"/>
      <c r="AJ47" s="6"/>
      <c r="AK47" s="6"/>
      <c r="AL47" s="6"/>
      <c r="AM47" s="6"/>
      <c r="AN47" s="6"/>
      <c r="AO47" s="6"/>
      <c r="AP47" s="6"/>
      <c r="AQ47" s="6"/>
      <c r="AR47" s="6"/>
      <c r="AS47" s="138"/>
      <c r="AT47" s="138"/>
      <c r="AU47" s="138"/>
      <c r="AV47" s="138"/>
      <c r="AW47" s="138"/>
      <c r="AX47" s="138"/>
      <c r="AY47" s="138"/>
      <c r="AZ47" s="138"/>
      <c r="BA47" s="138"/>
      <c r="BB47" s="138"/>
      <c r="BC47" s="138"/>
      <c r="BD47" s="138"/>
      <c r="BE47" s="138"/>
      <c r="BF47" s="138"/>
      <c r="BG47" s="138"/>
      <c r="BH47" s="138"/>
      <c r="BI47" s="138"/>
      <c r="BJ47" s="138"/>
      <c r="BK47" s="138"/>
      <c r="BL47" s="138"/>
      <c r="BM47" s="138"/>
      <c r="BN47" s="138"/>
      <c r="BO47" s="138"/>
      <c r="BP47" s="138"/>
      <c r="BQ47" s="138"/>
      <c r="BR47" s="138"/>
      <c r="BS47" s="138"/>
      <c r="BT47" s="138"/>
      <c r="BU47" s="138"/>
      <c r="BV47" s="138"/>
      <c r="BW47" s="138"/>
      <c r="BX47" s="138"/>
      <c r="BY47" s="138"/>
      <c r="BZ47" s="138"/>
      <c r="CA47" s="138"/>
      <c r="CB47" s="138"/>
      <c r="CC47" s="138"/>
      <c r="CD47" s="138"/>
      <c r="CE47" s="138"/>
      <c r="CF47" s="138"/>
      <c r="CG47" s="138"/>
      <c r="CH47" s="138"/>
    </row>
    <row r="48" spans="1:86" s="24" customFormat="1" ht="27.95" customHeight="1" x14ac:dyDescent="0.2">
      <c r="A48" s="77"/>
      <c r="B48" s="120">
        <f>'Checklist - Ranking Ship Ro-Ro'!B467</f>
        <v>5810</v>
      </c>
      <c r="C48" s="765" t="str">
        <f>'Checklist - Ranking Ship Ro-Ro'!C467</f>
        <v>Stern tube lubrication</v>
      </c>
      <c r="D48" s="762"/>
      <c r="E48" s="762"/>
      <c r="F48" s="762"/>
      <c r="G48" s="762"/>
      <c r="H48" s="762"/>
      <c r="I48" s="762"/>
      <c r="J48" s="763"/>
      <c r="K48" s="975">
        <f>'Checklist - Ranking Ship Ro-Ro'!U473</f>
        <v>0</v>
      </c>
      <c r="L48" s="976"/>
      <c r="M48" s="977"/>
      <c r="N48" s="984">
        <f>'Checklist - Ranking Ship Ro-Ro'!V473</f>
        <v>60</v>
      </c>
      <c r="O48" s="985"/>
      <c r="P48" s="986"/>
      <c r="Q48" s="789">
        <f>'Checklist - Ranking Ship Ro-Ro'!F474</f>
        <v>15</v>
      </c>
      <c r="R48" s="790"/>
      <c r="S48" s="790"/>
      <c r="T48" s="978"/>
      <c r="U48" s="865"/>
      <c r="V48" s="500"/>
      <c r="W48" s="339"/>
      <c r="X48" s="339"/>
      <c r="Y48" s="6"/>
      <c r="Z48" s="138"/>
      <c r="AA48" s="503"/>
      <c r="AB48" s="504" t="str">
        <f t="shared" si="5"/>
        <v/>
      </c>
      <c r="AC48" s="6"/>
      <c r="AD48" s="6"/>
      <c r="AE48" s="6"/>
      <c r="AF48" s="6"/>
      <c r="AG48" s="6"/>
      <c r="AH48" s="6"/>
      <c r="AI48" s="6"/>
      <c r="AJ48" s="6"/>
      <c r="AK48" s="6"/>
      <c r="AL48" s="6"/>
      <c r="AM48" s="6"/>
      <c r="AN48" s="6"/>
      <c r="AO48" s="6"/>
      <c r="AP48" s="6"/>
      <c r="AQ48" s="6"/>
      <c r="AR48" s="6"/>
      <c r="AS48" s="138"/>
      <c r="AT48" s="138"/>
      <c r="AU48" s="138"/>
      <c r="AV48" s="138"/>
      <c r="AW48" s="138"/>
      <c r="AX48" s="138"/>
      <c r="AY48" s="138"/>
      <c r="AZ48" s="138"/>
      <c r="BA48" s="138"/>
      <c r="BB48" s="138"/>
      <c r="BC48" s="138"/>
      <c r="BD48" s="138"/>
      <c r="BE48" s="138"/>
      <c r="BF48" s="138"/>
      <c r="BG48" s="138"/>
      <c r="BH48" s="138"/>
      <c r="BI48" s="138"/>
      <c r="BJ48" s="138"/>
      <c r="BK48" s="138"/>
      <c r="BL48" s="138"/>
      <c r="BM48" s="138"/>
      <c r="BN48" s="138"/>
      <c r="BO48" s="138"/>
      <c r="BP48" s="138"/>
      <c r="BQ48" s="138"/>
      <c r="BR48" s="138"/>
      <c r="BS48" s="138"/>
      <c r="BT48" s="138"/>
      <c r="BU48" s="138"/>
      <c r="BV48" s="138"/>
      <c r="BW48" s="138"/>
      <c r="BX48" s="138"/>
      <c r="BY48" s="138"/>
      <c r="BZ48" s="138"/>
      <c r="CA48" s="138"/>
      <c r="CB48" s="138"/>
      <c r="CC48" s="138"/>
      <c r="CD48" s="138"/>
      <c r="CE48" s="138"/>
      <c r="CF48" s="138"/>
      <c r="CG48" s="138"/>
      <c r="CH48" s="138"/>
    </row>
    <row r="49" spans="1:86" s="24" customFormat="1" ht="27.95" customHeight="1" x14ac:dyDescent="0.2">
      <c r="A49" s="77"/>
      <c r="B49" s="111">
        <f>'Checklist - Ranking Ship Ro-Ro'!B475</f>
        <v>5811</v>
      </c>
      <c r="C49" s="794" t="str">
        <f>'Checklist - Ranking Ship Ro-Ro'!C475</f>
        <v>Mooring wire lubrication</v>
      </c>
      <c r="D49" s="795"/>
      <c r="E49" s="795"/>
      <c r="F49" s="795"/>
      <c r="G49" s="795"/>
      <c r="H49" s="795"/>
      <c r="I49" s="795"/>
      <c r="J49" s="796"/>
      <c r="K49" s="969">
        <f>'Checklist - Ranking Ship Ro-Ro'!U477</f>
        <v>0</v>
      </c>
      <c r="L49" s="970"/>
      <c r="M49" s="971"/>
      <c r="N49" s="981">
        <f>'Checklist - Ranking Ship Ro-Ro'!V477</f>
        <v>20</v>
      </c>
      <c r="O49" s="982"/>
      <c r="P49" s="983"/>
      <c r="Q49" s="972">
        <f>'Checklist - Ranking Ship Ro-Ro'!F478</f>
        <v>0</v>
      </c>
      <c r="R49" s="973"/>
      <c r="S49" s="973"/>
      <c r="T49" s="974"/>
      <c r="U49" s="695"/>
      <c r="V49" s="500"/>
      <c r="W49" s="339"/>
      <c r="X49" s="339"/>
      <c r="Y49" s="6"/>
      <c r="Z49" s="138"/>
      <c r="AA49" s="503"/>
      <c r="AB49" s="504" t="str">
        <f t="shared" si="5"/>
        <v/>
      </c>
      <c r="AC49" s="6"/>
      <c r="AD49" s="6"/>
      <c r="AE49" s="6"/>
      <c r="AF49" s="6"/>
      <c r="AG49" s="6"/>
      <c r="AH49" s="6"/>
      <c r="AI49" s="6"/>
      <c r="AJ49" s="6"/>
      <c r="AK49" s="6"/>
      <c r="AL49" s="6"/>
      <c r="AM49" s="6"/>
      <c r="AN49" s="6"/>
      <c r="AO49" s="6"/>
      <c r="AP49" s="6"/>
      <c r="AQ49" s="6"/>
      <c r="AR49" s="6"/>
      <c r="AS49" s="138"/>
      <c r="AT49" s="138"/>
      <c r="AU49" s="138"/>
      <c r="AV49" s="138"/>
      <c r="AW49" s="138"/>
      <c r="AX49" s="138"/>
      <c r="AY49" s="138"/>
      <c r="AZ49" s="138"/>
      <c r="BA49" s="138"/>
      <c r="BB49" s="138"/>
      <c r="BC49" s="138"/>
      <c r="BD49" s="138"/>
      <c r="BE49" s="138"/>
      <c r="BF49" s="138"/>
      <c r="BG49" s="138"/>
      <c r="BH49" s="138"/>
      <c r="BI49" s="138"/>
      <c r="BJ49" s="138"/>
      <c r="BK49" s="138"/>
      <c r="BL49" s="138"/>
      <c r="BM49" s="138"/>
      <c r="BN49" s="138"/>
      <c r="BO49" s="138"/>
      <c r="BP49" s="138"/>
      <c r="BQ49" s="138"/>
      <c r="BR49" s="138"/>
      <c r="BS49" s="138"/>
      <c r="BT49" s="138"/>
      <c r="BU49" s="138"/>
      <c r="BV49" s="138"/>
      <c r="BW49" s="138"/>
      <c r="BX49" s="138"/>
      <c r="BY49" s="138"/>
      <c r="BZ49" s="138"/>
      <c r="CA49" s="138"/>
      <c r="CB49" s="138"/>
      <c r="CC49" s="138"/>
      <c r="CD49" s="138"/>
      <c r="CE49" s="138"/>
      <c r="CF49" s="138"/>
      <c r="CG49" s="138"/>
      <c r="CH49" s="138"/>
    </row>
    <row r="50" spans="1:86" s="24" customFormat="1" ht="27.95" customHeight="1" x14ac:dyDescent="0.2">
      <c r="A50" s="77"/>
      <c r="B50" s="120">
        <f>'Checklist - Ranking Ship Ro-Ro'!B479</f>
        <v>5812</v>
      </c>
      <c r="C50" s="765" t="str">
        <f>'Checklist - Ranking Ship Ro-Ro'!C479</f>
        <v>Deck equipment lubrication (use of oils)</v>
      </c>
      <c r="D50" s="762"/>
      <c r="E50" s="762"/>
      <c r="F50" s="762"/>
      <c r="G50" s="762"/>
      <c r="H50" s="762"/>
      <c r="I50" s="762"/>
      <c r="J50" s="763"/>
      <c r="K50" s="975">
        <f>'Checklist - Ranking Ship Ro-Ro'!U485</f>
        <v>0</v>
      </c>
      <c r="L50" s="976"/>
      <c r="M50" s="977"/>
      <c r="N50" s="984">
        <f>'Checklist - Ranking Ship Ro-Ro'!V485</f>
        <v>55</v>
      </c>
      <c r="O50" s="985"/>
      <c r="P50" s="986"/>
      <c r="Q50" s="789">
        <f>'Checklist - Ranking Ship Ro-Ro'!F486</f>
        <v>0</v>
      </c>
      <c r="R50" s="790"/>
      <c r="S50" s="790"/>
      <c r="T50" s="978"/>
      <c r="U50" s="865"/>
      <c r="V50" s="500"/>
      <c r="W50" s="339"/>
      <c r="X50" s="339"/>
      <c r="Y50" s="6"/>
      <c r="Z50" s="138"/>
      <c r="AA50" s="503"/>
      <c r="AB50" s="504" t="str">
        <f t="shared" si="5"/>
        <v/>
      </c>
      <c r="AC50" s="6"/>
      <c r="AD50" s="6"/>
      <c r="AE50" s="6"/>
      <c r="AF50" s="6"/>
      <c r="AG50" s="6"/>
      <c r="AH50" s="6"/>
      <c r="AI50" s="6"/>
      <c r="AJ50" s="6"/>
      <c r="AK50" s="6"/>
      <c r="AL50" s="6"/>
      <c r="AM50" s="6"/>
      <c r="AN50" s="6"/>
      <c r="AO50" s="6"/>
      <c r="AP50" s="6"/>
      <c r="AQ50" s="6"/>
      <c r="AR50" s="6"/>
      <c r="AS50" s="138"/>
      <c r="AT50" s="138"/>
      <c r="AU50" s="138"/>
      <c r="AV50" s="138"/>
      <c r="AW50" s="138"/>
      <c r="AX50" s="138"/>
      <c r="AY50" s="138"/>
      <c r="AZ50" s="138"/>
      <c r="BA50" s="138"/>
      <c r="BB50" s="138"/>
      <c r="BC50" s="138"/>
      <c r="BD50" s="138"/>
      <c r="BE50" s="138"/>
      <c r="BF50" s="138"/>
      <c r="BG50" s="138"/>
      <c r="BH50" s="138"/>
      <c r="BI50" s="138"/>
      <c r="BJ50" s="138"/>
      <c r="BK50" s="138"/>
      <c r="BL50" s="138"/>
      <c r="BM50" s="138"/>
      <c r="BN50" s="138"/>
      <c r="BO50" s="138"/>
      <c r="BP50" s="138"/>
      <c r="BQ50" s="138"/>
      <c r="BR50" s="138"/>
      <c r="BS50" s="138"/>
      <c r="BT50" s="138"/>
      <c r="BU50" s="138"/>
      <c r="BV50" s="138"/>
      <c r="BW50" s="138"/>
      <c r="BX50" s="138"/>
      <c r="BY50" s="138"/>
      <c r="BZ50" s="138"/>
      <c r="CA50" s="138"/>
      <c r="CB50" s="138"/>
      <c r="CC50" s="138"/>
      <c r="CD50" s="138"/>
      <c r="CE50" s="138"/>
      <c r="CF50" s="138"/>
      <c r="CG50" s="138"/>
      <c r="CH50" s="138"/>
    </row>
    <row r="51" spans="1:86" s="24" customFormat="1" ht="27.95" customHeight="1" x14ac:dyDescent="0.2">
      <c r="A51" s="77"/>
      <c r="B51" s="120" t="str">
        <f>'Checklist - Ranking Ship Ro-Ro'!B487</f>
        <v>5820</v>
      </c>
      <c r="C51" s="765" t="str">
        <f>'Checklist - Ranking Ship Ro-Ro'!C487</f>
        <v>Management of bilge water and sludge handling onboard</v>
      </c>
      <c r="D51" s="762"/>
      <c r="E51" s="762"/>
      <c r="F51" s="762"/>
      <c r="G51" s="762"/>
      <c r="H51" s="762"/>
      <c r="I51" s="762"/>
      <c r="J51" s="763"/>
      <c r="K51" s="975">
        <f>'Checklist - Ranking Ship Ro-Ro'!U490</f>
        <v>0</v>
      </c>
      <c r="L51" s="976"/>
      <c r="M51" s="977"/>
      <c r="N51" s="984">
        <f>'Checklist - Ranking Ship Ro-Ro'!V490</f>
        <v>15</v>
      </c>
      <c r="O51" s="985"/>
      <c r="P51" s="986"/>
      <c r="Q51" s="789">
        <f>'Checklist - Ranking Ship Ro-Ro'!F491</f>
        <v>15</v>
      </c>
      <c r="R51" s="790"/>
      <c r="S51" s="790"/>
      <c r="T51" s="978"/>
      <c r="U51" s="865"/>
      <c r="V51" s="500"/>
      <c r="W51" s="339"/>
      <c r="X51" s="339"/>
      <c r="Y51" s="6"/>
      <c r="Z51" s="138"/>
      <c r="AA51" s="503"/>
      <c r="AB51" s="504" t="str">
        <f t="shared" si="5"/>
        <v>s</v>
      </c>
      <c r="AC51" s="6"/>
      <c r="AD51" s="6"/>
      <c r="AE51" s="6"/>
      <c r="AF51" s="6"/>
      <c r="AG51" s="6"/>
      <c r="AH51" s="6"/>
      <c r="AI51" s="6"/>
      <c r="AJ51" s="6"/>
      <c r="AK51" s="6"/>
      <c r="AL51" s="6"/>
      <c r="AM51" s="6"/>
      <c r="AN51" s="6"/>
      <c r="AO51" s="6"/>
      <c r="AP51" s="6"/>
      <c r="AQ51" s="6"/>
      <c r="AR51" s="6"/>
      <c r="AS51" s="138"/>
      <c r="AT51" s="138"/>
      <c r="AU51" s="138"/>
      <c r="AV51" s="138"/>
      <c r="AW51" s="138"/>
      <c r="AX51" s="138"/>
      <c r="AY51" s="138"/>
      <c r="AZ51" s="138"/>
      <c r="BA51" s="138"/>
      <c r="BB51" s="138"/>
      <c r="BC51" s="138"/>
      <c r="BD51" s="138"/>
      <c r="BE51" s="138"/>
      <c r="BF51" s="138"/>
      <c r="BG51" s="138"/>
      <c r="BH51" s="138"/>
      <c r="BI51" s="138"/>
      <c r="BJ51" s="138"/>
      <c r="BK51" s="138"/>
      <c r="BL51" s="138"/>
      <c r="BM51" s="138"/>
      <c r="BN51" s="138"/>
      <c r="BO51" s="138"/>
      <c r="BP51" s="138"/>
      <c r="BQ51" s="138"/>
      <c r="BR51" s="138"/>
      <c r="BS51" s="138"/>
      <c r="BT51" s="138"/>
      <c r="BU51" s="138"/>
      <c r="BV51" s="138"/>
      <c r="BW51" s="138"/>
      <c r="BX51" s="138"/>
      <c r="BY51" s="138"/>
      <c r="BZ51" s="138"/>
      <c r="CA51" s="138"/>
      <c r="CB51" s="138"/>
      <c r="CC51" s="138"/>
      <c r="CD51" s="138"/>
      <c r="CE51" s="138"/>
      <c r="CF51" s="138"/>
      <c r="CG51" s="138"/>
      <c r="CH51" s="138"/>
    </row>
    <row r="52" spans="1:86" s="24" customFormat="1" ht="27.95" customHeight="1" x14ac:dyDescent="0.2">
      <c r="A52" s="77"/>
      <c r="B52" s="120" t="str">
        <f>'Checklist - Ranking Ship Ro-Ro'!B492</f>
        <v>5821</v>
      </c>
      <c r="C52" s="765" t="str">
        <f>'Checklist - Ranking Ship Ro-Ro'!C492</f>
        <v>Outfitting of bilge water system</v>
      </c>
      <c r="D52" s="762"/>
      <c r="E52" s="762"/>
      <c r="F52" s="762"/>
      <c r="G52" s="762"/>
      <c r="H52" s="762"/>
      <c r="I52" s="762"/>
      <c r="J52" s="763"/>
      <c r="K52" s="975">
        <f>'Checklist - Ranking Ship Ro-Ro'!U513</f>
        <v>0</v>
      </c>
      <c r="L52" s="976"/>
      <c r="M52" s="977"/>
      <c r="N52" s="984">
        <f>'Checklist - Ranking Ship Ro-Ro'!V513</f>
        <v>80</v>
      </c>
      <c r="O52" s="985"/>
      <c r="P52" s="986"/>
      <c r="Q52" s="789">
        <f>'Checklist - Ranking Ship Ro-Ro'!F514</f>
        <v>20</v>
      </c>
      <c r="R52" s="790"/>
      <c r="S52" s="790"/>
      <c r="T52" s="978"/>
      <c r="U52" s="865"/>
      <c r="V52" s="500"/>
      <c r="W52" s="339"/>
      <c r="X52" s="339"/>
      <c r="Y52" s="6"/>
      <c r="Z52" s="138"/>
      <c r="AA52" s="503"/>
      <c r="AB52" s="504" t="str">
        <f t="shared" si="5"/>
        <v/>
      </c>
      <c r="AC52" s="6"/>
      <c r="AD52" s="6"/>
      <c r="AE52" s="6"/>
      <c r="AF52" s="6"/>
      <c r="AG52" s="6"/>
      <c r="AH52" s="6"/>
      <c r="AI52" s="6"/>
      <c r="AJ52" s="6"/>
      <c r="AK52" s="6"/>
      <c r="AL52" s="6"/>
      <c r="AM52" s="6"/>
      <c r="AN52" s="6"/>
      <c r="AO52" s="6"/>
      <c r="AP52" s="6"/>
      <c r="AQ52" s="6"/>
      <c r="AR52" s="6"/>
      <c r="AS52" s="138"/>
      <c r="AT52" s="138"/>
      <c r="AU52" s="138"/>
      <c r="AV52" s="138"/>
      <c r="AW52" s="138"/>
      <c r="AX52" s="138"/>
      <c r="AY52" s="138"/>
      <c r="AZ52" s="138"/>
      <c r="BA52" s="138"/>
      <c r="BB52" s="138"/>
      <c r="BC52" s="138"/>
      <c r="BD52" s="138"/>
      <c r="BE52" s="138"/>
      <c r="BF52" s="138"/>
      <c r="BG52" s="138"/>
      <c r="BH52" s="138"/>
      <c r="BI52" s="138"/>
      <c r="BJ52" s="138"/>
      <c r="BK52" s="138"/>
      <c r="BL52" s="138"/>
      <c r="BM52" s="138"/>
      <c r="BN52" s="138"/>
      <c r="BO52" s="138"/>
      <c r="BP52" s="138"/>
      <c r="BQ52" s="138"/>
      <c r="BR52" s="138"/>
      <c r="BS52" s="138"/>
      <c r="BT52" s="138"/>
      <c r="BU52" s="138"/>
      <c r="BV52" s="138"/>
      <c r="BW52" s="138"/>
      <c r="BX52" s="138"/>
      <c r="BY52" s="138"/>
      <c r="BZ52" s="138"/>
      <c r="CA52" s="138"/>
      <c r="CB52" s="138"/>
      <c r="CC52" s="138"/>
      <c r="CD52" s="138"/>
      <c r="CE52" s="138"/>
      <c r="CF52" s="138"/>
      <c r="CG52" s="138"/>
      <c r="CH52" s="138"/>
    </row>
    <row r="53" spans="1:86" s="24" customFormat="1" ht="27.95" customHeight="1" x14ac:dyDescent="0.2">
      <c r="A53" s="499"/>
      <c r="B53" s="522" t="str">
        <f>'Checklist - Ranking Ship Ro-Ro'!B515</f>
        <v>5822</v>
      </c>
      <c r="C53" s="765" t="str">
        <f>'Checklist - Ranking Ship Ro-Ro'!C515</f>
        <v>Outfitting of sludge handling system</v>
      </c>
      <c r="D53" s="762"/>
      <c r="E53" s="762"/>
      <c r="F53" s="762"/>
      <c r="G53" s="762"/>
      <c r="H53" s="762"/>
      <c r="I53" s="762"/>
      <c r="J53" s="763"/>
      <c r="K53" s="975">
        <f>'Checklist - Ranking Ship Ro-Ro'!U522</f>
        <v>0</v>
      </c>
      <c r="L53" s="976"/>
      <c r="M53" s="977"/>
      <c r="N53" s="984">
        <f>'Checklist - Ranking Ship Ro-Ro'!V522</f>
        <v>30</v>
      </c>
      <c r="O53" s="985"/>
      <c r="P53" s="986"/>
      <c r="Q53" s="789">
        <f>'Checklist - Ranking Ship Ro-Ro'!F523</f>
        <v>10</v>
      </c>
      <c r="R53" s="790"/>
      <c r="S53" s="790"/>
      <c r="T53" s="978"/>
      <c r="U53" s="865"/>
      <c r="V53" s="500"/>
      <c r="W53" s="339"/>
      <c r="X53" s="339"/>
      <c r="Y53" s="6"/>
      <c r="Z53" s="138"/>
      <c r="AA53" s="503"/>
      <c r="AB53" s="504" t="str">
        <f>IF(Q53=N53, IF(K53=N53,"a","s"),"")</f>
        <v/>
      </c>
      <c r="AC53" s="6"/>
      <c r="AD53" s="6"/>
      <c r="AE53" s="6"/>
      <c r="AF53" s="6"/>
      <c r="AG53" s="6"/>
      <c r="AH53" s="6"/>
      <c r="AI53" s="6"/>
      <c r="AJ53" s="6"/>
      <c r="AK53" s="6"/>
      <c r="AL53" s="6"/>
      <c r="AM53" s="6"/>
      <c r="AN53" s="6"/>
      <c r="AO53" s="6"/>
      <c r="AP53" s="6"/>
      <c r="AQ53" s="6"/>
      <c r="AR53" s="6"/>
      <c r="AS53" s="138"/>
      <c r="AT53" s="138"/>
      <c r="AU53" s="138"/>
      <c r="AV53" s="138"/>
      <c r="AW53" s="138"/>
      <c r="AX53" s="138"/>
      <c r="AY53" s="138"/>
      <c r="AZ53" s="138"/>
      <c r="BA53" s="138"/>
      <c r="BB53" s="138"/>
      <c r="BC53" s="138"/>
      <c r="BD53" s="138"/>
      <c r="BE53" s="138"/>
      <c r="BF53" s="138"/>
      <c r="BG53" s="138"/>
      <c r="BH53" s="138"/>
      <c r="BI53" s="138"/>
      <c r="BJ53" s="138"/>
      <c r="BK53" s="138"/>
      <c r="BL53" s="138"/>
      <c r="BM53" s="138"/>
      <c r="BN53" s="138"/>
      <c r="BO53" s="138"/>
      <c r="BP53" s="138"/>
      <c r="BQ53" s="138"/>
      <c r="BR53" s="138"/>
      <c r="BS53" s="138"/>
      <c r="BT53" s="138"/>
      <c r="BU53" s="138"/>
      <c r="BV53" s="138"/>
      <c r="BW53" s="138"/>
      <c r="BX53" s="138"/>
      <c r="BY53" s="138"/>
      <c r="BZ53" s="138"/>
      <c r="CA53" s="138"/>
      <c r="CB53" s="138"/>
      <c r="CC53" s="138"/>
      <c r="CD53" s="138"/>
      <c r="CE53" s="138"/>
      <c r="CF53" s="138"/>
      <c r="CG53" s="138"/>
      <c r="CH53" s="138"/>
    </row>
    <row r="54" spans="1:86" s="24" customFormat="1" ht="27.95" customHeight="1" thickBot="1" x14ac:dyDescent="0.25">
      <c r="A54" s="77"/>
      <c r="B54" s="120">
        <f>'Checklist - Ranking Ship Ro-Ro'!B524</f>
        <v>5900</v>
      </c>
      <c r="C54" s="765" t="str">
        <f>'Checklist - Ranking Ship Ro-Ro'!C524</f>
        <v>Ship Recycling - Inventory of Hazardous Materials</v>
      </c>
      <c r="D54" s="762"/>
      <c r="E54" s="762"/>
      <c r="F54" s="762"/>
      <c r="G54" s="762"/>
      <c r="H54" s="762"/>
      <c r="I54" s="762"/>
      <c r="J54" s="763"/>
      <c r="K54" s="975">
        <f>'Checklist - Ranking Ship Ro-Ro'!U528</f>
        <v>0</v>
      </c>
      <c r="L54" s="976"/>
      <c r="M54" s="977"/>
      <c r="N54" s="984">
        <f>'Checklist - Ranking Ship Ro-Ro'!V528</f>
        <v>130</v>
      </c>
      <c r="O54" s="985"/>
      <c r="P54" s="986"/>
      <c r="Q54" s="789">
        <f>'Checklist - Ranking Ship Ro-Ro'!F529</f>
        <v>40</v>
      </c>
      <c r="R54" s="790"/>
      <c r="S54" s="790"/>
      <c r="T54" s="978"/>
      <c r="U54" s="865"/>
      <c r="V54" s="500"/>
      <c r="W54" s="339"/>
      <c r="X54" s="339"/>
      <c r="Y54" s="6"/>
      <c r="Z54" s="138"/>
      <c r="AA54" s="505"/>
      <c r="AB54" s="506" t="str">
        <f>IF(Q54=N54, IF(K54=N54,"a","s"),"")</f>
        <v/>
      </c>
      <c r="AC54" s="6"/>
      <c r="AD54" s="6"/>
      <c r="AE54" s="6"/>
      <c r="AF54" s="6"/>
      <c r="AG54" s="6"/>
      <c r="AH54" s="6"/>
      <c r="AI54" s="6"/>
      <c r="AJ54" s="6"/>
      <c r="AK54" s="6"/>
      <c r="AL54" s="6"/>
      <c r="AM54" s="6"/>
      <c r="AN54" s="6"/>
      <c r="AO54" s="6"/>
      <c r="AP54" s="6"/>
      <c r="AQ54" s="6"/>
      <c r="AR54" s="6"/>
      <c r="AS54" s="138"/>
      <c r="AT54" s="138"/>
      <c r="AU54" s="138"/>
      <c r="AV54" s="138"/>
      <c r="AW54" s="138"/>
      <c r="AX54" s="138"/>
      <c r="AY54" s="138"/>
      <c r="AZ54" s="138"/>
      <c r="BA54" s="138"/>
      <c r="BB54" s="138"/>
      <c r="BC54" s="138"/>
      <c r="BD54" s="138"/>
      <c r="BE54" s="138"/>
      <c r="BF54" s="138"/>
      <c r="BG54" s="138"/>
      <c r="BH54" s="138"/>
      <c r="BI54" s="138"/>
      <c r="BJ54" s="138"/>
      <c r="BK54" s="138"/>
      <c r="BL54" s="138"/>
      <c r="BM54" s="138"/>
      <c r="BN54" s="138"/>
      <c r="BO54" s="138"/>
      <c r="BP54" s="138"/>
      <c r="BQ54" s="138"/>
      <c r="BR54" s="138"/>
      <c r="BS54" s="138"/>
      <c r="BT54" s="138"/>
      <c r="BU54" s="138"/>
      <c r="BV54" s="138"/>
      <c r="BW54" s="138"/>
      <c r="BX54" s="138"/>
      <c r="BY54" s="138"/>
      <c r="BZ54" s="138"/>
      <c r="CA54" s="138"/>
      <c r="CB54" s="138"/>
      <c r="CC54" s="138"/>
      <c r="CD54" s="138"/>
      <c r="CE54" s="138"/>
      <c r="CF54" s="138"/>
      <c r="CG54" s="138"/>
      <c r="CH54" s="138"/>
    </row>
    <row r="55" spans="1:86" s="24" customFormat="1" ht="30" customHeight="1" thickBot="1" x14ac:dyDescent="0.25">
      <c r="A55" s="499"/>
      <c r="B55" s="520">
        <f>'Checklist - Ranking Ship Ro-Ro'!B530</f>
        <v>6000</v>
      </c>
      <c r="C55" s="979" t="str">
        <f>'Checklist - Ranking Ship Ro-Ro'!C530</f>
        <v>MAINTENANCE / SURVEYS</v>
      </c>
      <c r="D55" s="980"/>
      <c r="E55" s="980"/>
      <c r="F55" s="980"/>
      <c r="G55" s="980"/>
      <c r="H55" s="980"/>
      <c r="I55" s="980"/>
      <c r="J55" s="980"/>
      <c r="K55" s="672"/>
      <c r="L55" s="672"/>
      <c r="M55" s="672"/>
      <c r="N55" s="672"/>
      <c r="O55" s="672"/>
      <c r="P55" s="672"/>
      <c r="Q55" s="672"/>
      <c r="R55" s="672"/>
      <c r="S55" s="672"/>
      <c r="T55" s="672"/>
      <c r="U55" s="673"/>
      <c r="V55" s="500"/>
      <c r="W55" s="339"/>
      <c r="X55" s="339"/>
      <c r="Y55" s="6"/>
      <c r="Z55" s="138"/>
      <c r="AA55" s="6"/>
      <c r="AB55" s="6"/>
      <c r="AC55" s="6"/>
      <c r="AD55" s="6"/>
      <c r="AE55" s="6"/>
      <c r="AF55" s="6"/>
      <c r="AG55" s="6"/>
      <c r="AH55" s="6"/>
      <c r="AI55" s="6"/>
      <c r="AJ55" s="6"/>
      <c r="AK55" s="6"/>
      <c r="AL55" s="6"/>
      <c r="AM55" s="6"/>
      <c r="AN55" s="6"/>
      <c r="AO55" s="6"/>
      <c r="AP55" s="6"/>
      <c r="AQ55" s="6"/>
      <c r="AR55" s="6"/>
      <c r="AS55" s="138"/>
      <c r="AT55" s="138"/>
      <c r="AU55" s="138"/>
      <c r="AV55" s="138"/>
      <c r="AW55" s="138"/>
      <c r="AX55" s="138"/>
      <c r="AY55" s="138"/>
      <c r="AZ55" s="138"/>
      <c r="BA55" s="138"/>
      <c r="BB55" s="138"/>
      <c r="BC55" s="138"/>
      <c r="BD55" s="138"/>
      <c r="BE55" s="138"/>
      <c r="BF55" s="138"/>
      <c r="BG55" s="138"/>
      <c r="BH55" s="138"/>
      <c r="BI55" s="138"/>
      <c r="BJ55" s="138"/>
      <c r="BK55" s="138"/>
      <c r="BL55" s="138"/>
      <c r="BM55" s="138"/>
      <c r="BN55" s="138"/>
      <c r="BO55" s="138"/>
      <c r="BP55" s="138"/>
      <c r="BQ55" s="138"/>
      <c r="BR55" s="138"/>
      <c r="BS55" s="138"/>
      <c r="BT55" s="138"/>
      <c r="BU55" s="138"/>
      <c r="BV55" s="138"/>
      <c r="BW55" s="138"/>
      <c r="BX55" s="138"/>
      <c r="BY55" s="138"/>
      <c r="BZ55" s="138"/>
      <c r="CA55" s="138"/>
      <c r="CB55" s="138"/>
      <c r="CC55" s="138"/>
      <c r="CD55" s="138"/>
      <c r="CE55" s="138"/>
      <c r="CF55" s="138"/>
      <c r="CG55" s="138"/>
      <c r="CH55" s="138"/>
    </row>
    <row r="56" spans="1:86" s="24" customFormat="1" ht="27.95" customHeight="1" x14ac:dyDescent="0.2">
      <c r="A56" s="77"/>
      <c r="B56" s="111" t="str">
        <f>'Checklist - Ranking Ship Ro-Ro'!B531</f>
        <v>6100</v>
      </c>
      <c r="C56" s="794" t="str">
        <f>'Checklist - Ranking Ship Ro-Ro'!C531</f>
        <v>Programme of Inspections</v>
      </c>
      <c r="D56" s="795"/>
      <c r="E56" s="795"/>
      <c r="F56" s="795"/>
      <c r="G56" s="795"/>
      <c r="H56" s="795"/>
      <c r="I56" s="795"/>
      <c r="J56" s="796"/>
      <c r="K56" s="969">
        <f>'Checklist - Ranking Ship Ro-Ro'!U536</f>
        <v>0</v>
      </c>
      <c r="L56" s="970"/>
      <c r="M56" s="971"/>
      <c r="N56" s="981">
        <f>'Checklist - Ranking Ship Ro-Ro'!V536</f>
        <v>50</v>
      </c>
      <c r="O56" s="982"/>
      <c r="P56" s="983"/>
      <c r="Q56" s="972">
        <f>'Checklist - Ranking Ship Ro-Ro'!F537</f>
        <v>50</v>
      </c>
      <c r="R56" s="973"/>
      <c r="S56" s="973"/>
      <c r="T56" s="974"/>
      <c r="U56" s="695"/>
      <c r="V56" s="500"/>
      <c r="W56" s="339"/>
      <c r="X56" s="339"/>
      <c r="Y56" s="6"/>
      <c r="Z56" s="138"/>
      <c r="AA56" s="501"/>
      <c r="AB56" s="502" t="str">
        <f t="shared" ref="AB56:AB61" si="7">IF(Q56=N56, IF(K56=N56,"a","s"),"")</f>
        <v>s</v>
      </c>
      <c r="AC56" s="6"/>
      <c r="AD56" s="6"/>
      <c r="AE56" s="6"/>
      <c r="AF56" s="6"/>
      <c r="AG56" s="6"/>
      <c r="AH56" s="6"/>
      <c r="AI56" s="6"/>
      <c r="AJ56" s="6"/>
      <c r="AK56" s="6"/>
      <c r="AL56" s="6"/>
      <c r="AM56" s="6"/>
      <c r="AN56" s="6"/>
      <c r="AO56" s="6"/>
      <c r="AP56" s="6"/>
      <c r="AQ56" s="6"/>
      <c r="AR56" s="6"/>
      <c r="AS56" s="138"/>
      <c r="AT56" s="138"/>
      <c r="AU56" s="138"/>
      <c r="AV56" s="138"/>
      <c r="AW56" s="138"/>
      <c r="AX56" s="138"/>
      <c r="AY56" s="138"/>
      <c r="AZ56" s="138"/>
      <c r="BA56" s="138"/>
      <c r="BB56" s="138"/>
      <c r="BC56" s="138"/>
      <c r="BD56" s="138"/>
      <c r="BE56" s="138"/>
      <c r="BF56" s="138"/>
      <c r="BG56" s="138"/>
      <c r="BH56" s="138"/>
      <c r="BI56" s="138"/>
      <c r="BJ56" s="138"/>
      <c r="BK56" s="138"/>
      <c r="BL56" s="138"/>
      <c r="BM56" s="138"/>
      <c r="BN56" s="138"/>
      <c r="BO56" s="138"/>
      <c r="BP56" s="138"/>
      <c r="BQ56" s="138"/>
      <c r="BR56" s="138"/>
      <c r="BS56" s="138"/>
      <c r="BT56" s="138"/>
      <c r="BU56" s="138"/>
      <c r="BV56" s="138"/>
      <c r="BW56" s="138"/>
      <c r="BX56" s="138"/>
      <c r="BY56" s="138"/>
      <c r="BZ56" s="138"/>
      <c r="CA56" s="138"/>
      <c r="CB56" s="138"/>
      <c r="CC56" s="138"/>
      <c r="CD56" s="138"/>
      <c r="CE56" s="138"/>
      <c r="CF56" s="138"/>
      <c r="CG56" s="138"/>
      <c r="CH56" s="138"/>
    </row>
    <row r="57" spans="1:86" s="24" customFormat="1" ht="27.95" customHeight="1" x14ac:dyDescent="0.2">
      <c r="A57" s="77"/>
      <c r="B57" s="120" t="str">
        <f>'Checklist - Ranking Ship Ro-Ro'!B538</f>
        <v>6110</v>
      </c>
      <c r="C57" s="765" t="str">
        <f>'Checklist - Ranking Ship Ro-Ro'!C538</f>
        <v>Critical and Stand-by Equipment</v>
      </c>
      <c r="D57" s="762"/>
      <c r="E57" s="762"/>
      <c r="F57" s="762"/>
      <c r="G57" s="762"/>
      <c r="H57" s="762"/>
      <c r="I57" s="762"/>
      <c r="J57" s="763"/>
      <c r="K57" s="975">
        <f>'Checklist - Ranking Ship Ro-Ro'!U542</f>
        <v>0</v>
      </c>
      <c r="L57" s="976"/>
      <c r="M57" s="977"/>
      <c r="N57" s="984">
        <f>'Checklist - Ranking Ship Ro-Ro'!V542</f>
        <v>30</v>
      </c>
      <c r="O57" s="985"/>
      <c r="P57" s="986"/>
      <c r="Q57" s="789">
        <f>'Checklist - Ranking Ship Ro-Ro'!F543</f>
        <v>10</v>
      </c>
      <c r="R57" s="790"/>
      <c r="S57" s="790"/>
      <c r="T57" s="978"/>
      <c r="U57" s="865"/>
      <c r="V57" s="500"/>
      <c r="W57" s="339"/>
      <c r="X57" s="339"/>
      <c r="Y57" s="6"/>
      <c r="Z57" s="138"/>
      <c r="AA57" s="503"/>
      <c r="AB57" s="504" t="str">
        <f t="shared" si="7"/>
        <v/>
      </c>
      <c r="AC57" s="6"/>
      <c r="AD57" s="6"/>
      <c r="AE57" s="6"/>
      <c r="AF57" s="6"/>
      <c r="AG57" s="6"/>
      <c r="AH57" s="6"/>
      <c r="AI57" s="6"/>
      <c r="AJ57" s="6"/>
      <c r="AK57" s="6"/>
      <c r="AL57" s="6"/>
      <c r="AM57" s="6"/>
      <c r="AN57" s="6"/>
      <c r="AO57" s="6"/>
      <c r="AP57" s="6"/>
      <c r="AQ57" s="6"/>
      <c r="AR57" s="6"/>
      <c r="AS57" s="138"/>
      <c r="AT57" s="138"/>
      <c r="AU57" s="138"/>
      <c r="AV57" s="138"/>
      <c r="AW57" s="138"/>
      <c r="AX57" s="138"/>
      <c r="AY57" s="138"/>
      <c r="AZ57" s="138"/>
      <c r="BA57" s="138"/>
      <c r="BB57" s="138"/>
      <c r="BC57" s="138"/>
      <c r="BD57" s="138"/>
      <c r="BE57" s="138"/>
      <c r="BF57" s="138"/>
      <c r="BG57" s="138"/>
      <c r="BH57" s="138"/>
      <c r="BI57" s="138"/>
      <c r="BJ57" s="138"/>
      <c r="BK57" s="138"/>
      <c r="BL57" s="138"/>
      <c r="BM57" s="138"/>
      <c r="BN57" s="138"/>
      <c r="BO57" s="138"/>
      <c r="BP57" s="138"/>
      <c r="BQ57" s="138"/>
      <c r="BR57" s="138"/>
      <c r="BS57" s="138"/>
      <c r="BT57" s="138"/>
      <c r="BU57" s="138"/>
      <c r="BV57" s="138"/>
      <c r="BW57" s="138"/>
      <c r="BX57" s="138"/>
      <c r="BY57" s="138"/>
      <c r="BZ57" s="138"/>
      <c r="CA57" s="138"/>
      <c r="CB57" s="138"/>
      <c r="CC57" s="138"/>
      <c r="CD57" s="138"/>
      <c r="CE57" s="138"/>
      <c r="CF57" s="138"/>
      <c r="CG57" s="138"/>
      <c r="CH57" s="138"/>
    </row>
    <row r="58" spans="1:86" s="24" customFormat="1" ht="27.95" customHeight="1" x14ac:dyDescent="0.2">
      <c r="A58" s="499"/>
      <c r="B58" s="120">
        <f>'Checklist - Ranking Ship Ro-Ro'!B544</f>
        <v>6200</v>
      </c>
      <c r="C58" s="765" t="str">
        <f>'Checklist - Ranking Ship Ro-Ro'!C544</f>
        <v>Mooring Equipment</v>
      </c>
      <c r="D58" s="762"/>
      <c r="E58" s="762"/>
      <c r="F58" s="762"/>
      <c r="G58" s="762"/>
      <c r="H58" s="762"/>
      <c r="I58" s="762"/>
      <c r="J58" s="763"/>
      <c r="K58" s="975">
        <f>'Checklist - Ranking Ship Ro-Ro'!U557</f>
        <v>0</v>
      </c>
      <c r="L58" s="976"/>
      <c r="M58" s="977"/>
      <c r="N58" s="984">
        <f>'Checklist - Ranking Ship Ro-Ro'!V557</f>
        <v>95</v>
      </c>
      <c r="O58" s="985"/>
      <c r="P58" s="986"/>
      <c r="Q58" s="789">
        <f>'Checklist - Ranking Ship Ro-Ro'!F558</f>
        <v>65</v>
      </c>
      <c r="R58" s="790"/>
      <c r="S58" s="790"/>
      <c r="T58" s="978"/>
      <c r="U58" s="865"/>
      <c r="V58" s="500"/>
      <c r="W58" s="339"/>
      <c r="X58" s="339"/>
      <c r="Y58" s="6"/>
      <c r="Z58" s="138"/>
      <c r="AA58" s="503"/>
      <c r="AB58" s="504" t="str">
        <f t="shared" si="7"/>
        <v/>
      </c>
      <c r="AC58" s="6"/>
      <c r="AD58" s="6"/>
      <c r="AE58" s="6"/>
      <c r="AF58" s="6"/>
      <c r="AG58" s="6"/>
      <c r="AH58" s="6"/>
      <c r="AI58" s="6"/>
      <c r="AJ58" s="6"/>
      <c r="AK58" s="6"/>
      <c r="AL58" s="6"/>
      <c r="AM58" s="6"/>
      <c r="AN58" s="6"/>
      <c r="AO58" s="6"/>
      <c r="AP58" s="6"/>
      <c r="AQ58" s="6"/>
      <c r="AR58" s="6"/>
      <c r="AS58" s="138"/>
      <c r="AT58" s="138"/>
      <c r="AU58" s="138"/>
      <c r="AV58" s="138"/>
      <c r="AW58" s="138"/>
      <c r="AX58" s="138"/>
      <c r="AY58" s="138"/>
      <c r="AZ58" s="138"/>
      <c r="BA58" s="138"/>
      <c r="BB58" s="138"/>
      <c r="BC58" s="138"/>
      <c r="BD58" s="138"/>
      <c r="BE58" s="138"/>
      <c r="BF58" s="138"/>
      <c r="BG58" s="138"/>
      <c r="BH58" s="138"/>
      <c r="BI58" s="138"/>
      <c r="BJ58" s="138"/>
      <c r="BK58" s="138"/>
      <c r="BL58" s="138"/>
      <c r="BM58" s="138"/>
      <c r="BN58" s="138"/>
      <c r="BO58" s="138"/>
      <c r="BP58" s="138"/>
      <c r="BQ58" s="138"/>
      <c r="BR58" s="138"/>
      <c r="BS58" s="138"/>
      <c r="BT58" s="138"/>
      <c r="BU58" s="138"/>
      <c r="BV58" s="138"/>
      <c r="BW58" s="138"/>
      <c r="BX58" s="138"/>
      <c r="BY58" s="138"/>
      <c r="BZ58" s="138"/>
      <c r="CA58" s="138"/>
      <c r="CB58" s="138"/>
      <c r="CC58" s="138"/>
      <c r="CD58" s="138"/>
      <c r="CE58" s="138"/>
      <c r="CF58" s="138"/>
      <c r="CG58" s="138"/>
      <c r="CH58" s="138"/>
    </row>
    <row r="59" spans="1:86" s="24" customFormat="1" ht="27.95" customHeight="1" x14ac:dyDescent="0.2">
      <c r="B59" s="120">
        <f>'Checklist - Ranking Ship Ro-Ro'!B559</f>
        <v>6300</v>
      </c>
      <c r="C59" s="765" t="str">
        <f>'Checklist - Ranking Ship Ro-Ro'!C559</f>
        <v xml:space="preserve">Corrosion Prevention of  Seawater Ballast Tanks </v>
      </c>
      <c r="D59" s="762"/>
      <c r="E59" s="762"/>
      <c r="F59" s="762"/>
      <c r="G59" s="762"/>
      <c r="H59" s="762"/>
      <c r="I59" s="762"/>
      <c r="J59" s="763"/>
      <c r="K59" s="975">
        <f>'Checklist - Ranking Ship Ro-Ro'!U566</f>
        <v>0</v>
      </c>
      <c r="L59" s="976"/>
      <c r="M59" s="977"/>
      <c r="N59" s="984">
        <f>'Checklist - Ranking Ship Ro-Ro'!V566</f>
        <v>70</v>
      </c>
      <c r="O59" s="985"/>
      <c r="P59" s="986"/>
      <c r="Q59" s="789">
        <f>'Checklist - Ranking Ship Ro-Ro'!F567</f>
        <v>40</v>
      </c>
      <c r="R59" s="790"/>
      <c r="S59" s="790"/>
      <c r="T59" s="978"/>
      <c r="U59" s="865"/>
      <c r="V59" s="500"/>
      <c r="W59" s="339"/>
      <c r="X59" s="339"/>
      <c r="Y59" s="6"/>
      <c r="Z59" s="138"/>
      <c r="AA59" s="503"/>
      <c r="AB59" s="504" t="str">
        <f t="shared" si="7"/>
        <v/>
      </c>
      <c r="AC59" s="6"/>
      <c r="AD59" s="6"/>
      <c r="AE59" s="6"/>
      <c r="AF59" s="6"/>
      <c r="AG59" s="6"/>
      <c r="AH59" s="6"/>
      <c r="AI59" s="6"/>
      <c r="AJ59" s="6"/>
      <c r="AK59" s="6"/>
      <c r="AL59" s="6"/>
      <c r="AM59" s="6"/>
      <c r="AN59" s="6"/>
      <c r="AO59" s="6"/>
      <c r="AP59" s="6"/>
      <c r="AQ59" s="6"/>
      <c r="AR59" s="6"/>
      <c r="AS59" s="138"/>
      <c r="AT59" s="138"/>
      <c r="AU59" s="138"/>
      <c r="AV59" s="138"/>
      <c r="AW59" s="138"/>
      <c r="AX59" s="138"/>
      <c r="AY59" s="138"/>
      <c r="AZ59" s="138"/>
      <c r="BA59" s="138"/>
      <c r="BB59" s="138"/>
      <c r="BC59" s="138"/>
      <c r="BD59" s="138"/>
      <c r="BE59" s="138"/>
      <c r="BF59" s="138"/>
      <c r="BG59" s="138"/>
      <c r="BH59" s="138"/>
      <c r="BI59" s="138"/>
      <c r="BJ59" s="138"/>
      <c r="BK59" s="138"/>
      <c r="BL59" s="138"/>
      <c r="BM59" s="138"/>
      <c r="BN59" s="138"/>
      <c r="BO59" s="138"/>
      <c r="BP59" s="138"/>
      <c r="BQ59" s="138"/>
      <c r="BR59" s="138"/>
      <c r="BS59" s="138"/>
      <c r="BT59" s="138"/>
      <c r="BU59" s="138"/>
      <c r="BV59" s="138"/>
      <c r="BW59" s="138"/>
      <c r="BX59" s="138"/>
      <c r="BY59" s="138"/>
      <c r="BZ59" s="138"/>
      <c r="CA59" s="138"/>
      <c r="CB59" s="138"/>
      <c r="CC59" s="138"/>
      <c r="CD59" s="138"/>
      <c r="CE59" s="138"/>
      <c r="CF59" s="138"/>
      <c r="CG59" s="138"/>
      <c r="CH59" s="138"/>
    </row>
    <row r="60" spans="1:86" s="24" customFormat="1" ht="27.95" customHeight="1" thickBot="1" x14ac:dyDescent="0.25">
      <c r="A60" s="508"/>
      <c r="B60" s="120">
        <f>'Checklist - Ranking Ship Ro-Ro'!B568</f>
        <v>6500</v>
      </c>
      <c r="C60" s="765" t="str">
        <f>'Checklist - Ranking Ship Ro-Ro'!C568</f>
        <v>Certificates for Cargo Gear</v>
      </c>
      <c r="D60" s="762"/>
      <c r="E60" s="762"/>
      <c r="F60" s="762"/>
      <c r="G60" s="762"/>
      <c r="H60" s="762"/>
      <c r="I60" s="762"/>
      <c r="J60" s="763"/>
      <c r="K60" s="975">
        <f>'Checklist - Ranking Ship Ro-Ro'!U573</f>
        <v>0</v>
      </c>
      <c r="L60" s="976"/>
      <c r="M60" s="977"/>
      <c r="N60" s="984">
        <f>'Checklist - Ranking Ship Ro-Ro'!V573</f>
        <v>40</v>
      </c>
      <c r="O60" s="985"/>
      <c r="P60" s="986"/>
      <c r="Q60" s="789">
        <f>'Checklist - Ranking Ship Ro-Ro'!F574</f>
        <v>40</v>
      </c>
      <c r="R60" s="790"/>
      <c r="S60" s="790"/>
      <c r="T60" s="978"/>
      <c r="U60" s="865"/>
      <c r="V60" s="500"/>
      <c r="W60" s="339"/>
      <c r="X60" s="339"/>
      <c r="Y60" s="6"/>
      <c r="Z60" s="138"/>
      <c r="AA60" s="505"/>
      <c r="AB60" s="506" t="str">
        <f t="shared" si="7"/>
        <v>s</v>
      </c>
      <c r="AC60" s="6"/>
      <c r="AD60" s="6"/>
      <c r="AE60" s="6"/>
      <c r="AF60" s="6"/>
      <c r="AG60" s="6"/>
      <c r="AH60" s="6"/>
      <c r="AI60" s="6"/>
      <c r="AJ60" s="6"/>
      <c r="AK60" s="6"/>
      <c r="AL60" s="6"/>
      <c r="AM60" s="6"/>
      <c r="AN60" s="6"/>
      <c r="AO60" s="6"/>
      <c r="AP60" s="6"/>
      <c r="AQ60" s="6"/>
      <c r="AR60" s="6"/>
      <c r="AS60" s="138"/>
      <c r="AT60" s="138"/>
      <c r="AU60" s="138"/>
      <c r="AV60" s="138"/>
      <c r="AW60" s="138"/>
      <c r="AX60" s="138"/>
      <c r="AY60" s="138"/>
      <c r="AZ60" s="138"/>
      <c r="BA60" s="138"/>
      <c r="BB60" s="138"/>
      <c r="BC60" s="138"/>
      <c r="BD60" s="138"/>
      <c r="BE60" s="138"/>
      <c r="BF60" s="138"/>
      <c r="BG60" s="138"/>
      <c r="BH60" s="138"/>
      <c r="BI60" s="138"/>
      <c r="BJ60" s="138"/>
      <c r="BK60" s="138"/>
      <c r="BL60" s="138"/>
      <c r="BM60" s="138"/>
      <c r="BN60" s="138"/>
      <c r="BO60" s="138"/>
      <c r="BP60" s="138"/>
      <c r="BQ60" s="138"/>
      <c r="BR60" s="138"/>
      <c r="BS60" s="138"/>
      <c r="BT60" s="138"/>
      <c r="BU60" s="138"/>
      <c r="BV60" s="138"/>
      <c r="BW60" s="138"/>
      <c r="BX60" s="138"/>
      <c r="BY60" s="138"/>
      <c r="BZ60" s="138"/>
      <c r="CA60" s="138"/>
      <c r="CB60" s="138"/>
      <c r="CC60" s="138"/>
      <c r="CD60" s="138"/>
      <c r="CE60" s="138"/>
      <c r="CF60" s="138"/>
      <c r="CG60" s="138"/>
      <c r="CH60" s="138"/>
    </row>
    <row r="61" spans="1:86" s="24" customFormat="1" ht="27.95" customHeight="1" thickBot="1" x14ac:dyDescent="0.25">
      <c r="B61" s="120" t="str">
        <f>'Checklist - Ranking Ship Ro-Ro'!B575</f>
        <v>6700</v>
      </c>
      <c r="C61" s="765" t="str">
        <f>'Checklist - Ranking Ship Ro-Ro'!C575</f>
        <v>Ro-Ro Cargo Ship Practice</v>
      </c>
      <c r="D61" s="762"/>
      <c r="E61" s="762"/>
      <c r="F61" s="762"/>
      <c r="G61" s="762"/>
      <c r="H61" s="762"/>
      <c r="I61" s="762"/>
      <c r="J61" s="763"/>
      <c r="K61" s="975">
        <f>'Checklist - Ranking Ship Ro-Ro'!U584</f>
        <v>0</v>
      </c>
      <c r="L61" s="976"/>
      <c r="M61" s="977"/>
      <c r="N61" s="984">
        <f>'Checklist - Ranking Ship Ro-Ro'!V584</f>
        <v>50</v>
      </c>
      <c r="O61" s="985"/>
      <c r="P61" s="986"/>
      <c r="Q61" s="789">
        <f>'Checklist - Ranking Ship Ro-Ro'!F585</f>
        <v>20</v>
      </c>
      <c r="R61" s="790"/>
      <c r="S61" s="790"/>
      <c r="T61" s="978"/>
      <c r="U61" s="865"/>
      <c r="V61" s="500"/>
      <c r="W61" s="339"/>
      <c r="X61" s="339"/>
      <c r="Y61" s="6"/>
      <c r="Z61" s="138"/>
      <c r="AA61" s="503"/>
      <c r="AB61" s="504" t="str">
        <f t="shared" si="7"/>
        <v/>
      </c>
      <c r="AC61" s="6"/>
      <c r="AD61" s="6"/>
      <c r="AE61" s="6"/>
      <c r="AF61" s="6"/>
      <c r="AG61" s="6"/>
      <c r="AH61" s="6"/>
      <c r="AI61" s="6"/>
      <c r="AJ61" s="6"/>
      <c r="AK61" s="6"/>
      <c r="AL61" s="6"/>
      <c r="AM61" s="6"/>
      <c r="AN61" s="6"/>
      <c r="AO61" s="6"/>
      <c r="AP61" s="6"/>
      <c r="AQ61" s="6"/>
      <c r="AR61" s="6"/>
      <c r="AS61" s="138"/>
      <c r="AT61" s="138"/>
      <c r="AU61" s="138"/>
      <c r="AV61" s="138"/>
      <c r="AW61" s="138"/>
      <c r="AX61" s="138"/>
      <c r="AY61" s="138"/>
      <c r="AZ61" s="138"/>
      <c r="BA61" s="138"/>
      <c r="BB61" s="138"/>
      <c r="BC61" s="138"/>
      <c r="BD61" s="138"/>
      <c r="BE61" s="138"/>
      <c r="BF61" s="138"/>
      <c r="BG61" s="138"/>
      <c r="BH61" s="138"/>
      <c r="BI61" s="138"/>
      <c r="BJ61" s="138"/>
      <c r="BK61" s="138"/>
      <c r="BL61" s="138"/>
      <c r="BM61" s="138"/>
      <c r="BN61" s="138"/>
      <c r="BO61" s="138"/>
      <c r="BP61" s="138"/>
      <c r="BQ61" s="138"/>
      <c r="BR61" s="138"/>
      <c r="BS61" s="138"/>
      <c r="BT61" s="138"/>
      <c r="BU61" s="138"/>
      <c r="BV61" s="138"/>
      <c r="BW61" s="138"/>
      <c r="BX61" s="138"/>
      <c r="BY61" s="138"/>
      <c r="BZ61" s="138"/>
      <c r="CA61" s="138"/>
      <c r="CB61" s="138"/>
      <c r="CC61" s="138"/>
      <c r="CD61" s="138"/>
      <c r="CE61" s="138"/>
      <c r="CF61" s="138"/>
      <c r="CG61" s="138"/>
      <c r="CH61" s="138"/>
    </row>
    <row r="62" spans="1:86" s="24" customFormat="1" ht="30" customHeight="1" thickBot="1" x14ac:dyDescent="0.25">
      <c r="A62" s="499"/>
      <c r="B62" s="520">
        <f>'Checklist - Ranking Ship Ro-Ro'!B586</f>
        <v>7000</v>
      </c>
      <c r="C62" s="979" t="str">
        <f>'Checklist - Ranking Ship Ro-Ro'!C586</f>
        <v>CREW</v>
      </c>
      <c r="D62" s="980"/>
      <c r="E62" s="980"/>
      <c r="F62" s="980"/>
      <c r="G62" s="980"/>
      <c r="H62" s="980"/>
      <c r="I62" s="980"/>
      <c r="J62" s="980"/>
      <c r="K62" s="672"/>
      <c r="L62" s="672"/>
      <c r="M62" s="672"/>
      <c r="N62" s="672"/>
      <c r="O62" s="672"/>
      <c r="P62" s="672"/>
      <c r="Q62" s="672"/>
      <c r="R62" s="672"/>
      <c r="S62" s="672"/>
      <c r="T62" s="672"/>
      <c r="U62" s="673"/>
      <c r="V62" s="507"/>
      <c r="W62" s="339"/>
      <c r="X62" s="339"/>
      <c r="Y62" s="6"/>
      <c r="Z62" s="138"/>
      <c r="AA62" s="6"/>
      <c r="AB62" s="6"/>
      <c r="AC62" s="6"/>
      <c r="AD62" s="6"/>
      <c r="AE62" s="6"/>
      <c r="AF62" s="6"/>
      <c r="AG62" s="6"/>
      <c r="AH62" s="6"/>
      <c r="AI62" s="6"/>
      <c r="AJ62" s="6"/>
      <c r="AK62" s="6"/>
      <c r="AL62" s="6"/>
      <c r="AM62" s="6"/>
      <c r="AN62" s="6"/>
      <c r="AO62" s="6"/>
      <c r="AP62" s="6"/>
      <c r="AQ62" s="6"/>
      <c r="AR62" s="6"/>
      <c r="AS62" s="138"/>
      <c r="AT62" s="138"/>
      <c r="AU62" s="138"/>
      <c r="AV62" s="138"/>
      <c r="AW62" s="138"/>
      <c r="AX62" s="138"/>
      <c r="AY62" s="138"/>
      <c r="AZ62" s="138"/>
      <c r="BA62" s="138"/>
      <c r="BB62" s="138"/>
      <c r="BC62" s="138"/>
      <c r="BD62" s="138"/>
      <c r="BE62" s="138"/>
      <c r="BF62" s="138"/>
      <c r="BG62" s="138"/>
      <c r="BH62" s="138"/>
      <c r="BI62" s="138"/>
      <c r="BJ62" s="138"/>
      <c r="BK62" s="138"/>
      <c r="BL62" s="138"/>
      <c r="BM62" s="138"/>
      <c r="BN62" s="138"/>
      <c r="BO62" s="138"/>
      <c r="BP62" s="138"/>
      <c r="BQ62" s="138"/>
      <c r="BR62" s="138"/>
      <c r="BS62" s="138"/>
      <c r="BT62" s="138"/>
      <c r="BU62" s="138"/>
      <c r="BV62" s="138"/>
      <c r="BW62" s="138"/>
      <c r="BX62" s="138"/>
      <c r="BY62" s="138"/>
      <c r="BZ62" s="138"/>
      <c r="CA62" s="138"/>
      <c r="CB62" s="138"/>
      <c r="CC62" s="138"/>
      <c r="CD62" s="138"/>
      <c r="CE62" s="138"/>
      <c r="CF62" s="138"/>
      <c r="CG62" s="138"/>
      <c r="CH62" s="138"/>
    </row>
    <row r="63" spans="1:86" s="24" customFormat="1" ht="27.95" customHeight="1" x14ac:dyDescent="0.2">
      <c r="B63" s="111" t="str">
        <f>'Checklist - Ranking Ship Ro-Ro'!B587</f>
        <v>7200</v>
      </c>
      <c r="C63" s="794" t="str">
        <f>'Checklist - Ranking Ship Ro-Ro'!C587</f>
        <v>Extra Personnel, Additional Green Award Requirement</v>
      </c>
      <c r="D63" s="795"/>
      <c r="E63" s="795"/>
      <c r="F63" s="795"/>
      <c r="G63" s="795"/>
      <c r="H63" s="795"/>
      <c r="I63" s="795"/>
      <c r="J63" s="796"/>
      <c r="K63" s="969">
        <f>'Checklist - Ranking Ship Ro-Ro'!U594</f>
        <v>0</v>
      </c>
      <c r="L63" s="970"/>
      <c r="M63" s="971"/>
      <c r="N63" s="981">
        <f>'Checklist - Ranking Ship Ro-Ro'!V594</f>
        <v>60</v>
      </c>
      <c r="O63" s="982"/>
      <c r="P63" s="983"/>
      <c r="Q63" s="972">
        <f>'Checklist - Ranking Ship Ro-Ro'!F595</f>
        <v>20</v>
      </c>
      <c r="R63" s="973"/>
      <c r="S63" s="973"/>
      <c r="T63" s="974"/>
      <c r="U63" s="695"/>
      <c r="V63" s="500"/>
      <c r="W63" s="339"/>
      <c r="X63" s="339"/>
      <c r="Y63" s="6"/>
      <c r="Z63" s="138"/>
      <c r="AA63" s="501"/>
      <c r="AB63" s="502" t="str">
        <f>IF(Q63=N63, IF(K63=N63,"a","s"),"")</f>
        <v/>
      </c>
      <c r="AC63" s="6"/>
      <c r="AD63" s="6"/>
      <c r="AE63" s="6"/>
      <c r="AF63" s="6"/>
      <c r="AG63" s="6"/>
      <c r="AH63" s="6"/>
      <c r="AI63" s="6"/>
      <c r="AJ63" s="6"/>
      <c r="AK63" s="6"/>
      <c r="AL63" s="6"/>
      <c r="AM63" s="6"/>
      <c r="AN63" s="6"/>
      <c r="AO63" s="6"/>
      <c r="AP63" s="6"/>
      <c r="AQ63" s="6"/>
      <c r="AR63" s="6"/>
      <c r="AS63" s="138"/>
      <c r="AT63" s="138"/>
      <c r="AU63" s="138"/>
      <c r="AV63" s="138"/>
      <c r="AW63" s="138"/>
      <c r="AX63" s="138"/>
      <c r="AY63" s="138"/>
      <c r="AZ63" s="138"/>
      <c r="BA63" s="138"/>
      <c r="BB63" s="138"/>
      <c r="BC63" s="138"/>
      <c r="BD63" s="138"/>
      <c r="BE63" s="138"/>
      <c r="BF63" s="138"/>
      <c r="BG63" s="138"/>
      <c r="BH63" s="138"/>
      <c r="BI63" s="138"/>
      <c r="BJ63" s="138"/>
      <c r="BK63" s="138"/>
      <c r="BL63" s="138"/>
      <c r="BM63" s="138"/>
      <c r="BN63" s="138"/>
      <c r="BO63" s="138"/>
      <c r="BP63" s="138"/>
      <c r="BQ63" s="138"/>
      <c r="BR63" s="138"/>
      <c r="BS63" s="138"/>
      <c r="BT63" s="138"/>
      <c r="BU63" s="138"/>
      <c r="BV63" s="138"/>
      <c r="BW63" s="138"/>
      <c r="BX63" s="138"/>
      <c r="BY63" s="138"/>
      <c r="BZ63" s="138"/>
      <c r="CA63" s="138"/>
      <c r="CB63" s="138"/>
      <c r="CC63" s="138"/>
      <c r="CD63" s="138"/>
      <c r="CE63" s="138"/>
      <c r="CF63" s="138"/>
      <c r="CG63" s="138"/>
      <c r="CH63" s="138"/>
    </row>
    <row r="64" spans="1:86" customFormat="1" ht="27.95" customHeight="1" x14ac:dyDescent="0.45">
      <c r="B64" s="120">
        <f>'Checklist - Ranking Ship Ro-Ro'!B596</f>
        <v>7300</v>
      </c>
      <c r="C64" s="765" t="str">
        <f>'Checklist - Ranking Ship Ro-Ro'!C596</f>
        <v>Training / Courses for Personnel, Additional Green Award Requirements &amp; IMO Model Courses</v>
      </c>
      <c r="D64" s="762"/>
      <c r="E64" s="762"/>
      <c r="F64" s="762"/>
      <c r="G64" s="762"/>
      <c r="H64" s="762"/>
      <c r="I64" s="762"/>
      <c r="J64" s="763"/>
      <c r="K64" s="975">
        <f>'Checklist - Ranking Ship Ro-Ro'!U607</f>
        <v>0</v>
      </c>
      <c r="L64" s="976"/>
      <c r="M64" s="977"/>
      <c r="N64" s="786">
        <f>'Checklist - Ranking Ship Ro-Ro'!V607</f>
        <v>55</v>
      </c>
      <c r="O64" s="787"/>
      <c r="P64" s="788"/>
      <c r="Q64" s="789">
        <f>'Checklist - Ranking Ship Ro-Ro'!F608</f>
        <v>20</v>
      </c>
      <c r="R64" s="790"/>
      <c r="S64" s="790"/>
      <c r="T64" s="978"/>
      <c r="U64" s="865"/>
      <c r="V64" s="500"/>
      <c r="W64" s="509"/>
      <c r="X64" s="509"/>
      <c r="Y64" s="6"/>
      <c r="Z64" s="139"/>
      <c r="AA64" s="503"/>
      <c r="AB64" s="504" t="str">
        <f>IF(Q64=N64, IF(K64=N64,"a","s"),"")</f>
        <v/>
      </c>
      <c r="AC64" s="6"/>
      <c r="AD64" s="6"/>
      <c r="AE64" s="6"/>
      <c r="AF64" s="6"/>
      <c r="AG64" s="6"/>
      <c r="AH64" s="6"/>
      <c r="AI64" s="6"/>
      <c r="AJ64" s="6"/>
      <c r="AK64" s="6"/>
      <c r="AL64" s="6"/>
      <c r="AM64" s="6"/>
      <c r="AN64" s="6"/>
      <c r="AO64" s="6"/>
      <c r="AP64" s="6"/>
      <c r="AQ64" s="6"/>
      <c r="AR64" s="6"/>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row>
    <row r="65" spans="1:86" customFormat="1" ht="27.95" customHeight="1" x14ac:dyDescent="0.45">
      <c r="B65" s="120">
        <f>'Checklist - Ranking Ship Ro-Ro'!B609</f>
        <v>7400</v>
      </c>
      <c r="C65" s="765" t="str">
        <f>'Checklist - Ranking Ship Ro-Ro'!C609</f>
        <v xml:space="preserve">Familiarisation, Additional Green Award Requirement   </v>
      </c>
      <c r="D65" s="762"/>
      <c r="E65" s="762"/>
      <c r="F65" s="762"/>
      <c r="G65" s="762"/>
      <c r="H65" s="762"/>
      <c r="I65" s="762"/>
      <c r="J65" s="763"/>
      <c r="K65" s="975">
        <f>'Checklist - Ranking Ship Ro-Ro'!U615</f>
        <v>0</v>
      </c>
      <c r="L65" s="976"/>
      <c r="M65" s="977"/>
      <c r="N65" s="786">
        <f>'Checklist - Ranking Ship Ro-Ro'!V615</f>
        <v>70</v>
      </c>
      <c r="O65" s="787"/>
      <c r="P65" s="788"/>
      <c r="Q65" s="789">
        <f>'Checklist - Ranking Ship Ro-Ro'!F616</f>
        <v>50</v>
      </c>
      <c r="R65" s="790"/>
      <c r="S65" s="790"/>
      <c r="T65" s="978"/>
      <c r="U65" s="865"/>
      <c r="V65" s="500"/>
      <c r="W65" s="509"/>
      <c r="X65" s="509"/>
      <c r="Y65" s="6"/>
      <c r="Z65" s="139"/>
      <c r="AA65" s="503"/>
      <c r="AB65" s="504" t="str">
        <f>IF(Q65=N65, IF(K65=N65,"a","s"),"")</f>
        <v/>
      </c>
      <c r="AC65" s="6"/>
      <c r="AD65" s="6"/>
      <c r="AE65" s="6"/>
      <c r="AF65" s="6"/>
      <c r="AG65" s="6"/>
      <c r="AH65" s="6"/>
      <c r="AI65" s="6"/>
      <c r="AJ65" s="6"/>
      <c r="AK65" s="6"/>
      <c r="AL65" s="6"/>
      <c r="AM65" s="6"/>
      <c r="AN65" s="6"/>
      <c r="AO65" s="6"/>
      <c r="AP65" s="6"/>
      <c r="AQ65" s="6"/>
      <c r="AR65" s="6"/>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row>
    <row r="66" spans="1:86" customFormat="1" ht="27.95" customHeight="1" thickBot="1" x14ac:dyDescent="0.5">
      <c r="B66" s="120" t="str">
        <f>'Checklist - Ranking Ship Ro-Ro'!B617</f>
        <v>7500</v>
      </c>
      <c r="C66" s="765" t="str">
        <f>'Checklist - Ranking Ship Ro-Ro'!C617</f>
        <v>Safe Manning and Fatigue Management</v>
      </c>
      <c r="D66" s="762"/>
      <c r="E66" s="762"/>
      <c r="F66" s="762"/>
      <c r="G66" s="762"/>
      <c r="H66" s="762"/>
      <c r="I66" s="762"/>
      <c r="J66" s="763"/>
      <c r="K66" s="975">
        <f>'Checklist - Ranking Ship Ro-Ro'!U628</f>
        <v>0</v>
      </c>
      <c r="L66" s="976"/>
      <c r="M66" s="977"/>
      <c r="N66" s="786">
        <f>'Checklist - Ranking Ship Ro-Ro'!V628</f>
        <v>85</v>
      </c>
      <c r="O66" s="787"/>
      <c r="P66" s="788"/>
      <c r="Q66" s="789">
        <f>'Checklist - Ranking Ship Ro-Ro'!F629</f>
        <v>60</v>
      </c>
      <c r="R66" s="790"/>
      <c r="S66" s="790"/>
      <c r="T66" s="978"/>
      <c r="U66" s="865"/>
      <c r="V66" s="500"/>
      <c r="W66" s="509"/>
      <c r="X66" s="509"/>
      <c r="Y66" s="6"/>
      <c r="Z66" s="139"/>
      <c r="AA66" s="505"/>
      <c r="AB66" s="506" t="str">
        <f>IF(Q66=N66, IF(K66=N66,"a","s"),"")</f>
        <v/>
      </c>
      <c r="AC66" s="6"/>
      <c r="AD66" s="6"/>
      <c r="AE66" s="6"/>
      <c r="AF66" s="6"/>
      <c r="AG66" s="6"/>
      <c r="AH66" s="6"/>
      <c r="AI66" s="6"/>
      <c r="AJ66" s="6"/>
      <c r="AK66" s="6"/>
      <c r="AL66" s="6"/>
      <c r="AM66" s="6"/>
      <c r="AN66" s="6"/>
      <c r="AO66" s="6"/>
      <c r="AP66" s="6"/>
      <c r="AQ66" s="6"/>
      <c r="AR66" s="6"/>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row>
    <row r="67" spans="1:86" s="24" customFormat="1" ht="30" customHeight="1" thickBot="1" x14ac:dyDescent="0.25">
      <c r="A67" s="499"/>
      <c r="B67" s="520">
        <f>'Checklist - Ranking Ship Ro-Ro'!B630</f>
        <v>9000</v>
      </c>
      <c r="C67" s="979" t="str">
        <f>'Checklist - Ranking Ship Ro-Ro'!C630</f>
        <v>REQUIREMENTS ACCORDING TO ISO STANDARDS</v>
      </c>
      <c r="D67" s="980"/>
      <c r="E67" s="980"/>
      <c r="F67" s="980"/>
      <c r="G67" s="980"/>
      <c r="H67" s="980"/>
      <c r="I67" s="980"/>
      <c r="J67" s="980"/>
      <c r="K67" s="672"/>
      <c r="L67" s="672"/>
      <c r="M67" s="672"/>
      <c r="N67" s="672"/>
      <c r="O67" s="672"/>
      <c r="P67" s="672"/>
      <c r="Q67" s="672"/>
      <c r="R67" s="672"/>
      <c r="S67" s="672"/>
      <c r="T67" s="672"/>
      <c r="U67" s="673"/>
      <c r="V67" s="507"/>
      <c r="W67" s="339"/>
      <c r="X67" s="339"/>
      <c r="Y67" s="6"/>
      <c r="Z67" s="138"/>
      <c r="AA67" s="6"/>
      <c r="AB67" s="6"/>
      <c r="AC67" s="6"/>
      <c r="AD67" s="6"/>
      <c r="AE67" s="6"/>
      <c r="AF67" s="6"/>
      <c r="AG67" s="6"/>
      <c r="AH67" s="6"/>
      <c r="AI67" s="6"/>
      <c r="AJ67" s="6"/>
      <c r="AK67" s="6"/>
      <c r="AL67" s="6"/>
      <c r="AM67" s="6"/>
      <c r="AN67" s="6"/>
      <c r="AO67" s="6"/>
      <c r="AP67" s="6"/>
      <c r="AQ67" s="6"/>
      <c r="AR67" s="6"/>
      <c r="AS67" s="138"/>
      <c r="AT67" s="138"/>
      <c r="AU67" s="138"/>
      <c r="AV67" s="138"/>
      <c r="AW67" s="138"/>
      <c r="AX67" s="138"/>
      <c r="AY67" s="138"/>
      <c r="AZ67" s="138"/>
      <c r="BA67" s="138"/>
      <c r="BB67" s="138"/>
      <c r="BC67" s="138"/>
      <c r="BD67" s="138"/>
      <c r="BE67" s="138"/>
      <c r="BF67" s="138"/>
      <c r="BG67" s="138"/>
      <c r="BH67" s="138"/>
      <c r="BI67" s="138"/>
      <c r="BJ67" s="138"/>
      <c r="BK67" s="138"/>
      <c r="BL67" s="138"/>
      <c r="BM67" s="138"/>
      <c r="BN67" s="138"/>
      <c r="BO67" s="138"/>
      <c r="BP67" s="138"/>
      <c r="BQ67" s="138"/>
      <c r="BR67" s="138"/>
      <c r="BS67" s="138"/>
      <c r="BT67" s="138"/>
      <c r="BU67" s="138"/>
      <c r="BV67" s="138"/>
      <c r="BW67" s="138"/>
      <c r="BX67" s="138"/>
      <c r="BY67" s="138"/>
      <c r="BZ67" s="138"/>
      <c r="CA67" s="138"/>
      <c r="CB67" s="138"/>
      <c r="CC67" s="138"/>
      <c r="CD67" s="138"/>
      <c r="CE67" s="138"/>
      <c r="CF67" s="138"/>
      <c r="CG67" s="138"/>
      <c r="CH67" s="138"/>
    </row>
    <row r="68" spans="1:86" customFormat="1" ht="27.95" customHeight="1" thickBot="1" x14ac:dyDescent="0.5">
      <c r="B68" s="111" t="str">
        <f>'Checklist - Ranking Ship Ro-Ro'!B631</f>
        <v>9421</v>
      </c>
      <c r="C68" s="794" t="str">
        <f>'Checklist - Ranking Ship Ro-Ro'!C631</f>
        <v>ISO Certification</v>
      </c>
      <c r="D68" s="795"/>
      <c r="E68" s="795"/>
      <c r="F68" s="795"/>
      <c r="G68" s="795"/>
      <c r="H68" s="795"/>
      <c r="I68" s="795"/>
      <c r="J68" s="796"/>
      <c r="K68" s="969">
        <f>'Checklist - Ranking Ship Ro-Ro'!U640</f>
        <v>0</v>
      </c>
      <c r="L68" s="970"/>
      <c r="M68" s="971"/>
      <c r="N68" s="797">
        <f>'Checklist - Ranking Ship Ro-Ro'!V640</f>
        <v>80</v>
      </c>
      <c r="O68" s="798"/>
      <c r="P68" s="799"/>
      <c r="Q68" s="972">
        <f>'Checklist - Ranking Ship Ro-Ro'!F641</f>
        <v>0</v>
      </c>
      <c r="R68" s="973"/>
      <c r="S68" s="973"/>
      <c r="T68" s="974"/>
      <c r="U68" s="695"/>
      <c r="V68" s="500"/>
      <c r="W68" s="509"/>
      <c r="X68" s="509"/>
      <c r="Y68" s="6"/>
      <c r="Z68" s="139"/>
      <c r="AA68" s="501"/>
      <c r="AB68" s="502" t="str">
        <f t="shared" ref="AB68" si="8">IF(Q68=N68, IF(K68=N68,"a","s"),"")</f>
        <v/>
      </c>
      <c r="AC68" s="6"/>
      <c r="AD68" s="6"/>
      <c r="AE68" s="6"/>
      <c r="AF68" s="6"/>
      <c r="AG68" s="6"/>
      <c r="AH68" s="6"/>
      <c r="AI68" s="6"/>
      <c r="AJ68" s="6"/>
      <c r="AK68" s="6"/>
      <c r="AL68" s="6"/>
      <c r="AM68" s="6"/>
      <c r="AN68" s="6"/>
      <c r="AO68" s="6"/>
      <c r="AP68" s="6"/>
      <c r="AQ68" s="6"/>
      <c r="AR68" s="6"/>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row>
    <row r="69" spans="1:86" s="24" customFormat="1" ht="30" customHeight="1" thickBot="1" x14ac:dyDescent="0.25">
      <c r="A69" s="508"/>
      <c r="B69" s="193"/>
      <c r="C69" s="812" t="s">
        <v>177</v>
      </c>
      <c r="D69" s="813"/>
      <c r="E69" s="813"/>
      <c r="F69" s="813"/>
      <c r="G69" s="813"/>
      <c r="H69" s="813"/>
      <c r="I69" s="813"/>
      <c r="J69" s="814"/>
      <c r="K69" s="963">
        <f>SUM(K5:M68)</f>
        <v>0</v>
      </c>
      <c r="L69" s="964"/>
      <c r="M69" s="965"/>
      <c r="N69" s="966">
        <f>SUM(N5:P68)</f>
        <v>3370</v>
      </c>
      <c r="O69" s="967"/>
      <c r="P69" s="968"/>
      <c r="Q69" s="791">
        <f>SUM(Q5:S68)</f>
        <v>1445</v>
      </c>
      <c r="R69" s="792"/>
      <c r="S69" s="793"/>
      <c r="T69" s="510"/>
      <c r="U69" s="511"/>
      <c r="V69" s="500"/>
      <c r="W69" s="339"/>
      <c r="X69" s="99"/>
      <c r="Y69" s="6"/>
      <c r="Z69" s="6"/>
      <c r="AA69" s="961">
        <f>COUNTIF(AB5:AB68,"s")</f>
        <v>10</v>
      </c>
      <c r="AB69" s="962"/>
      <c r="AC69" s="6"/>
      <c r="AD69" s="6"/>
      <c r="AE69" s="6"/>
      <c r="AF69" s="6"/>
      <c r="AG69" s="6"/>
      <c r="AH69" s="6"/>
      <c r="AI69" s="6"/>
      <c r="AJ69" s="6"/>
      <c r="AK69" s="6"/>
      <c r="AL69" s="6"/>
      <c r="AM69" s="6"/>
      <c r="AN69" s="6"/>
      <c r="AO69" s="6"/>
      <c r="AP69" s="6"/>
      <c r="AQ69" s="6"/>
      <c r="AR69" s="6"/>
      <c r="AS69" s="6"/>
      <c r="AT69" s="6"/>
      <c r="AU69" s="138"/>
      <c r="AV69" s="138"/>
      <c r="AW69" s="138"/>
      <c r="AX69" s="138"/>
      <c r="AY69" s="138"/>
      <c r="AZ69" s="138"/>
      <c r="BA69" s="138"/>
      <c r="BB69" s="138"/>
      <c r="BC69" s="138"/>
      <c r="BD69" s="138"/>
      <c r="BE69" s="138"/>
      <c r="BF69" s="138"/>
      <c r="BG69" s="138"/>
      <c r="BH69" s="138"/>
      <c r="BI69" s="138"/>
      <c r="BJ69" s="138"/>
      <c r="BK69" s="138"/>
      <c r="BL69" s="138"/>
      <c r="BM69" s="138"/>
      <c r="BN69" s="138"/>
      <c r="BO69" s="138"/>
      <c r="BP69" s="138"/>
      <c r="BQ69" s="138"/>
      <c r="BR69" s="138"/>
      <c r="BS69" s="138"/>
      <c r="BT69" s="138"/>
      <c r="BU69" s="138"/>
      <c r="BV69" s="138"/>
      <c r="BW69" s="138"/>
      <c r="BX69" s="138"/>
      <c r="BY69" s="138"/>
      <c r="BZ69" s="138"/>
      <c r="CA69" s="138"/>
      <c r="CB69" s="138"/>
      <c r="CC69" s="138"/>
      <c r="CD69" s="138"/>
      <c r="CE69" s="138"/>
      <c r="CF69" s="138"/>
      <c r="CG69" s="138"/>
      <c r="CH69" s="138"/>
    </row>
    <row r="70" spans="1:86" ht="21" customHeight="1" thickBot="1" x14ac:dyDescent="0.25">
      <c r="A70" s="102"/>
      <c r="B70" s="29"/>
      <c r="C70" s="815"/>
      <c r="D70" s="815"/>
      <c r="E70" s="815"/>
      <c r="F70" s="815"/>
      <c r="G70" s="815"/>
      <c r="H70" s="815"/>
      <c r="I70" s="815"/>
      <c r="J70" s="815"/>
      <c r="K70" s="815"/>
      <c r="L70" s="815"/>
      <c r="M70" s="815"/>
      <c r="N70" s="815"/>
      <c r="O70" s="29"/>
      <c r="P70" s="29"/>
      <c r="Q70" s="29"/>
      <c r="R70" s="29"/>
      <c r="S70" s="29"/>
      <c r="T70" s="29"/>
      <c r="U70" s="29"/>
      <c r="V70" s="29"/>
      <c r="W70" s="2"/>
      <c r="X70" s="30"/>
    </row>
    <row r="71" spans="1:86" ht="29.25" customHeight="1" x14ac:dyDescent="0.2">
      <c r="A71" s="102"/>
      <c r="B71" s="103" t="s">
        <v>115</v>
      </c>
      <c r="C71" s="2"/>
      <c r="D71" s="29"/>
      <c r="E71" s="29"/>
      <c r="F71" s="29"/>
      <c r="G71" s="29"/>
      <c r="H71" s="29"/>
      <c r="I71" s="29"/>
      <c r="J71" s="29"/>
      <c r="K71" s="29"/>
      <c r="L71" s="29"/>
      <c r="M71" s="29"/>
      <c r="N71" s="29"/>
      <c r="O71" s="29"/>
      <c r="P71" s="29"/>
      <c r="Q71" s="29"/>
      <c r="R71" s="29"/>
      <c r="S71" s="29"/>
      <c r="T71" s="29"/>
      <c r="U71" s="29"/>
      <c r="V71" s="29"/>
      <c r="X71" s="29"/>
      <c r="AA71" s="816" t="s">
        <v>58</v>
      </c>
      <c r="AB71" s="817"/>
    </row>
    <row r="72" spans="1:86" ht="30" customHeight="1" thickBot="1" x14ac:dyDescent="0.25">
      <c r="A72" s="102"/>
      <c r="B72" s="104" t="s">
        <v>139</v>
      </c>
      <c r="C72" s="959" t="s">
        <v>117</v>
      </c>
      <c r="D72" s="737"/>
      <c r="E72" s="737"/>
      <c r="F72" s="737"/>
      <c r="G72" s="737"/>
      <c r="H72" s="737"/>
      <c r="I72" s="737"/>
      <c r="J72" s="737"/>
      <c r="K72" s="737"/>
      <c r="L72" s="737"/>
      <c r="M72" s="737"/>
      <c r="N72" s="960"/>
      <c r="O72" s="29"/>
      <c r="P72" s="29"/>
      <c r="Q72" s="29"/>
      <c r="R72" s="29"/>
      <c r="S72" s="29"/>
      <c r="T72" s="29"/>
      <c r="U72" s="29"/>
      <c r="V72" s="29"/>
      <c r="X72" s="29"/>
      <c r="AA72" s="140" t="s">
        <v>116</v>
      </c>
      <c r="AB72" s="141">
        <f>K69/N69</f>
        <v>0</v>
      </c>
      <c r="AN72" s="512"/>
    </row>
    <row r="73" spans="1:86" ht="30" customHeight="1" x14ac:dyDescent="0.2">
      <c r="A73" s="102"/>
      <c r="B73" s="105"/>
      <c r="C73" s="959" t="s">
        <v>118</v>
      </c>
      <c r="D73" s="737"/>
      <c r="E73" s="737"/>
      <c r="F73" s="737"/>
      <c r="G73" s="737"/>
      <c r="H73" s="737"/>
      <c r="I73" s="737"/>
      <c r="J73" s="737"/>
      <c r="K73" s="737"/>
      <c r="L73" s="737"/>
      <c r="M73" s="737"/>
      <c r="N73" s="960"/>
      <c r="O73" s="29"/>
      <c r="P73" s="29"/>
      <c r="Q73" s="29"/>
      <c r="R73" s="29"/>
      <c r="S73" s="29"/>
      <c r="T73" s="29"/>
      <c r="U73" s="29"/>
      <c r="V73" s="29"/>
      <c r="X73" s="29"/>
      <c r="AA73" s="513"/>
      <c r="AB73" s="513"/>
      <c r="AC73" s="303"/>
    </row>
    <row r="74" spans="1:86" ht="30" customHeight="1" x14ac:dyDescent="0.2">
      <c r="A74" s="102"/>
      <c r="B74" s="106"/>
      <c r="C74" s="959" t="s">
        <v>119</v>
      </c>
      <c r="D74" s="737"/>
      <c r="E74" s="737"/>
      <c r="F74" s="737"/>
      <c r="G74" s="737"/>
      <c r="H74" s="737"/>
      <c r="I74" s="737"/>
      <c r="J74" s="737"/>
      <c r="K74" s="737"/>
      <c r="L74" s="737"/>
      <c r="M74" s="737"/>
      <c r="N74" s="960"/>
      <c r="O74" s="29"/>
      <c r="P74" s="29"/>
      <c r="Q74" s="29"/>
      <c r="R74" s="29"/>
      <c r="S74" s="29"/>
      <c r="T74" s="29"/>
      <c r="U74" s="29"/>
      <c r="V74" s="29"/>
      <c r="X74" s="29"/>
    </row>
    <row r="75" spans="1:86" ht="30" customHeight="1" x14ac:dyDescent="0.2">
      <c r="A75" s="102"/>
      <c r="B75" s="107">
        <v>0</v>
      </c>
      <c r="C75" s="959" t="s">
        <v>120</v>
      </c>
      <c r="D75" s="737"/>
      <c r="E75" s="737"/>
      <c r="F75" s="737"/>
      <c r="G75" s="737"/>
      <c r="H75" s="737"/>
      <c r="I75" s="737"/>
      <c r="J75" s="737"/>
      <c r="K75" s="737"/>
      <c r="L75" s="737"/>
      <c r="M75" s="737"/>
      <c r="N75" s="960"/>
      <c r="O75" s="29"/>
      <c r="P75" s="29"/>
      <c r="Q75" s="29"/>
      <c r="R75" s="29"/>
      <c r="S75" s="29"/>
      <c r="T75" s="29"/>
      <c r="U75" s="29"/>
      <c r="V75" s="29"/>
      <c r="X75" s="29"/>
    </row>
    <row r="76" spans="1:86" ht="30" customHeight="1" x14ac:dyDescent="0.25">
      <c r="A76" s="102"/>
      <c r="B76" s="108"/>
      <c r="C76" s="959" t="s">
        <v>121</v>
      </c>
      <c r="D76" s="737"/>
      <c r="E76" s="737"/>
      <c r="F76" s="737"/>
      <c r="G76" s="737"/>
      <c r="H76" s="737"/>
      <c r="I76" s="737"/>
      <c r="J76" s="737"/>
      <c r="K76" s="737"/>
      <c r="L76" s="737"/>
      <c r="M76" s="737"/>
      <c r="N76" s="960"/>
      <c r="O76" s="29"/>
      <c r="P76" s="29"/>
      <c r="Q76" s="29"/>
      <c r="R76" s="29"/>
      <c r="S76" s="29"/>
      <c r="T76" s="29"/>
      <c r="U76" s="29"/>
      <c r="V76" s="29"/>
      <c r="X76" s="514"/>
    </row>
    <row r="77" spans="1:86" ht="30" customHeight="1" x14ac:dyDescent="0.2">
      <c r="A77" s="102"/>
      <c r="B77" s="109">
        <v>0</v>
      </c>
      <c r="C77" s="959" t="s">
        <v>103</v>
      </c>
      <c r="D77" s="737"/>
      <c r="E77" s="737"/>
      <c r="F77" s="737"/>
      <c r="G77" s="737"/>
      <c r="H77" s="737"/>
      <c r="I77" s="737"/>
      <c r="J77" s="737"/>
      <c r="K77" s="737"/>
      <c r="L77" s="737"/>
      <c r="M77" s="737"/>
      <c r="N77" s="960"/>
      <c r="O77" s="29"/>
      <c r="P77" s="29"/>
      <c r="Q77" s="29"/>
      <c r="R77" s="29"/>
      <c r="S77" s="29"/>
      <c r="T77" s="29"/>
      <c r="U77" s="29"/>
      <c r="V77" s="29"/>
      <c r="X77" s="29"/>
    </row>
    <row r="78" spans="1:86" ht="30" customHeight="1" x14ac:dyDescent="0.25">
      <c r="A78" s="102"/>
      <c r="B78" s="110"/>
      <c r="C78" s="959" t="s">
        <v>122</v>
      </c>
      <c r="D78" s="737"/>
      <c r="E78" s="737"/>
      <c r="F78" s="737"/>
      <c r="G78" s="737"/>
      <c r="H78" s="737"/>
      <c r="I78" s="737"/>
      <c r="J78" s="737"/>
      <c r="K78" s="737"/>
      <c r="L78" s="737"/>
      <c r="M78" s="737"/>
      <c r="N78" s="960"/>
      <c r="O78" s="29"/>
      <c r="P78" s="29"/>
      <c r="Q78" s="29"/>
      <c r="R78" s="29"/>
      <c r="S78" s="29"/>
      <c r="T78" s="29"/>
      <c r="U78" s="29"/>
      <c r="V78" s="29"/>
      <c r="X78" s="514"/>
    </row>
    <row r="79" spans="1:86" ht="30" customHeight="1" x14ac:dyDescent="0.25">
      <c r="A79" s="102"/>
      <c r="B79" s="152"/>
      <c r="C79" s="959" t="s">
        <v>231</v>
      </c>
      <c r="D79" s="737"/>
      <c r="E79" s="737"/>
      <c r="F79" s="737"/>
      <c r="G79" s="737"/>
      <c r="H79" s="737"/>
      <c r="I79" s="737"/>
      <c r="J79" s="737"/>
      <c r="K79" s="737"/>
      <c r="L79" s="737"/>
      <c r="M79" s="737"/>
      <c r="N79" s="960"/>
      <c r="O79" s="29"/>
      <c r="P79" s="29"/>
      <c r="Q79" s="29"/>
      <c r="R79" s="29"/>
      <c r="S79" s="29"/>
      <c r="T79" s="29"/>
      <c r="U79" s="29"/>
      <c r="V79" s="29"/>
      <c r="X79" s="514"/>
    </row>
    <row r="80" spans="1:86" ht="20.25" x14ac:dyDescent="0.2">
      <c r="A80" s="102"/>
      <c r="B80" s="134" t="s">
        <v>105</v>
      </c>
      <c r="C80" s="135"/>
      <c r="D80" s="29"/>
      <c r="E80" s="29"/>
      <c r="F80" s="29"/>
      <c r="G80" s="29"/>
      <c r="H80" s="29"/>
      <c r="I80" s="29"/>
      <c r="J80" s="29"/>
      <c r="K80" s="29"/>
      <c r="L80" s="29"/>
      <c r="M80" s="29"/>
      <c r="N80" s="29"/>
      <c r="O80" s="29"/>
      <c r="P80" s="29"/>
      <c r="Q80" s="29"/>
      <c r="R80" s="29"/>
      <c r="S80" s="29"/>
      <c r="T80" s="29"/>
      <c r="U80" s="29"/>
      <c r="V80" s="29"/>
      <c r="X80" s="29"/>
    </row>
    <row r="81" spans="1:24" ht="20.25" x14ac:dyDescent="0.2">
      <c r="A81" s="142"/>
      <c r="B81" s="6"/>
      <c r="C81" s="515"/>
      <c r="D81" s="6"/>
      <c r="E81" s="6"/>
      <c r="F81" s="6"/>
      <c r="G81" s="6"/>
      <c r="H81" s="6"/>
      <c r="I81" s="6"/>
      <c r="J81" s="6"/>
      <c r="K81" s="6"/>
      <c r="L81" s="6"/>
      <c r="M81" s="6"/>
      <c r="N81" s="6"/>
      <c r="O81" s="6"/>
      <c r="P81" s="6"/>
      <c r="Q81" s="6"/>
      <c r="R81" s="6"/>
      <c r="S81" s="6"/>
      <c r="T81" s="6"/>
      <c r="U81" s="6"/>
      <c r="V81" s="6"/>
      <c r="W81" s="6"/>
      <c r="X81" s="6"/>
    </row>
    <row r="82" spans="1:24" ht="20.25" x14ac:dyDescent="0.2">
      <c r="A82" s="142"/>
      <c r="B82" s="6"/>
      <c r="C82" s="515"/>
      <c r="D82" s="6"/>
      <c r="E82" s="6"/>
      <c r="F82" s="6"/>
      <c r="G82" s="6"/>
      <c r="H82" s="6"/>
      <c r="I82" s="6"/>
      <c r="J82" s="6"/>
      <c r="K82" s="6"/>
      <c r="L82" s="6"/>
      <c r="M82" s="6"/>
      <c r="N82" s="6"/>
      <c r="O82" s="6"/>
      <c r="P82" s="6"/>
      <c r="Q82" s="6"/>
      <c r="R82" s="6"/>
      <c r="S82" s="6"/>
      <c r="T82" s="6"/>
      <c r="U82" s="6"/>
      <c r="V82" s="6"/>
      <c r="W82" s="6"/>
      <c r="X82" s="6"/>
    </row>
    <row r="83" spans="1:24" ht="20.25" x14ac:dyDescent="0.2">
      <c r="A83" s="142"/>
      <c r="B83" s="6"/>
      <c r="C83" s="515"/>
      <c r="D83" s="6"/>
      <c r="E83" s="6"/>
      <c r="F83" s="6"/>
      <c r="G83" s="6"/>
      <c r="H83" s="6"/>
      <c r="I83" s="6"/>
      <c r="J83" s="6"/>
      <c r="K83" s="6"/>
      <c r="L83" s="6"/>
      <c r="M83" s="6"/>
      <c r="N83" s="6"/>
      <c r="O83" s="6"/>
      <c r="P83" s="6"/>
      <c r="Q83" s="6"/>
      <c r="R83" s="6"/>
      <c r="S83" s="6"/>
      <c r="T83" s="6"/>
      <c r="U83" s="6"/>
      <c r="V83" s="6"/>
      <c r="W83" s="6"/>
      <c r="X83" s="139"/>
    </row>
    <row r="84" spans="1:24" ht="20.25" x14ac:dyDescent="0.25">
      <c r="A84" s="142"/>
      <c r="B84" s="6"/>
      <c r="C84" s="515"/>
      <c r="D84" s="6"/>
      <c r="E84" s="6"/>
      <c r="F84" s="6"/>
      <c r="G84" s="6"/>
      <c r="H84" s="6"/>
      <c r="I84" s="6"/>
      <c r="J84" s="6"/>
      <c r="K84" s="6"/>
      <c r="L84" s="6"/>
      <c r="M84" s="6"/>
      <c r="N84" s="6"/>
      <c r="O84" s="6"/>
      <c r="P84" s="6"/>
      <c r="Q84" s="6"/>
      <c r="R84" s="6"/>
      <c r="S84" s="6"/>
      <c r="T84" s="6"/>
      <c r="U84" s="6"/>
      <c r="V84" s="6"/>
      <c r="W84" s="6"/>
      <c r="X84" s="516"/>
    </row>
    <row r="85" spans="1:24" ht="20.25" x14ac:dyDescent="0.25">
      <c r="A85" s="142"/>
      <c r="B85" s="6"/>
      <c r="C85" s="515"/>
      <c r="D85" s="6"/>
      <c r="E85" s="6"/>
      <c r="F85" s="6"/>
      <c r="G85" s="6"/>
      <c r="H85" s="6"/>
      <c r="I85" s="6"/>
      <c r="J85" s="6"/>
      <c r="K85" s="6"/>
      <c r="L85" s="6"/>
      <c r="M85" s="6"/>
      <c r="N85" s="6"/>
      <c r="O85" s="6"/>
      <c r="P85" s="6"/>
      <c r="Q85" s="6"/>
      <c r="R85" s="6"/>
      <c r="S85" s="6"/>
      <c r="T85" s="6"/>
      <c r="U85" s="6"/>
      <c r="V85" s="6"/>
      <c r="W85" s="6"/>
      <c r="X85" s="516"/>
    </row>
    <row r="86" spans="1:24" ht="18" x14ac:dyDescent="0.25">
      <c r="A86" s="142"/>
      <c r="B86" s="6"/>
      <c r="C86" s="143"/>
      <c r="D86" s="6"/>
      <c r="E86" s="6"/>
      <c r="F86" s="6"/>
      <c r="G86" s="6"/>
      <c r="H86" s="6"/>
      <c r="I86" s="6"/>
      <c r="J86" s="6"/>
      <c r="K86" s="6"/>
      <c r="L86" s="6"/>
      <c r="M86" s="6"/>
      <c r="N86" s="6"/>
      <c r="O86" s="6"/>
      <c r="P86" s="6"/>
      <c r="Q86" s="6"/>
      <c r="R86" s="6"/>
      <c r="S86" s="6"/>
      <c r="T86" s="6"/>
      <c r="U86" s="6"/>
      <c r="V86" s="6"/>
      <c r="W86" s="6"/>
      <c r="X86" s="516"/>
    </row>
    <row r="87" spans="1:24" ht="12.75" x14ac:dyDescent="0.2">
      <c r="A87" s="142"/>
      <c r="B87" s="6"/>
      <c r="C87" s="143"/>
      <c r="D87" s="6"/>
      <c r="E87" s="6"/>
      <c r="F87" s="6"/>
      <c r="G87" s="6"/>
      <c r="H87" s="6"/>
      <c r="I87" s="6"/>
      <c r="J87" s="6"/>
      <c r="K87" s="6"/>
      <c r="L87" s="6"/>
      <c r="M87" s="6"/>
      <c r="N87" s="6"/>
      <c r="O87" s="6"/>
      <c r="P87" s="6"/>
      <c r="Q87" s="6"/>
      <c r="R87" s="6"/>
      <c r="S87" s="6"/>
      <c r="T87" s="6"/>
      <c r="U87" s="6"/>
      <c r="V87" s="6"/>
      <c r="W87" s="6"/>
      <c r="X87" s="6"/>
    </row>
    <row r="88" spans="1:24" ht="12.75" x14ac:dyDescent="0.2">
      <c r="A88" s="142"/>
      <c r="B88" s="6"/>
      <c r="C88" s="143"/>
      <c r="D88" s="6"/>
      <c r="E88" s="6"/>
      <c r="F88" s="6"/>
      <c r="G88" s="6"/>
      <c r="H88" s="6"/>
      <c r="I88" s="6"/>
      <c r="J88" s="6"/>
      <c r="K88" s="6"/>
      <c r="L88" s="6"/>
      <c r="M88" s="6"/>
      <c r="N88" s="6"/>
      <c r="O88" s="6"/>
      <c r="P88" s="6"/>
      <c r="Q88" s="6"/>
      <c r="R88" s="6"/>
      <c r="S88" s="6"/>
      <c r="T88" s="6"/>
      <c r="U88" s="6"/>
      <c r="V88" s="6"/>
      <c r="W88" s="6"/>
      <c r="X88" s="6"/>
    </row>
    <row r="89" spans="1:24" ht="12.75" x14ac:dyDescent="0.2">
      <c r="A89" s="142"/>
      <c r="B89" s="6"/>
      <c r="C89" s="143"/>
      <c r="D89" s="6"/>
      <c r="E89" s="6"/>
      <c r="F89" s="6"/>
      <c r="G89" s="6"/>
      <c r="H89" s="6"/>
      <c r="I89" s="6"/>
      <c r="J89" s="6"/>
      <c r="K89" s="6"/>
      <c r="L89" s="6"/>
      <c r="M89" s="6"/>
      <c r="N89" s="6"/>
      <c r="O89" s="6"/>
      <c r="P89" s="6"/>
      <c r="Q89" s="6"/>
      <c r="R89" s="6"/>
      <c r="S89" s="6"/>
      <c r="T89" s="6"/>
      <c r="U89" s="6"/>
      <c r="V89" s="6"/>
      <c r="W89" s="6"/>
      <c r="X89" s="6"/>
    </row>
    <row r="90" spans="1:24" ht="12.75" x14ac:dyDescent="0.2">
      <c r="A90" s="142"/>
      <c r="B90" s="6"/>
      <c r="C90" s="143"/>
      <c r="D90" s="6"/>
      <c r="E90" s="6"/>
      <c r="F90" s="6"/>
      <c r="G90" s="6"/>
      <c r="H90" s="6"/>
      <c r="I90" s="6"/>
      <c r="J90" s="6"/>
      <c r="K90" s="6"/>
      <c r="L90" s="6"/>
      <c r="M90" s="6"/>
      <c r="N90" s="6"/>
      <c r="O90" s="6"/>
      <c r="P90" s="6"/>
      <c r="Q90" s="6"/>
      <c r="R90" s="6"/>
      <c r="S90" s="6"/>
      <c r="T90" s="6"/>
      <c r="U90" s="6"/>
      <c r="V90" s="6"/>
      <c r="W90" s="6"/>
      <c r="X90" s="6"/>
    </row>
    <row r="91" spans="1:24" ht="12.75" x14ac:dyDescent="0.2">
      <c r="A91" s="142"/>
      <c r="B91" s="6"/>
      <c r="C91" s="143"/>
      <c r="D91" s="6"/>
      <c r="E91" s="6"/>
      <c r="F91" s="6"/>
      <c r="G91" s="6"/>
      <c r="H91" s="6"/>
      <c r="I91" s="6"/>
      <c r="J91" s="6"/>
      <c r="K91" s="6"/>
      <c r="L91" s="6"/>
      <c r="M91" s="6"/>
      <c r="N91" s="6"/>
      <c r="O91" s="6"/>
      <c r="P91" s="6"/>
      <c r="Q91" s="6"/>
      <c r="R91" s="6"/>
      <c r="S91" s="6"/>
      <c r="T91" s="6"/>
      <c r="U91" s="6"/>
      <c r="V91" s="6"/>
      <c r="W91" s="6"/>
      <c r="X91" s="6"/>
    </row>
    <row r="92" spans="1:24" ht="12.75" x14ac:dyDescent="0.2">
      <c r="A92" s="142"/>
      <c r="B92" s="6"/>
      <c r="C92" s="143"/>
      <c r="D92" s="6"/>
      <c r="E92" s="6"/>
      <c r="F92" s="6"/>
      <c r="G92" s="6"/>
      <c r="H92" s="6"/>
      <c r="I92" s="6"/>
      <c r="J92" s="6"/>
      <c r="K92" s="6"/>
      <c r="L92" s="6"/>
      <c r="M92" s="6"/>
      <c r="N92" s="6"/>
      <c r="O92" s="6"/>
      <c r="P92" s="6"/>
      <c r="Q92" s="6"/>
      <c r="R92" s="6"/>
      <c r="S92" s="6"/>
      <c r="T92" s="6"/>
      <c r="U92" s="6"/>
      <c r="V92" s="6"/>
      <c r="W92" s="6"/>
      <c r="X92" s="6"/>
    </row>
    <row r="93" spans="1:24" ht="12.75" x14ac:dyDescent="0.2">
      <c r="A93" s="142"/>
      <c r="B93" s="6"/>
      <c r="C93" s="143"/>
      <c r="D93" s="6"/>
      <c r="E93" s="6"/>
      <c r="F93" s="6"/>
      <c r="G93" s="6"/>
      <c r="H93" s="6"/>
      <c r="I93" s="6"/>
      <c r="J93" s="6"/>
      <c r="K93" s="6"/>
      <c r="L93" s="6"/>
      <c r="M93" s="6"/>
      <c r="N93" s="6"/>
      <c r="O93" s="6"/>
      <c r="P93" s="6"/>
      <c r="Q93" s="6"/>
      <c r="R93" s="6"/>
      <c r="S93" s="6"/>
      <c r="T93" s="6"/>
      <c r="U93" s="6"/>
      <c r="V93" s="6"/>
      <c r="W93" s="6"/>
      <c r="X93" s="139"/>
    </row>
    <row r="94" spans="1:24" ht="18" x14ac:dyDescent="0.25">
      <c r="A94" s="142"/>
      <c r="B94" s="6"/>
      <c r="C94" s="143"/>
      <c r="D94" s="6"/>
      <c r="E94" s="6"/>
      <c r="F94" s="6"/>
      <c r="G94" s="6"/>
      <c r="H94" s="6"/>
      <c r="I94" s="6"/>
      <c r="J94" s="6"/>
      <c r="K94" s="6"/>
      <c r="L94" s="6"/>
      <c r="M94" s="6"/>
      <c r="N94" s="6"/>
      <c r="O94" s="6"/>
      <c r="P94" s="6"/>
      <c r="Q94" s="6"/>
      <c r="R94" s="6"/>
      <c r="S94" s="6"/>
      <c r="T94" s="6"/>
      <c r="U94" s="6"/>
      <c r="V94" s="6"/>
      <c r="W94" s="6"/>
      <c r="X94" s="516"/>
    </row>
    <row r="95" spans="1:24" ht="18" x14ac:dyDescent="0.25">
      <c r="A95" s="142"/>
      <c r="B95" s="6"/>
      <c r="C95" s="143"/>
      <c r="D95" s="6"/>
      <c r="E95" s="6"/>
      <c r="F95" s="6"/>
      <c r="G95" s="6"/>
      <c r="H95" s="6"/>
      <c r="I95" s="6"/>
      <c r="J95" s="6"/>
      <c r="K95" s="6"/>
      <c r="L95" s="6"/>
      <c r="M95" s="6"/>
      <c r="N95" s="6"/>
      <c r="O95" s="6"/>
      <c r="P95" s="6"/>
      <c r="Q95" s="6"/>
      <c r="R95" s="6"/>
      <c r="S95" s="6"/>
      <c r="T95" s="6"/>
      <c r="U95" s="6"/>
      <c r="V95" s="6"/>
      <c r="W95" s="6"/>
      <c r="X95" s="516"/>
    </row>
    <row r="96" spans="1:24" ht="18" x14ac:dyDescent="0.25">
      <c r="A96" s="142"/>
      <c r="B96" s="6"/>
      <c r="C96" s="143"/>
      <c r="D96" s="6"/>
      <c r="E96" s="6"/>
      <c r="F96" s="6"/>
      <c r="G96" s="6"/>
      <c r="H96" s="6"/>
      <c r="I96" s="6"/>
      <c r="J96" s="6"/>
      <c r="K96" s="6"/>
      <c r="L96" s="6"/>
      <c r="M96" s="6"/>
      <c r="N96" s="6"/>
      <c r="O96" s="6"/>
      <c r="P96" s="6"/>
      <c r="Q96" s="6"/>
      <c r="R96" s="6"/>
      <c r="S96" s="6"/>
      <c r="T96" s="6"/>
      <c r="U96" s="6"/>
      <c r="V96" s="6"/>
      <c r="W96" s="6"/>
      <c r="X96" s="516"/>
    </row>
    <row r="97" spans="1:24" ht="18" x14ac:dyDescent="0.25">
      <c r="A97" s="142"/>
      <c r="B97" s="6"/>
      <c r="C97" s="143"/>
      <c r="D97" s="6"/>
      <c r="E97" s="6"/>
      <c r="F97" s="6"/>
      <c r="G97" s="6"/>
      <c r="H97" s="6"/>
      <c r="I97" s="6"/>
      <c r="J97" s="6"/>
      <c r="K97" s="6"/>
      <c r="L97" s="6"/>
      <c r="M97" s="6"/>
      <c r="N97" s="6"/>
      <c r="O97" s="6"/>
      <c r="P97" s="6"/>
      <c r="Q97" s="6"/>
      <c r="R97" s="6"/>
      <c r="S97" s="6"/>
      <c r="T97" s="6"/>
      <c r="U97" s="6"/>
      <c r="V97" s="6"/>
      <c r="W97" s="6"/>
      <c r="X97" s="516"/>
    </row>
    <row r="98" spans="1:24" ht="18" x14ac:dyDescent="0.25">
      <c r="A98" s="142"/>
      <c r="B98" s="6"/>
      <c r="C98" s="143"/>
      <c r="D98" s="6"/>
      <c r="E98" s="6"/>
      <c r="F98" s="6"/>
      <c r="G98" s="6"/>
      <c r="H98" s="6"/>
      <c r="I98" s="6"/>
      <c r="J98" s="6"/>
      <c r="K98" s="6"/>
      <c r="L98" s="6"/>
      <c r="M98" s="6"/>
      <c r="N98" s="6"/>
      <c r="O98" s="6"/>
      <c r="P98" s="6"/>
      <c r="Q98" s="6"/>
      <c r="R98" s="6"/>
      <c r="S98" s="6"/>
      <c r="T98" s="6"/>
      <c r="U98" s="6"/>
      <c r="V98" s="6"/>
      <c r="W98" s="6"/>
      <c r="X98" s="516"/>
    </row>
    <row r="99" spans="1:24" ht="18" x14ac:dyDescent="0.25">
      <c r="A99" s="142"/>
      <c r="B99" s="6"/>
      <c r="C99" s="143"/>
      <c r="D99" s="6"/>
      <c r="E99" s="6"/>
      <c r="F99" s="6"/>
      <c r="G99" s="6"/>
      <c r="H99" s="6"/>
      <c r="I99" s="6"/>
      <c r="J99" s="6"/>
      <c r="K99" s="6"/>
      <c r="L99" s="6"/>
      <c r="M99" s="6"/>
      <c r="N99" s="6"/>
      <c r="O99" s="6"/>
      <c r="P99" s="6"/>
      <c r="Q99" s="6"/>
      <c r="R99" s="6"/>
      <c r="S99" s="6"/>
      <c r="T99" s="6"/>
      <c r="U99" s="6"/>
      <c r="V99" s="6"/>
      <c r="W99" s="6"/>
      <c r="X99" s="516"/>
    </row>
    <row r="100" spans="1:24" ht="12.75" x14ac:dyDescent="0.2">
      <c r="A100" s="142"/>
      <c r="B100" s="6"/>
      <c r="C100" s="143"/>
      <c r="D100" s="6"/>
      <c r="E100" s="6"/>
      <c r="F100" s="6"/>
      <c r="G100" s="6"/>
      <c r="H100" s="6"/>
      <c r="I100" s="6"/>
      <c r="J100" s="6"/>
      <c r="K100" s="6"/>
      <c r="L100" s="6"/>
      <c r="M100" s="6"/>
      <c r="N100" s="6"/>
      <c r="O100" s="6"/>
      <c r="P100" s="6"/>
      <c r="Q100" s="6"/>
      <c r="R100" s="6"/>
      <c r="S100" s="6"/>
      <c r="T100" s="6"/>
      <c r="U100" s="6"/>
      <c r="V100" s="6"/>
      <c r="W100" s="6"/>
      <c r="X100" s="6"/>
    </row>
    <row r="101" spans="1:24" ht="12.75" x14ac:dyDescent="0.2">
      <c r="A101" s="142"/>
      <c r="B101" s="6"/>
      <c r="C101" s="143"/>
      <c r="D101" s="6"/>
      <c r="E101" s="6"/>
      <c r="F101" s="6"/>
      <c r="G101" s="6"/>
      <c r="H101" s="6"/>
      <c r="I101" s="6"/>
      <c r="J101" s="6"/>
      <c r="K101" s="6"/>
      <c r="L101" s="6"/>
      <c r="M101" s="6"/>
      <c r="N101" s="6"/>
      <c r="O101" s="6"/>
      <c r="P101" s="6"/>
      <c r="Q101" s="6"/>
      <c r="R101" s="6"/>
      <c r="S101" s="6"/>
      <c r="T101" s="6"/>
      <c r="U101" s="6"/>
      <c r="V101" s="6"/>
      <c r="W101" s="6"/>
      <c r="X101" s="6"/>
    </row>
    <row r="102" spans="1:24" ht="12.75" x14ac:dyDescent="0.2">
      <c r="A102" s="142"/>
      <c r="B102" s="6"/>
      <c r="C102" s="143"/>
      <c r="D102" s="6"/>
      <c r="E102" s="6"/>
      <c r="F102" s="6"/>
      <c r="G102" s="6"/>
      <c r="H102" s="6"/>
      <c r="I102" s="6"/>
      <c r="J102" s="6"/>
      <c r="K102" s="6"/>
      <c r="L102" s="6"/>
      <c r="M102" s="6"/>
      <c r="N102" s="6"/>
      <c r="O102" s="6"/>
      <c r="P102" s="6"/>
      <c r="Q102" s="6"/>
      <c r="R102" s="6"/>
      <c r="S102" s="6"/>
      <c r="T102" s="6"/>
      <c r="U102" s="6"/>
      <c r="V102" s="6"/>
      <c r="W102" s="6"/>
      <c r="X102" s="6"/>
    </row>
    <row r="103" spans="1:24" ht="12.75" x14ac:dyDescent="0.2">
      <c r="A103" s="142"/>
      <c r="B103" s="6"/>
      <c r="C103" s="143"/>
      <c r="D103" s="6"/>
      <c r="E103" s="6"/>
      <c r="F103" s="6"/>
      <c r="G103" s="6"/>
      <c r="H103" s="6"/>
      <c r="I103" s="6"/>
      <c r="J103" s="6"/>
      <c r="K103" s="6"/>
      <c r="L103" s="6"/>
      <c r="M103" s="6"/>
      <c r="N103" s="6"/>
      <c r="O103" s="6"/>
      <c r="P103" s="6"/>
      <c r="Q103" s="6"/>
      <c r="R103" s="6"/>
      <c r="S103" s="6"/>
      <c r="T103" s="6"/>
      <c r="U103" s="6"/>
      <c r="V103" s="6"/>
      <c r="W103" s="6"/>
      <c r="X103" s="6"/>
    </row>
    <row r="104" spans="1:24" ht="12.75" x14ac:dyDescent="0.2">
      <c r="A104" s="142"/>
      <c r="B104" s="6"/>
      <c r="C104" s="143"/>
      <c r="D104" s="6"/>
      <c r="E104" s="6"/>
      <c r="F104" s="6"/>
      <c r="G104" s="6"/>
      <c r="H104" s="6"/>
      <c r="I104" s="6"/>
      <c r="J104" s="6"/>
      <c r="K104" s="6"/>
      <c r="L104" s="6"/>
      <c r="M104" s="6"/>
      <c r="N104" s="6"/>
      <c r="O104" s="6"/>
      <c r="P104" s="6"/>
      <c r="Q104" s="6"/>
      <c r="R104" s="6"/>
      <c r="S104" s="6"/>
      <c r="T104" s="6"/>
      <c r="U104" s="6"/>
      <c r="V104" s="6"/>
      <c r="W104" s="6"/>
      <c r="X104" s="6"/>
    </row>
    <row r="105" spans="1:24" ht="12.75" x14ac:dyDescent="0.2">
      <c r="A105" s="142"/>
      <c r="B105" s="6"/>
      <c r="C105" s="143"/>
      <c r="D105" s="6"/>
      <c r="E105" s="6"/>
      <c r="F105" s="6"/>
      <c r="G105" s="6"/>
      <c r="H105" s="6"/>
      <c r="I105" s="6"/>
      <c r="J105" s="6"/>
      <c r="K105" s="6"/>
      <c r="L105" s="6"/>
      <c r="M105" s="6"/>
      <c r="N105" s="6"/>
      <c r="O105" s="6"/>
      <c r="P105" s="6"/>
      <c r="Q105" s="6"/>
      <c r="R105" s="6"/>
      <c r="S105" s="6"/>
      <c r="T105" s="6"/>
      <c r="U105" s="6"/>
      <c r="V105" s="6"/>
      <c r="W105" s="6"/>
      <c r="X105" s="6"/>
    </row>
    <row r="106" spans="1:24" ht="12.75" x14ac:dyDescent="0.2">
      <c r="A106" s="142"/>
      <c r="B106" s="6"/>
      <c r="C106" s="143"/>
      <c r="D106" s="6"/>
      <c r="E106" s="6"/>
      <c r="F106" s="6"/>
      <c r="G106" s="6"/>
      <c r="H106" s="6"/>
      <c r="I106" s="6"/>
      <c r="J106" s="6"/>
      <c r="K106" s="6"/>
      <c r="L106" s="6"/>
      <c r="M106" s="6"/>
      <c r="N106" s="6"/>
      <c r="O106" s="6"/>
      <c r="P106" s="6"/>
      <c r="Q106" s="6"/>
      <c r="R106" s="6"/>
      <c r="S106" s="6"/>
      <c r="T106" s="6"/>
      <c r="U106" s="6"/>
      <c r="V106" s="6"/>
      <c r="W106" s="6"/>
      <c r="X106" s="6"/>
    </row>
    <row r="107" spans="1:24" ht="12.75" x14ac:dyDescent="0.2">
      <c r="A107" s="142"/>
      <c r="B107" s="6"/>
      <c r="C107" s="143"/>
      <c r="D107" s="6"/>
      <c r="E107" s="6"/>
      <c r="F107" s="6"/>
      <c r="G107" s="6"/>
      <c r="H107" s="6"/>
      <c r="I107" s="6"/>
      <c r="J107" s="6"/>
      <c r="K107" s="6"/>
      <c r="L107" s="6"/>
      <c r="M107" s="6"/>
      <c r="N107" s="6"/>
      <c r="O107" s="6"/>
      <c r="P107" s="6"/>
      <c r="Q107" s="6"/>
      <c r="R107" s="6"/>
      <c r="S107" s="6"/>
      <c r="T107" s="6"/>
      <c r="U107" s="6"/>
      <c r="V107" s="6"/>
      <c r="W107" s="6"/>
      <c r="X107" s="6"/>
    </row>
    <row r="108" spans="1:24" ht="12.75" x14ac:dyDescent="0.2">
      <c r="A108" s="142"/>
      <c r="B108" s="6"/>
      <c r="C108" s="143"/>
      <c r="D108" s="6"/>
      <c r="E108" s="6"/>
      <c r="F108" s="6"/>
      <c r="G108" s="6"/>
      <c r="H108" s="6"/>
      <c r="I108" s="6"/>
      <c r="J108" s="6"/>
      <c r="K108" s="6"/>
      <c r="L108" s="6"/>
      <c r="M108" s="6"/>
      <c r="N108" s="6"/>
      <c r="O108" s="6"/>
      <c r="P108" s="6"/>
      <c r="Q108" s="6"/>
      <c r="R108" s="6"/>
      <c r="S108" s="6"/>
      <c r="T108" s="6"/>
      <c r="U108" s="6"/>
      <c r="V108" s="6"/>
      <c r="W108" s="6"/>
      <c r="X108" s="6"/>
    </row>
    <row r="109" spans="1:24" ht="12.75" x14ac:dyDescent="0.2">
      <c r="A109" s="142"/>
      <c r="B109" s="6"/>
      <c r="C109" s="143"/>
      <c r="D109" s="6"/>
      <c r="E109" s="6"/>
      <c r="F109" s="6"/>
      <c r="G109" s="6"/>
      <c r="H109" s="6"/>
      <c r="I109" s="6"/>
      <c r="J109" s="6"/>
      <c r="K109" s="6"/>
      <c r="L109" s="6"/>
      <c r="M109" s="6"/>
      <c r="N109" s="6"/>
      <c r="O109" s="6"/>
      <c r="P109" s="6"/>
      <c r="Q109" s="6"/>
      <c r="R109" s="6"/>
      <c r="S109" s="6"/>
      <c r="T109" s="6"/>
      <c r="U109" s="6"/>
      <c r="V109" s="6"/>
      <c r="W109" s="6"/>
      <c r="X109" s="6"/>
    </row>
    <row r="110" spans="1:24" ht="12.75" x14ac:dyDescent="0.2">
      <c r="A110" s="142"/>
      <c r="B110" s="6"/>
      <c r="C110" s="143"/>
      <c r="D110" s="6"/>
      <c r="E110" s="6"/>
      <c r="F110" s="6"/>
      <c r="G110" s="6"/>
      <c r="H110" s="6"/>
      <c r="I110" s="6"/>
      <c r="J110" s="6"/>
      <c r="K110" s="6"/>
      <c r="L110" s="6"/>
      <c r="M110" s="6"/>
      <c r="N110" s="6"/>
      <c r="O110" s="6"/>
      <c r="P110" s="6"/>
      <c r="Q110" s="6"/>
      <c r="R110" s="6"/>
      <c r="S110" s="6"/>
      <c r="T110" s="6"/>
      <c r="U110" s="6"/>
      <c r="V110" s="6"/>
      <c r="W110" s="6"/>
      <c r="X110" s="6"/>
    </row>
    <row r="111" spans="1:24" ht="12.75" x14ac:dyDescent="0.2">
      <c r="A111" s="142"/>
      <c r="B111" s="6"/>
      <c r="C111" s="143"/>
      <c r="D111" s="6"/>
      <c r="E111" s="6"/>
      <c r="F111" s="6"/>
      <c r="G111" s="6"/>
      <c r="H111" s="6"/>
      <c r="I111" s="6"/>
      <c r="J111" s="6"/>
      <c r="K111" s="6"/>
      <c r="L111" s="6"/>
      <c r="M111" s="6"/>
      <c r="N111" s="6"/>
      <c r="O111" s="6"/>
      <c r="P111" s="6"/>
      <c r="Q111" s="6"/>
      <c r="R111" s="6"/>
      <c r="S111" s="6"/>
      <c r="T111" s="6"/>
      <c r="U111" s="6"/>
      <c r="V111" s="6"/>
      <c r="W111" s="6"/>
      <c r="X111" s="6"/>
    </row>
    <row r="112" spans="1:24" ht="12.75" x14ac:dyDescent="0.2">
      <c r="A112" s="142"/>
      <c r="B112" s="6"/>
      <c r="C112" s="143"/>
      <c r="D112" s="6"/>
      <c r="E112" s="6"/>
      <c r="F112" s="6"/>
      <c r="G112" s="6"/>
      <c r="H112" s="6"/>
      <c r="I112" s="6"/>
      <c r="J112" s="6"/>
      <c r="K112" s="6"/>
      <c r="L112" s="6"/>
      <c r="M112" s="6"/>
      <c r="N112" s="6"/>
      <c r="O112" s="6"/>
      <c r="P112" s="6"/>
      <c r="Q112" s="6"/>
      <c r="R112" s="6"/>
      <c r="S112" s="6"/>
      <c r="T112" s="6"/>
      <c r="U112" s="6"/>
      <c r="V112" s="6"/>
      <c r="W112" s="6"/>
      <c r="X112" s="6"/>
    </row>
    <row r="113" spans="1:112" ht="12.75" x14ac:dyDescent="0.2">
      <c r="A113" s="142"/>
      <c r="B113" s="6"/>
      <c r="C113" s="143"/>
      <c r="D113" s="6"/>
      <c r="E113" s="6"/>
      <c r="F113" s="6"/>
      <c r="G113" s="6"/>
      <c r="H113" s="6"/>
      <c r="I113" s="6"/>
      <c r="J113" s="6"/>
      <c r="K113" s="6"/>
      <c r="L113" s="6"/>
      <c r="M113" s="6"/>
      <c r="N113" s="6"/>
      <c r="O113" s="6"/>
      <c r="P113" s="6"/>
      <c r="Q113" s="6"/>
      <c r="R113" s="6"/>
      <c r="S113" s="6"/>
      <c r="T113" s="6"/>
      <c r="U113" s="6"/>
      <c r="V113" s="6"/>
      <c r="W113" s="6"/>
      <c r="X113" s="6"/>
    </row>
    <row r="114" spans="1:112" ht="12.75" x14ac:dyDescent="0.2">
      <c r="A114" s="142"/>
      <c r="B114" s="6"/>
      <c r="C114" s="143"/>
      <c r="D114" s="6"/>
      <c r="E114" s="6"/>
      <c r="F114" s="6"/>
      <c r="G114" s="6"/>
      <c r="H114" s="6"/>
      <c r="I114" s="6"/>
      <c r="J114" s="6"/>
      <c r="K114" s="6"/>
      <c r="L114" s="6"/>
      <c r="M114" s="6"/>
      <c r="N114" s="6"/>
      <c r="O114" s="6"/>
      <c r="P114" s="6"/>
      <c r="Q114" s="6"/>
      <c r="R114" s="6"/>
      <c r="S114" s="6"/>
      <c r="T114" s="6"/>
      <c r="U114" s="6"/>
      <c r="V114" s="6"/>
      <c r="W114" s="6"/>
      <c r="X114" s="6"/>
    </row>
    <row r="115" spans="1:112" ht="12.75" x14ac:dyDescent="0.2">
      <c r="A115" s="142"/>
      <c r="B115" s="6"/>
      <c r="C115" s="143"/>
      <c r="D115" s="6"/>
      <c r="E115" s="6"/>
      <c r="F115" s="6"/>
      <c r="G115" s="6"/>
      <c r="H115" s="6"/>
      <c r="I115" s="6"/>
      <c r="J115" s="6"/>
      <c r="K115" s="6"/>
      <c r="L115" s="6"/>
      <c r="M115" s="6"/>
      <c r="N115" s="6"/>
      <c r="O115" s="6"/>
      <c r="P115" s="6"/>
      <c r="Q115" s="6"/>
      <c r="R115" s="6"/>
      <c r="S115" s="6"/>
      <c r="T115" s="6"/>
      <c r="U115" s="6"/>
      <c r="V115" s="6"/>
      <c r="W115" s="6"/>
      <c r="X115" s="6"/>
    </row>
    <row r="116" spans="1:112" ht="12.75" x14ac:dyDescent="0.2">
      <c r="A116" s="142"/>
      <c r="B116" s="6"/>
      <c r="C116" s="143"/>
      <c r="D116" s="6"/>
      <c r="E116" s="6"/>
      <c r="F116" s="6"/>
      <c r="G116" s="6"/>
      <c r="H116" s="6"/>
      <c r="I116" s="6"/>
      <c r="J116" s="6"/>
      <c r="K116" s="6"/>
      <c r="L116" s="6"/>
      <c r="M116" s="6"/>
      <c r="N116" s="6"/>
      <c r="O116" s="6"/>
      <c r="P116" s="6"/>
      <c r="Q116" s="6"/>
      <c r="R116" s="6"/>
      <c r="S116" s="6"/>
      <c r="T116" s="6"/>
      <c r="U116" s="6"/>
      <c r="V116" s="6"/>
      <c r="W116" s="6"/>
      <c r="X116" s="6"/>
    </row>
    <row r="117" spans="1:112" ht="12.75" x14ac:dyDescent="0.2">
      <c r="A117" s="142"/>
      <c r="B117" s="6"/>
      <c r="C117" s="143"/>
      <c r="D117" s="6"/>
      <c r="E117" s="6"/>
      <c r="F117" s="6"/>
      <c r="G117" s="6"/>
      <c r="H117" s="6"/>
      <c r="I117" s="6"/>
      <c r="J117" s="6"/>
      <c r="K117" s="6"/>
      <c r="L117" s="6"/>
      <c r="M117" s="6"/>
      <c r="N117" s="6"/>
      <c r="O117" s="6"/>
      <c r="P117" s="6"/>
      <c r="Q117" s="6"/>
      <c r="R117" s="6"/>
      <c r="S117" s="6"/>
      <c r="T117" s="6"/>
      <c r="U117" s="6"/>
      <c r="V117" s="6"/>
      <c r="W117" s="6"/>
      <c r="X117" s="6"/>
    </row>
    <row r="118" spans="1:112" ht="12.75" x14ac:dyDescent="0.2">
      <c r="A118" s="142"/>
      <c r="B118" s="6"/>
      <c r="C118" s="143"/>
      <c r="D118" s="6"/>
      <c r="E118" s="6"/>
      <c r="F118" s="6"/>
      <c r="G118" s="6"/>
      <c r="H118" s="6"/>
      <c r="I118" s="6"/>
      <c r="J118" s="6"/>
      <c r="K118" s="6"/>
      <c r="L118" s="6"/>
      <c r="M118" s="6"/>
      <c r="N118" s="6"/>
      <c r="O118" s="6"/>
      <c r="P118" s="6"/>
      <c r="Q118" s="6"/>
      <c r="R118" s="6"/>
      <c r="S118" s="6"/>
      <c r="T118" s="6"/>
      <c r="U118" s="6"/>
      <c r="V118" s="6"/>
      <c r="W118" s="6"/>
      <c r="X118" s="6"/>
    </row>
    <row r="119" spans="1:112" ht="12.75" x14ac:dyDescent="0.2">
      <c r="A119" s="142"/>
      <c r="B119" s="6"/>
      <c r="C119" s="143"/>
      <c r="D119" s="6"/>
      <c r="E119" s="6"/>
      <c r="F119" s="6"/>
      <c r="G119" s="6"/>
      <c r="H119" s="6"/>
      <c r="I119" s="6"/>
      <c r="J119" s="6"/>
      <c r="K119" s="6"/>
      <c r="L119" s="6"/>
      <c r="M119" s="6"/>
      <c r="N119" s="6"/>
      <c r="O119" s="6"/>
      <c r="P119" s="6"/>
      <c r="Q119" s="6"/>
      <c r="R119" s="6"/>
      <c r="S119" s="6"/>
      <c r="T119" s="6"/>
      <c r="U119" s="6"/>
      <c r="V119" s="6"/>
      <c r="W119" s="6"/>
      <c r="X119" s="6"/>
    </row>
    <row r="120" spans="1:112" ht="12.75" x14ac:dyDescent="0.2">
      <c r="A120" s="142"/>
      <c r="B120" s="6"/>
      <c r="C120" s="143"/>
      <c r="D120" s="6"/>
      <c r="E120" s="6"/>
      <c r="F120" s="6"/>
      <c r="G120" s="6"/>
      <c r="H120" s="6"/>
      <c r="I120" s="6"/>
      <c r="J120" s="6"/>
      <c r="K120" s="6"/>
      <c r="L120" s="6"/>
      <c r="M120" s="6"/>
      <c r="N120" s="6"/>
      <c r="O120" s="6"/>
      <c r="P120" s="6"/>
      <c r="Q120" s="6"/>
      <c r="R120" s="6"/>
      <c r="S120" s="6"/>
      <c r="T120" s="6"/>
      <c r="U120" s="6"/>
      <c r="V120" s="6"/>
      <c r="W120" s="6"/>
      <c r="X120" s="6"/>
    </row>
    <row r="121" spans="1:112" ht="12.75" x14ac:dyDescent="0.2">
      <c r="A121" s="142"/>
      <c r="B121" s="6"/>
      <c r="C121" s="143"/>
      <c r="D121" s="6"/>
      <c r="E121" s="6"/>
      <c r="F121" s="6"/>
      <c r="G121" s="6"/>
      <c r="H121" s="6"/>
      <c r="I121" s="6"/>
      <c r="J121" s="6"/>
      <c r="K121" s="6"/>
      <c r="L121" s="6"/>
      <c r="M121" s="6"/>
      <c r="N121" s="6"/>
      <c r="O121" s="6"/>
      <c r="P121" s="6"/>
      <c r="Q121" s="6"/>
      <c r="R121" s="6"/>
      <c r="S121" s="6"/>
      <c r="T121" s="6"/>
      <c r="U121" s="6"/>
      <c r="V121" s="6"/>
      <c r="W121" s="6"/>
      <c r="X121" s="6"/>
    </row>
    <row r="122" spans="1:112" ht="12.75" x14ac:dyDescent="0.2">
      <c r="A122" s="142"/>
      <c r="B122" s="6"/>
      <c r="C122" s="143"/>
      <c r="D122" s="6"/>
      <c r="E122" s="6"/>
      <c r="F122" s="6"/>
      <c r="G122" s="6"/>
      <c r="H122" s="6"/>
      <c r="I122" s="6"/>
      <c r="J122" s="6"/>
      <c r="K122" s="6"/>
      <c r="L122" s="6"/>
      <c r="M122" s="6"/>
      <c r="N122" s="6"/>
      <c r="O122" s="6"/>
      <c r="P122" s="6"/>
      <c r="Q122" s="6"/>
      <c r="R122" s="6"/>
      <c r="S122" s="6"/>
      <c r="T122" s="6"/>
      <c r="U122" s="6"/>
      <c r="V122" s="6"/>
      <c r="W122" s="6"/>
      <c r="X122" s="6"/>
    </row>
    <row r="123" spans="1:112" ht="12.75" x14ac:dyDescent="0.2">
      <c r="A123" s="142"/>
      <c r="B123" s="6"/>
      <c r="C123" s="143"/>
      <c r="D123" s="6"/>
      <c r="E123" s="6"/>
      <c r="F123" s="6"/>
      <c r="G123" s="6"/>
      <c r="H123" s="6"/>
      <c r="I123" s="6"/>
      <c r="J123" s="6"/>
      <c r="K123" s="6"/>
      <c r="L123" s="6"/>
      <c r="M123" s="6"/>
      <c r="N123" s="6"/>
      <c r="O123" s="6"/>
      <c r="P123" s="6"/>
      <c r="Q123" s="6"/>
      <c r="R123" s="6"/>
      <c r="S123" s="6"/>
      <c r="T123" s="6"/>
      <c r="U123" s="6"/>
      <c r="V123" s="6"/>
      <c r="W123" s="6"/>
      <c r="X123" s="6"/>
    </row>
    <row r="124" spans="1:112" s="6" customFormat="1" ht="12.75" x14ac:dyDescent="0.2">
      <c r="A124" s="142"/>
      <c r="C124" s="143"/>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row>
    <row r="125" spans="1:112" s="6" customFormat="1" ht="12.75" x14ac:dyDescent="0.2">
      <c r="A125" s="142"/>
      <c r="C125" s="143"/>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row>
    <row r="126" spans="1:112" s="6" customFormat="1" ht="12.75" x14ac:dyDescent="0.2">
      <c r="A126" s="142"/>
      <c r="C126" s="143"/>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row>
    <row r="127" spans="1:112" s="6" customFormat="1" ht="12.75" x14ac:dyDescent="0.2">
      <c r="A127" s="142"/>
      <c r="C127" s="143"/>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row>
    <row r="128" spans="1:112" s="6" customFormat="1" ht="12.75" x14ac:dyDescent="0.2">
      <c r="A128" s="142"/>
      <c r="C128" s="143"/>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row>
    <row r="129" spans="1:112" s="6" customFormat="1" ht="12.75" x14ac:dyDescent="0.2">
      <c r="A129" s="142"/>
      <c r="C129" s="143"/>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row>
    <row r="130" spans="1:112" s="6" customFormat="1" ht="12.75" x14ac:dyDescent="0.2">
      <c r="A130" s="142"/>
      <c r="C130" s="143"/>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row>
    <row r="131" spans="1:112" s="6" customFormat="1" ht="12.75" x14ac:dyDescent="0.2">
      <c r="A131" s="142"/>
      <c r="C131" s="143"/>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row>
    <row r="132" spans="1:112" s="6" customFormat="1" ht="12.75" x14ac:dyDescent="0.2">
      <c r="A132" s="142"/>
      <c r="C132" s="143"/>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row>
    <row r="133" spans="1:112" s="6" customFormat="1" ht="12.75" x14ac:dyDescent="0.2">
      <c r="A133" s="142"/>
      <c r="C133" s="143"/>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row>
    <row r="134" spans="1:112" s="6" customFormat="1" ht="12.75" x14ac:dyDescent="0.2">
      <c r="A134" s="142"/>
      <c r="C134" s="143"/>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row>
    <row r="135" spans="1:112" s="6" customFormat="1" ht="12.75" x14ac:dyDescent="0.2">
      <c r="A135" s="142"/>
      <c r="C135" s="143"/>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row>
    <row r="136" spans="1:112" s="6" customFormat="1" ht="12.75" x14ac:dyDescent="0.2">
      <c r="A136" s="142"/>
      <c r="C136" s="143"/>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row>
    <row r="137" spans="1:112" s="6" customFormat="1" ht="12.75" x14ac:dyDescent="0.2">
      <c r="A137" s="142"/>
      <c r="C137" s="143"/>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row>
    <row r="138" spans="1:112" s="6" customFormat="1" ht="12.75" x14ac:dyDescent="0.2">
      <c r="A138" s="142"/>
      <c r="C138" s="143"/>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row>
    <row r="139" spans="1:112" s="6" customFormat="1" ht="12.75" x14ac:dyDescent="0.2">
      <c r="A139" s="142"/>
      <c r="C139" s="143"/>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row>
    <row r="140" spans="1:112" ht="12.75" x14ac:dyDescent="0.2">
      <c r="A140" s="142"/>
      <c r="B140" s="6"/>
      <c r="C140" s="143"/>
      <c r="D140" s="6"/>
      <c r="E140" s="6"/>
      <c r="F140" s="6"/>
      <c r="G140" s="6"/>
      <c r="H140" s="6"/>
      <c r="I140" s="6"/>
      <c r="J140" s="6"/>
      <c r="K140" s="6"/>
      <c r="L140" s="6"/>
      <c r="M140" s="6"/>
      <c r="N140" s="6"/>
      <c r="O140" s="6"/>
      <c r="P140" s="6"/>
      <c r="Q140" s="6"/>
      <c r="R140" s="6"/>
      <c r="S140" s="6"/>
      <c r="T140" s="6"/>
      <c r="U140" s="6"/>
      <c r="V140" s="6"/>
      <c r="W140" s="6"/>
      <c r="X140" s="6"/>
    </row>
    <row r="141" spans="1:112" ht="12.75" x14ac:dyDescent="0.2">
      <c r="A141" s="142"/>
      <c r="B141" s="6"/>
      <c r="C141" s="143"/>
      <c r="D141" s="6"/>
      <c r="E141" s="6"/>
      <c r="F141" s="6"/>
      <c r="G141" s="6"/>
      <c r="H141" s="6"/>
      <c r="I141" s="6"/>
      <c r="J141" s="6"/>
      <c r="K141" s="6"/>
      <c r="L141" s="6"/>
      <c r="M141" s="6"/>
      <c r="N141" s="6"/>
      <c r="O141" s="6"/>
      <c r="P141" s="6"/>
      <c r="Q141" s="6"/>
      <c r="R141" s="6"/>
      <c r="S141" s="6"/>
      <c r="T141" s="6"/>
      <c r="U141" s="6"/>
      <c r="V141" s="6"/>
      <c r="W141" s="6"/>
      <c r="X141" s="6"/>
    </row>
    <row r="142" spans="1:112" ht="12.75" x14ac:dyDescent="0.2">
      <c r="A142" s="142"/>
      <c r="B142" s="6"/>
      <c r="C142" s="143"/>
      <c r="D142" s="6"/>
      <c r="E142" s="6"/>
      <c r="F142" s="6"/>
      <c r="G142" s="6"/>
      <c r="H142" s="6"/>
      <c r="I142" s="6"/>
      <c r="J142" s="6"/>
      <c r="K142" s="6"/>
      <c r="L142" s="6"/>
      <c r="M142" s="6"/>
      <c r="N142" s="6"/>
      <c r="O142" s="6"/>
      <c r="P142" s="6"/>
      <c r="Q142" s="6"/>
      <c r="R142" s="6"/>
      <c r="S142" s="6"/>
      <c r="T142" s="6"/>
      <c r="U142" s="6"/>
      <c r="V142" s="6"/>
      <c r="W142" s="6"/>
      <c r="X142" s="6"/>
    </row>
    <row r="143" spans="1:112" ht="12.75" x14ac:dyDescent="0.2">
      <c r="A143" s="142"/>
      <c r="B143" s="6"/>
      <c r="C143" s="143"/>
      <c r="D143" s="6"/>
      <c r="E143" s="6"/>
      <c r="F143" s="6"/>
      <c r="G143" s="6"/>
      <c r="H143" s="6"/>
      <c r="I143" s="6"/>
      <c r="J143" s="6"/>
      <c r="K143" s="6"/>
      <c r="L143" s="6"/>
      <c r="M143" s="6"/>
      <c r="N143" s="6"/>
      <c r="O143" s="6"/>
      <c r="P143" s="6"/>
      <c r="Q143" s="6"/>
      <c r="R143" s="6"/>
      <c r="S143" s="6"/>
      <c r="T143" s="6"/>
      <c r="U143" s="6"/>
      <c r="V143" s="6"/>
      <c r="W143" s="6"/>
      <c r="X143" s="6"/>
    </row>
    <row r="144" spans="1:112" ht="12.75" x14ac:dyDescent="0.2">
      <c r="A144" s="142"/>
      <c r="B144" s="6"/>
      <c r="C144" s="143"/>
      <c r="D144" s="6"/>
      <c r="E144" s="6"/>
      <c r="F144" s="6"/>
      <c r="G144" s="6"/>
      <c r="H144" s="6"/>
      <c r="I144" s="6"/>
      <c r="J144" s="6"/>
      <c r="K144" s="6"/>
      <c r="L144" s="6"/>
      <c r="M144" s="6"/>
      <c r="N144" s="6"/>
      <c r="O144" s="6"/>
      <c r="P144" s="6"/>
      <c r="Q144" s="6"/>
      <c r="R144" s="6"/>
      <c r="S144" s="6"/>
      <c r="T144" s="6"/>
      <c r="U144" s="6"/>
      <c r="V144" s="6"/>
      <c r="W144" s="6"/>
      <c r="X144" s="6"/>
    </row>
    <row r="145" spans="1:24" ht="12.75" x14ac:dyDescent="0.2">
      <c r="A145" s="142"/>
      <c r="B145" s="6"/>
      <c r="C145" s="143"/>
      <c r="D145" s="6"/>
      <c r="E145" s="6"/>
      <c r="F145" s="6"/>
      <c r="G145" s="6"/>
      <c r="H145" s="6"/>
      <c r="I145" s="6"/>
      <c r="J145" s="6"/>
      <c r="K145" s="6"/>
      <c r="L145" s="6"/>
      <c r="M145" s="6"/>
      <c r="N145" s="6"/>
      <c r="O145" s="6"/>
      <c r="P145" s="6"/>
      <c r="Q145" s="6"/>
      <c r="R145" s="6"/>
      <c r="S145" s="6"/>
      <c r="T145" s="6"/>
      <c r="U145" s="6"/>
      <c r="V145" s="6"/>
      <c r="W145" s="6"/>
      <c r="X145" s="6"/>
    </row>
    <row r="146" spans="1:24" ht="12.75" x14ac:dyDescent="0.2">
      <c r="A146" s="142"/>
      <c r="B146" s="6"/>
      <c r="C146" s="143"/>
      <c r="D146" s="6"/>
      <c r="E146" s="6"/>
      <c r="F146" s="6"/>
      <c r="G146" s="6"/>
      <c r="H146" s="6"/>
      <c r="I146" s="6"/>
      <c r="J146" s="6"/>
      <c r="K146" s="6"/>
      <c r="L146" s="6"/>
      <c r="M146" s="6"/>
      <c r="N146" s="6"/>
      <c r="O146" s="6"/>
      <c r="P146" s="6"/>
      <c r="Q146" s="6"/>
      <c r="R146" s="6"/>
      <c r="S146" s="6"/>
      <c r="T146" s="6"/>
      <c r="U146" s="6"/>
      <c r="V146" s="6"/>
      <c r="W146" s="6"/>
      <c r="X146" s="6"/>
    </row>
    <row r="147" spans="1:24" ht="12.75" x14ac:dyDescent="0.2">
      <c r="A147" s="142"/>
      <c r="B147" s="6"/>
      <c r="C147" s="143"/>
      <c r="D147" s="6"/>
      <c r="E147" s="6"/>
      <c r="F147" s="6"/>
      <c r="G147" s="6"/>
      <c r="H147" s="6"/>
      <c r="I147" s="6"/>
      <c r="J147" s="6"/>
      <c r="K147" s="6"/>
      <c r="L147" s="6"/>
      <c r="M147" s="6"/>
      <c r="N147" s="6"/>
      <c r="O147" s="6"/>
      <c r="P147" s="6"/>
      <c r="Q147" s="6"/>
      <c r="R147" s="6"/>
      <c r="S147" s="6"/>
      <c r="T147" s="6"/>
      <c r="U147" s="6"/>
      <c r="V147" s="6"/>
      <c r="W147" s="6"/>
      <c r="X147" s="6"/>
    </row>
    <row r="148" spans="1:24" ht="12.75" x14ac:dyDescent="0.2">
      <c r="A148" s="142"/>
      <c r="B148" s="6"/>
      <c r="C148" s="143"/>
      <c r="D148" s="6"/>
      <c r="E148" s="6"/>
      <c r="F148" s="6"/>
      <c r="G148" s="6"/>
      <c r="H148" s="6"/>
      <c r="I148" s="6"/>
      <c r="J148" s="6"/>
      <c r="K148" s="6"/>
      <c r="L148" s="6"/>
      <c r="M148" s="6"/>
      <c r="N148" s="6"/>
      <c r="O148" s="6"/>
      <c r="P148" s="6"/>
      <c r="Q148" s="6"/>
      <c r="R148" s="6"/>
      <c r="S148" s="6"/>
      <c r="T148" s="6"/>
      <c r="U148" s="6"/>
      <c r="V148" s="6"/>
      <c r="W148" s="6"/>
      <c r="X148" s="6"/>
    </row>
    <row r="149" spans="1:24" ht="12.75" x14ac:dyDescent="0.2">
      <c r="A149" s="142"/>
      <c r="B149" s="6"/>
      <c r="C149" s="143"/>
      <c r="D149" s="6"/>
      <c r="E149" s="6"/>
      <c r="F149" s="6"/>
      <c r="G149" s="6"/>
      <c r="H149" s="6"/>
      <c r="I149" s="6"/>
      <c r="J149" s="6"/>
      <c r="K149" s="6"/>
      <c r="L149" s="6"/>
      <c r="M149" s="6"/>
      <c r="N149" s="6"/>
      <c r="O149" s="6"/>
      <c r="P149" s="6"/>
      <c r="Q149" s="6"/>
      <c r="R149" s="6"/>
      <c r="S149" s="6"/>
      <c r="T149" s="6"/>
      <c r="U149" s="6"/>
      <c r="V149" s="6"/>
      <c r="W149" s="6"/>
      <c r="X149" s="6"/>
    </row>
    <row r="150" spans="1:24" ht="12.75" x14ac:dyDescent="0.2">
      <c r="A150" s="142"/>
      <c r="B150" s="6"/>
      <c r="C150" s="143"/>
      <c r="D150" s="6"/>
      <c r="E150" s="6"/>
      <c r="F150" s="6"/>
      <c r="G150" s="6"/>
      <c r="H150" s="6"/>
      <c r="I150" s="6"/>
      <c r="J150" s="6"/>
      <c r="K150" s="6"/>
      <c r="L150" s="6"/>
      <c r="M150" s="6"/>
      <c r="N150" s="6"/>
      <c r="O150" s="6"/>
      <c r="P150" s="6"/>
      <c r="Q150" s="6"/>
      <c r="R150" s="6"/>
      <c r="S150" s="6"/>
      <c r="T150" s="6"/>
      <c r="U150" s="6"/>
      <c r="V150" s="6"/>
      <c r="W150" s="6"/>
      <c r="X150" s="6"/>
    </row>
    <row r="151" spans="1:24" ht="12.75" x14ac:dyDescent="0.2">
      <c r="A151" s="142"/>
      <c r="B151" s="6"/>
      <c r="C151" s="143"/>
      <c r="D151" s="6"/>
      <c r="E151" s="6"/>
      <c r="F151" s="6"/>
      <c r="G151" s="6"/>
      <c r="H151" s="6"/>
      <c r="I151" s="6"/>
      <c r="J151" s="6"/>
      <c r="K151" s="6"/>
      <c r="L151" s="6"/>
      <c r="M151" s="6"/>
      <c r="N151" s="6"/>
      <c r="O151" s="6"/>
      <c r="P151" s="6"/>
      <c r="Q151" s="6"/>
      <c r="R151" s="6"/>
      <c r="S151" s="6"/>
      <c r="T151" s="6"/>
      <c r="U151" s="6"/>
      <c r="V151" s="6"/>
      <c r="W151" s="6"/>
      <c r="X151" s="6"/>
    </row>
    <row r="152" spans="1:24" ht="12.75" x14ac:dyDescent="0.2">
      <c r="A152" s="142"/>
      <c r="B152" s="6"/>
      <c r="C152" s="143"/>
      <c r="D152" s="6"/>
      <c r="E152" s="6"/>
      <c r="F152" s="6"/>
      <c r="G152" s="6"/>
      <c r="H152" s="6"/>
      <c r="I152" s="6"/>
      <c r="J152" s="6"/>
      <c r="K152" s="6"/>
      <c r="L152" s="6"/>
      <c r="M152" s="6"/>
      <c r="N152" s="6"/>
      <c r="O152" s="6"/>
      <c r="P152" s="6"/>
      <c r="Q152" s="6"/>
      <c r="R152" s="6"/>
      <c r="S152" s="6"/>
      <c r="T152" s="6"/>
      <c r="U152" s="6"/>
      <c r="V152" s="6"/>
      <c r="W152" s="6"/>
      <c r="X152" s="6"/>
    </row>
    <row r="153" spans="1:24" x14ac:dyDescent="0.2">
      <c r="A153" s="139"/>
      <c r="B153" s="517"/>
      <c r="C153" s="518"/>
      <c r="D153" s="6"/>
      <c r="E153" s="6"/>
      <c r="F153" s="6"/>
      <c r="G153" s="6"/>
      <c r="H153" s="6"/>
      <c r="I153" s="6"/>
      <c r="J153" s="6"/>
      <c r="K153" s="6"/>
      <c r="L153" s="6"/>
      <c r="M153" s="6"/>
      <c r="N153" s="6"/>
      <c r="O153" s="6"/>
      <c r="P153" s="6"/>
      <c r="Q153" s="6"/>
      <c r="R153" s="6"/>
      <c r="S153" s="6"/>
      <c r="T153" s="6"/>
      <c r="U153" s="6"/>
      <c r="V153" s="144"/>
      <c r="W153" s="6"/>
      <c r="X153" s="519"/>
    </row>
    <row r="154" spans="1:24" x14ac:dyDescent="0.2">
      <c r="A154" s="139"/>
      <c r="B154" s="517"/>
      <c r="C154" s="518"/>
      <c r="D154" s="6"/>
      <c r="E154" s="6"/>
      <c r="F154" s="6"/>
      <c r="G154" s="6"/>
      <c r="H154" s="6"/>
      <c r="I154" s="6"/>
      <c r="J154" s="6"/>
      <c r="K154" s="6"/>
      <c r="L154" s="6"/>
      <c r="M154" s="6"/>
      <c r="N154" s="6"/>
      <c r="O154" s="6"/>
      <c r="P154" s="6"/>
      <c r="Q154" s="6"/>
      <c r="R154" s="6"/>
      <c r="S154" s="6"/>
      <c r="T154" s="6"/>
      <c r="U154" s="6"/>
      <c r="V154" s="144"/>
      <c r="W154" s="6"/>
      <c r="X154" s="519"/>
    </row>
    <row r="155" spans="1:24" x14ac:dyDescent="0.2">
      <c r="A155" s="139"/>
      <c r="B155" s="517"/>
      <c r="C155" s="518"/>
      <c r="D155" s="6"/>
      <c r="E155" s="6"/>
      <c r="F155" s="6"/>
      <c r="G155" s="6"/>
      <c r="H155" s="6"/>
      <c r="I155" s="6"/>
      <c r="J155" s="6"/>
      <c r="K155" s="6"/>
      <c r="L155" s="6"/>
      <c r="M155" s="6"/>
      <c r="N155" s="6"/>
      <c r="O155" s="6"/>
      <c r="P155" s="6"/>
      <c r="Q155" s="6"/>
      <c r="R155" s="6"/>
      <c r="S155" s="6"/>
      <c r="T155" s="6"/>
      <c r="U155" s="6"/>
      <c r="V155" s="144"/>
      <c r="W155" s="6"/>
      <c r="X155" s="519"/>
    </row>
    <row r="156" spans="1:24" x14ac:dyDescent="0.2">
      <c r="A156" s="139"/>
      <c r="B156" s="517"/>
      <c r="C156" s="518"/>
      <c r="D156" s="6"/>
      <c r="E156" s="6"/>
      <c r="F156" s="6"/>
      <c r="G156" s="6"/>
      <c r="H156" s="6"/>
      <c r="I156" s="6"/>
      <c r="J156" s="6"/>
      <c r="K156" s="6"/>
      <c r="L156" s="6"/>
      <c r="M156" s="6"/>
      <c r="N156" s="6"/>
      <c r="O156" s="6"/>
      <c r="P156" s="6"/>
      <c r="Q156" s="6"/>
      <c r="R156" s="6"/>
      <c r="S156" s="6"/>
      <c r="T156" s="6"/>
      <c r="U156" s="6"/>
      <c r="V156" s="144"/>
      <c r="W156" s="6"/>
      <c r="X156" s="519"/>
    </row>
    <row r="157" spans="1:24" x14ac:dyDescent="0.2">
      <c r="A157" s="139"/>
      <c r="B157" s="517"/>
      <c r="C157" s="518"/>
      <c r="D157" s="6"/>
      <c r="E157" s="6"/>
      <c r="F157" s="6"/>
      <c r="G157" s="6"/>
      <c r="H157" s="6"/>
      <c r="I157" s="6"/>
      <c r="J157" s="6"/>
      <c r="K157" s="6"/>
      <c r="L157" s="6"/>
      <c r="M157" s="6"/>
      <c r="N157" s="6"/>
      <c r="O157" s="6"/>
      <c r="P157" s="6"/>
      <c r="Q157" s="6"/>
      <c r="R157" s="6"/>
      <c r="S157" s="6"/>
      <c r="T157" s="6"/>
      <c r="U157" s="6"/>
      <c r="V157" s="144"/>
      <c r="W157" s="6"/>
      <c r="X157" s="519"/>
    </row>
    <row r="158" spans="1:24" x14ac:dyDescent="0.2">
      <c r="A158" s="139"/>
      <c r="B158" s="517"/>
      <c r="C158" s="518"/>
      <c r="D158" s="6"/>
      <c r="E158" s="6"/>
      <c r="F158" s="6"/>
      <c r="G158" s="6"/>
      <c r="H158" s="6"/>
      <c r="I158" s="6"/>
      <c r="J158" s="6"/>
      <c r="K158" s="6"/>
      <c r="L158" s="6"/>
      <c r="M158" s="6"/>
      <c r="N158" s="6"/>
      <c r="O158" s="6"/>
      <c r="P158" s="6"/>
      <c r="Q158" s="6"/>
      <c r="R158" s="6"/>
      <c r="S158" s="6"/>
      <c r="T158" s="6"/>
      <c r="U158" s="6"/>
      <c r="V158" s="144"/>
      <c r="W158" s="6"/>
      <c r="X158" s="519"/>
    </row>
    <row r="159" spans="1:24" x14ac:dyDescent="0.2">
      <c r="A159" s="139"/>
      <c r="B159" s="517"/>
      <c r="C159" s="518"/>
      <c r="D159" s="6"/>
      <c r="E159" s="6"/>
      <c r="F159" s="6"/>
      <c r="G159" s="6"/>
      <c r="H159" s="6"/>
      <c r="I159" s="6"/>
      <c r="J159" s="6"/>
      <c r="K159" s="6"/>
      <c r="L159" s="6"/>
      <c r="M159" s="6"/>
      <c r="N159" s="6"/>
      <c r="O159" s="6"/>
      <c r="P159" s="6"/>
      <c r="Q159" s="6"/>
      <c r="R159" s="6"/>
      <c r="S159" s="6"/>
      <c r="T159" s="6"/>
      <c r="U159" s="6"/>
      <c r="V159" s="144"/>
      <c r="W159" s="6"/>
      <c r="X159" s="519"/>
    </row>
    <row r="160" spans="1:24" x14ac:dyDescent="0.2">
      <c r="A160" s="139"/>
      <c r="B160" s="517"/>
      <c r="C160" s="518"/>
      <c r="D160" s="6"/>
      <c r="E160" s="6"/>
      <c r="F160" s="6"/>
      <c r="G160" s="6"/>
      <c r="H160" s="6"/>
      <c r="I160" s="6"/>
      <c r="J160" s="6"/>
      <c r="K160" s="6"/>
      <c r="L160" s="6"/>
      <c r="M160" s="6"/>
      <c r="N160" s="6"/>
      <c r="O160" s="6"/>
      <c r="P160" s="6"/>
      <c r="Q160" s="6"/>
      <c r="R160" s="6"/>
      <c r="S160" s="6"/>
      <c r="T160" s="6"/>
      <c r="U160" s="6"/>
      <c r="V160" s="144"/>
      <c r="W160" s="6"/>
      <c r="X160" s="519"/>
    </row>
    <row r="161" spans="1:24" x14ac:dyDescent="0.2">
      <c r="A161" s="139"/>
      <c r="B161" s="517"/>
      <c r="C161" s="518"/>
      <c r="D161" s="6"/>
      <c r="E161" s="6"/>
      <c r="F161" s="6"/>
      <c r="G161" s="6"/>
      <c r="H161" s="6"/>
      <c r="I161" s="6"/>
      <c r="J161" s="6"/>
      <c r="K161" s="6"/>
      <c r="L161" s="6"/>
      <c r="M161" s="6"/>
      <c r="N161" s="6"/>
      <c r="O161" s="6"/>
      <c r="P161" s="6"/>
      <c r="Q161" s="6"/>
      <c r="R161" s="6"/>
      <c r="S161" s="6"/>
      <c r="T161" s="6"/>
      <c r="U161" s="6"/>
      <c r="V161" s="144"/>
      <c r="W161" s="6"/>
      <c r="X161" s="519"/>
    </row>
    <row r="162" spans="1:24" x14ac:dyDescent="0.2">
      <c r="A162" s="139"/>
      <c r="B162" s="517"/>
      <c r="C162" s="518"/>
      <c r="D162" s="6"/>
      <c r="E162" s="6"/>
      <c r="F162" s="6"/>
      <c r="G162" s="6"/>
      <c r="H162" s="6"/>
      <c r="I162" s="6"/>
      <c r="J162" s="6"/>
      <c r="K162" s="6"/>
      <c r="L162" s="6"/>
      <c r="M162" s="6"/>
      <c r="N162" s="6"/>
      <c r="O162" s="6"/>
      <c r="P162" s="6"/>
      <c r="Q162" s="6"/>
      <c r="R162" s="6"/>
      <c r="S162" s="6"/>
      <c r="T162" s="6"/>
      <c r="U162" s="6"/>
      <c r="V162" s="144"/>
      <c r="W162" s="6"/>
      <c r="X162" s="519"/>
    </row>
    <row r="163" spans="1:24" x14ac:dyDescent="0.2">
      <c r="A163" s="139"/>
      <c r="B163" s="517"/>
      <c r="C163" s="518"/>
      <c r="D163" s="6"/>
      <c r="E163" s="6"/>
      <c r="F163" s="6"/>
      <c r="G163" s="6"/>
      <c r="H163" s="6"/>
      <c r="I163" s="6"/>
      <c r="J163" s="6"/>
      <c r="K163" s="6"/>
      <c r="L163" s="6"/>
      <c r="M163" s="6"/>
      <c r="N163" s="6"/>
      <c r="O163" s="6"/>
      <c r="P163" s="6"/>
      <c r="Q163" s="6"/>
      <c r="R163" s="6"/>
      <c r="S163" s="6"/>
      <c r="T163" s="6"/>
      <c r="U163" s="6"/>
      <c r="V163" s="144"/>
      <c r="W163" s="6"/>
      <c r="X163" s="519"/>
    </row>
    <row r="164" spans="1:24" x14ac:dyDescent="0.2">
      <c r="A164" s="139"/>
      <c r="B164" s="517"/>
      <c r="C164" s="518"/>
      <c r="D164" s="6"/>
      <c r="E164" s="6"/>
      <c r="F164" s="6"/>
      <c r="G164" s="6"/>
      <c r="H164" s="6"/>
      <c r="I164" s="6"/>
      <c r="J164" s="6"/>
      <c r="K164" s="6"/>
      <c r="L164" s="6"/>
      <c r="M164" s="6"/>
      <c r="N164" s="6"/>
      <c r="O164" s="6"/>
      <c r="P164" s="6"/>
      <c r="Q164" s="6"/>
      <c r="R164" s="6"/>
      <c r="S164" s="6"/>
      <c r="T164" s="6"/>
      <c r="U164" s="6"/>
      <c r="V164" s="144"/>
      <c r="W164" s="6"/>
      <c r="X164" s="519"/>
    </row>
    <row r="165" spans="1:24" x14ac:dyDescent="0.2">
      <c r="A165" s="139"/>
      <c r="B165" s="517"/>
      <c r="C165" s="518"/>
      <c r="D165" s="6"/>
      <c r="E165" s="6"/>
      <c r="F165" s="6"/>
      <c r="G165" s="6"/>
      <c r="H165" s="6"/>
      <c r="I165" s="6"/>
      <c r="J165" s="6"/>
      <c r="K165" s="6"/>
      <c r="L165" s="6"/>
      <c r="M165" s="6"/>
      <c r="N165" s="6"/>
      <c r="O165" s="6"/>
      <c r="P165" s="6"/>
      <c r="Q165" s="6"/>
      <c r="R165" s="6"/>
      <c r="S165" s="6"/>
      <c r="T165" s="6"/>
      <c r="U165" s="6"/>
      <c r="V165" s="144"/>
      <c r="W165" s="6"/>
      <c r="X165" s="519"/>
    </row>
    <row r="166" spans="1:24" x14ac:dyDescent="0.2">
      <c r="A166" s="139"/>
      <c r="B166" s="517"/>
      <c r="C166" s="518"/>
      <c r="D166" s="6"/>
      <c r="E166" s="6"/>
      <c r="F166" s="6"/>
      <c r="G166" s="6"/>
      <c r="H166" s="6"/>
      <c r="I166" s="6"/>
      <c r="J166" s="6"/>
      <c r="K166" s="6"/>
      <c r="L166" s="6"/>
      <c r="M166" s="6"/>
      <c r="N166" s="6"/>
      <c r="O166" s="6"/>
      <c r="P166" s="6"/>
      <c r="Q166" s="6"/>
      <c r="R166" s="6"/>
      <c r="S166" s="6"/>
      <c r="T166" s="6"/>
      <c r="U166" s="6"/>
      <c r="V166" s="144"/>
      <c r="W166" s="6"/>
      <c r="X166" s="519"/>
    </row>
    <row r="167" spans="1:24" x14ac:dyDescent="0.2">
      <c r="A167" s="139"/>
      <c r="B167" s="517"/>
      <c r="C167" s="518"/>
      <c r="D167" s="6"/>
      <c r="E167" s="6"/>
      <c r="F167" s="6"/>
      <c r="G167" s="6"/>
      <c r="H167" s="6"/>
      <c r="I167" s="6"/>
      <c r="J167" s="6"/>
      <c r="K167" s="6"/>
      <c r="L167" s="6"/>
      <c r="M167" s="6"/>
      <c r="N167" s="6"/>
      <c r="O167" s="6"/>
      <c r="P167" s="6"/>
      <c r="Q167" s="6"/>
      <c r="R167" s="6"/>
      <c r="S167" s="6"/>
      <c r="T167" s="6"/>
      <c r="U167" s="6"/>
      <c r="V167" s="144"/>
      <c r="W167" s="6"/>
      <c r="X167" s="519"/>
    </row>
    <row r="168" spans="1:24" x14ac:dyDescent="0.2">
      <c r="A168" s="139"/>
      <c r="B168" s="517"/>
      <c r="C168" s="518"/>
      <c r="D168" s="6"/>
      <c r="E168" s="6"/>
      <c r="F168" s="6"/>
      <c r="G168" s="6"/>
      <c r="H168" s="6"/>
      <c r="I168" s="6"/>
      <c r="J168" s="6"/>
      <c r="K168" s="6"/>
      <c r="L168" s="6"/>
      <c r="M168" s="6"/>
      <c r="N168" s="6"/>
      <c r="O168" s="6"/>
      <c r="P168" s="6"/>
      <c r="Q168" s="6"/>
      <c r="R168" s="6"/>
      <c r="S168" s="6"/>
      <c r="T168" s="6"/>
      <c r="U168" s="6"/>
      <c r="V168" s="144"/>
      <c r="W168" s="6"/>
      <c r="X168" s="519"/>
    </row>
    <row r="169" spans="1:24" x14ac:dyDescent="0.2">
      <c r="A169" s="139"/>
      <c r="B169" s="517"/>
      <c r="C169" s="518"/>
      <c r="D169" s="6"/>
      <c r="E169" s="6"/>
      <c r="F169" s="6"/>
      <c r="G169" s="6"/>
      <c r="H169" s="6"/>
      <c r="I169" s="6"/>
      <c r="J169" s="6"/>
      <c r="K169" s="6"/>
      <c r="L169" s="6"/>
      <c r="M169" s="6"/>
      <c r="N169" s="6"/>
      <c r="O169" s="6"/>
      <c r="P169" s="6"/>
      <c r="Q169" s="6"/>
      <c r="R169" s="6"/>
      <c r="S169" s="6"/>
      <c r="T169" s="6"/>
      <c r="U169" s="6"/>
      <c r="V169" s="144"/>
      <c r="W169" s="6"/>
      <c r="X169" s="519"/>
    </row>
    <row r="170" spans="1:24" x14ac:dyDescent="0.2">
      <c r="A170" s="139"/>
      <c r="B170" s="517"/>
      <c r="C170" s="518"/>
      <c r="D170" s="6"/>
      <c r="E170" s="6"/>
      <c r="F170" s="6"/>
      <c r="G170" s="6"/>
      <c r="H170" s="6"/>
      <c r="I170" s="6"/>
      <c r="J170" s="6"/>
      <c r="K170" s="6"/>
      <c r="L170" s="6"/>
      <c r="M170" s="6"/>
      <c r="N170" s="6"/>
      <c r="O170" s="6"/>
      <c r="P170" s="6"/>
      <c r="Q170" s="6"/>
      <c r="R170" s="6"/>
      <c r="S170" s="6"/>
      <c r="T170" s="6"/>
      <c r="U170" s="6"/>
      <c r="V170" s="144"/>
      <c r="W170" s="6"/>
      <c r="X170" s="519"/>
    </row>
    <row r="171" spans="1:24" x14ac:dyDescent="0.2">
      <c r="A171" s="139"/>
      <c r="B171" s="517"/>
      <c r="C171" s="518"/>
      <c r="D171" s="6"/>
      <c r="E171" s="6"/>
      <c r="F171" s="6"/>
      <c r="G171" s="6"/>
      <c r="H171" s="6"/>
      <c r="I171" s="6"/>
      <c r="J171" s="6"/>
      <c r="K171" s="6"/>
      <c r="L171" s="6"/>
      <c r="M171" s="6"/>
      <c r="N171" s="6"/>
      <c r="O171" s="6"/>
      <c r="P171" s="6"/>
      <c r="Q171" s="6"/>
      <c r="R171" s="6"/>
      <c r="S171" s="6"/>
      <c r="T171" s="6"/>
      <c r="U171" s="6"/>
      <c r="V171" s="144"/>
      <c r="W171" s="6"/>
      <c r="X171" s="519"/>
    </row>
    <row r="172" spans="1:24" x14ac:dyDescent="0.2">
      <c r="A172" s="139"/>
      <c r="B172" s="517"/>
      <c r="C172" s="518"/>
      <c r="D172" s="6"/>
      <c r="E172" s="6"/>
      <c r="F172" s="6"/>
      <c r="G172" s="6"/>
      <c r="H172" s="6"/>
      <c r="I172" s="6"/>
      <c r="J172" s="6"/>
      <c r="K172" s="6"/>
      <c r="L172" s="6"/>
      <c r="M172" s="6"/>
      <c r="N172" s="6"/>
      <c r="O172" s="6"/>
      <c r="P172" s="6"/>
      <c r="Q172" s="6"/>
      <c r="R172" s="6"/>
      <c r="S172" s="6"/>
      <c r="T172" s="6"/>
      <c r="U172" s="6"/>
      <c r="V172" s="144"/>
      <c r="W172" s="6"/>
      <c r="X172" s="519"/>
    </row>
    <row r="173" spans="1:24" x14ac:dyDescent="0.2">
      <c r="A173" s="139"/>
      <c r="B173" s="517"/>
      <c r="C173" s="518"/>
      <c r="D173" s="6"/>
      <c r="E173" s="6"/>
      <c r="F173" s="6"/>
      <c r="G173" s="6"/>
      <c r="H173" s="6"/>
      <c r="I173" s="6"/>
      <c r="J173" s="6"/>
      <c r="K173" s="6"/>
      <c r="L173" s="6"/>
      <c r="M173" s="6"/>
      <c r="N173" s="6"/>
      <c r="O173" s="6"/>
      <c r="P173" s="6"/>
      <c r="Q173" s="6"/>
      <c r="R173" s="6"/>
      <c r="S173" s="6"/>
      <c r="T173" s="6"/>
      <c r="U173" s="6"/>
      <c r="V173" s="144"/>
      <c r="W173" s="6"/>
      <c r="X173" s="519"/>
    </row>
    <row r="174" spans="1:24" x14ac:dyDescent="0.2">
      <c r="A174" s="139"/>
      <c r="B174" s="517"/>
      <c r="C174" s="518"/>
      <c r="D174" s="6"/>
      <c r="E174" s="6"/>
      <c r="F174" s="6"/>
      <c r="G174" s="6"/>
      <c r="H174" s="6"/>
      <c r="I174" s="6"/>
      <c r="J174" s="6"/>
      <c r="K174" s="6"/>
      <c r="L174" s="6"/>
      <c r="M174" s="6"/>
      <c r="N174" s="6"/>
      <c r="O174" s="6"/>
      <c r="P174" s="6"/>
      <c r="Q174" s="6"/>
      <c r="R174" s="6"/>
      <c r="S174" s="6"/>
      <c r="T174" s="6"/>
      <c r="U174" s="6"/>
      <c r="V174" s="144"/>
      <c r="W174" s="6"/>
      <c r="X174" s="519"/>
    </row>
    <row r="175" spans="1:24" x14ac:dyDescent="0.2">
      <c r="A175" s="139"/>
      <c r="B175" s="517"/>
      <c r="C175" s="518"/>
      <c r="D175" s="6"/>
      <c r="E175" s="6"/>
      <c r="F175" s="6"/>
      <c r="G175" s="6"/>
      <c r="H175" s="6"/>
      <c r="I175" s="6"/>
      <c r="J175" s="6"/>
      <c r="K175" s="6"/>
      <c r="L175" s="6"/>
      <c r="M175" s="6"/>
      <c r="N175" s="6"/>
      <c r="O175" s="6"/>
      <c r="P175" s="6"/>
      <c r="Q175" s="6"/>
      <c r="R175" s="6"/>
      <c r="S175" s="6"/>
      <c r="T175" s="6"/>
      <c r="U175" s="6"/>
      <c r="V175" s="144"/>
      <c r="W175" s="6"/>
      <c r="X175" s="519"/>
    </row>
    <row r="176" spans="1:24" x14ac:dyDescent="0.2">
      <c r="A176" s="139"/>
      <c r="B176" s="517"/>
      <c r="C176" s="518"/>
      <c r="D176" s="6"/>
      <c r="E176" s="6"/>
      <c r="F176" s="6"/>
      <c r="G176" s="6"/>
      <c r="H176" s="6"/>
      <c r="I176" s="6"/>
      <c r="J176" s="6"/>
      <c r="K176" s="6"/>
      <c r="L176" s="6"/>
      <c r="M176" s="6"/>
      <c r="N176" s="6"/>
      <c r="O176" s="6"/>
      <c r="P176" s="6"/>
      <c r="Q176" s="6"/>
      <c r="R176" s="6"/>
      <c r="S176" s="6"/>
      <c r="T176" s="6"/>
      <c r="U176" s="6"/>
      <c r="V176" s="144"/>
      <c r="W176" s="6"/>
      <c r="X176" s="519"/>
    </row>
    <row r="177" spans="1:24" x14ac:dyDescent="0.2">
      <c r="A177" s="139"/>
      <c r="B177" s="517"/>
      <c r="C177" s="518"/>
      <c r="D177" s="6"/>
      <c r="E177" s="6"/>
      <c r="F177" s="6"/>
      <c r="G177" s="6"/>
      <c r="H177" s="6"/>
      <c r="I177" s="6"/>
      <c r="J177" s="6"/>
      <c r="K177" s="6"/>
      <c r="L177" s="6"/>
      <c r="M177" s="6"/>
      <c r="N177" s="6"/>
      <c r="O177" s="6"/>
      <c r="P177" s="6"/>
      <c r="Q177" s="6"/>
      <c r="R177" s="6"/>
      <c r="S177" s="6"/>
      <c r="T177" s="6"/>
      <c r="U177" s="6"/>
      <c r="V177" s="144"/>
      <c r="W177" s="6"/>
      <c r="X177" s="519"/>
    </row>
    <row r="178" spans="1:24" x14ac:dyDescent="0.2">
      <c r="A178" s="139"/>
      <c r="B178" s="517"/>
      <c r="C178" s="518"/>
      <c r="D178" s="6"/>
      <c r="E178" s="6"/>
      <c r="F178" s="6"/>
      <c r="G178" s="6"/>
      <c r="H178" s="6"/>
      <c r="I178" s="6"/>
      <c r="J178" s="6"/>
      <c r="K178" s="6"/>
      <c r="L178" s="6"/>
      <c r="M178" s="6"/>
      <c r="N178" s="6"/>
      <c r="O178" s="6"/>
      <c r="P178" s="6"/>
      <c r="Q178" s="6"/>
      <c r="R178" s="6"/>
      <c r="S178" s="6"/>
      <c r="T178" s="6"/>
      <c r="U178" s="6"/>
      <c r="V178" s="144"/>
      <c r="W178" s="6"/>
      <c r="X178" s="519"/>
    </row>
    <row r="179" spans="1:24" x14ac:dyDescent="0.2">
      <c r="A179" s="139"/>
      <c r="B179" s="517"/>
      <c r="C179" s="518"/>
      <c r="D179" s="6"/>
      <c r="E179" s="6"/>
      <c r="F179" s="6"/>
      <c r="G179" s="6"/>
      <c r="H179" s="6"/>
      <c r="I179" s="6"/>
      <c r="J179" s="6"/>
      <c r="K179" s="6"/>
      <c r="L179" s="6"/>
      <c r="M179" s="6"/>
      <c r="N179" s="6"/>
      <c r="O179" s="6"/>
      <c r="P179" s="6"/>
      <c r="Q179" s="6"/>
      <c r="R179" s="6"/>
      <c r="S179" s="6"/>
      <c r="T179" s="6"/>
      <c r="U179" s="6"/>
      <c r="V179" s="144"/>
      <c r="W179" s="6"/>
      <c r="X179" s="519"/>
    </row>
    <row r="180" spans="1:24" x14ac:dyDescent="0.2">
      <c r="A180" s="139"/>
      <c r="B180" s="517"/>
      <c r="C180" s="518"/>
      <c r="D180" s="6"/>
      <c r="E180" s="6"/>
      <c r="F180" s="6"/>
      <c r="G180" s="6"/>
      <c r="H180" s="6"/>
      <c r="I180" s="6"/>
      <c r="J180" s="6"/>
      <c r="K180" s="6"/>
      <c r="L180" s="6"/>
      <c r="M180" s="6"/>
      <c r="N180" s="6"/>
      <c r="O180" s="6"/>
      <c r="P180" s="6"/>
      <c r="Q180" s="6"/>
      <c r="R180" s="6"/>
      <c r="S180" s="6"/>
      <c r="T180" s="6"/>
      <c r="U180" s="6"/>
      <c r="V180" s="144"/>
      <c r="W180" s="6"/>
      <c r="X180" s="519"/>
    </row>
    <row r="181" spans="1:24" x14ac:dyDescent="0.2">
      <c r="A181" s="139"/>
      <c r="B181" s="517"/>
      <c r="C181" s="518"/>
      <c r="D181" s="6"/>
      <c r="E181" s="6"/>
      <c r="F181" s="6"/>
      <c r="G181" s="6"/>
      <c r="H181" s="6"/>
      <c r="I181" s="6"/>
      <c r="J181" s="6"/>
      <c r="K181" s="6"/>
      <c r="L181" s="6"/>
      <c r="M181" s="6"/>
      <c r="N181" s="6"/>
      <c r="O181" s="6"/>
      <c r="P181" s="6"/>
      <c r="Q181" s="6"/>
      <c r="R181" s="6"/>
      <c r="S181" s="6"/>
      <c r="T181" s="6"/>
      <c r="U181" s="6"/>
      <c r="V181" s="144"/>
      <c r="W181" s="6"/>
      <c r="X181" s="519"/>
    </row>
    <row r="182" spans="1:24" x14ac:dyDescent="0.2">
      <c r="A182" s="139"/>
      <c r="B182" s="517"/>
      <c r="C182" s="518"/>
      <c r="D182" s="6"/>
      <c r="E182" s="6"/>
      <c r="F182" s="6"/>
      <c r="G182" s="6"/>
      <c r="H182" s="6"/>
      <c r="I182" s="6"/>
      <c r="J182" s="6"/>
      <c r="K182" s="6"/>
      <c r="L182" s="6"/>
      <c r="M182" s="6"/>
      <c r="N182" s="6"/>
      <c r="O182" s="6"/>
      <c r="P182" s="6"/>
      <c r="Q182" s="6"/>
      <c r="R182" s="6"/>
      <c r="S182" s="6"/>
      <c r="T182" s="6"/>
      <c r="U182" s="6"/>
      <c r="V182" s="144"/>
      <c r="W182" s="6"/>
      <c r="X182" s="519"/>
    </row>
    <row r="183" spans="1:24" x14ac:dyDescent="0.2">
      <c r="A183" s="139"/>
      <c r="B183" s="517"/>
      <c r="C183" s="518"/>
      <c r="D183" s="6"/>
      <c r="E183" s="6"/>
      <c r="F183" s="6"/>
      <c r="G183" s="6"/>
      <c r="H183" s="6"/>
      <c r="I183" s="6"/>
      <c r="J183" s="6"/>
      <c r="K183" s="6"/>
      <c r="L183" s="6"/>
      <c r="M183" s="6"/>
      <c r="N183" s="6"/>
      <c r="O183" s="6"/>
      <c r="P183" s="6"/>
      <c r="Q183" s="6"/>
      <c r="R183" s="6"/>
      <c r="S183" s="6"/>
      <c r="T183" s="6"/>
      <c r="U183" s="6"/>
      <c r="V183" s="144"/>
      <c r="W183" s="6"/>
      <c r="X183" s="519"/>
    </row>
    <row r="184" spans="1:24" x14ac:dyDescent="0.2">
      <c r="A184" s="139"/>
      <c r="B184" s="517"/>
      <c r="C184" s="518"/>
      <c r="D184" s="6"/>
      <c r="E184" s="6"/>
      <c r="F184" s="6"/>
      <c r="G184" s="6"/>
      <c r="H184" s="6"/>
      <c r="I184" s="6"/>
      <c r="J184" s="6"/>
      <c r="K184" s="6"/>
      <c r="L184" s="6"/>
      <c r="M184" s="6"/>
      <c r="N184" s="6"/>
      <c r="O184" s="6"/>
      <c r="P184" s="6"/>
      <c r="Q184" s="6"/>
      <c r="R184" s="6"/>
      <c r="S184" s="6"/>
      <c r="T184" s="6"/>
      <c r="U184" s="6"/>
      <c r="V184" s="144"/>
      <c r="W184" s="6"/>
      <c r="X184" s="519"/>
    </row>
    <row r="185" spans="1:24" x14ac:dyDescent="0.2">
      <c r="A185" s="139"/>
      <c r="B185" s="517"/>
      <c r="C185" s="518"/>
      <c r="D185" s="6"/>
      <c r="E185" s="6"/>
      <c r="F185" s="6"/>
      <c r="G185" s="6"/>
      <c r="H185" s="6"/>
      <c r="I185" s="6"/>
      <c r="J185" s="6"/>
      <c r="K185" s="6"/>
      <c r="L185" s="6"/>
      <c r="M185" s="6"/>
      <c r="N185" s="6"/>
      <c r="O185" s="6"/>
      <c r="P185" s="6"/>
      <c r="Q185" s="6"/>
      <c r="R185" s="6"/>
      <c r="S185" s="6"/>
      <c r="T185" s="6"/>
      <c r="U185" s="6"/>
      <c r="V185" s="144"/>
      <c r="W185" s="6"/>
      <c r="X185" s="519"/>
    </row>
    <row r="186" spans="1:24" x14ac:dyDescent="0.2">
      <c r="A186" s="139"/>
      <c r="B186" s="517"/>
      <c r="C186" s="518"/>
      <c r="D186" s="6"/>
      <c r="E186" s="6"/>
      <c r="F186" s="6"/>
      <c r="G186" s="6"/>
      <c r="H186" s="6"/>
      <c r="I186" s="6"/>
      <c r="J186" s="6"/>
      <c r="K186" s="6"/>
      <c r="L186" s="6"/>
      <c r="M186" s="6"/>
      <c r="N186" s="6"/>
      <c r="O186" s="6"/>
      <c r="P186" s="6"/>
      <c r="Q186" s="6"/>
      <c r="R186" s="6"/>
      <c r="S186" s="6"/>
      <c r="T186" s="6"/>
      <c r="U186" s="6"/>
      <c r="V186" s="144"/>
      <c r="W186" s="6"/>
      <c r="X186" s="519"/>
    </row>
    <row r="187" spans="1:24" x14ac:dyDescent="0.2">
      <c r="A187" s="139"/>
      <c r="B187" s="517"/>
      <c r="C187" s="518"/>
      <c r="D187" s="6"/>
      <c r="E187" s="6"/>
      <c r="F187" s="6"/>
      <c r="G187" s="6"/>
      <c r="H187" s="6"/>
      <c r="I187" s="6"/>
      <c r="J187" s="6"/>
      <c r="K187" s="6"/>
      <c r="L187" s="6"/>
      <c r="M187" s="6"/>
      <c r="N187" s="6"/>
      <c r="O187" s="6"/>
      <c r="P187" s="6"/>
      <c r="Q187" s="6"/>
      <c r="R187" s="6"/>
      <c r="S187" s="6"/>
      <c r="T187" s="6"/>
      <c r="U187" s="6"/>
      <c r="V187" s="144"/>
      <c r="W187" s="6"/>
      <c r="X187" s="519"/>
    </row>
    <row r="188" spans="1:24" x14ac:dyDescent="0.2">
      <c r="A188" s="139"/>
      <c r="B188" s="517"/>
      <c r="C188" s="518"/>
      <c r="D188" s="6"/>
      <c r="E188" s="6"/>
      <c r="F188" s="6"/>
      <c r="G188" s="6"/>
      <c r="H188" s="6"/>
      <c r="I188" s="6"/>
      <c r="J188" s="6"/>
      <c r="K188" s="6"/>
      <c r="L188" s="6"/>
      <c r="M188" s="6"/>
      <c r="N188" s="6"/>
      <c r="O188" s="6"/>
      <c r="P188" s="6"/>
      <c r="Q188" s="6"/>
      <c r="R188" s="6"/>
      <c r="S188" s="6"/>
      <c r="T188" s="6"/>
      <c r="U188" s="6"/>
      <c r="V188" s="144"/>
      <c r="W188" s="6"/>
      <c r="X188" s="519"/>
    </row>
    <row r="189" spans="1:24" x14ac:dyDescent="0.2">
      <c r="A189" s="139"/>
      <c r="B189" s="517"/>
      <c r="C189" s="518"/>
      <c r="D189" s="6"/>
      <c r="E189" s="6"/>
      <c r="F189" s="6"/>
      <c r="G189" s="6"/>
      <c r="H189" s="6"/>
      <c r="I189" s="6"/>
      <c r="J189" s="6"/>
      <c r="K189" s="6"/>
      <c r="L189" s="6"/>
      <c r="M189" s="6"/>
      <c r="N189" s="6"/>
      <c r="O189" s="6"/>
      <c r="P189" s="6"/>
      <c r="Q189" s="6"/>
      <c r="R189" s="6"/>
      <c r="S189" s="6"/>
      <c r="T189" s="6"/>
      <c r="U189" s="6"/>
      <c r="V189" s="144"/>
      <c r="W189" s="6"/>
      <c r="X189" s="519"/>
    </row>
    <row r="190" spans="1:24" x14ac:dyDescent="0.2">
      <c r="A190" s="139"/>
      <c r="B190" s="517"/>
      <c r="C190" s="518"/>
      <c r="D190" s="6"/>
      <c r="E190" s="6"/>
      <c r="F190" s="6"/>
      <c r="G190" s="6"/>
      <c r="H190" s="6"/>
      <c r="I190" s="6"/>
      <c r="J190" s="6"/>
      <c r="K190" s="6"/>
      <c r="L190" s="6"/>
      <c r="M190" s="6"/>
      <c r="N190" s="6"/>
      <c r="O190" s="6"/>
      <c r="P190" s="6"/>
      <c r="Q190" s="6"/>
      <c r="R190" s="6"/>
      <c r="S190" s="6"/>
      <c r="T190" s="6"/>
      <c r="U190" s="6"/>
      <c r="V190" s="144"/>
      <c r="W190" s="6"/>
      <c r="X190" s="519"/>
    </row>
    <row r="191" spans="1:24" x14ac:dyDescent="0.2">
      <c r="A191" s="139"/>
      <c r="B191" s="517"/>
      <c r="C191" s="518"/>
      <c r="D191" s="6"/>
      <c r="E191" s="6"/>
      <c r="F191" s="6"/>
      <c r="G191" s="6"/>
      <c r="H191" s="6"/>
      <c r="I191" s="6"/>
      <c r="J191" s="6"/>
      <c r="K191" s="6"/>
      <c r="L191" s="6"/>
      <c r="M191" s="6"/>
      <c r="N191" s="6"/>
      <c r="O191" s="6"/>
      <c r="P191" s="6"/>
      <c r="Q191" s="6"/>
      <c r="R191" s="6"/>
      <c r="S191" s="6"/>
      <c r="T191" s="6"/>
      <c r="U191" s="6"/>
      <c r="V191" s="144"/>
      <c r="W191" s="6"/>
      <c r="X191" s="519"/>
    </row>
    <row r="192" spans="1:24" x14ac:dyDescent="0.2">
      <c r="A192" s="139"/>
      <c r="B192" s="517"/>
      <c r="C192" s="518"/>
      <c r="D192" s="6"/>
      <c r="E192" s="6"/>
      <c r="F192" s="6"/>
      <c r="G192" s="6"/>
      <c r="H192" s="6"/>
      <c r="I192" s="6"/>
      <c r="J192" s="6"/>
      <c r="K192" s="6"/>
      <c r="L192" s="6"/>
      <c r="M192" s="6"/>
      <c r="N192" s="6"/>
      <c r="O192" s="6"/>
      <c r="P192" s="6"/>
      <c r="Q192" s="6"/>
      <c r="R192" s="6"/>
      <c r="S192" s="6"/>
      <c r="T192" s="6"/>
      <c r="U192" s="6"/>
      <c r="V192" s="144"/>
      <c r="W192" s="6"/>
      <c r="X192" s="519"/>
    </row>
    <row r="193" spans="1:24" x14ac:dyDescent="0.2">
      <c r="A193" s="139"/>
      <c r="B193" s="517"/>
      <c r="C193" s="518"/>
      <c r="D193" s="6"/>
      <c r="E193" s="6"/>
      <c r="F193" s="6"/>
      <c r="G193" s="6"/>
      <c r="H193" s="6"/>
      <c r="I193" s="6"/>
      <c r="J193" s="6"/>
      <c r="K193" s="6"/>
      <c r="L193" s="6"/>
      <c r="M193" s="6"/>
      <c r="N193" s="6"/>
      <c r="O193" s="6"/>
      <c r="P193" s="6"/>
      <c r="Q193" s="6"/>
      <c r="R193" s="6"/>
      <c r="S193" s="6"/>
      <c r="T193" s="6"/>
      <c r="U193" s="6"/>
      <c r="V193" s="144"/>
      <c r="W193" s="6"/>
      <c r="X193" s="519"/>
    </row>
    <row r="194" spans="1:24" x14ac:dyDescent="0.2">
      <c r="A194" s="139"/>
      <c r="B194" s="517"/>
      <c r="C194" s="518"/>
      <c r="D194" s="6"/>
      <c r="E194" s="6"/>
      <c r="F194" s="6"/>
      <c r="G194" s="6"/>
      <c r="H194" s="6"/>
      <c r="I194" s="6"/>
      <c r="J194" s="6"/>
      <c r="K194" s="6"/>
      <c r="L194" s="6"/>
      <c r="M194" s="6"/>
      <c r="N194" s="6"/>
      <c r="O194" s="6"/>
      <c r="P194" s="6"/>
      <c r="Q194" s="6"/>
      <c r="R194" s="6"/>
      <c r="S194" s="6"/>
      <c r="T194" s="6"/>
      <c r="U194" s="6"/>
      <c r="V194" s="144"/>
      <c r="W194" s="6"/>
      <c r="X194" s="519"/>
    </row>
    <row r="195" spans="1:24" x14ac:dyDescent="0.2">
      <c r="A195" s="139"/>
      <c r="B195" s="517"/>
      <c r="C195" s="518"/>
      <c r="D195" s="6"/>
      <c r="E195" s="6"/>
      <c r="F195" s="6"/>
      <c r="G195" s="6"/>
      <c r="H195" s="6"/>
      <c r="I195" s="6"/>
      <c r="J195" s="6"/>
      <c r="K195" s="6"/>
      <c r="L195" s="6"/>
      <c r="M195" s="6"/>
      <c r="N195" s="6"/>
      <c r="O195" s="6"/>
      <c r="P195" s="6"/>
      <c r="Q195" s="6"/>
      <c r="R195" s="6"/>
      <c r="S195" s="6"/>
      <c r="T195" s="6"/>
      <c r="U195" s="6"/>
      <c r="V195" s="144"/>
      <c r="W195" s="6"/>
      <c r="X195" s="519"/>
    </row>
    <row r="196" spans="1:24" x14ac:dyDescent="0.2">
      <c r="A196" s="139"/>
      <c r="B196" s="517"/>
      <c r="C196" s="518"/>
      <c r="D196" s="6"/>
      <c r="E196" s="6"/>
      <c r="F196" s="6"/>
      <c r="G196" s="6"/>
      <c r="H196" s="6"/>
      <c r="I196" s="6"/>
      <c r="J196" s="6"/>
      <c r="K196" s="6"/>
      <c r="L196" s="6"/>
      <c r="M196" s="6"/>
      <c r="N196" s="6"/>
      <c r="O196" s="6"/>
      <c r="P196" s="6"/>
      <c r="Q196" s="6"/>
      <c r="R196" s="6"/>
      <c r="S196" s="6"/>
      <c r="T196" s="6"/>
      <c r="U196" s="6"/>
      <c r="V196" s="144"/>
      <c r="W196" s="6"/>
      <c r="X196" s="519"/>
    </row>
    <row r="197" spans="1:24" x14ac:dyDescent="0.2">
      <c r="A197" s="139"/>
      <c r="B197" s="517"/>
      <c r="C197" s="518"/>
      <c r="D197" s="6"/>
      <c r="E197" s="6"/>
      <c r="F197" s="6"/>
      <c r="G197" s="6"/>
      <c r="H197" s="6"/>
      <c r="I197" s="6"/>
      <c r="J197" s="6"/>
      <c r="K197" s="6"/>
      <c r="L197" s="6"/>
      <c r="M197" s="6"/>
      <c r="N197" s="6"/>
      <c r="O197" s="6"/>
      <c r="P197" s="6"/>
      <c r="Q197" s="6"/>
      <c r="R197" s="6"/>
      <c r="S197" s="6"/>
      <c r="T197" s="6"/>
      <c r="U197" s="6"/>
      <c r="V197" s="144"/>
      <c r="W197" s="6"/>
      <c r="X197" s="519"/>
    </row>
    <row r="198" spans="1:24" x14ac:dyDescent="0.2">
      <c r="A198" s="139"/>
      <c r="B198" s="517"/>
      <c r="C198" s="518"/>
      <c r="D198" s="6"/>
      <c r="E198" s="6"/>
      <c r="F198" s="6"/>
      <c r="G198" s="6"/>
      <c r="H198" s="6"/>
      <c r="I198" s="6"/>
      <c r="J198" s="6"/>
      <c r="K198" s="6"/>
      <c r="L198" s="6"/>
      <c r="M198" s="6"/>
      <c r="N198" s="6"/>
      <c r="O198" s="6"/>
      <c r="P198" s="6"/>
      <c r="Q198" s="6"/>
      <c r="R198" s="6"/>
      <c r="S198" s="6"/>
      <c r="T198" s="6"/>
      <c r="U198" s="6"/>
      <c r="V198" s="144"/>
      <c r="W198" s="6"/>
      <c r="X198" s="519"/>
    </row>
    <row r="199" spans="1:24" x14ac:dyDescent="0.2">
      <c r="A199" s="139"/>
      <c r="B199" s="517"/>
      <c r="C199" s="518"/>
      <c r="D199" s="6"/>
      <c r="E199" s="6"/>
      <c r="F199" s="6"/>
      <c r="G199" s="6"/>
      <c r="H199" s="6"/>
      <c r="I199" s="6"/>
      <c r="J199" s="6"/>
      <c r="K199" s="6"/>
      <c r="L199" s="6"/>
      <c r="M199" s="6"/>
      <c r="N199" s="6"/>
      <c r="O199" s="6"/>
      <c r="P199" s="6"/>
      <c r="Q199" s="6"/>
      <c r="R199" s="6"/>
      <c r="S199" s="6"/>
      <c r="T199" s="6"/>
      <c r="U199" s="6"/>
      <c r="V199" s="144"/>
      <c r="W199" s="6"/>
      <c r="X199" s="519"/>
    </row>
    <row r="200" spans="1:24" x14ac:dyDescent="0.2">
      <c r="A200" s="139"/>
      <c r="B200" s="517"/>
      <c r="C200" s="518"/>
      <c r="D200" s="6"/>
      <c r="E200" s="6"/>
      <c r="F200" s="6"/>
      <c r="G200" s="6"/>
      <c r="H200" s="6"/>
      <c r="I200" s="6"/>
      <c r="J200" s="6"/>
      <c r="K200" s="6"/>
      <c r="L200" s="6"/>
      <c r="M200" s="6"/>
      <c r="N200" s="6"/>
      <c r="O200" s="6"/>
      <c r="P200" s="6"/>
      <c r="Q200" s="6"/>
      <c r="R200" s="6"/>
      <c r="S200" s="6"/>
      <c r="T200" s="6"/>
      <c r="U200" s="6"/>
      <c r="V200" s="144"/>
      <c r="W200" s="6"/>
      <c r="X200" s="519"/>
    </row>
    <row r="201" spans="1:24" x14ac:dyDescent="0.2">
      <c r="A201" s="139"/>
      <c r="B201" s="517"/>
      <c r="C201" s="518"/>
      <c r="D201" s="6"/>
      <c r="E201" s="6"/>
      <c r="F201" s="6"/>
      <c r="G201" s="6"/>
      <c r="H201" s="6"/>
      <c r="I201" s="6"/>
      <c r="J201" s="6"/>
      <c r="K201" s="6"/>
      <c r="L201" s="6"/>
      <c r="M201" s="6"/>
      <c r="N201" s="6"/>
      <c r="O201" s="6"/>
      <c r="P201" s="6"/>
      <c r="Q201" s="6"/>
      <c r="R201" s="6"/>
      <c r="S201" s="6"/>
      <c r="T201" s="6"/>
      <c r="U201" s="6"/>
      <c r="V201" s="144"/>
      <c r="W201" s="6"/>
      <c r="X201" s="519"/>
    </row>
    <row r="202" spans="1:24" x14ac:dyDescent="0.2">
      <c r="A202" s="139"/>
      <c r="B202" s="517"/>
      <c r="C202" s="518"/>
      <c r="D202" s="6"/>
      <c r="E202" s="6"/>
      <c r="F202" s="6"/>
      <c r="G202" s="6"/>
      <c r="H202" s="6"/>
      <c r="I202" s="6"/>
      <c r="J202" s="6"/>
      <c r="K202" s="6"/>
      <c r="L202" s="6"/>
      <c r="M202" s="6"/>
      <c r="N202" s="6"/>
      <c r="O202" s="6"/>
      <c r="P202" s="6"/>
      <c r="Q202" s="6"/>
      <c r="R202" s="6"/>
      <c r="S202" s="6"/>
      <c r="T202" s="6"/>
      <c r="U202" s="6"/>
      <c r="V202" s="144"/>
      <c r="W202" s="6"/>
      <c r="X202" s="519"/>
    </row>
    <row r="203" spans="1:24" x14ac:dyDescent="0.2">
      <c r="A203" s="139"/>
      <c r="B203" s="517"/>
      <c r="C203" s="518"/>
      <c r="D203" s="6"/>
      <c r="E203" s="6"/>
      <c r="F203" s="6"/>
      <c r="G203" s="6"/>
      <c r="H203" s="6"/>
      <c r="I203" s="6"/>
      <c r="J203" s="6"/>
      <c r="K203" s="6"/>
      <c r="L203" s="6"/>
      <c r="M203" s="6"/>
      <c r="N203" s="6"/>
      <c r="O203" s="6"/>
      <c r="P203" s="6"/>
      <c r="Q203" s="6"/>
      <c r="R203" s="6"/>
      <c r="S203" s="6"/>
      <c r="T203" s="6"/>
      <c r="U203" s="6"/>
      <c r="V203" s="144"/>
      <c r="W203" s="6"/>
      <c r="X203" s="519"/>
    </row>
    <row r="204" spans="1:24" x14ac:dyDescent="0.2">
      <c r="A204" s="139"/>
      <c r="B204" s="517"/>
      <c r="C204" s="518"/>
      <c r="D204" s="6"/>
      <c r="E204" s="6"/>
      <c r="F204" s="6"/>
      <c r="G204" s="6"/>
      <c r="H204" s="6"/>
      <c r="I204" s="6"/>
      <c r="J204" s="6"/>
      <c r="K204" s="6"/>
      <c r="L204" s="6"/>
      <c r="M204" s="6"/>
      <c r="N204" s="6"/>
      <c r="O204" s="6"/>
      <c r="P204" s="6"/>
      <c r="Q204" s="6"/>
      <c r="R204" s="6"/>
      <c r="S204" s="6"/>
      <c r="T204" s="6"/>
      <c r="U204" s="6"/>
      <c r="V204" s="144"/>
      <c r="W204" s="6"/>
      <c r="X204" s="519"/>
    </row>
    <row r="205" spans="1:24" x14ac:dyDescent="0.2">
      <c r="A205" s="139"/>
      <c r="B205" s="517"/>
      <c r="C205" s="518"/>
      <c r="D205" s="6"/>
      <c r="E205" s="6"/>
      <c r="F205" s="6"/>
      <c r="G205" s="6"/>
      <c r="H205" s="6"/>
      <c r="I205" s="6"/>
      <c r="J205" s="6"/>
      <c r="K205" s="6"/>
      <c r="L205" s="6"/>
      <c r="M205" s="6"/>
      <c r="N205" s="6"/>
      <c r="O205" s="6"/>
      <c r="P205" s="6"/>
      <c r="Q205" s="6"/>
      <c r="R205" s="6"/>
      <c r="S205" s="6"/>
      <c r="T205" s="6"/>
      <c r="U205" s="6"/>
      <c r="V205" s="144"/>
      <c r="W205" s="6"/>
      <c r="X205" s="519"/>
    </row>
    <row r="206" spans="1:24" x14ac:dyDescent="0.2">
      <c r="A206" s="139"/>
      <c r="B206" s="517"/>
      <c r="C206" s="518"/>
      <c r="D206" s="6"/>
      <c r="E206" s="6"/>
      <c r="F206" s="6"/>
      <c r="G206" s="6"/>
      <c r="H206" s="6"/>
      <c r="I206" s="6"/>
      <c r="J206" s="6"/>
      <c r="K206" s="6"/>
      <c r="L206" s="6"/>
      <c r="M206" s="6"/>
      <c r="N206" s="6"/>
      <c r="O206" s="6"/>
      <c r="P206" s="6"/>
      <c r="Q206" s="6"/>
      <c r="R206" s="6"/>
      <c r="S206" s="6"/>
      <c r="T206" s="6"/>
      <c r="U206" s="6"/>
      <c r="V206" s="144"/>
      <c r="W206" s="6"/>
      <c r="X206" s="519"/>
    </row>
    <row r="207" spans="1:24" x14ac:dyDescent="0.2">
      <c r="A207" s="139"/>
      <c r="B207" s="517"/>
      <c r="C207" s="518"/>
      <c r="D207" s="6"/>
      <c r="E207" s="6"/>
      <c r="F207" s="6"/>
      <c r="G207" s="6"/>
      <c r="H207" s="6"/>
      <c r="I207" s="6"/>
      <c r="J207" s="6"/>
      <c r="K207" s="6"/>
      <c r="L207" s="6"/>
      <c r="M207" s="6"/>
      <c r="N207" s="6"/>
      <c r="O207" s="6"/>
      <c r="P207" s="6"/>
      <c r="Q207" s="6"/>
      <c r="R207" s="6"/>
      <c r="S207" s="6"/>
      <c r="T207" s="6"/>
      <c r="U207" s="6"/>
      <c r="V207" s="144"/>
      <c r="W207" s="6"/>
      <c r="X207" s="519"/>
    </row>
    <row r="208" spans="1:24" x14ac:dyDescent="0.2">
      <c r="A208" s="139"/>
      <c r="B208" s="517"/>
      <c r="C208" s="518"/>
      <c r="D208" s="6"/>
      <c r="E208" s="6"/>
      <c r="F208" s="6"/>
      <c r="G208" s="6"/>
      <c r="H208" s="6"/>
      <c r="I208" s="6"/>
      <c r="J208" s="6"/>
      <c r="K208" s="6"/>
      <c r="L208" s="6"/>
      <c r="M208" s="6"/>
      <c r="N208" s="6"/>
      <c r="O208" s="6"/>
      <c r="P208" s="6"/>
      <c r="Q208" s="6"/>
      <c r="R208" s="6"/>
      <c r="S208" s="6"/>
      <c r="T208" s="6"/>
      <c r="U208" s="6"/>
      <c r="V208" s="144"/>
      <c r="W208" s="6"/>
      <c r="X208" s="519"/>
    </row>
    <row r="209" spans="1:24" x14ac:dyDescent="0.2">
      <c r="A209" s="139"/>
      <c r="B209" s="517"/>
      <c r="C209" s="518"/>
      <c r="D209" s="6"/>
      <c r="E209" s="6"/>
      <c r="F209" s="6"/>
      <c r="G209" s="6"/>
      <c r="H209" s="6"/>
      <c r="I209" s="6"/>
      <c r="J209" s="6"/>
      <c r="K209" s="6"/>
      <c r="L209" s="6"/>
      <c r="M209" s="6"/>
      <c r="N209" s="6"/>
      <c r="O209" s="6"/>
      <c r="P209" s="6"/>
      <c r="Q209" s="6"/>
      <c r="R209" s="6"/>
      <c r="S209" s="6"/>
      <c r="T209" s="6"/>
      <c r="U209" s="6"/>
      <c r="V209" s="144"/>
      <c r="W209" s="6"/>
      <c r="X209" s="519"/>
    </row>
    <row r="210" spans="1:24" x14ac:dyDescent="0.2">
      <c r="A210" s="139"/>
      <c r="B210" s="517"/>
      <c r="C210" s="518"/>
      <c r="D210" s="6"/>
      <c r="E210" s="6"/>
      <c r="F210" s="6"/>
      <c r="G210" s="6"/>
      <c r="H210" s="6"/>
      <c r="I210" s="6"/>
      <c r="J210" s="6"/>
      <c r="K210" s="6"/>
      <c r="L210" s="6"/>
      <c r="M210" s="6"/>
      <c r="N210" s="6"/>
      <c r="O210" s="6"/>
      <c r="P210" s="6"/>
      <c r="Q210" s="6"/>
      <c r="R210" s="6"/>
      <c r="S210" s="6"/>
      <c r="T210" s="6"/>
      <c r="U210" s="6"/>
      <c r="V210" s="144"/>
      <c r="W210" s="6"/>
      <c r="X210" s="519"/>
    </row>
    <row r="211" spans="1:24" x14ac:dyDescent="0.2">
      <c r="A211" s="139"/>
      <c r="B211" s="517"/>
      <c r="C211" s="518"/>
      <c r="D211" s="6"/>
      <c r="E211" s="6"/>
      <c r="F211" s="6"/>
      <c r="G211" s="6"/>
      <c r="H211" s="6"/>
      <c r="I211" s="6"/>
      <c r="J211" s="6"/>
      <c r="K211" s="6"/>
      <c r="L211" s="6"/>
      <c r="M211" s="6"/>
      <c r="N211" s="6"/>
      <c r="O211" s="6"/>
      <c r="P211" s="6"/>
      <c r="Q211" s="6"/>
      <c r="R211" s="6"/>
      <c r="S211" s="6"/>
      <c r="T211" s="6"/>
      <c r="U211" s="6"/>
      <c r="V211" s="144"/>
      <c r="W211" s="6"/>
      <c r="X211" s="519"/>
    </row>
    <row r="212" spans="1:24" x14ac:dyDescent="0.2">
      <c r="A212" s="139"/>
      <c r="B212" s="517"/>
      <c r="C212" s="518"/>
      <c r="D212" s="6"/>
      <c r="E212" s="6"/>
      <c r="F212" s="6"/>
      <c r="G212" s="6"/>
      <c r="H212" s="6"/>
      <c r="I212" s="6"/>
      <c r="J212" s="6"/>
      <c r="K212" s="6"/>
      <c r="L212" s="6"/>
      <c r="M212" s="6"/>
      <c r="N212" s="6"/>
      <c r="O212" s="6"/>
      <c r="P212" s="6"/>
      <c r="Q212" s="6"/>
      <c r="R212" s="6"/>
      <c r="S212" s="6"/>
      <c r="T212" s="6"/>
      <c r="U212" s="6"/>
      <c r="V212" s="144"/>
      <c r="W212" s="6"/>
      <c r="X212" s="519"/>
    </row>
    <row r="213" spans="1:24" x14ac:dyDescent="0.2">
      <c r="A213" s="139"/>
      <c r="B213" s="517"/>
      <c r="C213" s="518"/>
      <c r="D213" s="6"/>
      <c r="E213" s="6"/>
      <c r="F213" s="6"/>
      <c r="G213" s="6"/>
      <c r="H213" s="6"/>
      <c r="I213" s="6"/>
      <c r="J213" s="6"/>
      <c r="K213" s="6"/>
      <c r="L213" s="6"/>
      <c r="M213" s="6"/>
      <c r="N213" s="6"/>
      <c r="O213" s="6"/>
      <c r="P213" s="6"/>
      <c r="Q213" s="6"/>
      <c r="R213" s="6"/>
      <c r="S213" s="6"/>
      <c r="T213" s="6"/>
      <c r="U213" s="6"/>
      <c r="V213" s="144"/>
      <c r="W213" s="6"/>
      <c r="X213" s="519"/>
    </row>
    <row r="214" spans="1:24" x14ac:dyDescent="0.2">
      <c r="A214" s="139"/>
      <c r="B214" s="517"/>
      <c r="C214" s="518"/>
      <c r="D214" s="6"/>
      <c r="E214" s="6"/>
      <c r="F214" s="6"/>
      <c r="G214" s="6"/>
      <c r="H214" s="6"/>
      <c r="I214" s="6"/>
      <c r="J214" s="6"/>
      <c r="K214" s="6"/>
      <c r="L214" s="6"/>
      <c r="M214" s="6"/>
      <c r="N214" s="6"/>
      <c r="O214" s="6"/>
      <c r="P214" s="6"/>
      <c r="Q214" s="6"/>
      <c r="R214" s="6"/>
      <c r="S214" s="6"/>
      <c r="T214" s="6"/>
      <c r="U214" s="6"/>
      <c r="V214" s="144"/>
      <c r="W214" s="6"/>
      <c r="X214" s="519"/>
    </row>
    <row r="215" spans="1:24" x14ac:dyDescent="0.2">
      <c r="A215" s="139"/>
      <c r="B215" s="517"/>
      <c r="C215" s="518"/>
      <c r="D215" s="6"/>
      <c r="E215" s="6"/>
      <c r="F215" s="6"/>
      <c r="G215" s="6"/>
      <c r="H215" s="6"/>
      <c r="I215" s="6"/>
      <c r="J215" s="6"/>
      <c r="K215" s="6"/>
      <c r="L215" s="6"/>
      <c r="M215" s="6"/>
      <c r="N215" s="6"/>
      <c r="O215" s="6"/>
      <c r="P215" s="6"/>
      <c r="Q215" s="6"/>
      <c r="R215" s="6"/>
      <c r="S215" s="6"/>
      <c r="T215" s="6"/>
      <c r="U215" s="6"/>
      <c r="V215" s="144"/>
      <c r="W215" s="6"/>
      <c r="X215" s="519"/>
    </row>
    <row r="216" spans="1:24" x14ac:dyDescent="0.2">
      <c r="A216" s="139"/>
      <c r="B216" s="517"/>
      <c r="C216" s="518"/>
      <c r="D216" s="6"/>
      <c r="E216" s="6"/>
      <c r="F216" s="6"/>
      <c r="G216" s="6"/>
      <c r="H216" s="6"/>
      <c r="I216" s="6"/>
      <c r="J216" s="6"/>
      <c r="K216" s="6"/>
      <c r="L216" s="6"/>
      <c r="M216" s="6"/>
      <c r="N216" s="6"/>
      <c r="O216" s="6"/>
      <c r="P216" s="6"/>
      <c r="Q216" s="6"/>
      <c r="R216" s="6"/>
      <c r="S216" s="6"/>
      <c r="T216" s="6"/>
      <c r="U216" s="6"/>
      <c r="V216" s="144"/>
      <c r="W216" s="6"/>
      <c r="X216" s="519"/>
    </row>
    <row r="217" spans="1:24" x14ac:dyDescent="0.2">
      <c r="A217" s="139"/>
      <c r="B217" s="517"/>
      <c r="C217" s="518"/>
      <c r="D217" s="6"/>
      <c r="E217" s="6"/>
      <c r="F217" s="6"/>
      <c r="G217" s="6"/>
      <c r="H217" s="6"/>
      <c r="I217" s="6"/>
      <c r="J217" s="6"/>
      <c r="K217" s="6"/>
      <c r="L217" s="6"/>
      <c r="M217" s="6"/>
      <c r="N217" s="6"/>
      <c r="O217" s="6"/>
      <c r="P217" s="6"/>
      <c r="Q217" s="6"/>
      <c r="R217" s="6"/>
      <c r="S217" s="6"/>
      <c r="T217" s="6"/>
      <c r="U217" s="6"/>
      <c r="V217" s="144"/>
      <c r="W217" s="6"/>
      <c r="X217" s="519"/>
    </row>
    <row r="218" spans="1:24" x14ac:dyDescent="0.2">
      <c r="A218" s="139"/>
      <c r="B218" s="517"/>
      <c r="C218" s="518"/>
      <c r="D218" s="6"/>
      <c r="E218" s="6"/>
      <c r="F218" s="6"/>
      <c r="G218" s="6"/>
      <c r="H218" s="6"/>
      <c r="I218" s="6"/>
      <c r="J218" s="6"/>
      <c r="K218" s="6"/>
      <c r="L218" s="6"/>
      <c r="M218" s="6"/>
      <c r="N218" s="6"/>
      <c r="O218" s="6"/>
      <c r="P218" s="6"/>
      <c r="Q218" s="6"/>
      <c r="R218" s="6"/>
      <c r="S218" s="6"/>
      <c r="T218" s="6"/>
      <c r="U218" s="6"/>
      <c r="V218" s="144"/>
      <c r="W218" s="6"/>
      <c r="X218" s="519"/>
    </row>
    <row r="219" spans="1:24" x14ac:dyDescent="0.2">
      <c r="A219" s="139"/>
      <c r="B219" s="517"/>
      <c r="C219" s="518"/>
      <c r="D219" s="6"/>
      <c r="E219" s="6"/>
      <c r="F219" s="6"/>
      <c r="G219" s="6"/>
      <c r="H219" s="6"/>
      <c r="I219" s="6"/>
      <c r="J219" s="6"/>
      <c r="K219" s="6"/>
      <c r="L219" s="6"/>
      <c r="M219" s="6"/>
      <c r="N219" s="6"/>
      <c r="O219" s="6"/>
      <c r="P219" s="6"/>
      <c r="Q219" s="6"/>
      <c r="R219" s="6"/>
      <c r="S219" s="6"/>
      <c r="T219" s="6"/>
      <c r="U219" s="6"/>
      <c r="V219" s="144"/>
      <c r="W219" s="6"/>
      <c r="X219" s="519"/>
    </row>
    <row r="220" spans="1:24" x14ac:dyDescent="0.2">
      <c r="A220" s="139"/>
      <c r="B220" s="517"/>
      <c r="C220" s="518"/>
      <c r="D220" s="6"/>
      <c r="E220" s="6"/>
      <c r="F220" s="6"/>
      <c r="G220" s="6"/>
      <c r="H220" s="6"/>
      <c r="I220" s="6"/>
      <c r="J220" s="6"/>
      <c r="K220" s="6"/>
      <c r="L220" s="6"/>
      <c r="M220" s="6"/>
      <c r="N220" s="6"/>
      <c r="O220" s="6"/>
      <c r="P220" s="6"/>
      <c r="Q220" s="6"/>
      <c r="R220" s="6"/>
      <c r="S220" s="6"/>
      <c r="T220" s="6"/>
      <c r="U220" s="6"/>
      <c r="V220" s="144"/>
      <c r="W220" s="6"/>
      <c r="X220" s="519"/>
    </row>
    <row r="221" spans="1:24" x14ac:dyDescent="0.2">
      <c r="A221" s="139"/>
      <c r="B221" s="517"/>
      <c r="C221" s="518"/>
      <c r="D221" s="6"/>
      <c r="E221" s="6"/>
      <c r="F221" s="6"/>
      <c r="G221" s="6"/>
      <c r="H221" s="6"/>
      <c r="I221" s="6"/>
      <c r="J221" s="6"/>
      <c r="K221" s="6"/>
      <c r="L221" s="6"/>
      <c r="M221" s="6"/>
      <c r="N221" s="6"/>
      <c r="O221" s="6"/>
      <c r="P221" s="6"/>
      <c r="Q221" s="6"/>
      <c r="R221" s="6"/>
      <c r="S221" s="6"/>
      <c r="T221" s="6"/>
      <c r="U221" s="6"/>
      <c r="V221" s="144"/>
      <c r="W221" s="6"/>
      <c r="X221" s="519"/>
    </row>
    <row r="222" spans="1:24" x14ac:dyDescent="0.2">
      <c r="A222" s="139"/>
      <c r="B222" s="517"/>
      <c r="C222" s="518"/>
      <c r="D222" s="6"/>
      <c r="E222" s="6"/>
      <c r="F222" s="6"/>
      <c r="G222" s="6"/>
      <c r="H222" s="6"/>
      <c r="I222" s="6"/>
      <c r="J222" s="6"/>
      <c r="K222" s="6"/>
      <c r="L222" s="6"/>
      <c r="M222" s="6"/>
      <c r="N222" s="6"/>
      <c r="O222" s="6"/>
      <c r="P222" s="6"/>
      <c r="Q222" s="6"/>
      <c r="R222" s="6"/>
      <c r="S222" s="6"/>
      <c r="T222" s="6"/>
      <c r="U222" s="6"/>
      <c r="V222" s="144"/>
      <c r="W222" s="6"/>
      <c r="X222" s="519"/>
    </row>
    <row r="223" spans="1:24" x14ac:dyDescent="0.2">
      <c r="A223" s="139"/>
      <c r="B223" s="517"/>
      <c r="C223" s="518"/>
      <c r="D223" s="6"/>
      <c r="E223" s="6"/>
      <c r="F223" s="6"/>
      <c r="G223" s="6"/>
      <c r="H223" s="6"/>
      <c r="I223" s="6"/>
      <c r="J223" s="6"/>
      <c r="K223" s="6"/>
      <c r="L223" s="6"/>
      <c r="M223" s="6"/>
      <c r="N223" s="6"/>
      <c r="O223" s="6"/>
      <c r="P223" s="6"/>
      <c r="Q223" s="6"/>
      <c r="R223" s="6"/>
      <c r="S223" s="6"/>
      <c r="T223" s="6"/>
      <c r="U223" s="6"/>
      <c r="V223" s="144"/>
      <c r="W223" s="6"/>
      <c r="X223" s="519"/>
    </row>
    <row r="224" spans="1:24" x14ac:dyDescent="0.2">
      <c r="A224" s="139"/>
      <c r="B224" s="517"/>
      <c r="C224" s="518"/>
      <c r="D224" s="6"/>
      <c r="E224" s="6"/>
      <c r="F224" s="6"/>
      <c r="G224" s="6"/>
      <c r="H224" s="6"/>
      <c r="I224" s="6"/>
      <c r="J224" s="6"/>
      <c r="K224" s="6"/>
      <c r="L224" s="6"/>
      <c r="M224" s="6"/>
      <c r="N224" s="6"/>
      <c r="O224" s="6"/>
      <c r="P224" s="6"/>
      <c r="Q224" s="6"/>
      <c r="R224" s="6"/>
      <c r="S224" s="6"/>
      <c r="T224" s="6"/>
      <c r="U224" s="6"/>
      <c r="V224" s="144"/>
      <c r="W224" s="6"/>
      <c r="X224" s="519"/>
    </row>
    <row r="225" spans="1:24" x14ac:dyDescent="0.2">
      <c r="A225" s="139"/>
      <c r="B225" s="517"/>
      <c r="C225" s="518"/>
      <c r="D225" s="6"/>
      <c r="E225" s="6"/>
      <c r="F225" s="6"/>
      <c r="G225" s="6"/>
      <c r="H225" s="6"/>
      <c r="I225" s="6"/>
      <c r="J225" s="6"/>
      <c r="K225" s="6"/>
      <c r="L225" s="6"/>
      <c r="M225" s="6"/>
      <c r="N225" s="6"/>
      <c r="O225" s="6"/>
      <c r="P225" s="6"/>
      <c r="Q225" s="6"/>
      <c r="R225" s="6"/>
      <c r="S225" s="6"/>
      <c r="T225" s="6"/>
      <c r="U225" s="6"/>
      <c r="V225" s="144"/>
      <c r="W225" s="6"/>
      <c r="X225" s="519"/>
    </row>
    <row r="226" spans="1:24" x14ac:dyDescent="0.2">
      <c r="A226" s="139"/>
      <c r="B226" s="517"/>
      <c r="C226" s="518"/>
      <c r="D226" s="6"/>
      <c r="E226" s="6"/>
      <c r="F226" s="6"/>
      <c r="G226" s="6"/>
      <c r="H226" s="6"/>
      <c r="I226" s="6"/>
      <c r="J226" s="6"/>
      <c r="K226" s="6"/>
      <c r="L226" s="6"/>
      <c r="M226" s="6"/>
      <c r="N226" s="6"/>
      <c r="O226" s="6"/>
      <c r="P226" s="6"/>
      <c r="Q226" s="6"/>
      <c r="R226" s="6"/>
      <c r="S226" s="6"/>
      <c r="T226" s="6"/>
      <c r="U226" s="6"/>
      <c r="V226" s="144"/>
      <c r="W226" s="6"/>
      <c r="X226" s="519"/>
    </row>
    <row r="227" spans="1:24" x14ac:dyDescent="0.2">
      <c r="A227" s="139"/>
      <c r="B227" s="517"/>
      <c r="C227" s="518"/>
      <c r="D227" s="6"/>
      <c r="E227" s="6"/>
      <c r="F227" s="6"/>
      <c r="G227" s="6"/>
      <c r="H227" s="6"/>
      <c r="I227" s="6"/>
      <c r="J227" s="6"/>
      <c r="K227" s="6"/>
      <c r="L227" s="6"/>
      <c r="M227" s="6"/>
      <c r="N227" s="6"/>
      <c r="O227" s="6"/>
      <c r="P227" s="6"/>
      <c r="Q227" s="6"/>
      <c r="R227" s="6"/>
      <c r="S227" s="6"/>
      <c r="T227" s="6"/>
      <c r="U227" s="6"/>
      <c r="V227" s="144"/>
      <c r="W227" s="6"/>
      <c r="X227" s="519"/>
    </row>
    <row r="228" spans="1:24" x14ac:dyDescent="0.2">
      <c r="A228" s="139"/>
      <c r="B228" s="517"/>
      <c r="C228" s="518"/>
      <c r="D228" s="6"/>
      <c r="E228" s="6"/>
      <c r="F228" s="6"/>
      <c r="G228" s="6"/>
      <c r="H228" s="6"/>
      <c r="I228" s="6"/>
      <c r="J228" s="6"/>
      <c r="K228" s="6"/>
      <c r="L228" s="6"/>
      <c r="M228" s="6"/>
      <c r="N228" s="6"/>
      <c r="O228" s="6"/>
      <c r="P228" s="6"/>
      <c r="Q228" s="6"/>
      <c r="R228" s="6"/>
      <c r="S228" s="6"/>
      <c r="T228" s="6"/>
      <c r="U228" s="6"/>
      <c r="V228" s="144"/>
      <c r="W228" s="6"/>
      <c r="X228" s="519"/>
    </row>
    <row r="229" spans="1:24" x14ac:dyDescent="0.2">
      <c r="A229" s="139"/>
      <c r="B229" s="517"/>
      <c r="C229" s="518"/>
      <c r="D229" s="6"/>
      <c r="E229" s="6"/>
      <c r="F229" s="6"/>
      <c r="G229" s="6"/>
      <c r="H229" s="6"/>
      <c r="I229" s="6"/>
      <c r="J229" s="6"/>
      <c r="K229" s="6"/>
      <c r="L229" s="6"/>
      <c r="M229" s="6"/>
      <c r="N229" s="6"/>
      <c r="O229" s="6"/>
      <c r="P229" s="6"/>
      <c r="Q229" s="6"/>
      <c r="R229" s="6"/>
      <c r="S229" s="6"/>
      <c r="T229" s="6"/>
      <c r="U229" s="6"/>
      <c r="V229" s="144"/>
      <c r="W229" s="6"/>
      <c r="X229" s="519"/>
    </row>
    <row r="230" spans="1:24" x14ac:dyDescent="0.2">
      <c r="A230" s="139"/>
      <c r="B230" s="517"/>
      <c r="C230" s="518"/>
      <c r="D230" s="6"/>
      <c r="E230" s="6"/>
      <c r="F230" s="6"/>
      <c r="G230" s="6"/>
      <c r="H230" s="6"/>
      <c r="I230" s="6"/>
      <c r="J230" s="6"/>
      <c r="K230" s="6"/>
      <c r="L230" s="6"/>
      <c r="M230" s="6"/>
      <c r="N230" s="6"/>
      <c r="O230" s="6"/>
      <c r="P230" s="6"/>
      <c r="Q230" s="6"/>
      <c r="R230" s="6"/>
      <c r="S230" s="6"/>
      <c r="T230" s="6"/>
      <c r="U230" s="6"/>
      <c r="V230" s="144"/>
      <c r="W230" s="6"/>
      <c r="X230" s="519"/>
    </row>
    <row r="231" spans="1:24" x14ac:dyDescent="0.2">
      <c r="A231" s="139"/>
      <c r="B231" s="517"/>
      <c r="C231" s="518"/>
      <c r="D231" s="6"/>
      <c r="E231" s="6"/>
      <c r="F231" s="6"/>
      <c r="G231" s="6"/>
      <c r="H231" s="6"/>
      <c r="I231" s="6"/>
      <c r="J231" s="6"/>
      <c r="K231" s="6"/>
      <c r="L231" s="6"/>
      <c r="M231" s="6"/>
      <c r="N231" s="6"/>
      <c r="O231" s="6"/>
      <c r="P231" s="6"/>
      <c r="Q231" s="6"/>
      <c r="R231" s="6"/>
      <c r="S231" s="6"/>
      <c r="T231" s="6"/>
      <c r="U231" s="6"/>
      <c r="V231" s="144"/>
      <c r="W231" s="6"/>
      <c r="X231" s="519"/>
    </row>
    <row r="232" spans="1:24" x14ac:dyDescent="0.2">
      <c r="A232" s="139"/>
      <c r="B232" s="517"/>
      <c r="C232" s="518"/>
      <c r="D232" s="6"/>
      <c r="E232" s="6"/>
      <c r="F232" s="6"/>
      <c r="G232" s="6"/>
      <c r="H232" s="6"/>
      <c r="I232" s="6"/>
      <c r="J232" s="6"/>
      <c r="K232" s="6"/>
      <c r="L232" s="6"/>
      <c r="M232" s="6"/>
      <c r="N232" s="6"/>
      <c r="O232" s="6"/>
      <c r="P232" s="6"/>
      <c r="Q232" s="6"/>
      <c r="R232" s="6"/>
      <c r="S232" s="6"/>
      <c r="T232" s="6"/>
      <c r="U232" s="6"/>
      <c r="V232" s="144"/>
      <c r="W232" s="6"/>
      <c r="X232" s="519"/>
    </row>
    <row r="233" spans="1:24" x14ac:dyDescent="0.2">
      <c r="A233" s="139"/>
      <c r="B233" s="517"/>
      <c r="C233" s="518"/>
      <c r="D233" s="6"/>
      <c r="E233" s="6"/>
      <c r="F233" s="6"/>
      <c r="G233" s="6"/>
      <c r="H233" s="6"/>
      <c r="I233" s="6"/>
      <c r="J233" s="6"/>
      <c r="K233" s="6"/>
      <c r="L233" s="6"/>
      <c r="M233" s="6"/>
      <c r="N233" s="6"/>
      <c r="O233" s="6"/>
      <c r="P233" s="6"/>
      <c r="Q233" s="6"/>
      <c r="R233" s="6"/>
      <c r="S233" s="6"/>
      <c r="T233" s="6"/>
      <c r="U233" s="6"/>
      <c r="V233" s="144"/>
      <c r="W233" s="6"/>
      <c r="X233" s="519"/>
    </row>
    <row r="234" spans="1:24" x14ac:dyDescent="0.2">
      <c r="A234" s="139"/>
      <c r="B234" s="517"/>
      <c r="C234" s="518"/>
      <c r="D234" s="6"/>
      <c r="E234" s="6"/>
      <c r="F234" s="6"/>
      <c r="G234" s="6"/>
      <c r="H234" s="6"/>
      <c r="I234" s="6"/>
      <c r="J234" s="6"/>
      <c r="K234" s="6"/>
      <c r="L234" s="6"/>
      <c r="M234" s="6"/>
      <c r="N234" s="6"/>
      <c r="O234" s="6"/>
      <c r="P234" s="6"/>
      <c r="Q234" s="6"/>
      <c r="R234" s="6"/>
      <c r="S234" s="6"/>
      <c r="T234" s="6"/>
      <c r="U234" s="6"/>
      <c r="V234" s="144"/>
      <c r="W234" s="6"/>
      <c r="X234" s="519"/>
    </row>
    <row r="235" spans="1:24" x14ac:dyDescent="0.2">
      <c r="A235" s="139"/>
      <c r="B235" s="517"/>
      <c r="C235" s="518"/>
      <c r="D235" s="6"/>
      <c r="E235" s="6"/>
      <c r="F235" s="6"/>
      <c r="G235" s="6"/>
      <c r="H235" s="6"/>
      <c r="I235" s="6"/>
      <c r="J235" s="6"/>
      <c r="K235" s="6"/>
      <c r="L235" s="6"/>
      <c r="M235" s="6"/>
      <c r="N235" s="6"/>
      <c r="O235" s="6"/>
      <c r="P235" s="6"/>
      <c r="Q235" s="6"/>
      <c r="R235" s="6"/>
      <c r="S235" s="6"/>
      <c r="T235" s="6"/>
      <c r="U235" s="6"/>
      <c r="V235" s="144"/>
      <c r="W235" s="6"/>
      <c r="X235" s="519"/>
    </row>
    <row r="236" spans="1:24" x14ac:dyDescent="0.2">
      <c r="A236" s="139"/>
      <c r="B236" s="517"/>
      <c r="C236" s="518"/>
      <c r="D236" s="6"/>
      <c r="E236" s="6"/>
      <c r="F236" s="6"/>
      <c r="G236" s="6"/>
      <c r="H236" s="6"/>
      <c r="I236" s="6"/>
      <c r="J236" s="6"/>
      <c r="K236" s="6"/>
      <c r="L236" s="6"/>
      <c r="M236" s="6"/>
      <c r="N236" s="6"/>
      <c r="O236" s="6"/>
      <c r="P236" s="6"/>
      <c r="Q236" s="6"/>
      <c r="R236" s="6"/>
      <c r="S236" s="6"/>
      <c r="T236" s="6"/>
      <c r="U236" s="6"/>
      <c r="V236" s="144"/>
      <c r="W236" s="6"/>
      <c r="X236" s="519"/>
    </row>
    <row r="237" spans="1:24" x14ac:dyDescent="0.2">
      <c r="A237" s="139"/>
      <c r="B237" s="517"/>
      <c r="C237" s="518"/>
      <c r="D237" s="6"/>
      <c r="E237" s="6"/>
      <c r="F237" s="6"/>
      <c r="G237" s="6"/>
      <c r="H237" s="6"/>
      <c r="I237" s="6"/>
      <c r="J237" s="6"/>
      <c r="K237" s="6"/>
      <c r="L237" s="6"/>
      <c r="M237" s="6"/>
      <c r="N237" s="6"/>
      <c r="O237" s="6"/>
      <c r="P237" s="6"/>
      <c r="Q237" s="6"/>
      <c r="R237" s="6"/>
      <c r="S237" s="6"/>
      <c r="T237" s="6"/>
      <c r="U237" s="6"/>
      <c r="V237" s="144"/>
      <c r="W237" s="6"/>
      <c r="X237" s="519"/>
    </row>
    <row r="238" spans="1:24" x14ac:dyDescent="0.2">
      <c r="A238" s="139"/>
      <c r="B238" s="517"/>
      <c r="C238" s="518"/>
      <c r="D238" s="6"/>
      <c r="E238" s="6"/>
      <c r="F238" s="6"/>
      <c r="G238" s="6"/>
      <c r="H238" s="6"/>
      <c r="I238" s="6"/>
      <c r="J238" s="6"/>
      <c r="K238" s="6"/>
      <c r="L238" s="6"/>
      <c r="M238" s="6"/>
      <c r="N238" s="6"/>
      <c r="O238" s="6"/>
      <c r="P238" s="6"/>
      <c r="Q238" s="6"/>
      <c r="R238" s="6"/>
      <c r="S238" s="6"/>
      <c r="T238" s="6"/>
      <c r="U238" s="6"/>
      <c r="V238" s="144"/>
      <c r="W238" s="6"/>
      <c r="X238" s="519"/>
    </row>
    <row r="239" spans="1:24" x14ac:dyDescent="0.2">
      <c r="A239" s="139"/>
      <c r="B239" s="517"/>
      <c r="C239" s="518"/>
      <c r="D239" s="6"/>
      <c r="E239" s="6"/>
      <c r="F239" s="6"/>
      <c r="G239" s="6"/>
      <c r="H239" s="6"/>
      <c r="I239" s="6"/>
      <c r="J239" s="6"/>
      <c r="K239" s="6"/>
      <c r="L239" s="6"/>
      <c r="M239" s="6"/>
      <c r="N239" s="6"/>
      <c r="O239" s="6"/>
      <c r="P239" s="6"/>
      <c r="Q239" s="6"/>
      <c r="R239" s="6"/>
      <c r="S239" s="6"/>
      <c r="T239" s="6"/>
      <c r="U239" s="6"/>
      <c r="V239" s="144"/>
      <c r="W239" s="6"/>
      <c r="X239" s="519"/>
    </row>
    <row r="240" spans="1:24" x14ac:dyDescent="0.2">
      <c r="A240" s="139"/>
      <c r="B240" s="517"/>
      <c r="C240" s="518"/>
      <c r="D240" s="6"/>
      <c r="E240" s="6"/>
      <c r="F240" s="6"/>
      <c r="G240" s="6"/>
      <c r="H240" s="6"/>
      <c r="I240" s="6"/>
      <c r="J240" s="6"/>
      <c r="K240" s="6"/>
      <c r="L240" s="6"/>
      <c r="M240" s="6"/>
      <c r="N240" s="6"/>
      <c r="O240" s="6"/>
      <c r="P240" s="6"/>
      <c r="Q240" s="6"/>
      <c r="R240" s="6"/>
      <c r="S240" s="6"/>
      <c r="T240" s="6"/>
      <c r="U240" s="6"/>
      <c r="V240" s="144"/>
      <c r="W240" s="6"/>
      <c r="X240" s="519"/>
    </row>
    <row r="241" spans="1:24" x14ac:dyDescent="0.2">
      <c r="A241" s="139"/>
      <c r="B241" s="517"/>
      <c r="C241" s="518"/>
      <c r="D241" s="6"/>
      <c r="E241" s="6"/>
      <c r="F241" s="6"/>
      <c r="G241" s="6"/>
      <c r="H241" s="6"/>
      <c r="I241" s="6"/>
      <c r="J241" s="6"/>
      <c r="K241" s="6"/>
      <c r="L241" s="6"/>
      <c r="M241" s="6"/>
      <c r="N241" s="6"/>
      <c r="O241" s="6"/>
      <c r="P241" s="6"/>
      <c r="Q241" s="6"/>
      <c r="R241" s="6"/>
      <c r="S241" s="6"/>
      <c r="T241" s="6"/>
      <c r="U241" s="6"/>
      <c r="V241" s="144"/>
      <c r="W241" s="6"/>
      <c r="X241" s="519"/>
    </row>
    <row r="242" spans="1:24" x14ac:dyDescent="0.2">
      <c r="A242" s="139"/>
      <c r="B242" s="517"/>
      <c r="C242" s="518"/>
      <c r="D242" s="6"/>
      <c r="E242" s="6"/>
      <c r="F242" s="6"/>
      <c r="G242" s="6"/>
      <c r="H242" s="6"/>
      <c r="I242" s="6"/>
      <c r="J242" s="6"/>
      <c r="K242" s="6"/>
      <c r="L242" s="6"/>
      <c r="M242" s="6"/>
      <c r="N242" s="6"/>
      <c r="O242" s="6"/>
      <c r="P242" s="6"/>
      <c r="Q242" s="6"/>
      <c r="R242" s="6"/>
      <c r="S242" s="6"/>
      <c r="T242" s="6"/>
      <c r="U242" s="6"/>
      <c r="V242" s="144"/>
      <c r="W242" s="6"/>
      <c r="X242" s="519"/>
    </row>
    <row r="243" spans="1:24" x14ac:dyDescent="0.2">
      <c r="A243" s="139"/>
      <c r="B243" s="517"/>
      <c r="C243" s="518"/>
      <c r="D243" s="6"/>
      <c r="E243" s="6"/>
      <c r="F243" s="6"/>
      <c r="G243" s="6"/>
      <c r="H243" s="6"/>
      <c r="I243" s="6"/>
      <c r="J243" s="6"/>
      <c r="K243" s="6"/>
      <c r="L243" s="6"/>
      <c r="M243" s="6"/>
      <c r="N243" s="6"/>
      <c r="O243" s="6"/>
      <c r="P243" s="6"/>
      <c r="Q243" s="6"/>
      <c r="R243" s="6"/>
      <c r="S243" s="6"/>
      <c r="T243" s="6"/>
      <c r="U243" s="6"/>
      <c r="V243" s="144"/>
      <c r="W243" s="6"/>
      <c r="X243" s="519"/>
    </row>
    <row r="244" spans="1:24" x14ac:dyDescent="0.2">
      <c r="A244" s="139"/>
      <c r="B244" s="517"/>
      <c r="C244" s="518"/>
      <c r="D244" s="6"/>
      <c r="E244" s="6"/>
      <c r="F244" s="6"/>
      <c r="G244" s="6"/>
      <c r="H244" s="6"/>
      <c r="I244" s="6"/>
      <c r="J244" s="6"/>
      <c r="K244" s="6"/>
      <c r="L244" s="6"/>
      <c r="M244" s="6"/>
      <c r="N244" s="6"/>
      <c r="O244" s="6"/>
      <c r="P244" s="6"/>
      <c r="Q244" s="6"/>
      <c r="R244" s="6"/>
      <c r="S244" s="6"/>
      <c r="T244" s="6"/>
      <c r="U244" s="6"/>
      <c r="V244" s="144"/>
      <c r="W244" s="6"/>
      <c r="X244" s="519"/>
    </row>
    <row r="245" spans="1:24" x14ac:dyDescent="0.2">
      <c r="A245" s="139"/>
      <c r="B245" s="517"/>
      <c r="C245" s="518"/>
      <c r="D245" s="6"/>
      <c r="E245" s="6"/>
      <c r="F245" s="6"/>
      <c r="G245" s="6"/>
      <c r="H245" s="6"/>
      <c r="I245" s="6"/>
      <c r="J245" s="6"/>
      <c r="K245" s="6"/>
      <c r="L245" s="6"/>
      <c r="M245" s="6"/>
      <c r="N245" s="6"/>
      <c r="O245" s="6"/>
      <c r="P245" s="6"/>
      <c r="Q245" s="6"/>
      <c r="R245" s="6"/>
      <c r="S245" s="6"/>
      <c r="T245" s="6"/>
      <c r="U245" s="6"/>
      <c r="V245" s="144"/>
      <c r="W245" s="6"/>
      <c r="X245" s="519"/>
    </row>
    <row r="246" spans="1:24" x14ac:dyDescent="0.2">
      <c r="A246" s="139"/>
      <c r="B246" s="517"/>
      <c r="C246" s="518"/>
      <c r="D246" s="6"/>
      <c r="E246" s="6"/>
      <c r="F246" s="6"/>
      <c r="G246" s="6"/>
      <c r="H246" s="6"/>
      <c r="I246" s="6"/>
      <c r="J246" s="6"/>
      <c r="K246" s="6"/>
      <c r="L246" s="6"/>
      <c r="M246" s="6"/>
      <c r="N246" s="6"/>
      <c r="O246" s="6"/>
      <c r="P246" s="6"/>
      <c r="Q246" s="6"/>
      <c r="R246" s="6"/>
      <c r="S246" s="6"/>
      <c r="T246" s="6"/>
      <c r="U246" s="6"/>
      <c r="V246" s="144"/>
      <c r="W246" s="6"/>
      <c r="X246" s="519"/>
    </row>
    <row r="247" spans="1:24" x14ac:dyDescent="0.2">
      <c r="A247" s="139"/>
      <c r="B247" s="517"/>
      <c r="C247" s="518"/>
      <c r="D247" s="6"/>
      <c r="E247" s="6"/>
      <c r="F247" s="6"/>
      <c r="G247" s="6"/>
      <c r="H247" s="6"/>
      <c r="I247" s="6"/>
      <c r="J247" s="6"/>
      <c r="K247" s="6"/>
      <c r="L247" s="6"/>
      <c r="M247" s="6"/>
      <c r="N247" s="6"/>
      <c r="O247" s="6"/>
      <c r="P247" s="6"/>
      <c r="Q247" s="6"/>
      <c r="R247" s="6"/>
      <c r="S247" s="6"/>
      <c r="T247" s="6"/>
      <c r="U247" s="6"/>
      <c r="V247" s="144"/>
      <c r="W247" s="6"/>
      <c r="X247" s="519"/>
    </row>
    <row r="248" spans="1:24" x14ac:dyDescent="0.2">
      <c r="A248" s="139"/>
      <c r="B248" s="517"/>
      <c r="C248" s="518"/>
      <c r="D248" s="6"/>
      <c r="E248" s="6"/>
      <c r="F248" s="6"/>
      <c r="G248" s="6"/>
      <c r="H248" s="6"/>
      <c r="I248" s="6"/>
      <c r="J248" s="6"/>
      <c r="K248" s="6"/>
      <c r="L248" s="6"/>
      <c r="M248" s="6"/>
      <c r="N248" s="6"/>
      <c r="O248" s="6"/>
      <c r="P248" s="6"/>
      <c r="Q248" s="6"/>
      <c r="R248" s="6"/>
      <c r="S248" s="6"/>
      <c r="T248" s="6"/>
      <c r="U248" s="6"/>
      <c r="V248" s="144"/>
      <c r="W248" s="6"/>
      <c r="X248" s="519"/>
    </row>
    <row r="249" spans="1:24" x14ac:dyDescent="0.2">
      <c r="A249" s="139"/>
      <c r="B249" s="517"/>
      <c r="C249" s="518"/>
      <c r="D249" s="6"/>
      <c r="E249" s="6"/>
      <c r="F249" s="6"/>
      <c r="G249" s="6"/>
      <c r="H249" s="6"/>
      <c r="I249" s="6"/>
      <c r="J249" s="6"/>
      <c r="K249" s="6"/>
      <c r="L249" s="6"/>
      <c r="M249" s="6"/>
      <c r="N249" s="6"/>
      <c r="O249" s="6"/>
      <c r="P249" s="6"/>
      <c r="Q249" s="6"/>
      <c r="R249" s="6"/>
      <c r="S249" s="6"/>
      <c r="T249" s="6"/>
      <c r="U249" s="6"/>
      <c r="V249" s="144"/>
      <c r="W249" s="6"/>
      <c r="X249" s="519"/>
    </row>
    <row r="250" spans="1:24" x14ac:dyDescent="0.2">
      <c r="A250" s="139"/>
      <c r="B250" s="517"/>
      <c r="C250" s="518"/>
      <c r="D250" s="6"/>
      <c r="E250" s="6"/>
      <c r="F250" s="6"/>
      <c r="G250" s="6"/>
      <c r="H250" s="6"/>
      <c r="I250" s="6"/>
      <c r="J250" s="6"/>
      <c r="K250" s="6"/>
      <c r="L250" s="6"/>
      <c r="M250" s="6"/>
      <c r="N250" s="6"/>
      <c r="O250" s="6"/>
      <c r="P250" s="6"/>
      <c r="Q250" s="6"/>
      <c r="R250" s="6"/>
      <c r="S250" s="6"/>
      <c r="T250" s="6"/>
      <c r="U250" s="6"/>
      <c r="V250" s="144"/>
      <c r="W250" s="6"/>
      <c r="X250" s="519"/>
    </row>
    <row r="251" spans="1:24" x14ac:dyDescent="0.2">
      <c r="A251" s="139"/>
      <c r="B251" s="517"/>
      <c r="C251" s="518"/>
      <c r="D251" s="6"/>
      <c r="E251" s="6"/>
      <c r="F251" s="6"/>
      <c r="G251" s="6"/>
      <c r="H251" s="6"/>
      <c r="I251" s="6"/>
      <c r="J251" s="6"/>
      <c r="K251" s="6"/>
      <c r="L251" s="6"/>
      <c r="M251" s="6"/>
      <c r="N251" s="6"/>
      <c r="O251" s="6"/>
      <c r="P251" s="6"/>
      <c r="Q251" s="6"/>
      <c r="R251" s="6"/>
      <c r="S251" s="6"/>
      <c r="T251" s="6"/>
      <c r="U251" s="6"/>
      <c r="V251" s="144"/>
      <c r="W251" s="6"/>
      <c r="X251" s="519"/>
    </row>
    <row r="252" spans="1:24" x14ac:dyDescent="0.2">
      <c r="A252" s="139"/>
      <c r="B252" s="517"/>
      <c r="C252" s="518"/>
      <c r="D252" s="6"/>
      <c r="E252" s="6"/>
      <c r="F252" s="6"/>
      <c r="G252" s="6"/>
      <c r="H252" s="6"/>
      <c r="I252" s="6"/>
      <c r="J252" s="6"/>
      <c r="K252" s="6"/>
      <c r="L252" s="6"/>
      <c r="M252" s="6"/>
      <c r="N252" s="6"/>
      <c r="O252" s="6"/>
      <c r="P252" s="6"/>
      <c r="Q252" s="6"/>
      <c r="R252" s="6"/>
      <c r="S252" s="6"/>
      <c r="T252" s="6"/>
      <c r="U252" s="6"/>
      <c r="V252" s="144"/>
      <c r="W252" s="6"/>
      <c r="X252" s="519"/>
    </row>
    <row r="253" spans="1:24" x14ac:dyDescent="0.2">
      <c r="A253" s="139"/>
      <c r="B253" s="517"/>
      <c r="C253" s="518"/>
      <c r="D253" s="6"/>
      <c r="E253" s="6"/>
      <c r="F253" s="6"/>
      <c r="G253" s="6"/>
      <c r="H253" s="6"/>
      <c r="I253" s="6"/>
      <c r="J253" s="6"/>
      <c r="K253" s="6"/>
      <c r="L253" s="6"/>
      <c r="M253" s="6"/>
      <c r="N253" s="6"/>
      <c r="O253" s="6"/>
      <c r="P253" s="6"/>
      <c r="Q253" s="6"/>
      <c r="R253" s="6"/>
      <c r="S253" s="6"/>
      <c r="T253" s="6"/>
      <c r="U253" s="6"/>
      <c r="V253" s="144"/>
      <c r="W253" s="6"/>
      <c r="X253" s="519"/>
    </row>
    <row r="254" spans="1:24" x14ac:dyDescent="0.2">
      <c r="A254" s="139"/>
      <c r="B254" s="517"/>
      <c r="C254" s="518"/>
      <c r="D254" s="6"/>
      <c r="E254" s="6"/>
      <c r="F254" s="6"/>
      <c r="G254" s="6"/>
      <c r="H254" s="6"/>
      <c r="I254" s="6"/>
      <c r="J254" s="6"/>
      <c r="K254" s="6"/>
      <c r="L254" s="6"/>
      <c r="M254" s="6"/>
      <c r="N254" s="6"/>
      <c r="O254" s="6"/>
      <c r="P254" s="6"/>
      <c r="Q254" s="6"/>
      <c r="R254" s="6"/>
      <c r="S254" s="6"/>
      <c r="T254" s="6"/>
      <c r="U254" s="6"/>
      <c r="V254" s="144"/>
      <c r="W254" s="6"/>
      <c r="X254" s="519"/>
    </row>
    <row r="255" spans="1:24" x14ac:dyDescent="0.2">
      <c r="A255" s="139"/>
      <c r="B255" s="517"/>
      <c r="C255" s="518"/>
      <c r="D255" s="6"/>
      <c r="E255" s="6"/>
      <c r="F255" s="6"/>
      <c r="G255" s="6"/>
      <c r="H255" s="6"/>
      <c r="I255" s="6"/>
      <c r="J255" s="6"/>
      <c r="K255" s="6"/>
      <c r="L255" s="6"/>
      <c r="M255" s="6"/>
      <c r="N255" s="6"/>
      <c r="O255" s="6"/>
      <c r="P255" s="6"/>
      <c r="Q255" s="6"/>
      <c r="R255" s="6"/>
      <c r="S255" s="6"/>
      <c r="T255" s="6"/>
      <c r="U255" s="6"/>
      <c r="V255" s="144"/>
      <c r="W255" s="6"/>
      <c r="X255" s="519"/>
    </row>
    <row r="256" spans="1:24" x14ac:dyDescent="0.2">
      <c r="A256" s="139"/>
      <c r="B256" s="517"/>
      <c r="C256" s="518"/>
      <c r="D256" s="6"/>
      <c r="E256" s="6"/>
      <c r="F256" s="6"/>
      <c r="G256" s="6"/>
      <c r="H256" s="6"/>
      <c r="I256" s="6"/>
      <c r="J256" s="6"/>
      <c r="K256" s="6"/>
      <c r="L256" s="6"/>
      <c r="M256" s="6"/>
      <c r="N256" s="6"/>
      <c r="O256" s="6"/>
      <c r="P256" s="6"/>
      <c r="Q256" s="6"/>
      <c r="R256" s="6"/>
      <c r="S256" s="6"/>
      <c r="T256" s="6"/>
      <c r="U256" s="6"/>
      <c r="V256" s="144"/>
      <c r="W256" s="6"/>
      <c r="X256" s="519"/>
    </row>
    <row r="257" spans="1:24" x14ac:dyDescent="0.2">
      <c r="A257" s="139"/>
      <c r="B257" s="517"/>
      <c r="C257" s="518"/>
      <c r="D257" s="6"/>
      <c r="E257" s="6"/>
      <c r="F257" s="6"/>
      <c r="G257" s="6"/>
      <c r="H257" s="6"/>
      <c r="I257" s="6"/>
      <c r="J257" s="6"/>
      <c r="K257" s="6"/>
      <c r="L257" s="6"/>
      <c r="M257" s="6"/>
      <c r="N257" s="6"/>
      <c r="O257" s="6"/>
      <c r="P257" s="6"/>
      <c r="Q257" s="6"/>
      <c r="R257" s="6"/>
      <c r="S257" s="6"/>
      <c r="T257" s="6"/>
      <c r="U257" s="6"/>
      <c r="V257" s="144"/>
      <c r="W257" s="6"/>
      <c r="X257" s="519"/>
    </row>
    <row r="258" spans="1:24" x14ac:dyDescent="0.2">
      <c r="A258" s="139"/>
      <c r="B258" s="517"/>
      <c r="C258" s="518"/>
      <c r="D258" s="6"/>
      <c r="E258" s="6"/>
      <c r="F258" s="6"/>
      <c r="G258" s="6"/>
      <c r="H258" s="6"/>
      <c r="I258" s="6"/>
      <c r="J258" s="6"/>
      <c r="K258" s="6"/>
      <c r="L258" s="6"/>
      <c r="M258" s="6"/>
      <c r="N258" s="6"/>
      <c r="O258" s="6"/>
      <c r="P258" s="6"/>
      <c r="Q258" s="6"/>
      <c r="R258" s="6"/>
      <c r="S258" s="6"/>
      <c r="T258" s="6"/>
      <c r="U258" s="6"/>
      <c r="V258" s="144"/>
      <c r="W258" s="6"/>
      <c r="X258" s="519"/>
    </row>
    <row r="259" spans="1:24" x14ac:dyDescent="0.2">
      <c r="A259" s="139"/>
      <c r="B259" s="517"/>
      <c r="C259" s="518"/>
      <c r="D259" s="6"/>
      <c r="E259" s="6"/>
      <c r="F259" s="6"/>
      <c r="G259" s="6"/>
      <c r="H259" s="6"/>
      <c r="I259" s="6"/>
      <c r="J259" s="6"/>
      <c r="K259" s="6"/>
      <c r="L259" s="6"/>
      <c r="M259" s="6"/>
      <c r="N259" s="6"/>
      <c r="O259" s="6"/>
      <c r="P259" s="6"/>
      <c r="Q259" s="6"/>
      <c r="R259" s="6"/>
      <c r="S259" s="6"/>
      <c r="T259" s="6"/>
      <c r="U259" s="6"/>
      <c r="V259" s="144"/>
      <c r="W259" s="6"/>
      <c r="X259" s="519"/>
    </row>
    <row r="260" spans="1:24" x14ac:dyDescent="0.2">
      <c r="A260" s="139"/>
      <c r="B260" s="517"/>
      <c r="C260" s="518"/>
      <c r="D260" s="6"/>
      <c r="E260" s="6"/>
      <c r="F260" s="6"/>
      <c r="G260" s="6"/>
      <c r="H260" s="6"/>
      <c r="I260" s="6"/>
      <c r="J260" s="6"/>
      <c r="K260" s="6"/>
      <c r="L260" s="6"/>
      <c r="M260" s="6"/>
      <c r="N260" s="6"/>
      <c r="O260" s="6"/>
      <c r="P260" s="6"/>
      <c r="Q260" s="6"/>
      <c r="R260" s="6"/>
      <c r="S260" s="6"/>
      <c r="T260" s="6"/>
      <c r="U260" s="6"/>
      <c r="V260" s="144"/>
      <c r="W260" s="6"/>
      <c r="X260" s="519"/>
    </row>
    <row r="261" spans="1:24" x14ac:dyDescent="0.2">
      <c r="A261" s="139"/>
      <c r="B261" s="517"/>
      <c r="C261" s="518"/>
      <c r="D261" s="6"/>
      <c r="E261" s="6"/>
      <c r="F261" s="6"/>
      <c r="G261" s="6"/>
      <c r="H261" s="6"/>
      <c r="I261" s="6"/>
      <c r="J261" s="6"/>
      <c r="K261" s="6"/>
      <c r="L261" s="6"/>
      <c r="M261" s="6"/>
      <c r="N261" s="6"/>
      <c r="O261" s="6"/>
      <c r="P261" s="6"/>
      <c r="Q261" s="6"/>
      <c r="R261" s="6"/>
      <c r="S261" s="6"/>
      <c r="T261" s="6"/>
      <c r="U261" s="6"/>
      <c r="V261" s="144"/>
      <c r="W261" s="6"/>
      <c r="X261" s="519"/>
    </row>
    <row r="262" spans="1:24" x14ac:dyDescent="0.2">
      <c r="A262" s="139"/>
      <c r="B262" s="517"/>
      <c r="C262" s="518"/>
      <c r="D262" s="6"/>
      <c r="E262" s="6"/>
      <c r="F262" s="6"/>
      <c r="G262" s="6"/>
      <c r="H262" s="6"/>
      <c r="I262" s="6"/>
      <c r="J262" s="6"/>
      <c r="K262" s="6"/>
      <c r="L262" s="6"/>
      <c r="M262" s="6"/>
      <c r="N262" s="6"/>
      <c r="O262" s="6"/>
      <c r="P262" s="6"/>
      <c r="Q262" s="6"/>
      <c r="R262" s="6"/>
      <c r="S262" s="6"/>
      <c r="T262" s="6"/>
      <c r="U262" s="6"/>
      <c r="V262" s="144"/>
      <c r="W262" s="6"/>
      <c r="X262" s="519"/>
    </row>
    <row r="263" spans="1:24" x14ac:dyDescent="0.2">
      <c r="A263" s="139"/>
      <c r="B263" s="517"/>
      <c r="C263" s="518"/>
      <c r="D263" s="6"/>
      <c r="E263" s="6"/>
      <c r="F263" s="6"/>
      <c r="G263" s="6"/>
      <c r="H263" s="6"/>
      <c r="I263" s="6"/>
      <c r="J263" s="6"/>
      <c r="K263" s="6"/>
      <c r="L263" s="6"/>
      <c r="M263" s="6"/>
      <c r="N263" s="6"/>
      <c r="O263" s="6"/>
      <c r="P263" s="6"/>
      <c r="Q263" s="6"/>
      <c r="R263" s="6"/>
      <c r="S263" s="6"/>
      <c r="T263" s="6"/>
      <c r="U263" s="6"/>
      <c r="V263" s="144"/>
      <c r="W263" s="6"/>
      <c r="X263" s="519"/>
    </row>
    <row r="264" spans="1:24" x14ac:dyDescent="0.2">
      <c r="A264" s="139"/>
      <c r="B264" s="517"/>
      <c r="C264" s="518"/>
      <c r="D264" s="6"/>
      <c r="E264" s="6"/>
      <c r="F264" s="6"/>
      <c r="G264" s="6"/>
      <c r="H264" s="6"/>
      <c r="I264" s="6"/>
      <c r="J264" s="6"/>
      <c r="K264" s="6"/>
      <c r="L264" s="6"/>
      <c r="M264" s="6"/>
      <c r="N264" s="6"/>
      <c r="O264" s="6"/>
      <c r="P264" s="6"/>
      <c r="Q264" s="6"/>
      <c r="R264" s="6"/>
      <c r="S264" s="6"/>
      <c r="T264" s="6"/>
      <c r="U264" s="6"/>
      <c r="V264" s="144"/>
      <c r="W264" s="6"/>
      <c r="X264" s="519"/>
    </row>
    <row r="265" spans="1:24" x14ac:dyDescent="0.2">
      <c r="A265" s="139"/>
      <c r="B265" s="517"/>
      <c r="C265" s="518"/>
      <c r="D265" s="6"/>
      <c r="E265" s="6"/>
      <c r="F265" s="6"/>
      <c r="G265" s="6"/>
      <c r="H265" s="6"/>
      <c r="I265" s="6"/>
      <c r="J265" s="6"/>
      <c r="K265" s="6"/>
      <c r="L265" s="6"/>
      <c r="M265" s="6"/>
      <c r="N265" s="6"/>
      <c r="O265" s="6"/>
      <c r="P265" s="6"/>
      <c r="Q265" s="6"/>
      <c r="R265" s="6"/>
      <c r="S265" s="6"/>
      <c r="T265" s="6"/>
      <c r="U265" s="6"/>
      <c r="V265" s="144"/>
      <c r="W265" s="6"/>
      <c r="X265" s="519"/>
    </row>
    <row r="266" spans="1:24" x14ac:dyDescent="0.2">
      <c r="A266" s="139"/>
      <c r="B266" s="517"/>
      <c r="C266" s="518"/>
      <c r="D266" s="6"/>
      <c r="E266" s="6"/>
      <c r="F266" s="6"/>
      <c r="G266" s="6"/>
      <c r="H266" s="6"/>
      <c r="I266" s="6"/>
      <c r="J266" s="6"/>
      <c r="K266" s="6"/>
      <c r="L266" s="6"/>
      <c r="M266" s="6"/>
      <c r="N266" s="6"/>
      <c r="O266" s="6"/>
      <c r="P266" s="6"/>
      <c r="Q266" s="6"/>
      <c r="R266" s="6"/>
      <c r="S266" s="6"/>
      <c r="T266" s="6"/>
      <c r="U266" s="6"/>
      <c r="V266" s="144"/>
      <c r="W266" s="6"/>
      <c r="X266" s="519"/>
    </row>
    <row r="267" spans="1:24" x14ac:dyDescent="0.2">
      <c r="A267" s="139"/>
      <c r="B267" s="517"/>
      <c r="C267" s="518"/>
      <c r="D267" s="6"/>
      <c r="E267" s="6"/>
      <c r="F267" s="6"/>
      <c r="G267" s="6"/>
      <c r="H267" s="6"/>
      <c r="I267" s="6"/>
      <c r="J267" s="6"/>
      <c r="K267" s="6"/>
      <c r="L267" s="6"/>
      <c r="M267" s="6"/>
      <c r="N267" s="6"/>
      <c r="O267" s="6"/>
      <c r="P267" s="6"/>
      <c r="Q267" s="6"/>
      <c r="R267" s="6"/>
      <c r="S267" s="6"/>
      <c r="T267" s="6"/>
      <c r="U267" s="6"/>
      <c r="V267" s="144"/>
      <c r="W267" s="6"/>
      <c r="X267" s="519"/>
    </row>
    <row r="268" spans="1:24" x14ac:dyDescent="0.2">
      <c r="A268" s="139"/>
      <c r="B268" s="517"/>
      <c r="C268" s="518"/>
      <c r="D268" s="6"/>
      <c r="E268" s="6"/>
      <c r="F268" s="6"/>
      <c r="G268" s="6"/>
      <c r="H268" s="6"/>
      <c r="I268" s="6"/>
      <c r="J268" s="6"/>
      <c r="K268" s="6"/>
      <c r="L268" s="6"/>
      <c r="M268" s="6"/>
      <c r="N268" s="6"/>
      <c r="O268" s="6"/>
      <c r="P268" s="6"/>
      <c r="Q268" s="6"/>
      <c r="R268" s="6"/>
      <c r="S268" s="6"/>
      <c r="T268" s="6"/>
      <c r="U268" s="6"/>
      <c r="V268" s="144"/>
      <c r="W268" s="6"/>
      <c r="X268" s="519"/>
    </row>
    <row r="269" spans="1:24" x14ac:dyDescent="0.2">
      <c r="A269" s="139"/>
      <c r="B269" s="517"/>
      <c r="C269" s="518"/>
      <c r="D269" s="6"/>
      <c r="E269" s="6"/>
      <c r="F269" s="6"/>
      <c r="G269" s="6"/>
      <c r="H269" s="6"/>
      <c r="I269" s="6"/>
      <c r="J269" s="6"/>
      <c r="K269" s="6"/>
      <c r="L269" s="6"/>
      <c r="M269" s="6"/>
      <c r="N269" s="6"/>
      <c r="O269" s="6"/>
      <c r="P269" s="6"/>
      <c r="Q269" s="6"/>
      <c r="R269" s="6"/>
      <c r="S269" s="6"/>
      <c r="T269" s="6"/>
      <c r="U269" s="6"/>
      <c r="V269" s="144"/>
      <c r="W269" s="6"/>
      <c r="X269" s="519"/>
    </row>
    <row r="270" spans="1:24" x14ac:dyDescent="0.2">
      <c r="A270" s="139"/>
      <c r="B270" s="517"/>
      <c r="C270" s="518"/>
      <c r="D270" s="6"/>
      <c r="E270" s="6"/>
      <c r="F270" s="6"/>
      <c r="G270" s="6"/>
      <c r="H270" s="6"/>
      <c r="I270" s="6"/>
      <c r="J270" s="6"/>
      <c r="K270" s="6"/>
      <c r="L270" s="6"/>
      <c r="M270" s="6"/>
      <c r="N270" s="6"/>
      <c r="O270" s="6"/>
      <c r="P270" s="6"/>
      <c r="Q270" s="6"/>
      <c r="R270" s="6"/>
      <c r="S270" s="6"/>
      <c r="T270" s="6"/>
      <c r="U270" s="6"/>
      <c r="V270" s="144"/>
      <c r="W270" s="6"/>
      <c r="X270" s="519"/>
    </row>
    <row r="271" spans="1:24" x14ac:dyDescent="0.2">
      <c r="A271" s="139"/>
      <c r="B271" s="517"/>
      <c r="C271" s="518"/>
      <c r="D271" s="6"/>
      <c r="E271" s="6"/>
      <c r="F271" s="6"/>
      <c r="G271" s="6"/>
      <c r="H271" s="6"/>
      <c r="I271" s="6"/>
      <c r="J271" s="6"/>
      <c r="K271" s="6"/>
      <c r="L271" s="6"/>
      <c r="M271" s="6"/>
      <c r="N271" s="6"/>
      <c r="O271" s="6"/>
      <c r="P271" s="6"/>
      <c r="Q271" s="6"/>
      <c r="R271" s="6"/>
      <c r="S271" s="6"/>
      <c r="T271" s="6"/>
      <c r="U271" s="6"/>
      <c r="V271" s="144"/>
      <c r="W271" s="6"/>
      <c r="X271" s="519"/>
    </row>
    <row r="272" spans="1:24" x14ac:dyDescent="0.2">
      <c r="A272" s="139"/>
      <c r="B272" s="517"/>
      <c r="C272" s="518"/>
      <c r="D272" s="6"/>
      <c r="E272" s="6"/>
      <c r="F272" s="6"/>
      <c r="G272" s="6"/>
      <c r="H272" s="6"/>
      <c r="I272" s="6"/>
      <c r="J272" s="6"/>
      <c r="K272" s="6"/>
      <c r="L272" s="6"/>
      <c r="M272" s="6"/>
      <c r="N272" s="6"/>
      <c r="O272" s="6"/>
      <c r="P272" s="6"/>
      <c r="Q272" s="6"/>
      <c r="R272" s="6"/>
      <c r="S272" s="6"/>
      <c r="T272" s="6"/>
      <c r="U272" s="6"/>
      <c r="V272" s="144"/>
      <c r="W272" s="6"/>
      <c r="X272" s="519"/>
    </row>
    <row r="273" spans="1:24" x14ac:dyDescent="0.2">
      <c r="A273" s="139"/>
      <c r="B273" s="517"/>
      <c r="C273" s="518"/>
      <c r="D273" s="6"/>
      <c r="E273" s="6"/>
      <c r="F273" s="6"/>
      <c r="G273" s="6"/>
      <c r="H273" s="6"/>
      <c r="I273" s="6"/>
      <c r="J273" s="6"/>
      <c r="K273" s="6"/>
      <c r="L273" s="6"/>
      <c r="M273" s="6"/>
      <c r="N273" s="6"/>
      <c r="O273" s="6"/>
      <c r="P273" s="6"/>
      <c r="Q273" s="6"/>
      <c r="R273" s="6"/>
      <c r="S273" s="6"/>
      <c r="T273" s="6"/>
      <c r="U273" s="6"/>
      <c r="V273" s="144"/>
      <c r="W273" s="6"/>
      <c r="X273" s="519"/>
    </row>
    <row r="274" spans="1:24" x14ac:dyDescent="0.2">
      <c r="A274" s="139"/>
      <c r="B274" s="517"/>
      <c r="C274" s="518"/>
      <c r="D274" s="6"/>
      <c r="E274" s="6"/>
      <c r="F274" s="6"/>
      <c r="G274" s="6"/>
      <c r="H274" s="6"/>
      <c r="I274" s="6"/>
      <c r="J274" s="6"/>
      <c r="K274" s="6"/>
      <c r="L274" s="6"/>
      <c r="M274" s="6"/>
      <c r="N274" s="6"/>
      <c r="O274" s="6"/>
      <c r="P274" s="6"/>
      <c r="Q274" s="6"/>
      <c r="R274" s="6"/>
      <c r="S274" s="6"/>
      <c r="T274" s="6"/>
      <c r="U274" s="6"/>
      <c r="V274" s="144"/>
      <c r="W274" s="6"/>
      <c r="X274" s="519"/>
    </row>
    <row r="275" spans="1:24" x14ac:dyDescent="0.2">
      <c r="A275" s="139"/>
      <c r="B275" s="517"/>
      <c r="C275" s="518"/>
      <c r="D275" s="6"/>
      <c r="E275" s="6"/>
      <c r="F275" s="6"/>
      <c r="G275" s="6"/>
      <c r="H275" s="6"/>
      <c r="I275" s="6"/>
      <c r="J275" s="6"/>
      <c r="K275" s="6"/>
      <c r="L275" s="6"/>
      <c r="M275" s="6"/>
      <c r="N275" s="6"/>
      <c r="O275" s="6"/>
      <c r="P275" s="6"/>
      <c r="Q275" s="6"/>
      <c r="R275" s="6"/>
      <c r="S275" s="6"/>
      <c r="T275" s="6"/>
      <c r="U275" s="6"/>
      <c r="V275" s="144"/>
      <c r="W275" s="6"/>
      <c r="X275" s="519"/>
    </row>
    <row r="276" spans="1:24" x14ac:dyDescent="0.2">
      <c r="A276" s="139"/>
      <c r="B276" s="517"/>
      <c r="C276" s="518"/>
      <c r="D276" s="6"/>
      <c r="E276" s="6"/>
      <c r="F276" s="6"/>
      <c r="G276" s="6"/>
      <c r="H276" s="6"/>
      <c r="I276" s="6"/>
      <c r="J276" s="6"/>
      <c r="K276" s="6"/>
      <c r="L276" s="6"/>
      <c r="M276" s="6"/>
      <c r="N276" s="6"/>
      <c r="O276" s="6"/>
      <c r="P276" s="6"/>
      <c r="Q276" s="6"/>
      <c r="R276" s="6"/>
      <c r="S276" s="6"/>
      <c r="T276" s="6"/>
      <c r="U276" s="6"/>
      <c r="V276" s="144"/>
      <c r="W276" s="6"/>
      <c r="X276" s="519"/>
    </row>
    <row r="277" spans="1:24" x14ac:dyDescent="0.2">
      <c r="A277" s="139"/>
      <c r="B277" s="517"/>
      <c r="C277" s="518"/>
      <c r="D277" s="6"/>
      <c r="E277" s="6"/>
      <c r="F277" s="6"/>
      <c r="G277" s="6"/>
      <c r="H277" s="6"/>
      <c r="I277" s="6"/>
      <c r="J277" s="6"/>
      <c r="K277" s="6"/>
      <c r="L277" s="6"/>
      <c r="M277" s="6"/>
      <c r="N277" s="6"/>
      <c r="O277" s="6"/>
      <c r="P277" s="6"/>
      <c r="Q277" s="6"/>
      <c r="R277" s="6"/>
      <c r="S277" s="6"/>
      <c r="T277" s="6"/>
      <c r="U277" s="6"/>
      <c r="V277" s="144"/>
      <c r="W277" s="6"/>
      <c r="X277" s="519"/>
    </row>
    <row r="278" spans="1:24" x14ac:dyDescent="0.2">
      <c r="A278" s="139"/>
      <c r="B278" s="517"/>
      <c r="C278" s="518"/>
      <c r="D278" s="6"/>
      <c r="E278" s="6"/>
      <c r="F278" s="6"/>
      <c r="G278" s="6"/>
      <c r="H278" s="6"/>
      <c r="I278" s="6"/>
      <c r="J278" s="6"/>
      <c r="K278" s="6"/>
      <c r="L278" s="6"/>
      <c r="M278" s="6"/>
      <c r="N278" s="6"/>
      <c r="O278" s="6"/>
      <c r="P278" s="6"/>
      <c r="Q278" s="6"/>
      <c r="R278" s="6"/>
      <c r="S278" s="6"/>
      <c r="T278" s="6"/>
      <c r="U278" s="6"/>
      <c r="V278" s="144"/>
      <c r="W278" s="6"/>
      <c r="X278" s="519"/>
    </row>
    <row r="279" spans="1:24" x14ac:dyDescent="0.2">
      <c r="A279" s="139"/>
      <c r="B279" s="517"/>
      <c r="C279" s="518"/>
      <c r="D279" s="6"/>
      <c r="E279" s="6"/>
      <c r="F279" s="6"/>
      <c r="G279" s="6"/>
      <c r="H279" s="6"/>
      <c r="I279" s="6"/>
      <c r="J279" s="6"/>
      <c r="K279" s="6"/>
      <c r="L279" s="6"/>
      <c r="M279" s="6"/>
      <c r="N279" s="6"/>
      <c r="O279" s="6"/>
      <c r="P279" s="6"/>
      <c r="Q279" s="6"/>
      <c r="R279" s="6"/>
      <c r="S279" s="6"/>
      <c r="T279" s="6"/>
      <c r="U279" s="6"/>
      <c r="V279" s="144"/>
      <c r="W279" s="6"/>
      <c r="X279" s="519"/>
    </row>
    <row r="280" spans="1:24" x14ac:dyDescent="0.2">
      <c r="A280" s="139"/>
      <c r="B280" s="517"/>
      <c r="C280" s="518"/>
      <c r="D280" s="6"/>
      <c r="E280" s="6"/>
      <c r="F280" s="6"/>
      <c r="G280" s="6"/>
      <c r="H280" s="6"/>
      <c r="I280" s="6"/>
      <c r="J280" s="6"/>
      <c r="K280" s="6"/>
      <c r="L280" s="6"/>
      <c r="M280" s="6"/>
      <c r="N280" s="6"/>
      <c r="O280" s="6"/>
      <c r="P280" s="6"/>
      <c r="Q280" s="6"/>
      <c r="R280" s="6"/>
      <c r="S280" s="6"/>
      <c r="T280" s="6"/>
      <c r="U280" s="6"/>
      <c r="V280" s="144"/>
      <c r="W280" s="6"/>
      <c r="X280" s="519"/>
    </row>
    <row r="281" spans="1:24" x14ac:dyDescent="0.2">
      <c r="A281" s="139"/>
      <c r="B281" s="517"/>
      <c r="C281" s="518"/>
      <c r="D281" s="6"/>
      <c r="E281" s="6"/>
      <c r="F281" s="6"/>
      <c r="G281" s="6"/>
      <c r="H281" s="6"/>
      <c r="I281" s="6"/>
      <c r="J281" s="6"/>
      <c r="K281" s="6"/>
      <c r="L281" s="6"/>
      <c r="M281" s="6"/>
      <c r="N281" s="6"/>
      <c r="O281" s="6"/>
      <c r="P281" s="6"/>
      <c r="Q281" s="6"/>
      <c r="R281" s="6"/>
      <c r="S281" s="6"/>
      <c r="T281" s="6"/>
      <c r="U281" s="6"/>
      <c r="V281" s="144"/>
      <c r="W281" s="6"/>
      <c r="X281" s="519"/>
    </row>
    <row r="282" spans="1:24" x14ac:dyDescent="0.2">
      <c r="A282" s="139"/>
      <c r="B282" s="517"/>
      <c r="C282" s="518"/>
      <c r="D282" s="6"/>
      <c r="E282" s="6"/>
      <c r="F282" s="6"/>
      <c r="G282" s="6"/>
      <c r="H282" s="6"/>
      <c r="I282" s="6"/>
      <c r="J282" s="6"/>
      <c r="K282" s="6"/>
      <c r="L282" s="6"/>
      <c r="M282" s="6"/>
      <c r="N282" s="6"/>
      <c r="O282" s="6"/>
      <c r="P282" s="6"/>
      <c r="Q282" s="6"/>
      <c r="R282" s="6"/>
      <c r="S282" s="6"/>
      <c r="T282" s="6"/>
      <c r="U282" s="6"/>
      <c r="V282" s="144"/>
      <c r="W282" s="6"/>
      <c r="X282" s="519"/>
    </row>
    <row r="283" spans="1:24" x14ac:dyDescent="0.2">
      <c r="A283" s="139"/>
      <c r="B283" s="517"/>
      <c r="C283" s="518"/>
      <c r="D283" s="6"/>
      <c r="E283" s="6"/>
      <c r="F283" s="6"/>
      <c r="G283" s="6"/>
      <c r="H283" s="6"/>
      <c r="I283" s="6"/>
      <c r="J283" s="6"/>
      <c r="K283" s="6"/>
      <c r="L283" s="6"/>
      <c r="M283" s="6"/>
      <c r="N283" s="6"/>
      <c r="O283" s="6"/>
      <c r="P283" s="6"/>
      <c r="Q283" s="6"/>
      <c r="R283" s="6"/>
      <c r="S283" s="6"/>
      <c r="T283" s="6"/>
      <c r="U283" s="6"/>
      <c r="V283" s="144"/>
      <c r="W283" s="6"/>
      <c r="X283" s="519"/>
    </row>
    <row r="284" spans="1:24" x14ac:dyDescent="0.2">
      <c r="A284" s="139"/>
      <c r="B284" s="517"/>
      <c r="C284" s="518"/>
      <c r="D284" s="6"/>
      <c r="E284" s="6"/>
      <c r="F284" s="6"/>
      <c r="G284" s="6"/>
      <c r="H284" s="6"/>
      <c r="I284" s="6"/>
      <c r="J284" s="6"/>
      <c r="K284" s="6"/>
      <c r="L284" s="6"/>
      <c r="M284" s="6"/>
      <c r="N284" s="6"/>
      <c r="O284" s="6"/>
      <c r="P284" s="6"/>
      <c r="Q284" s="6"/>
      <c r="R284" s="6"/>
      <c r="S284" s="6"/>
      <c r="T284" s="6"/>
      <c r="U284" s="6"/>
      <c r="V284" s="144"/>
      <c r="W284" s="6"/>
      <c r="X284" s="519"/>
    </row>
    <row r="285" spans="1:24" x14ac:dyDescent="0.2">
      <c r="A285" s="139"/>
      <c r="B285" s="517"/>
      <c r="C285" s="518"/>
      <c r="D285" s="6"/>
      <c r="E285" s="6"/>
      <c r="F285" s="6"/>
      <c r="G285" s="6"/>
      <c r="H285" s="6"/>
      <c r="I285" s="6"/>
      <c r="J285" s="6"/>
      <c r="K285" s="6"/>
      <c r="L285" s="6"/>
      <c r="M285" s="6"/>
      <c r="N285" s="6"/>
      <c r="O285" s="6"/>
      <c r="P285" s="6"/>
      <c r="Q285" s="6"/>
      <c r="R285" s="6"/>
      <c r="S285" s="6"/>
      <c r="T285" s="6"/>
      <c r="U285" s="6"/>
      <c r="V285" s="144"/>
      <c r="W285" s="6"/>
      <c r="X285" s="519"/>
    </row>
    <row r="286" spans="1:24" x14ac:dyDescent="0.2">
      <c r="A286" s="139"/>
      <c r="B286" s="517"/>
      <c r="C286" s="518"/>
      <c r="D286" s="6"/>
      <c r="E286" s="6"/>
      <c r="F286" s="6"/>
      <c r="G286" s="6"/>
      <c r="H286" s="6"/>
      <c r="I286" s="6"/>
      <c r="J286" s="6"/>
      <c r="K286" s="6"/>
      <c r="L286" s="6"/>
      <c r="M286" s="6"/>
      <c r="N286" s="6"/>
      <c r="O286" s="6"/>
      <c r="P286" s="6"/>
      <c r="Q286" s="6"/>
      <c r="R286" s="6"/>
      <c r="S286" s="6"/>
      <c r="T286" s="6"/>
      <c r="U286" s="6"/>
      <c r="V286" s="144"/>
      <c r="W286" s="6"/>
      <c r="X286" s="519"/>
    </row>
    <row r="287" spans="1:24" x14ac:dyDescent="0.2">
      <c r="A287" s="139"/>
      <c r="B287" s="517"/>
      <c r="C287" s="518"/>
      <c r="D287" s="6"/>
      <c r="E287" s="6"/>
      <c r="F287" s="6"/>
      <c r="G287" s="6"/>
      <c r="H287" s="6"/>
      <c r="I287" s="6"/>
      <c r="J287" s="6"/>
      <c r="K287" s="6"/>
      <c r="L287" s="6"/>
      <c r="M287" s="6"/>
      <c r="N287" s="6"/>
      <c r="O287" s="6"/>
      <c r="P287" s="6"/>
      <c r="Q287" s="6"/>
      <c r="R287" s="6"/>
      <c r="S287" s="6"/>
      <c r="T287" s="6"/>
      <c r="U287" s="6"/>
      <c r="V287" s="144"/>
      <c r="W287" s="6"/>
      <c r="X287" s="519"/>
    </row>
  </sheetData>
  <sheetProtection algorithmName="SHA-512" hashValue="7coXl9+pxvMRfpvvuWXByVDlDRngQvgtfM0WiH43/bvv8Ch8iZ5C5lVzSDjtpHL3mY+vJ9BnJ9hIwFUaIDgnhg==" saltValue="vw8oN6zWLWlHHWEeQ0ow/g==" spinCount="100000" sheet="1" objects="1" scenarios="1"/>
  <mergeCells count="315">
    <mergeCell ref="C10:J10"/>
    <mergeCell ref="K10:M10"/>
    <mergeCell ref="N10:P10"/>
    <mergeCell ref="Q10:S10"/>
    <mergeCell ref="T10:U10"/>
    <mergeCell ref="C11:J11"/>
    <mergeCell ref="K11:M11"/>
    <mergeCell ref="N11:P11"/>
    <mergeCell ref="Q11:S11"/>
    <mergeCell ref="T11:U11"/>
    <mergeCell ref="C4:U4"/>
    <mergeCell ref="B2:U2"/>
    <mergeCell ref="AA2:AB2"/>
    <mergeCell ref="C3:J3"/>
    <mergeCell ref="K3:M3"/>
    <mergeCell ref="N3:P3"/>
    <mergeCell ref="Q3:S3"/>
    <mergeCell ref="T3:U3"/>
    <mergeCell ref="C9:J9"/>
    <mergeCell ref="K9:M9"/>
    <mergeCell ref="N9:P9"/>
    <mergeCell ref="Q9:S9"/>
    <mergeCell ref="T9:U9"/>
    <mergeCell ref="C5:J5"/>
    <mergeCell ref="K5:M5"/>
    <mergeCell ref="N5:P5"/>
    <mergeCell ref="Q5:S5"/>
    <mergeCell ref="T5:U5"/>
    <mergeCell ref="C6:J6"/>
    <mergeCell ref="K6:M6"/>
    <mergeCell ref="N6:P6"/>
    <mergeCell ref="Q6:S6"/>
    <mergeCell ref="T6:U6"/>
    <mergeCell ref="C7:J7"/>
    <mergeCell ref="K7:M7"/>
    <mergeCell ref="N7:P7"/>
    <mergeCell ref="Q7:S7"/>
    <mergeCell ref="T7:U7"/>
    <mergeCell ref="C8:J8"/>
    <mergeCell ref="K8:M8"/>
    <mergeCell ref="N8:P8"/>
    <mergeCell ref="Q8:S8"/>
    <mergeCell ref="T8:U8"/>
    <mergeCell ref="T14:U14"/>
    <mergeCell ref="C16:U16"/>
    <mergeCell ref="C12:J12"/>
    <mergeCell ref="K12:M12"/>
    <mergeCell ref="N12:P12"/>
    <mergeCell ref="Q12:S12"/>
    <mergeCell ref="T12:U12"/>
    <mergeCell ref="C13:J13"/>
    <mergeCell ref="K13:M13"/>
    <mergeCell ref="N13:P13"/>
    <mergeCell ref="Q13:S13"/>
    <mergeCell ref="T13:U13"/>
    <mergeCell ref="C15:J15"/>
    <mergeCell ref="K15:M15"/>
    <mergeCell ref="N15:P15"/>
    <mergeCell ref="Q15:S15"/>
    <mergeCell ref="T15:U15"/>
    <mergeCell ref="C14:J14"/>
    <mergeCell ref="K14:M14"/>
    <mergeCell ref="N14:P14"/>
    <mergeCell ref="Q14:S14"/>
    <mergeCell ref="C17:J17"/>
    <mergeCell ref="K17:M17"/>
    <mergeCell ref="N17:P17"/>
    <mergeCell ref="Q17:S17"/>
    <mergeCell ref="T17:U17"/>
    <mergeCell ref="C18:J18"/>
    <mergeCell ref="K18:M18"/>
    <mergeCell ref="N18:P18"/>
    <mergeCell ref="Q18:S18"/>
    <mergeCell ref="T18:U18"/>
    <mergeCell ref="C21:J21"/>
    <mergeCell ref="K21:M21"/>
    <mergeCell ref="N21:P21"/>
    <mergeCell ref="Q21:S21"/>
    <mergeCell ref="T21:U21"/>
    <mergeCell ref="C22:U22"/>
    <mergeCell ref="C19:J19"/>
    <mergeCell ref="K19:M19"/>
    <mergeCell ref="N19:P19"/>
    <mergeCell ref="Q19:S19"/>
    <mergeCell ref="T19:U19"/>
    <mergeCell ref="C20:J20"/>
    <mergeCell ref="K20:M20"/>
    <mergeCell ref="N20:P20"/>
    <mergeCell ref="Q20:S20"/>
    <mergeCell ref="T20:U20"/>
    <mergeCell ref="C26:U26"/>
    <mergeCell ref="C27:J27"/>
    <mergeCell ref="K27:M27"/>
    <mergeCell ref="N27:P27"/>
    <mergeCell ref="Q27:S27"/>
    <mergeCell ref="T27:U27"/>
    <mergeCell ref="C23:J23"/>
    <mergeCell ref="K23:M23"/>
    <mergeCell ref="N23:P23"/>
    <mergeCell ref="Q23:S23"/>
    <mergeCell ref="T23:U23"/>
    <mergeCell ref="C25:J25"/>
    <mergeCell ref="K25:M25"/>
    <mergeCell ref="N25:P25"/>
    <mergeCell ref="Q25:S25"/>
    <mergeCell ref="T25:U25"/>
    <mergeCell ref="C24:J24"/>
    <mergeCell ref="K24:M24"/>
    <mergeCell ref="N24:P24"/>
    <mergeCell ref="Q24:S24"/>
    <mergeCell ref="T24:U24"/>
    <mergeCell ref="C30:J30"/>
    <mergeCell ref="K30:M30"/>
    <mergeCell ref="N30:P30"/>
    <mergeCell ref="Q30:S30"/>
    <mergeCell ref="T30:U30"/>
    <mergeCell ref="C28:J28"/>
    <mergeCell ref="K28:M28"/>
    <mergeCell ref="N28:P28"/>
    <mergeCell ref="Q28:S28"/>
    <mergeCell ref="T28:U28"/>
    <mergeCell ref="C29:J29"/>
    <mergeCell ref="K29:M29"/>
    <mergeCell ref="N29:P29"/>
    <mergeCell ref="Q29:S29"/>
    <mergeCell ref="T29:U29"/>
    <mergeCell ref="C33:U33"/>
    <mergeCell ref="C35:J35"/>
    <mergeCell ref="K35:M35"/>
    <mergeCell ref="N35:P35"/>
    <mergeCell ref="Q35:S35"/>
    <mergeCell ref="T35:U35"/>
    <mergeCell ref="C31:J31"/>
    <mergeCell ref="K31:M31"/>
    <mergeCell ref="N31:P31"/>
    <mergeCell ref="Q31:S31"/>
    <mergeCell ref="T31:U31"/>
    <mergeCell ref="C32:J32"/>
    <mergeCell ref="K32:M32"/>
    <mergeCell ref="N32:P32"/>
    <mergeCell ref="Q32:S32"/>
    <mergeCell ref="T32:U32"/>
    <mergeCell ref="C34:J34"/>
    <mergeCell ref="K34:M34"/>
    <mergeCell ref="N34:P34"/>
    <mergeCell ref="Q34:S34"/>
    <mergeCell ref="T34:U34"/>
    <mergeCell ref="C36:J36"/>
    <mergeCell ref="K36:M36"/>
    <mergeCell ref="N36:P36"/>
    <mergeCell ref="Q36:S36"/>
    <mergeCell ref="T36:U36"/>
    <mergeCell ref="C37:J37"/>
    <mergeCell ref="K37:M37"/>
    <mergeCell ref="N37:P37"/>
    <mergeCell ref="Q37:S37"/>
    <mergeCell ref="T37:U37"/>
    <mergeCell ref="C38:J38"/>
    <mergeCell ref="K38:M38"/>
    <mergeCell ref="N38:P38"/>
    <mergeCell ref="Q38:S38"/>
    <mergeCell ref="T38:U38"/>
    <mergeCell ref="C39:J39"/>
    <mergeCell ref="K39:M39"/>
    <mergeCell ref="N39:P39"/>
    <mergeCell ref="Q39:S39"/>
    <mergeCell ref="T39:U39"/>
    <mergeCell ref="C40:J40"/>
    <mergeCell ref="K40:M40"/>
    <mergeCell ref="N40:P40"/>
    <mergeCell ref="Q40:S40"/>
    <mergeCell ref="T40:U40"/>
    <mergeCell ref="C42:J42"/>
    <mergeCell ref="K42:M42"/>
    <mergeCell ref="N42:P42"/>
    <mergeCell ref="Q42:S42"/>
    <mergeCell ref="T42:U42"/>
    <mergeCell ref="C41:J41"/>
    <mergeCell ref="K41:M41"/>
    <mergeCell ref="N41:P41"/>
    <mergeCell ref="Q41:S41"/>
    <mergeCell ref="T41:U41"/>
    <mergeCell ref="C43:J43"/>
    <mergeCell ref="K43:M43"/>
    <mergeCell ref="N43:P43"/>
    <mergeCell ref="Q43:S43"/>
    <mergeCell ref="T43:U43"/>
    <mergeCell ref="C44:J44"/>
    <mergeCell ref="K44:M44"/>
    <mergeCell ref="N44:P44"/>
    <mergeCell ref="Q44:S44"/>
    <mergeCell ref="T44:U44"/>
    <mergeCell ref="C45:J45"/>
    <mergeCell ref="K45:M45"/>
    <mergeCell ref="N45:P45"/>
    <mergeCell ref="Q45:S45"/>
    <mergeCell ref="T45:U45"/>
    <mergeCell ref="C46:J46"/>
    <mergeCell ref="K46:M46"/>
    <mergeCell ref="N46:P46"/>
    <mergeCell ref="Q46:S46"/>
    <mergeCell ref="T46:U46"/>
    <mergeCell ref="C47:J47"/>
    <mergeCell ref="K47:M47"/>
    <mergeCell ref="N47:P47"/>
    <mergeCell ref="Q47:S47"/>
    <mergeCell ref="T47:U47"/>
    <mergeCell ref="C48:J48"/>
    <mergeCell ref="K48:M48"/>
    <mergeCell ref="N48:P48"/>
    <mergeCell ref="Q48:S48"/>
    <mergeCell ref="T48:U48"/>
    <mergeCell ref="C49:J49"/>
    <mergeCell ref="K49:M49"/>
    <mergeCell ref="N49:P49"/>
    <mergeCell ref="Q49:S49"/>
    <mergeCell ref="T49:U49"/>
    <mergeCell ref="C50:J50"/>
    <mergeCell ref="K50:M50"/>
    <mergeCell ref="N50:P50"/>
    <mergeCell ref="Q50:S50"/>
    <mergeCell ref="T50:U50"/>
    <mergeCell ref="C51:J51"/>
    <mergeCell ref="K51:M51"/>
    <mergeCell ref="N51:P51"/>
    <mergeCell ref="Q51:S51"/>
    <mergeCell ref="T51:U51"/>
    <mergeCell ref="C54:J54"/>
    <mergeCell ref="K54:M54"/>
    <mergeCell ref="N54:P54"/>
    <mergeCell ref="Q54:S54"/>
    <mergeCell ref="T54:U54"/>
    <mergeCell ref="C55:U55"/>
    <mergeCell ref="C52:J52"/>
    <mergeCell ref="K52:M52"/>
    <mergeCell ref="N52:P52"/>
    <mergeCell ref="Q52:S52"/>
    <mergeCell ref="T52:U52"/>
    <mergeCell ref="C53:J53"/>
    <mergeCell ref="K53:M53"/>
    <mergeCell ref="N53:P53"/>
    <mergeCell ref="Q53:S53"/>
    <mergeCell ref="T53:U53"/>
    <mergeCell ref="C56:J56"/>
    <mergeCell ref="K56:M56"/>
    <mergeCell ref="N56:P56"/>
    <mergeCell ref="Q56:S56"/>
    <mergeCell ref="T56:U56"/>
    <mergeCell ref="C57:J57"/>
    <mergeCell ref="K57:M57"/>
    <mergeCell ref="N57:P57"/>
    <mergeCell ref="Q57:S57"/>
    <mergeCell ref="T57:U57"/>
    <mergeCell ref="C58:J58"/>
    <mergeCell ref="K58:M58"/>
    <mergeCell ref="N58:P58"/>
    <mergeCell ref="Q58:S58"/>
    <mergeCell ref="T58:U58"/>
    <mergeCell ref="C59:J59"/>
    <mergeCell ref="K59:M59"/>
    <mergeCell ref="N59:P59"/>
    <mergeCell ref="Q59:S59"/>
    <mergeCell ref="T59:U59"/>
    <mergeCell ref="C62:U62"/>
    <mergeCell ref="C63:J63"/>
    <mergeCell ref="K63:M63"/>
    <mergeCell ref="N63:P63"/>
    <mergeCell ref="Q63:S63"/>
    <mergeCell ref="T63:U63"/>
    <mergeCell ref="C60:J60"/>
    <mergeCell ref="K60:M60"/>
    <mergeCell ref="N60:P60"/>
    <mergeCell ref="Q60:S60"/>
    <mergeCell ref="T60:U60"/>
    <mergeCell ref="C61:J61"/>
    <mergeCell ref="K61:M61"/>
    <mergeCell ref="N61:P61"/>
    <mergeCell ref="Q61:S61"/>
    <mergeCell ref="T61:U61"/>
    <mergeCell ref="C64:J64"/>
    <mergeCell ref="K64:M64"/>
    <mergeCell ref="N64:P64"/>
    <mergeCell ref="Q64:S64"/>
    <mergeCell ref="T64:U64"/>
    <mergeCell ref="C65:J65"/>
    <mergeCell ref="K65:M65"/>
    <mergeCell ref="N65:P65"/>
    <mergeCell ref="Q65:S65"/>
    <mergeCell ref="T65:U65"/>
    <mergeCell ref="C68:J68"/>
    <mergeCell ref="K68:M68"/>
    <mergeCell ref="N68:P68"/>
    <mergeCell ref="Q68:S68"/>
    <mergeCell ref="T68:U68"/>
    <mergeCell ref="C66:J66"/>
    <mergeCell ref="K66:M66"/>
    <mergeCell ref="N66:P66"/>
    <mergeCell ref="Q66:S66"/>
    <mergeCell ref="T66:U66"/>
    <mergeCell ref="C67:U67"/>
    <mergeCell ref="C75:N75"/>
    <mergeCell ref="C76:N76"/>
    <mergeCell ref="C77:N77"/>
    <mergeCell ref="C78:N78"/>
    <mergeCell ref="C79:N79"/>
    <mergeCell ref="AA69:AB69"/>
    <mergeCell ref="C70:N70"/>
    <mergeCell ref="AA71:AB71"/>
    <mergeCell ref="C72:N72"/>
    <mergeCell ref="C73:N73"/>
    <mergeCell ref="C74:N74"/>
    <mergeCell ref="C69:J69"/>
    <mergeCell ref="K69:M69"/>
    <mergeCell ref="N69:P69"/>
    <mergeCell ref="Q69:S69"/>
  </mergeCells>
  <conditionalFormatting sqref="K52 K17:M21 K23:M23 K53:M54 K63:M66 K14:M14 K45:M51 K56:M60 K35:M40 K5:M8 K25:M25 K27:M30 K42:M42 K68:M68">
    <cfRule type="cellIs" dxfId="389" priority="110" stopIfTrue="1" operator="lessThan">
      <formula>Q5</formula>
    </cfRule>
    <cfRule type="cellIs" dxfId="388" priority="111" stopIfTrue="1" operator="greaterThan">
      <formula>N5</formula>
    </cfRule>
  </conditionalFormatting>
  <conditionalFormatting sqref="Q45:Q46 R45:S45 Q47:S51 Q17:S21 Q23:S23 Q52:Q54 Q63:Q66 Q14:S14 Q56:Q60 Q35:S40 Q5:S8 Q25:S25 Q27:S30 Q42:S42 Q68:Q69">
    <cfRule type="cellIs" dxfId="387" priority="112" stopIfTrue="1" operator="greaterThan">
      <formula>N5</formula>
    </cfRule>
  </conditionalFormatting>
  <conditionalFormatting sqref="B75">
    <cfRule type="expression" dxfId="386" priority="113" stopIfTrue="1">
      <formula>D75&gt;0</formula>
    </cfRule>
  </conditionalFormatting>
  <conditionalFormatting sqref="C52 C17:J21 C23:J23 C53:J54 C63:J66 C14:J14 C45:J51 C56:J60 C35:J40 C5:J8 C25:J25 C27:J30 C42:J42 C68:J68">
    <cfRule type="expression" dxfId="385" priority="114" stopIfTrue="1">
      <formula>N5=Q5</formula>
    </cfRule>
  </conditionalFormatting>
  <conditionalFormatting sqref="B77">
    <cfRule type="cellIs" dxfId="384" priority="115" stopIfTrue="1" operator="greaterThan">
      <formula>C77</formula>
    </cfRule>
    <cfRule type="cellIs" dxfId="383" priority="116" stopIfTrue="1" operator="lessThan">
      <formula>#REF!</formula>
    </cfRule>
  </conditionalFormatting>
  <conditionalFormatting sqref="AA17:AA21 AA23 AA63:AA66 AA14 AA45:AA54 AA56:AA60 AA35:AA40 AA5:AA8 AA25 AA27:AA30 AA42 AA68">
    <cfRule type="expression" dxfId="382" priority="117" stopIfTrue="1">
      <formula>N5=Q5</formula>
    </cfRule>
  </conditionalFormatting>
  <conditionalFormatting sqref="T17:U21 T23:U23 T63:U66 T14:U14 T45:U54 T56:U60 T35:U40 T5:U8 T25:U25 T27:U30 T42:U42 T68:U68">
    <cfRule type="expression" dxfId="381" priority="118" stopIfTrue="1">
      <formula>Q5=0</formula>
    </cfRule>
  </conditionalFormatting>
  <conditionalFormatting sqref="AB63:AB66 AB27:AB30 AB23 AB17:AB21 AB68 AB14 AB45:AB54 AB56:AB60 AB35:AB40 AB5:AB8 AB25 AB42">
    <cfRule type="cellIs" dxfId="380" priority="119" stopIfTrue="1" operator="equal">
      <formula>"a"</formula>
    </cfRule>
    <cfRule type="cellIs" dxfId="379" priority="120" stopIfTrue="1" operator="equal">
      <formula>"s"</formula>
    </cfRule>
  </conditionalFormatting>
  <conditionalFormatting sqref="K69">
    <cfRule type="cellIs" dxfId="378" priority="121" stopIfTrue="1" operator="greaterThan">
      <formula>$N$69</formula>
    </cfRule>
    <cfRule type="cellIs" dxfId="377" priority="122" stopIfTrue="1" operator="lessThan">
      <formula>$Q$69</formula>
    </cfRule>
  </conditionalFormatting>
  <conditionalFormatting sqref="K11:M12">
    <cfRule type="cellIs" dxfId="376" priority="102" stopIfTrue="1" operator="lessThan">
      <formula>Q11</formula>
    </cfRule>
    <cfRule type="cellIs" dxfId="375" priority="103" stopIfTrue="1" operator="greaterThan">
      <formula>N11</formula>
    </cfRule>
  </conditionalFormatting>
  <conditionalFormatting sqref="Q11:S12">
    <cfRule type="cellIs" dxfId="374" priority="104" stopIfTrue="1" operator="greaterThan">
      <formula>N11</formula>
    </cfRule>
  </conditionalFormatting>
  <conditionalFormatting sqref="C11:J11">
    <cfRule type="expression" dxfId="373" priority="105" stopIfTrue="1">
      <formula>N11=Q11</formula>
    </cfRule>
  </conditionalFormatting>
  <conditionalFormatting sqref="AA11">
    <cfRule type="expression" dxfId="372" priority="106" stopIfTrue="1">
      <formula>N11=Q11</formula>
    </cfRule>
  </conditionalFormatting>
  <conditionalFormatting sqref="T11:U11">
    <cfRule type="expression" dxfId="371" priority="107" stopIfTrue="1">
      <formula>Q11=0</formula>
    </cfRule>
  </conditionalFormatting>
  <conditionalFormatting sqref="AB11">
    <cfRule type="cellIs" dxfId="370" priority="108" stopIfTrue="1" operator="equal">
      <formula>"a"</formula>
    </cfRule>
    <cfRule type="cellIs" dxfId="369" priority="109" stopIfTrue="1" operator="equal">
      <formula>"s"</formula>
    </cfRule>
  </conditionalFormatting>
  <conditionalFormatting sqref="K13:M13">
    <cfRule type="cellIs" dxfId="368" priority="95" stopIfTrue="1" operator="lessThan">
      <formula>Q13</formula>
    </cfRule>
    <cfRule type="cellIs" dxfId="367" priority="96" stopIfTrue="1" operator="greaterThan">
      <formula>N13</formula>
    </cfRule>
  </conditionalFormatting>
  <conditionalFormatting sqref="Q13:S13">
    <cfRule type="cellIs" dxfId="366" priority="97" stopIfTrue="1" operator="greaterThan">
      <formula>N13</formula>
    </cfRule>
  </conditionalFormatting>
  <conditionalFormatting sqref="C43:J43">
    <cfRule type="expression" dxfId="365" priority="89" stopIfTrue="1">
      <formula>N43=Q43</formula>
    </cfRule>
  </conditionalFormatting>
  <conditionalFormatting sqref="AA13">
    <cfRule type="expression" dxfId="364" priority="98" stopIfTrue="1">
      <formula>N13=Q13</formula>
    </cfRule>
  </conditionalFormatting>
  <conditionalFormatting sqref="T13:U13">
    <cfRule type="expression" dxfId="363" priority="99" stopIfTrue="1">
      <formula>Q13=0</formula>
    </cfRule>
  </conditionalFormatting>
  <conditionalFormatting sqref="AB13">
    <cfRule type="cellIs" dxfId="362" priority="100" stopIfTrue="1" operator="equal">
      <formula>"a"</formula>
    </cfRule>
    <cfRule type="cellIs" dxfId="361" priority="101" stopIfTrue="1" operator="equal">
      <formula>"s"</formula>
    </cfRule>
  </conditionalFormatting>
  <conditionalFormatting sqref="C13:J13">
    <cfRule type="expression" dxfId="360" priority="94" stopIfTrue="1">
      <formula>N13=Q13</formula>
    </cfRule>
  </conditionalFormatting>
  <conditionalFormatting sqref="K43:M43">
    <cfRule type="cellIs" dxfId="359" priority="86" stopIfTrue="1" operator="lessThan">
      <formula>Q43</formula>
    </cfRule>
    <cfRule type="cellIs" dxfId="358" priority="87" stopIfTrue="1" operator="greaterThan">
      <formula>N43</formula>
    </cfRule>
  </conditionalFormatting>
  <conditionalFormatting sqref="Q43:S43">
    <cfRule type="cellIs" dxfId="357" priority="88" stopIfTrue="1" operator="greaterThan">
      <formula>N43</formula>
    </cfRule>
  </conditionalFormatting>
  <conditionalFormatting sqref="AA43">
    <cfRule type="expression" dxfId="356" priority="90" stopIfTrue="1">
      <formula>N43=Q43</formula>
    </cfRule>
  </conditionalFormatting>
  <conditionalFormatting sqref="T43:U43">
    <cfRule type="expression" dxfId="355" priority="91" stopIfTrue="1">
      <formula>Q43=0</formula>
    </cfRule>
  </conditionalFormatting>
  <conditionalFormatting sqref="AB43">
    <cfRule type="cellIs" dxfId="354" priority="92" stopIfTrue="1" operator="equal">
      <formula>"a"</formula>
    </cfRule>
    <cfRule type="cellIs" dxfId="353" priority="93" stopIfTrue="1" operator="equal">
      <formula>"s"</formula>
    </cfRule>
  </conditionalFormatting>
  <conditionalFormatting sqref="C44:J44">
    <cfRule type="expression" dxfId="352" priority="81" stopIfTrue="1">
      <formula>N44=Q44</formula>
    </cfRule>
  </conditionalFormatting>
  <conditionalFormatting sqref="K44:M44">
    <cfRule type="cellIs" dxfId="351" priority="78" stopIfTrue="1" operator="lessThan">
      <formula>Q44</formula>
    </cfRule>
    <cfRule type="cellIs" dxfId="350" priority="79" stopIfTrue="1" operator="greaterThan">
      <formula>N44</formula>
    </cfRule>
  </conditionalFormatting>
  <conditionalFormatting sqref="Q44:S44">
    <cfRule type="cellIs" dxfId="349" priority="80" stopIfTrue="1" operator="greaterThan">
      <formula>N44</formula>
    </cfRule>
  </conditionalFormatting>
  <conditionalFormatting sqref="AA44">
    <cfRule type="expression" dxfId="348" priority="82" stopIfTrue="1">
      <formula>N44=Q44</formula>
    </cfRule>
  </conditionalFormatting>
  <conditionalFormatting sqref="T44:U44">
    <cfRule type="expression" dxfId="347" priority="83" stopIfTrue="1">
      <formula>Q44=0</formula>
    </cfRule>
  </conditionalFormatting>
  <conditionalFormatting sqref="AB44">
    <cfRule type="cellIs" dxfId="346" priority="84" stopIfTrue="1" operator="equal">
      <formula>"a"</formula>
    </cfRule>
    <cfRule type="cellIs" dxfId="345" priority="85" stopIfTrue="1" operator="equal">
      <formula>"s"</formula>
    </cfRule>
  </conditionalFormatting>
  <conditionalFormatting sqref="C12:J12">
    <cfRule type="expression" dxfId="344" priority="73" stopIfTrue="1">
      <formula>N12=Q12</formula>
    </cfRule>
  </conditionalFormatting>
  <conditionalFormatting sqref="AA12">
    <cfRule type="expression" dxfId="343" priority="74" stopIfTrue="1">
      <formula>N12=Q12</formula>
    </cfRule>
  </conditionalFormatting>
  <conditionalFormatting sqref="T12:U12">
    <cfRule type="expression" dxfId="342" priority="75" stopIfTrue="1">
      <formula>Q12=0</formula>
    </cfRule>
  </conditionalFormatting>
  <conditionalFormatting sqref="AB12">
    <cfRule type="cellIs" dxfId="341" priority="76" stopIfTrue="1" operator="equal">
      <formula>"a"</formula>
    </cfRule>
    <cfRule type="cellIs" dxfId="340" priority="77" stopIfTrue="1" operator="equal">
      <formula>"s"</formula>
    </cfRule>
  </conditionalFormatting>
  <conditionalFormatting sqref="K10:M10">
    <cfRule type="cellIs" dxfId="339" priority="65" stopIfTrue="1" operator="lessThan">
      <formula>Q10</formula>
    </cfRule>
    <cfRule type="cellIs" dxfId="338" priority="66" stopIfTrue="1" operator="greaterThan">
      <formula>N10</formula>
    </cfRule>
  </conditionalFormatting>
  <conditionalFormatting sqref="Q10:S10">
    <cfRule type="cellIs" dxfId="337" priority="67" stopIfTrue="1" operator="greaterThan">
      <formula>N10</formula>
    </cfRule>
  </conditionalFormatting>
  <conditionalFormatting sqref="C10:J10">
    <cfRule type="expression" dxfId="336" priority="68" stopIfTrue="1">
      <formula>N10=Q10</formula>
    </cfRule>
  </conditionalFormatting>
  <conditionalFormatting sqref="AA10">
    <cfRule type="expression" dxfId="335" priority="69" stopIfTrue="1">
      <formula>N10=Q10</formula>
    </cfRule>
  </conditionalFormatting>
  <conditionalFormatting sqref="T10:U10">
    <cfRule type="expression" dxfId="334" priority="70" stopIfTrue="1">
      <formula>Q10=0</formula>
    </cfRule>
  </conditionalFormatting>
  <conditionalFormatting sqref="AB10">
    <cfRule type="cellIs" dxfId="333" priority="71" stopIfTrue="1" operator="equal">
      <formula>"a"</formula>
    </cfRule>
    <cfRule type="cellIs" dxfId="332" priority="72" stopIfTrue="1" operator="equal">
      <formula>"s"</formula>
    </cfRule>
  </conditionalFormatting>
  <conditionalFormatting sqref="K31:M31">
    <cfRule type="cellIs" dxfId="331" priority="57" stopIfTrue="1" operator="lessThan">
      <formula>Q31</formula>
    </cfRule>
    <cfRule type="cellIs" dxfId="330" priority="58" stopIfTrue="1" operator="greaterThan">
      <formula>N31</formula>
    </cfRule>
  </conditionalFormatting>
  <conditionalFormatting sqref="Q31:S31">
    <cfRule type="cellIs" dxfId="329" priority="59" stopIfTrue="1" operator="greaterThan">
      <formula>N31</formula>
    </cfRule>
  </conditionalFormatting>
  <conditionalFormatting sqref="C31:J31">
    <cfRule type="expression" dxfId="328" priority="60" stopIfTrue="1">
      <formula>N31=Q31</formula>
    </cfRule>
  </conditionalFormatting>
  <conditionalFormatting sqref="AA31">
    <cfRule type="expression" dxfId="327" priority="61" stopIfTrue="1">
      <formula>N31=Q31</formula>
    </cfRule>
  </conditionalFormatting>
  <conditionalFormatting sqref="T31:U31">
    <cfRule type="expression" dxfId="326" priority="62" stopIfTrue="1">
      <formula>Q31=0</formula>
    </cfRule>
  </conditionalFormatting>
  <conditionalFormatting sqref="AB31">
    <cfRule type="cellIs" dxfId="325" priority="63" stopIfTrue="1" operator="equal">
      <formula>"a"</formula>
    </cfRule>
    <cfRule type="cellIs" dxfId="324" priority="64" stopIfTrue="1" operator="equal">
      <formula>"s"</formula>
    </cfRule>
  </conditionalFormatting>
  <conditionalFormatting sqref="K32:M32">
    <cfRule type="cellIs" dxfId="323" priority="49" stopIfTrue="1" operator="lessThan">
      <formula>Q32</formula>
    </cfRule>
    <cfRule type="cellIs" dxfId="322" priority="50" stopIfTrue="1" operator="greaterThan">
      <formula>N32</formula>
    </cfRule>
  </conditionalFormatting>
  <conditionalFormatting sqref="Q32:S32">
    <cfRule type="cellIs" dxfId="321" priority="51" stopIfTrue="1" operator="greaterThan">
      <formula>N32</formula>
    </cfRule>
  </conditionalFormatting>
  <conditionalFormatting sqref="C32:J32">
    <cfRule type="expression" dxfId="320" priority="52" stopIfTrue="1">
      <formula>N32=Q32</formula>
    </cfRule>
  </conditionalFormatting>
  <conditionalFormatting sqref="AA32">
    <cfRule type="expression" dxfId="319" priority="53" stopIfTrue="1">
      <formula>N32=Q32</formula>
    </cfRule>
  </conditionalFormatting>
  <conditionalFormatting sqref="T32:U32">
    <cfRule type="expression" dxfId="318" priority="54" stopIfTrue="1">
      <formula>Q32=0</formula>
    </cfRule>
  </conditionalFormatting>
  <conditionalFormatting sqref="AB32">
    <cfRule type="cellIs" dxfId="317" priority="55" stopIfTrue="1" operator="equal">
      <formula>"a"</formula>
    </cfRule>
    <cfRule type="cellIs" dxfId="316" priority="56" stopIfTrue="1" operator="equal">
      <formula>"s"</formula>
    </cfRule>
  </conditionalFormatting>
  <conditionalFormatting sqref="K61:M61">
    <cfRule type="cellIs" dxfId="315" priority="41" stopIfTrue="1" operator="lessThan">
      <formula>Q61</formula>
    </cfRule>
    <cfRule type="cellIs" dxfId="314" priority="42" stopIfTrue="1" operator="greaterThan">
      <formula>N61</formula>
    </cfRule>
  </conditionalFormatting>
  <conditionalFormatting sqref="Q61">
    <cfRule type="cellIs" dxfId="313" priority="43" stopIfTrue="1" operator="greaterThan">
      <formula>N61</formula>
    </cfRule>
  </conditionalFormatting>
  <conditionalFormatting sqref="C61:J61">
    <cfRule type="expression" dxfId="312" priority="44" stopIfTrue="1">
      <formula>N61=Q61</formula>
    </cfRule>
  </conditionalFormatting>
  <conditionalFormatting sqref="AA61">
    <cfRule type="expression" dxfId="311" priority="45" stopIfTrue="1">
      <formula>N61=Q61</formula>
    </cfRule>
  </conditionalFormatting>
  <conditionalFormatting sqref="T61:U61">
    <cfRule type="expression" dxfId="310" priority="46" stopIfTrue="1">
      <formula>Q61=0</formula>
    </cfRule>
  </conditionalFormatting>
  <conditionalFormatting sqref="AB61">
    <cfRule type="cellIs" dxfId="309" priority="47" stopIfTrue="1" operator="equal">
      <formula>"a"</formula>
    </cfRule>
    <cfRule type="cellIs" dxfId="308" priority="48" stopIfTrue="1" operator="equal">
      <formula>"s"</formula>
    </cfRule>
  </conditionalFormatting>
  <conditionalFormatting sqref="K9:M9">
    <cfRule type="cellIs" dxfId="307" priority="33" stopIfTrue="1" operator="lessThan">
      <formula>Q9</formula>
    </cfRule>
    <cfRule type="cellIs" dxfId="306" priority="34" stopIfTrue="1" operator="greaterThan">
      <formula>N9</formula>
    </cfRule>
  </conditionalFormatting>
  <conditionalFormatting sqref="Q9:S9">
    <cfRule type="cellIs" dxfId="305" priority="35" stopIfTrue="1" operator="greaterThan">
      <formula>N9</formula>
    </cfRule>
  </conditionalFormatting>
  <conditionalFormatting sqref="C9:J9">
    <cfRule type="expression" dxfId="304" priority="36" stopIfTrue="1">
      <formula>N9=Q9</formula>
    </cfRule>
  </conditionalFormatting>
  <conditionalFormatting sqref="AA9">
    <cfRule type="expression" dxfId="303" priority="37" stopIfTrue="1">
      <formula>N9=Q9</formula>
    </cfRule>
  </conditionalFormatting>
  <conditionalFormatting sqref="T9:U9">
    <cfRule type="expression" dxfId="302" priority="38" stopIfTrue="1">
      <formula>Q9=0</formula>
    </cfRule>
  </conditionalFormatting>
  <conditionalFormatting sqref="AB9">
    <cfRule type="cellIs" dxfId="301" priority="39" stopIfTrue="1" operator="equal">
      <formula>"a"</formula>
    </cfRule>
    <cfRule type="cellIs" dxfId="300" priority="40" stopIfTrue="1" operator="equal">
      <formula>"s"</formula>
    </cfRule>
  </conditionalFormatting>
  <conditionalFormatting sqref="K15:M15">
    <cfRule type="cellIs" dxfId="299" priority="25" stopIfTrue="1" operator="lessThan">
      <formula>Q15</formula>
    </cfRule>
    <cfRule type="cellIs" dxfId="298" priority="26" stopIfTrue="1" operator="greaterThan">
      <formula>N15</formula>
    </cfRule>
  </conditionalFormatting>
  <conditionalFormatting sqref="Q15:S15">
    <cfRule type="cellIs" dxfId="297" priority="27" stopIfTrue="1" operator="greaterThan">
      <formula>N15</formula>
    </cfRule>
  </conditionalFormatting>
  <conditionalFormatting sqref="C15:J15">
    <cfRule type="expression" dxfId="296" priority="28" stopIfTrue="1">
      <formula>N15=Q15</formula>
    </cfRule>
  </conditionalFormatting>
  <conditionalFormatting sqref="AA15">
    <cfRule type="expression" dxfId="295" priority="29" stopIfTrue="1">
      <formula>N15=Q15</formula>
    </cfRule>
  </conditionalFormatting>
  <conditionalFormatting sqref="T15:U15">
    <cfRule type="expression" dxfId="294" priority="30" stopIfTrue="1">
      <formula>Q15=0</formula>
    </cfRule>
  </conditionalFormatting>
  <conditionalFormatting sqref="AB15">
    <cfRule type="cellIs" dxfId="293" priority="31" stopIfTrue="1" operator="equal">
      <formula>"a"</formula>
    </cfRule>
    <cfRule type="cellIs" dxfId="292" priority="32" stopIfTrue="1" operator="equal">
      <formula>"s"</formula>
    </cfRule>
  </conditionalFormatting>
  <conditionalFormatting sqref="K24:M24">
    <cfRule type="cellIs" dxfId="291" priority="17" stopIfTrue="1" operator="lessThan">
      <formula>Q24</formula>
    </cfRule>
    <cfRule type="cellIs" dxfId="290" priority="18" stopIfTrue="1" operator="greaterThan">
      <formula>N24</formula>
    </cfRule>
  </conditionalFormatting>
  <conditionalFormatting sqref="Q24:S24">
    <cfRule type="cellIs" dxfId="289" priority="19" stopIfTrue="1" operator="greaterThan">
      <formula>N24</formula>
    </cfRule>
  </conditionalFormatting>
  <conditionalFormatting sqref="C24:J24">
    <cfRule type="expression" dxfId="288" priority="20" stopIfTrue="1">
      <formula>N24=Q24</formula>
    </cfRule>
  </conditionalFormatting>
  <conditionalFormatting sqref="AA24">
    <cfRule type="expression" dxfId="287" priority="21" stopIfTrue="1">
      <formula>N24=Q24</formula>
    </cfRule>
  </conditionalFormatting>
  <conditionalFormatting sqref="T24:U24">
    <cfRule type="expression" dxfId="286" priority="22" stopIfTrue="1">
      <formula>Q24=0</formula>
    </cfRule>
  </conditionalFormatting>
  <conditionalFormatting sqref="AB24">
    <cfRule type="cellIs" dxfId="285" priority="23" stopIfTrue="1" operator="equal">
      <formula>"a"</formula>
    </cfRule>
    <cfRule type="cellIs" dxfId="284" priority="24" stopIfTrue="1" operator="equal">
      <formula>"s"</formula>
    </cfRule>
  </conditionalFormatting>
  <conditionalFormatting sqref="K41:M41">
    <cfRule type="cellIs" dxfId="283" priority="9" stopIfTrue="1" operator="lessThan">
      <formula>Q41</formula>
    </cfRule>
    <cfRule type="cellIs" dxfId="282" priority="10" stopIfTrue="1" operator="greaterThan">
      <formula>N41</formula>
    </cfRule>
  </conditionalFormatting>
  <conditionalFormatting sqref="Q41:S41">
    <cfRule type="cellIs" dxfId="281" priority="11" stopIfTrue="1" operator="greaterThan">
      <formula>N41</formula>
    </cfRule>
  </conditionalFormatting>
  <conditionalFormatting sqref="C41:J41">
    <cfRule type="expression" dxfId="280" priority="12" stopIfTrue="1">
      <formula>N41=Q41</formula>
    </cfRule>
  </conditionalFormatting>
  <conditionalFormatting sqref="AA41">
    <cfRule type="expression" dxfId="279" priority="13" stopIfTrue="1">
      <formula>N41=Q41</formula>
    </cfRule>
  </conditionalFormatting>
  <conditionalFormatting sqref="T41:U41">
    <cfRule type="expression" dxfId="278" priority="14" stopIfTrue="1">
      <formula>Q41=0</formula>
    </cfRule>
  </conditionalFormatting>
  <conditionalFormatting sqref="AB41">
    <cfRule type="cellIs" dxfId="277" priority="15" stopIfTrue="1" operator="equal">
      <formula>"a"</formula>
    </cfRule>
    <cfRule type="cellIs" dxfId="276" priority="16" stopIfTrue="1" operator="equal">
      <formula>"s"</formula>
    </cfRule>
  </conditionalFormatting>
  <conditionalFormatting sqref="K34:M34">
    <cfRule type="cellIs" dxfId="275" priority="1" stopIfTrue="1" operator="lessThan">
      <formula>Q34</formula>
    </cfRule>
    <cfRule type="cellIs" dxfId="274" priority="2" stopIfTrue="1" operator="greaterThan">
      <formula>N34</formula>
    </cfRule>
  </conditionalFormatting>
  <conditionalFormatting sqref="Q34:S34">
    <cfRule type="cellIs" dxfId="273" priority="3" stopIfTrue="1" operator="greaterThan">
      <formula>N34</formula>
    </cfRule>
  </conditionalFormatting>
  <conditionalFormatting sqref="C34:J34">
    <cfRule type="expression" dxfId="272" priority="4" stopIfTrue="1">
      <formula>N34=Q34</formula>
    </cfRule>
  </conditionalFormatting>
  <conditionalFormatting sqref="AA34">
    <cfRule type="expression" dxfId="271" priority="5" stopIfTrue="1">
      <formula>N34=Q34</formula>
    </cfRule>
  </conditionalFormatting>
  <conditionalFormatting sqref="T34:U34">
    <cfRule type="expression" dxfId="270" priority="6" stopIfTrue="1">
      <formula>Q34=0</formula>
    </cfRule>
  </conditionalFormatting>
  <conditionalFormatting sqref="AB34">
    <cfRule type="cellIs" dxfId="269" priority="7" stopIfTrue="1" operator="equal">
      <formula>"a"</formula>
    </cfRule>
    <cfRule type="cellIs" dxfId="268" priority="8" stopIfTrue="1" operator="equal">
      <formula>"s"</formula>
    </cfRule>
  </conditionalFormatting>
  <printOptions horizontalCentered="1"/>
  <pageMargins left="0.35433070866141736" right="0.35433070866141736" top="0.19685039370078741" bottom="0.31496062992125984" header="0.15748031496062992" footer="0.15748031496062992"/>
  <pageSetup paperSize="9" scale="41" orientation="landscape" r:id="rId1"/>
  <headerFooter alignWithMargins="0">
    <oddFooter>&amp;L&amp;11CKL ROR / VERSION 2023 / 1.0&amp;C&amp;11RMC-09&amp;R&amp;11&amp;P of &amp;N</oddFooter>
  </headerFooter>
  <rowBreaks count="1" manualBreakCount="1">
    <brk id="40"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D1029-8A68-47B9-96DB-C8DCF0AC102A}">
  <dimension ref="A1:BB195"/>
  <sheetViews>
    <sheetView zoomScale="75" zoomScaleNormal="75" zoomScaleSheetLayoutView="70" workbookViewId="0">
      <pane xSplit="14" ySplit="8" topLeftCell="O9" activePane="bottomRight" state="frozen"/>
      <selection pane="topRight" activeCell="M1" sqref="M1"/>
      <selection pane="bottomLeft" activeCell="A9" sqref="A9"/>
      <selection pane="bottomRight" activeCell="M1" sqref="M1"/>
    </sheetView>
  </sheetViews>
  <sheetFormatPr defaultColWidth="9.140625" defaultRowHeight="15.75" x14ac:dyDescent="0.25"/>
  <cols>
    <col min="1" max="1" width="5" style="613" customWidth="1"/>
    <col min="2" max="3" width="5" style="613" bestFit="1" customWidth="1"/>
    <col min="4" max="4" width="84.85546875" style="613" customWidth="1"/>
    <col min="5" max="5" width="6.7109375" style="613" customWidth="1"/>
    <col min="6" max="12" width="5.7109375" style="613" customWidth="1"/>
    <col min="13" max="13" width="7.28515625" style="610" customWidth="1"/>
    <col min="14" max="14" width="8.7109375" style="611" hidden="1" customWidth="1"/>
    <col min="15" max="15" width="9.85546875" style="613" customWidth="1"/>
    <col min="16" max="16" width="17.7109375" style="613" bestFit="1" customWidth="1"/>
    <col min="17" max="27" width="9.140625" style="613"/>
    <col min="28" max="28" width="9.140625" style="613" customWidth="1"/>
    <col min="29" max="29" width="28" style="613" hidden="1" customWidth="1"/>
    <col min="30" max="30" width="0" style="613" hidden="1" customWidth="1"/>
    <col min="31" max="16384" width="9.140625" style="613"/>
  </cols>
  <sheetData>
    <row r="1" spans="1:54" ht="15.75" customHeight="1" x14ac:dyDescent="0.25">
      <c r="A1" s="1103" t="str">
        <f>'Checklist - Basic Ship Ro-Ro'!A1</f>
        <v xml:space="preserve">GA Code: </v>
      </c>
      <c r="B1" s="1103"/>
      <c r="C1" s="1103"/>
      <c r="D1" s="1105" t="str">
        <f>'Checklist - Basic Ship Ro-Ro'!C1</f>
        <v xml:space="preserve">Ship name:   </v>
      </c>
      <c r="E1" s="609"/>
      <c r="F1" s="609"/>
      <c r="G1" s="1107" t="str">
        <f>'Checklist - Basic Ship Ro-Ro'!T1</f>
        <v xml:space="preserve">Date of Ship Survey:  </v>
      </c>
      <c r="H1" s="1107"/>
      <c r="I1" s="1107"/>
      <c r="J1" s="1107"/>
      <c r="K1" s="1107"/>
      <c r="L1" s="1107"/>
      <c r="O1" s="612"/>
      <c r="P1" s="612"/>
      <c r="Q1" s="612"/>
      <c r="R1" s="612"/>
      <c r="S1" s="612"/>
      <c r="T1" s="612"/>
      <c r="U1" s="612"/>
      <c r="V1" s="612"/>
      <c r="W1" s="612"/>
      <c r="X1" s="612"/>
      <c r="Y1" s="612"/>
      <c r="Z1" s="612"/>
      <c r="AA1" s="612"/>
      <c r="AB1" s="612"/>
      <c r="AC1" s="612"/>
      <c r="AD1" s="612"/>
      <c r="AE1" s="612"/>
      <c r="AF1" s="612"/>
      <c r="AG1" s="612"/>
      <c r="AH1" s="612"/>
      <c r="AI1" s="612"/>
      <c r="AJ1" s="612"/>
      <c r="AK1" s="612"/>
      <c r="AL1" s="612"/>
      <c r="AM1" s="612"/>
      <c r="AN1" s="612"/>
      <c r="AO1" s="612"/>
      <c r="AP1" s="612"/>
      <c r="AQ1" s="612"/>
      <c r="AR1" s="612"/>
      <c r="AS1" s="612"/>
      <c r="AT1" s="612"/>
      <c r="AU1" s="612"/>
      <c r="AV1" s="612"/>
      <c r="AW1" s="612"/>
      <c r="AX1" s="612"/>
      <c r="AY1" s="612"/>
      <c r="AZ1" s="612"/>
      <c r="BA1" s="612"/>
      <c r="BB1" s="612"/>
    </row>
    <row r="2" spans="1:54" x14ac:dyDescent="0.25">
      <c r="A2" s="1104"/>
      <c r="B2" s="1104"/>
      <c r="C2" s="1104"/>
      <c r="D2" s="1106"/>
      <c r="E2" s="614"/>
      <c r="F2" s="614"/>
      <c r="G2" s="1108"/>
      <c r="H2" s="1108"/>
      <c r="I2" s="1108"/>
      <c r="J2" s="1108"/>
      <c r="K2" s="1108"/>
      <c r="L2" s="1108"/>
      <c r="O2" s="612"/>
      <c r="P2" s="612"/>
      <c r="Q2" s="612"/>
      <c r="R2" s="612"/>
      <c r="S2" s="612"/>
      <c r="T2" s="612"/>
      <c r="U2" s="612"/>
      <c r="V2" s="612"/>
      <c r="W2" s="612"/>
      <c r="X2" s="612"/>
      <c r="Y2" s="612"/>
      <c r="Z2" s="612"/>
      <c r="AA2" s="612"/>
      <c r="AB2" s="612"/>
      <c r="AC2" s="612"/>
      <c r="AD2" s="612"/>
      <c r="AE2" s="612"/>
      <c r="AF2" s="612"/>
      <c r="AG2" s="612"/>
      <c r="AH2" s="612"/>
      <c r="AI2" s="612"/>
      <c r="AJ2" s="612"/>
      <c r="AK2" s="612"/>
      <c r="AL2" s="612"/>
      <c r="AM2" s="612"/>
      <c r="AN2" s="612"/>
      <c r="AO2" s="612"/>
      <c r="AP2" s="612"/>
      <c r="AQ2" s="612"/>
      <c r="AR2" s="612"/>
      <c r="AS2" s="612"/>
      <c r="AT2" s="612"/>
      <c r="AU2" s="612"/>
      <c r="AV2" s="612"/>
      <c r="AW2" s="612"/>
      <c r="AX2" s="612"/>
      <c r="AY2" s="612"/>
      <c r="AZ2" s="612"/>
      <c r="BA2" s="612"/>
      <c r="BB2" s="612"/>
    </row>
    <row r="3" spans="1:54" ht="30.75" customHeight="1" x14ac:dyDescent="0.25">
      <c r="A3" s="1109" t="s">
        <v>761</v>
      </c>
      <c r="B3" s="1109"/>
      <c r="C3" s="1109"/>
      <c r="D3" s="1109"/>
      <c r="E3" s="1109"/>
      <c r="F3" s="1109"/>
      <c r="G3" s="1109"/>
      <c r="H3" s="1109"/>
      <c r="I3" s="1109"/>
      <c r="J3" s="1109"/>
      <c r="K3" s="1109"/>
      <c r="L3" s="1109"/>
      <c r="O3" s="612"/>
      <c r="P3" s="612"/>
      <c r="Q3" s="612"/>
      <c r="R3" s="612"/>
      <c r="S3" s="612"/>
      <c r="T3" s="612"/>
      <c r="U3" s="612"/>
      <c r="V3" s="612"/>
      <c r="W3" s="612"/>
      <c r="X3" s="612"/>
      <c r="Y3" s="612"/>
      <c r="Z3" s="612"/>
      <c r="AA3" s="612"/>
      <c r="AB3" s="612"/>
      <c r="AC3" s="612"/>
      <c r="AD3" s="612"/>
      <c r="AE3" s="612"/>
      <c r="AF3" s="612"/>
      <c r="AG3" s="612"/>
      <c r="AH3" s="612"/>
      <c r="AI3" s="612"/>
      <c r="AJ3" s="612"/>
      <c r="AK3" s="612"/>
      <c r="AL3" s="612"/>
      <c r="AM3" s="612"/>
      <c r="AN3" s="612"/>
      <c r="AO3" s="612"/>
      <c r="AP3" s="612"/>
      <c r="AQ3" s="612"/>
      <c r="AR3" s="612"/>
      <c r="AS3" s="612"/>
      <c r="AT3" s="612"/>
      <c r="AU3" s="612"/>
      <c r="AV3" s="612"/>
      <c r="AW3" s="612"/>
      <c r="AX3" s="612"/>
      <c r="AY3" s="612"/>
      <c r="AZ3" s="612"/>
      <c r="BA3" s="612"/>
      <c r="BB3" s="612"/>
    </row>
    <row r="4" spans="1:54" x14ac:dyDescent="0.25">
      <c r="A4" s="1110"/>
      <c r="B4" s="1111"/>
      <c r="C4" s="1111"/>
      <c r="D4" s="1111"/>
      <c r="E4" s="1111"/>
      <c r="F4" s="1111"/>
      <c r="G4" s="1111"/>
      <c r="H4" s="1111"/>
      <c r="I4" s="1111"/>
      <c r="J4" s="1111"/>
      <c r="K4" s="1111"/>
      <c r="L4" s="1112"/>
      <c r="O4" s="612"/>
      <c r="P4" s="612"/>
      <c r="Q4" s="612"/>
      <c r="R4" s="612"/>
      <c r="S4" s="612"/>
      <c r="T4" s="612"/>
      <c r="U4" s="612"/>
      <c r="V4" s="612"/>
      <c r="W4" s="612"/>
      <c r="X4" s="612"/>
      <c r="Y4" s="612"/>
      <c r="Z4" s="612"/>
      <c r="AA4" s="612"/>
      <c r="AB4" s="612"/>
      <c r="AC4" s="612"/>
      <c r="AD4" s="612"/>
      <c r="AE4" s="612"/>
      <c r="AF4" s="612"/>
      <c r="AG4" s="612"/>
      <c r="AH4" s="612"/>
      <c r="AI4" s="612"/>
      <c r="AJ4" s="612"/>
      <c r="AK4" s="612"/>
      <c r="AL4" s="612"/>
      <c r="AM4" s="612"/>
      <c r="AN4" s="612"/>
      <c r="AO4" s="612"/>
      <c r="AP4" s="612"/>
      <c r="AQ4" s="612"/>
      <c r="AR4" s="612"/>
      <c r="AS4" s="612"/>
      <c r="AT4" s="612"/>
      <c r="AU4" s="612"/>
      <c r="AV4" s="612"/>
      <c r="AW4" s="612"/>
      <c r="AX4" s="612"/>
      <c r="AY4" s="612"/>
      <c r="AZ4" s="612"/>
      <c r="BA4" s="612"/>
      <c r="BB4" s="612"/>
    </row>
    <row r="5" spans="1:54" ht="37.5" customHeight="1" thickBot="1" x14ac:dyDescent="0.3">
      <c r="A5" s="1113" t="s">
        <v>762</v>
      </c>
      <c r="B5" s="1114"/>
      <c r="C5" s="1114"/>
      <c r="D5" s="1114"/>
      <c r="E5" s="1114"/>
      <c r="F5" s="1114"/>
      <c r="G5" s="1114"/>
      <c r="H5" s="1114"/>
      <c r="I5" s="1114"/>
      <c r="J5" s="1114"/>
      <c r="K5" s="1114"/>
      <c r="L5" s="1115"/>
      <c r="O5" s="612"/>
      <c r="P5" s="612"/>
      <c r="Q5" s="612"/>
      <c r="R5" s="612"/>
      <c r="S5" s="612"/>
      <c r="T5" s="612"/>
      <c r="U5" s="612"/>
      <c r="V5" s="612"/>
      <c r="W5" s="612"/>
      <c r="X5" s="612"/>
      <c r="Y5" s="612"/>
      <c r="Z5" s="612"/>
      <c r="AA5" s="612"/>
      <c r="AB5" s="612"/>
      <c r="AC5" s="612"/>
      <c r="AD5" s="612"/>
      <c r="AE5" s="612"/>
      <c r="AF5" s="612"/>
      <c r="AG5" s="612"/>
      <c r="AH5" s="612"/>
      <c r="AI5" s="612"/>
      <c r="AJ5" s="612"/>
      <c r="AK5" s="612"/>
      <c r="AL5" s="612"/>
      <c r="AM5" s="612"/>
      <c r="AN5" s="612"/>
      <c r="AO5" s="612"/>
      <c r="AP5" s="612"/>
      <c r="AQ5" s="612"/>
      <c r="AR5" s="612"/>
      <c r="AS5" s="612"/>
      <c r="AT5" s="612"/>
      <c r="AU5" s="612"/>
      <c r="AV5" s="612"/>
      <c r="AW5" s="612"/>
      <c r="AX5" s="612"/>
      <c r="AY5" s="612"/>
      <c r="AZ5" s="612"/>
      <c r="BA5" s="612"/>
      <c r="BB5" s="612"/>
    </row>
    <row r="6" spans="1:54" ht="16.5" customHeight="1" thickTop="1" x14ac:dyDescent="0.25">
      <c r="A6" s="1086" t="s">
        <v>763</v>
      </c>
      <c r="B6" s="1087"/>
      <c r="C6" s="1087"/>
      <c r="D6" s="1087"/>
      <c r="E6" s="1087"/>
      <c r="F6" s="1088"/>
      <c r="G6" s="1089"/>
      <c r="H6" s="1090"/>
      <c r="I6" s="1090"/>
      <c r="J6" s="1090"/>
      <c r="K6" s="1090"/>
      <c r="L6" s="1091"/>
      <c r="M6" s="615"/>
      <c r="O6" s="612"/>
      <c r="P6" s="612"/>
      <c r="Q6" s="612"/>
      <c r="R6" s="612"/>
      <c r="S6" s="612"/>
      <c r="T6" s="612"/>
      <c r="U6" s="612"/>
      <c r="V6" s="612"/>
      <c r="W6" s="612"/>
      <c r="X6" s="612"/>
      <c r="Y6" s="612"/>
      <c r="Z6" s="612"/>
      <c r="AA6" s="612"/>
      <c r="AB6" s="612"/>
      <c r="AC6" s="612"/>
      <c r="AD6" s="612"/>
      <c r="AE6" s="612"/>
      <c r="AF6" s="612"/>
      <c r="AG6" s="612"/>
      <c r="AH6" s="612"/>
      <c r="AI6" s="612"/>
      <c r="AJ6" s="612"/>
      <c r="AK6" s="612"/>
      <c r="AL6" s="612"/>
      <c r="AM6" s="612"/>
      <c r="AN6" s="612"/>
      <c r="AO6" s="612"/>
      <c r="AP6" s="612"/>
      <c r="AQ6" s="612"/>
      <c r="AR6" s="612"/>
      <c r="AS6" s="612"/>
      <c r="AT6" s="612"/>
      <c r="AU6" s="612"/>
      <c r="AV6" s="612"/>
      <c r="AW6" s="612"/>
      <c r="AX6" s="612"/>
      <c r="AY6" s="612"/>
      <c r="AZ6" s="612"/>
      <c r="BA6" s="612"/>
      <c r="BB6" s="612"/>
    </row>
    <row r="7" spans="1:54" ht="15.75" customHeight="1" x14ac:dyDescent="0.25">
      <c r="A7" s="1092" t="s">
        <v>1217</v>
      </c>
      <c r="B7" s="1093"/>
      <c r="C7" s="1093"/>
      <c r="D7" s="1093"/>
      <c r="E7" s="1093"/>
      <c r="F7" s="1094"/>
      <c r="G7" s="1095"/>
      <c r="H7" s="1096"/>
      <c r="I7" s="1096"/>
      <c r="J7" s="1096"/>
      <c r="K7" s="1096"/>
      <c r="L7" s="1097"/>
      <c r="M7" s="615"/>
      <c r="O7" s="612"/>
      <c r="P7" s="612"/>
      <c r="Q7" s="612"/>
      <c r="R7" s="612"/>
      <c r="S7" s="612"/>
      <c r="T7" s="612"/>
      <c r="U7" s="612"/>
      <c r="V7" s="612"/>
      <c r="W7" s="612"/>
      <c r="X7" s="612"/>
      <c r="Y7" s="612"/>
      <c r="Z7" s="612"/>
      <c r="AA7" s="612"/>
      <c r="AB7" s="612"/>
      <c r="AC7" s="612"/>
      <c r="AD7" s="612"/>
      <c r="AE7" s="612"/>
      <c r="AF7" s="612"/>
      <c r="AG7" s="612"/>
      <c r="AH7" s="612"/>
      <c r="AI7" s="612"/>
      <c r="AJ7" s="612"/>
      <c r="AK7" s="612"/>
      <c r="AL7" s="612"/>
      <c r="AM7" s="612"/>
      <c r="AN7" s="612"/>
      <c r="AO7" s="612"/>
      <c r="AP7" s="612"/>
      <c r="AQ7" s="612"/>
      <c r="AR7" s="612"/>
      <c r="AS7" s="612"/>
      <c r="AT7" s="612"/>
      <c r="AU7" s="612"/>
      <c r="AV7" s="612"/>
      <c r="AW7" s="612"/>
      <c r="AX7" s="612"/>
      <c r="AY7" s="612"/>
      <c r="AZ7" s="612"/>
      <c r="BA7" s="612"/>
      <c r="BB7" s="612"/>
    </row>
    <row r="8" spans="1:54" ht="15.75" hidden="1" customHeight="1" x14ac:dyDescent="0.25">
      <c r="A8" s="616"/>
      <c r="B8" s="617"/>
      <c r="C8" s="617"/>
      <c r="D8" s="617"/>
      <c r="E8" s="617"/>
      <c r="F8" s="618"/>
      <c r="G8" s="619"/>
      <c r="H8" s="620"/>
      <c r="I8" s="620"/>
      <c r="J8" s="620"/>
      <c r="K8" s="620"/>
      <c r="L8" s="621"/>
      <c r="M8" s="615"/>
      <c r="O8" s="612"/>
      <c r="P8" s="612"/>
      <c r="Q8" s="612"/>
      <c r="R8" s="612"/>
      <c r="S8" s="612"/>
      <c r="T8" s="612"/>
      <c r="U8" s="612"/>
      <c r="V8" s="612"/>
      <c r="W8" s="612"/>
      <c r="X8" s="612"/>
      <c r="Y8" s="612"/>
      <c r="Z8" s="612"/>
      <c r="AA8" s="612"/>
      <c r="AB8" s="612"/>
      <c r="AC8" s="612"/>
      <c r="AD8" s="612"/>
      <c r="AE8" s="612"/>
      <c r="AF8" s="612"/>
      <c r="AG8" s="612"/>
      <c r="AH8" s="612"/>
      <c r="AI8" s="612"/>
      <c r="AJ8" s="612"/>
      <c r="AK8" s="612"/>
      <c r="AL8" s="612"/>
      <c r="AM8" s="612"/>
      <c r="AN8" s="612"/>
      <c r="AO8" s="612"/>
      <c r="AP8" s="612"/>
      <c r="AQ8" s="612"/>
      <c r="AR8" s="612"/>
      <c r="AS8" s="612"/>
      <c r="AT8" s="612"/>
      <c r="AU8" s="612"/>
      <c r="AV8" s="612"/>
      <c r="AW8" s="612"/>
      <c r="AX8" s="612"/>
      <c r="AY8" s="612"/>
      <c r="AZ8" s="612"/>
      <c r="BA8" s="612"/>
      <c r="BB8" s="612"/>
    </row>
    <row r="9" spans="1:54" ht="16.5" customHeight="1" x14ac:dyDescent="0.25">
      <c r="A9" s="1092" t="s">
        <v>1218</v>
      </c>
      <c r="B9" s="1093"/>
      <c r="C9" s="1093"/>
      <c r="D9" s="1093"/>
      <c r="E9" s="1093"/>
      <c r="F9" s="1094"/>
      <c r="G9" s="1098" t="s">
        <v>1219</v>
      </c>
      <c r="H9" s="1099"/>
      <c r="I9" s="1099"/>
      <c r="J9" s="1099"/>
      <c r="K9" s="1099"/>
      <c r="L9" s="1100"/>
      <c r="M9" s="622"/>
      <c r="O9" s="612"/>
      <c r="P9" s="612"/>
      <c r="Q9" s="612"/>
      <c r="R9" s="612"/>
      <c r="S9" s="612"/>
      <c r="T9" s="612"/>
      <c r="U9" s="612"/>
      <c r="V9" s="612"/>
      <c r="W9" s="612"/>
      <c r="X9" s="612"/>
      <c r="Y9" s="612"/>
      <c r="Z9" s="612"/>
      <c r="AA9" s="612"/>
      <c r="AB9" s="612"/>
      <c r="AC9" s="612" t="s">
        <v>764</v>
      </c>
      <c r="AD9" s="612"/>
      <c r="AE9" s="612"/>
      <c r="AF9" s="612"/>
      <c r="AG9" s="612"/>
      <c r="AH9" s="612"/>
      <c r="AI9" s="612"/>
      <c r="AJ9" s="612"/>
      <c r="AK9" s="612"/>
      <c r="AL9" s="612"/>
      <c r="AM9" s="612"/>
      <c r="AN9" s="612"/>
      <c r="AO9" s="612"/>
      <c r="AP9" s="612"/>
      <c r="AQ9" s="612"/>
      <c r="AR9" s="612"/>
      <c r="AS9" s="612"/>
      <c r="AT9" s="612"/>
      <c r="AU9" s="612"/>
      <c r="AV9" s="612"/>
      <c r="AW9" s="612"/>
      <c r="AX9" s="612"/>
      <c r="AY9" s="612"/>
      <c r="AZ9" s="612"/>
      <c r="BA9" s="612"/>
      <c r="BB9" s="612"/>
    </row>
    <row r="10" spans="1:54" ht="27.95" customHeight="1" x14ac:dyDescent="0.25">
      <c r="A10" s="1092" t="s">
        <v>1220</v>
      </c>
      <c r="B10" s="1093"/>
      <c r="C10" s="1093"/>
      <c r="D10" s="1093"/>
      <c r="E10" s="1093"/>
      <c r="F10" s="1094"/>
      <c r="G10" s="1098" t="s">
        <v>1219</v>
      </c>
      <c r="H10" s="1099"/>
      <c r="I10" s="1099"/>
      <c r="J10" s="1099"/>
      <c r="K10" s="1099"/>
      <c r="L10" s="1100"/>
      <c r="M10" s="622"/>
      <c r="O10" s="612"/>
      <c r="P10" s="612"/>
      <c r="Q10" s="612"/>
      <c r="R10" s="612"/>
      <c r="S10" s="612"/>
      <c r="T10" s="612"/>
      <c r="U10" s="612"/>
      <c r="V10" s="612"/>
      <c r="W10" s="612"/>
      <c r="X10" s="612"/>
      <c r="Y10" s="612"/>
      <c r="Z10" s="612"/>
      <c r="AA10" s="612"/>
      <c r="AB10" s="612"/>
      <c r="AC10" s="612" t="s">
        <v>766</v>
      </c>
      <c r="AD10" s="612"/>
      <c r="AE10" s="612"/>
      <c r="AF10" s="612"/>
      <c r="AG10" s="612"/>
      <c r="AH10" s="612"/>
      <c r="AI10" s="612"/>
      <c r="AJ10" s="612"/>
      <c r="AK10" s="612"/>
      <c r="AL10" s="612"/>
      <c r="AM10" s="612"/>
      <c r="AN10" s="612"/>
      <c r="AO10" s="612"/>
      <c r="AP10" s="612"/>
      <c r="AQ10" s="612"/>
      <c r="AR10" s="612"/>
      <c r="AS10" s="612"/>
      <c r="AT10" s="612"/>
      <c r="AU10" s="612"/>
      <c r="AV10" s="612"/>
      <c r="AW10" s="612"/>
      <c r="AX10" s="612"/>
      <c r="AY10" s="612"/>
      <c r="AZ10" s="612"/>
      <c r="BA10" s="612"/>
      <c r="BB10" s="612"/>
    </row>
    <row r="11" spans="1:54" ht="15.75" customHeight="1" x14ac:dyDescent="0.25">
      <c r="A11" s="1081" t="s">
        <v>765</v>
      </c>
      <c r="B11" s="1082"/>
      <c r="C11" s="1082"/>
      <c r="D11" s="1082"/>
      <c r="E11" s="1082"/>
      <c r="F11" s="1083"/>
      <c r="G11" s="1084" t="str">
        <f>IF(AND(G6&gt;=DATE(2000,1,1),G6&lt;DATE(2011,1,1)),"T1",IF(AND(G6&gt;=DATE(2011,1,1),G6&lt;DATE(2016,1,1)),"T2",IF(G6&gt;=DATE(2016,1,1),"T3 IF IN ECA ELSE T2", IF(G6&lt;DATE(2000, 1, 1), "NA"))))</f>
        <v>NA</v>
      </c>
      <c r="H11" s="1084"/>
      <c r="I11" s="1084"/>
      <c r="J11" s="1084"/>
      <c r="K11" s="1084"/>
      <c r="L11" s="1085"/>
      <c r="O11" s="612"/>
      <c r="P11" s="612"/>
      <c r="Q11" s="612"/>
      <c r="R11" s="612"/>
      <c r="S11" s="612"/>
      <c r="T11" s="612"/>
      <c r="U11" s="612"/>
      <c r="V11" s="612"/>
      <c r="W11" s="612"/>
      <c r="X11" s="612"/>
      <c r="Y11" s="612"/>
      <c r="Z11" s="612"/>
      <c r="AA11" s="612"/>
      <c r="AB11" s="612"/>
      <c r="AC11" s="612" t="s">
        <v>768</v>
      </c>
      <c r="AD11" s="612"/>
      <c r="AE11" s="612"/>
      <c r="AF11" s="612"/>
      <c r="AG11" s="612"/>
      <c r="AH11" s="612"/>
      <c r="AI11" s="612"/>
      <c r="AJ11" s="612"/>
      <c r="AK11" s="612"/>
      <c r="AL11" s="612"/>
      <c r="AM11" s="612"/>
      <c r="AN11" s="612"/>
      <c r="AO11" s="612"/>
      <c r="AP11" s="612"/>
      <c r="AQ11" s="612"/>
      <c r="AR11" s="612"/>
      <c r="AS11" s="612"/>
      <c r="AT11" s="612"/>
      <c r="AU11" s="612"/>
      <c r="AV11" s="612"/>
      <c r="AW11" s="612"/>
      <c r="AX11" s="612"/>
      <c r="AY11" s="612"/>
      <c r="AZ11" s="612"/>
      <c r="BA11" s="612"/>
      <c r="BB11" s="612"/>
    </row>
    <row r="12" spans="1:54" ht="16.5" customHeight="1" thickBot="1" x14ac:dyDescent="0.3">
      <c r="A12" s="1081" t="s">
        <v>767</v>
      </c>
      <c r="B12" s="1082"/>
      <c r="C12" s="1082"/>
      <c r="D12" s="1082"/>
      <c r="E12" s="1082"/>
      <c r="F12" s="1083"/>
      <c r="G12" s="1084" t="str">
        <f>IF(G11="T1","5410.11 - 5410.12", IF(G11="T2","5410.13 - 5410.18", IF(G11="T3 IF IN ECA ELSE T2", "5410.13 - 5410.18","NA")))</f>
        <v>NA</v>
      </c>
      <c r="H12" s="1084" t="b">
        <f>IF(H7="T1","5410.12 - 5410.13", IF(H7="T2", "5410.14 - 5410.19", IF(H7="T3 IF IN ECA", "5410.14 - 5410.20")))</f>
        <v>0</v>
      </c>
      <c r="I12" s="1084" t="b">
        <f>IF(I7="T1","5410.12 - 5410.13", IF(I7="T2", "5410.14 - 5410.19", IF(I7="T3 IF IN ECA", "5410.14 - 5410.20")))</f>
        <v>0</v>
      </c>
      <c r="J12" s="1084" t="b">
        <f>IF(J7="T1","5410.12 - 5410.13", IF(J7="T2", "5410.14 - 5410.19", IF(J7="T3 IF IN ECA", "5410.14 - 5410.20")))</f>
        <v>0</v>
      </c>
      <c r="K12" s="1084" t="b">
        <f>IF(K7="T1","5410.12 - 5410.13", IF(K7="T2", "5410.14 - 5410.19", IF(K7="T3 IF IN ECA", "5410.14 - 5410.20")))</f>
        <v>0</v>
      </c>
      <c r="L12" s="1085" t="b">
        <f>IF(L7="T1","5410.12 - 5410.13", IF(L7="T2", "5410.14 - 5410.19", IF(L7="T3 IF IN ECA", "5410.14 - 5410.20")))</f>
        <v>0</v>
      </c>
      <c r="O12" s="612"/>
      <c r="P12" s="612"/>
      <c r="Q12" s="612"/>
      <c r="R12" s="612"/>
      <c r="S12" s="612"/>
      <c r="T12" s="612"/>
      <c r="U12" s="612"/>
      <c r="V12" s="612"/>
      <c r="W12" s="612"/>
      <c r="X12" s="612"/>
      <c r="Y12" s="612"/>
      <c r="Z12" s="612"/>
      <c r="AA12" s="612"/>
      <c r="AB12" s="612"/>
      <c r="AC12" s="612" t="s">
        <v>1221</v>
      </c>
      <c r="AD12" s="612" t="s">
        <v>1221</v>
      </c>
      <c r="AE12" s="612"/>
      <c r="AF12" s="612"/>
      <c r="AG12" s="612"/>
      <c r="AH12" s="612"/>
      <c r="AI12" s="612"/>
      <c r="AJ12" s="612"/>
      <c r="AK12" s="612"/>
      <c r="AL12" s="612"/>
      <c r="AM12" s="612"/>
      <c r="AN12" s="612"/>
      <c r="AO12" s="612"/>
      <c r="AP12" s="612"/>
      <c r="AQ12" s="612"/>
      <c r="AR12" s="612"/>
      <c r="AS12" s="612"/>
      <c r="AT12" s="612"/>
      <c r="AU12" s="612"/>
      <c r="AV12" s="612"/>
      <c r="AW12" s="612"/>
      <c r="AX12" s="612"/>
      <c r="AY12" s="612"/>
      <c r="AZ12" s="612"/>
      <c r="BA12" s="612"/>
      <c r="BB12" s="612"/>
    </row>
    <row r="13" spans="1:54" ht="16.5" customHeight="1" thickTop="1" x14ac:dyDescent="0.25">
      <c r="A13" s="1101" t="s">
        <v>1222</v>
      </c>
      <c r="B13" s="1101"/>
      <c r="C13" s="1101"/>
      <c r="D13" s="1101"/>
      <c r="E13" s="1101"/>
      <c r="F13" s="1101"/>
      <c r="G13" s="1101"/>
      <c r="H13" s="1101"/>
      <c r="I13" s="1101"/>
      <c r="J13" s="1101"/>
      <c r="K13" s="1101"/>
      <c r="L13" s="1101"/>
      <c r="O13" s="612"/>
      <c r="P13" s="612"/>
      <c r="Q13" s="612"/>
      <c r="R13" s="612"/>
      <c r="S13" s="612"/>
      <c r="T13" s="612"/>
      <c r="U13" s="612"/>
      <c r="V13" s="612"/>
      <c r="W13" s="612"/>
      <c r="X13" s="612"/>
      <c r="Y13" s="612"/>
      <c r="Z13" s="612"/>
      <c r="AA13" s="612"/>
      <c r="AB13" s="612"/>
      <c r="AC13" s="612" t="s">
        <v>1219</v>
      </c>
      <c r="AD13" s="612" t="s">
        <v>1219</v>
      </c>
      <c r="AE13" s="612"/>
      <c r="AF13" s="612"/>
      <c r="AG13" s="612"/>
      <c r="AH13" s="612"/>
      <c r="AI13" s="612"/>
      <c r="AJ13" s="612"/>
      <c r="AK13" s="612"/>
      <c r="AL13" s="612"/>
      <c r="AM13" s="612"/>
      <c r="AN13" s="612"/>
      <c r="AO13" s="612"/>
      <c r="AP13" s="612"/>
      <c r="AQ13" s="612"/>
      <c r="AR13" s="612"/>
      <c r="AS13" s="612"/>
      <c r="AT13" s="612"/>
      <c r="AU13" s="612"/>
      <c r="AV13" s="612"/>
      <c r="AW13" s="612"/>
      <c r="AX13" s="612"/>
      <c r="AY13" s="612"/>
      <c r="AZ13" s="612"/>
      <c r="BA13" s="612"/>
      <c r="BB13" s="612"/>
    </row>
    <row r="14" spans="1:54" ht="16.5" thickBot="1" x14ac:dyDescent="0.3">
      <c r="A14" s="1102"/>
      <c r="B14" s="1102"/>
      <c r="C14" s="1102"/>
      <c r="D14" s="1102"/>
      <c r="E14" s="1102"/>
      <c r="F14" s="1102"/>
      <c r="G14" s="1102"/>
      <c r="H14" s="1102"/>
      <c r="I14" s="1102"/>
      <c r="J14" s="1102"/>
      <c r="K14" s="1102"/>
      <c r="L14" s="1102"/>
      <c r="O14" s="612"/>
      <c r="P14" s="612"/>
      <c r="Q14" s="612"/>
      <c r="R14" s="612"/>
      <c r="S14" s="612"/>
      <c r="T14" s="612"/>
      <c r="U14" s="612"/>
      <c r="V14" s="612"/>
      <c r="W14" s="612"/>
      <c r="X14" s="612"/>
      <c r="Y14" s="612"/>
      <c r="Z14" s="612"/>
      <c r="AA14" s="612"/>
      <c r="AB14" s="612"/>
      <c r="AC14" s="612" t="s">
        <v>1223</v>
      </c>
      <c r="AD14" s="612" t="s">
        <v>1223</v>
      </c>
      <c r="AE14" s="612"/>
      <c r="AF14" s="612"/>
      <c r="AG14" s="612"/>
      <c r="AH14" s="612"/>
      <c r="AI14" s="612"/>
      <c r="AJ14" s="612"/>
      <c r="AK14" s="612"/>
      <c r="AL14" s="612"/>
      <c r="AM14" s="612"/>
      <c r="AN14" s="612"/>
      <c r="AO14" s="612"/>
      <c r="AP14" s="612"/>
      <c r="AQ14" s="612"/>
      <c r="AR14" s="612"/>
      <c r="AS14" s="612"/>
      <c r="AT14" s="612"/>
      <c r="AU14" s="612"/>
      <c r="AV14" s="612"/>
      <c r="AW14" s="612"/>
      <c r="AX14" s="612"/>
      <c r="AY14" s="612"/>
      <c r="AZ14" s="612"/>
      <c r="BA14" s="612"/>
      <c r="BB14" s="612"/>
    </row>
    <row r="15" spans="1:54" ht="22.15" customHeight="1" thickTop="1" x14ac:dyDescent="0.25">
      <c r="A15" s="1034" t="s">
        <v>769</v>
      </c>
      <c r="B15" s="1035"/>
      <c r="C15" s="1035"/>
      <c r="D15" s="1035"/>
      <c r="E15" s="623" t="s">
        <v>1224</v>
      </c>
      <c r="F15" s="624"/>
      <c r="G15" s="1068"/>
      <c r="H15" s="1069"/>
      <c r="I15" s="1038" t="s">
        <v>770</v>
      </c>
      <c r="J15" s="1038"/>
      <c r="K15" s="1076"/>
      <c r="L15" s="1077"/>
      <c r="M15" s="622"/>
      <c r="O15" s="625"/>
      <c r="P15" s="626"/>
      <c r="Q15" s="612"/>
      <c r="R15" s="627"/>
      <c r="S15" s="612"/>
      <c r="T15" s="612"/>
      <c r="U15" s="612"/>
      <c r="V15" s="612"/>
      <c r="W15" s="612"/>
      <c r="X15" s="612"/>
      <c r="Y15" s="612"/>
      <c r="Z15" s="612"/>
      <c r="AA15" s="612"/>
      <c r="AB15" s="612"/>
      <c r="AC15" s="612" t="s">
        <v>1225</v>
      </c>
      <c r="AD15" s="612" t="s">
        <v>1225</v>
      </c>
      <c r="AE15" s="612"/>
      <c r="AF15" s="612"/>
      <c r="AG15" s="612"/>
      <c r="AH15" s="612"/>
      <c r="AI15" s="612"/>
      <c r="AJ15" s="612"/>
      <c r="AK15" s="612"/>
      <c r="AL15" s="612"/>
      <c r="AM15" s="612"/>
      <c r="AN15" s="612"/>
      <c r="AO15" s="612"/>
      <c r="AP15" s="612"/>
      <c r="AQ15" s="612"/>
      <c r="AR15" s="612"/>
      <c r="AS15" s="612"/>
      <c r="AT15" s="612"/>
      <c r="AU15" s="612"/>
      <c r="AV15" s="612"/>
      <c r="AW15" s="612"/>
      <c r="AX15" s="612"/>
      <c r="AY15" s="612"/>
      <c r="AZ15" s="612"/>
      <c r="BA15" s="612"/>
      <c r="BB15" s="612"/>
    </row>
    <row r="16" spans="1:54" ht="22.15" customHeight="1" x14ac:dyDescent="0.25">
      <c r="A16" s="1065"/>
      <c r="B16" s="1066"/>
      <c r="C16" s="1066"/>
      <c r="D16" s="1066"/>
      <c r="E16" s="1066"/>
      <c r="F16" s="1067"/>
      <c r="G16" s="1042" t="s">
        <v>771</v>
      </c>
      <c r="H16" s="1042"/>
      <c r="I16" s="1042" t="s">
        <v>772</v>
      </c>
      <c r="J16" s="1042"/>
      <c r="K16" s="1042" t="s">
        <v>773</v>
      </c>
      <c r="L16" s="1043"/>
      <c r="O16" s="628"/>
      <c r="P16" s="629"/>
      <c r="Q16" s="612"/>
      <c r="R16" s="627"/>
      <c r="S16" s="612"/>
      <c r="T16" s="612"/>
      <c r="U16" s="612"/>
      <c r="V16" s="612"/>
      <c r="W16" s="612"/>
      <c r="X16" s="612"/>
      <c r="Y16" s="612"/>
      <c r="Z16" s="612"/>
      <c r="AA16" s="612"/>
      <c r="AB16" s="612"/>
      <c r="AC16" s="612" t="s">
        <v>1226</v>
      </c>
      <c r="AD16" s="612" t="s">
        <v>1227</v>
      </c>
      <c r="AE16" s="612"/>
      <c r="AF16" s="612"/>
      <c r="AG16" s="612"/>
      <c r="AH16" s="612"/>
      <c r="AI16" s="612"/>
      <c r="AJ16" s="612"/>
      <c r="AK16" s="612"/>
      <c r="AL16" s="612"/>
      <c r="AM16" s="612"/>
      <c r="AN16" s="612"/>
      <c r="AO16" s="612"/>
      <c r="AP16" s="612"/>
      <c r="AQ16" s="612"/>
      <c r="AR16" s="612"/>
      <c r="AS16" s="612"/>
      <c r="AT16" s="612"/>
      <c r="AU16" s="612"/>
      <c r="AV16" s="612"/>
      <c r="AW16" s="612"/>
      <c r="AX16" s="612"/>
      <c r="AY16" s="612"/>
      <c r="AZ16" s="612"/>
      <c r="BA16" s="612"/>
      <c r="BB16" s="612"/>
    </row>
    <row r="17" spans="1:54" ht="22.15" customHeight="1" x14ac:dyDescent="0.25">
      <c r="A17" s="1023" t="s">
        <v>774</v>
      </c>
      <c r="B17" s="1024"/>
      <c r="C17" s="1024"/>
      <c r="D17" s="1024"/>
      <c r="E17" s="1024"/>
      <c r="F17" s="1025"/>
      <c r="G17" s="1026" t="str">
        <f>IF(K15&lt;=0,"",IF(G11="T2","",IF(G11="T3 IF IN ECA ELSE T2","",IF(K15&lt;130,17,IF(AND(K15&gt;=130,K15&lt;=1999),45*(K15^(-0.2)),IF(K15&gt;=2000,9.8))))))</f>
        <v/>
      </c>
      <c r="H17" s="1026"/>
      <c r="I17" s="1026" t="str">
        <f>IF(K15&lt;=0, "",IF(G11="T1", "",IF(K15&lt;130,14.4, IF(AND(K15&gt;=130, K15&lt;=1999), 44*(K15^(-0.23)), IF(K15&gt;=2000,  7.7)))))</f>
        <v/>
      </c>
      <c r="J17" s="1026"/>
      <c r="K17" s="1026" t="str">
        <f>IF(K15&lt;=0, "",IF(G11="T1", "",IF(G11="T2", "",IF(K15&lt;130,3.4, IF(AND(K15&gt;=130, K15&lt;=1999), 9*(K15^(-0.2)), IF(K15&gt;=2000,  2))))))</f>
        <v/>
      </c>
      <c r="L17" s="1027"/>
      <c r="M17" s="630"/>
      <c r="N17" s="611" t="b">
        <f>IF(AND(K15&lt;130,K15&gt;0),14.4,IF(AND(K15&gt;=130,K15&lt;=1999),44*(K15^(-0.23)),IF(K15&gt;=2000,7.7)))</f>
        <v>0</v>
      </c>
      <c r="O17" s="628"/>
      <c r="P17" s="612"/>
      <c r="Q17" s="612"/>
      <c r="R17" s="612"/>
      <c r="S17" s="612"/>
      <c r="T17" s="612"/>
      <c r="U17" s="612"/>
      <c r="V17" s="612"/>
      <c r="W17" s="612"/>
      <c r="X17" s="612"/>
      <c r="Y17" s="612"/>
      <c r="Z17" s="612"/>
      <c r="AA17" s="612"/>
      <c r="AB17" s="612"/>
      <c r="AC17" s="612"/>
      <c r="AD17" s="612"/>
      <c r="AE17" s="612"/>
      <c r="AF17" s="612"/>
      <c r="AG17" s="612"/>
      <c r="AH17" s="612"/>
      <c r="AI17" s="612"/>
      <c r="AJ17" s="612"/>
      <c r="AK17" s="612"/>
      <c r="AL17" s="612"/>
      <c r="AM17" s="612"/>
      <c r="AN17" s="612"/>
      <c r="AO17" s="612"/>
      <c r="AP17" s="612"/>
      <c r="AQ17" s="612"/>
      <c r="AR17" s="612"/>
      <c r="AS17" s="612"/>
      <c r="AT17" s="612"/>
      <c r="AU17" s="612"/>
      <c r="AV17" s="612"/>
      <c r="AW17" s="612"/>
      <c r="AX17" s="612"/>
      <c r="AY17" s="612"/>
      <c r="AZ17" s="612"/>
      <c r="BA17" s="612"/>
      <c r="BB17" s="612"/>
    </row>
    <row r="18" spans="1:54" ht="22.15" customHeight="1" x14ac:dyDescent="0.25">
      <c r="A18" s="1028" t="s">
        <v>775</v>
      </c>
      <c r="B18" s="1029"/>
      <c r="C18" s="1029"/>
      <c r="D18" s="1029"/>
      <c r="E18" s="1029"/>
      <c r="F18" s="1030"/>
      <c r="G18" s="1031"/>
      <c r="H18" s="1031"/>
      <c r="I18" s="1031"/>
      <c r="J18" s="1031"/>
      <c r="K18" s="1031"/>
      <c r="L18" s="1032"/>
      <c r="M18" s="622"/>
      <c r="O18" s="628"/>
      <c r="P18" s="612"/>
      <c r="Q18" s="631"/>
      <c r="R18" s="632"/>
      <c r="S18" s="612"/>
      <c r="T18" s="612"/>
      <c r="U18" s="612"/>
      <c r="V18" s="612"/>
      <c r="W18" s="612"/>
      <c r="X18" s="612"/>
      <c r="Y18" s="612"/>
      <c r="Z18" s="612"/>
      <c r="AA18" s="612"/>
      <c r="AB18" s="612"/>
      <c r="AC18" s="612"/>
      <c r="AD18" s="612"/>
      <c r="AE18" s="612"/>
      <c r="AF18" s="612"/>
      <c r="AG18" s="612"/>
      <c r="AH18" s="612"/>
      <c r="AI18" s="612"/>
      <c r="AJ18" s="612"/>
      <c r="AK18" s="612"/>
      <c r="AL18" s="612"/>
      <c r="AM18" s="612"/>
      <c r="AN18" s="612"/>
      <c r="AO18" s="612"/>
      <c r="AP18" s="612"/>
      <c r="AQ18" s="612"/>
      <c r="AR18" s="612"/>
      <c r="AS18" s="612"/>
      <c r="AT18" s="612"/>
      <c r="AU18" s="612"/>
      <c r="AV18" s="612"/>
      <c r="AW18" s="612"/>
      <c r="AX18" s="612"/>
      <c r="AY18" s="612"/>
      <c r="AZ18" s="612"/>
      <c r="BA18" s="612"/>
      <c r="BB18" s="612"/>
    </row>
    <row r="19" spans="1:54" ht="22.15" customHeight="1" x14ac:dyDescent="0.25">
      <c r="A19" s="1078" t="s">
        <v>776</v>
      </c>
      <c r="B19" s="1079"/>
      <c r="C19" s="1079"/>
      <c r="D19" s="1079"/>
      <c r="E19" s="1079"/>
      <c r="F19" s="1080"/>
      <c r="G19" s="1059" t="str">
        <f>IF(G18&gt;0,(ROUND(G17,1)-G18)/ROUND(G17,1),IF(AND(G17=0,G18=0),"NA","NA"))</f>
        <v>NA</v>
      </c>
      <c r="H19" s="1059"/>
      <c r="I19" s="1059" t="str">
        <f>IF(I18&gt;0,(ROUND(I17,1)-I18)/ROUND(I17,1),IF(AND(I17=0,I18=0),"NA", "NA"))</f>
        <v>NA</v>
      </c>
      <c r="J19" s="1059"/>
      <c r="K19" s="1059" t="str">
        <f>IF(K18&gt;0,(ROUND(K17,1)-K18)/ROUND(K17,1),IF(AND(K17=0,K18=0),"NA", "NA"))</f>
        <v>NA</v>
      </c>
      <c r="L19" s="1060"/>
      <c r="M19" s="633"/>
      <c r="O19" s="634"/>
      <c r="P19" s="634"/>
      <c r="Q19" s="631"/>
      <c r="R19" s="632"/>
      <c r="S19" s="612"/>
      <c r="T19" s="612"/>
      <c r="U19" s="612"/>
      <c r="V19" s="612"/>
      <c r="W19" s="612"/>
      <c r="X19" s="612"/>
      <c r="Y19" s="612"/>
      <c r="Z19" s="612"/>
      <c r="AA19" s="612"/>
      <c r="AB19" s="612"/>
      <c r="AC19" s="612"/>
      <c r="AD19" s="612"/>
      <c r="AE19" s="612"/>
      <c r="AF19" s="612"/>
      <c r="AG19" s="612"/>
      <c r="AH19" s="612"/>
      <c r="AI19" s="612"/>
      <c r="AJ19" s="612"/>
      <c r="AK19" s="612"/>
      <c r="AL19" s="612"/>
      <c r="AM19" s="612"/>
      <c r="AN19" s="612"/>
      <c r="AO19" s="612"/>
      <c r="AP19" s="612"/>
      <c r="AQ19" s="612"/>
      <c r="AR19" s="612"/>
      <c r="AS19" s="612"/>
      <c r="AT19" s="612"/>
      <c r="AU19" s="612"/>
      <c r="AV19" s="612"/>
      <c r="AW19" s="612"/>
      <c r="AX19" s="612"/>
      <c r="AY19" s="612"/>
      <c r="AZ19" s="612"/>
      <c r="BA19" s="612"/>
      <c r="BB19" s="612"/>
    </row>
    <row r="20" spans="1:54" ht="16.5" thickBot="1" x14ac:dyDescent="0.3">
      <c r="A20" s="1052" t="s">
        <v>777</v>
      </c>
      <c r="B20" s="1053"/>
      <c r="C20" s="1053"/>
      <c r="D20" s="1053"/>
      <c r="E20" s="1053"/>
      <c r="F20" s="1054"/>
      <c r="G20" s="1072" t="str">
        <f>IF(G19="NA","",IF(G18&lt;=N17,"5410.11","5410.11"))</f>
        <v/>
      </c>
      <c r="H20" s="1073" t="str">
        <f t="shared" ref="H20" si="0">IF(B20="IN_NOX","NA",IF(B20="NA","NA",IF(AND(B20&gt;=14.5%,B20&lt;29.5%),"5410.13",IF(AND(B20&gt;=29.5%,B20&lt;49.5%),"5410.15",IF(B20&gt;=49.5%,"5410.17","NA")))))</f>
        <v>NA</v>
      </c>
      <c r="I20" s="1072" t="str">
        <f>IF(I19="NA","",IF(AND(I19&gt;=14.5%,I19&lt;29.5%),"5410.13",IF(AND(I19&gt;=29.5%,I19&lt;49.5%),"5410.15",IF(I19&gt;=49.5%,"5410.17","5410.13"))))</f>
        <v/>
      </c>
      <c r="J20" s="1074" t="str">
        <f t="shared" ref="J20" si="1">IF(D20="IN_NOX","NA",IF(D20="NA","NA",IF(AND(D20&gt;=14.5%,D20&lt;29.5%),"5410.13",IF(AND(D20&gt;=29.5%,D20&lt;49.5%),"5410.15",IF(D20&gt;=49.5%,"5410.17","NA")))))</f>
        <v>NA</v>
      </c>
      <c r="K20" s="1073"/>
      <c r="L20" s="1075"/>
      <c r="N20" s="635"/>
      <c r="O20" s="634"/>
      <c r="P20" s="634"/>
      <c r="Q20" s="631"/>
      <c r="R20" s="632"/>
      <c r="S20" s="612"/>
      <c r="T20" s="612"/>
      <c r="U20" s="612"/>
      <c r="V20" s="612"/>
      <c r="W20" s="612"/>
      <c r="X20" s="612"/>
      <c r="Y20" s="612"/>
      <c r="Z20" s="612"/>
      <c r="AA20" s="612"/>
      <c r="AB20" s="612"/>
      <c r="AC20" s="612"/>
      <c r="AD20" s="612"/>
      <c r="AE20" s="612"/>
      <c r="AF20" s="612"/>
      <c r="AG20" s="612"/>
      <c r="AH20" s="612"/>
      <c r="AI20" s="612"/>
      <c r="AJ20" s="612"/>
      <c r="AK20" s="612"/>
      <c r="AL20" s="612"/>
      <c r="AM20" s="612"/>
      <c r="AN20" s="612"/>
      <c r="AO20" s="612"/>
      <c r="AP20" s="612"/>
      <c r="AQ20" s="612"/>
      <c r="AR20" s="612"/>
      <c r="AS20" s="612"/>
      <c r="AT20" s="612"/>
      <c r="AU20" s="612"/>
      <c r="AV20" s="612"/>
      <c r="AW20" s="612"/>
      <c r="AX20" s="612"/>
      <c r="AY20" s="612"/>
      <c r="AZ20" s="612"/>
      <c r="BA20" s="612"/>
      <c r="BB20" s="612"/>
    </row>
    <row r="21" spans="1:54" ht="17.25" thickTop="1" thickBot="1" x14ac:dyDescent="0.3">
      <c r="A21" s="1046"/>
      <c r="B21" s="1046"/>
      <c r="C21" s="1046"/>
      <c r="D21" s="1046"/>
      <c r="E21" s="1046"/>
      <c r="F21" s="1046"/>
      <c r="G21" s="1046"/>
      <c r="H21" s="1046"/>
      <c r="I21" s="1046"/>
      <c r="J21" s="1046"/>
      <c r="K21" s="1046"/>
      <c r="L21" s="1046"/>
      <c r="O21" s="634"/>
      <c r="P21" s="612"/>
      <c r="Q21" s="631"/>
      <c r="R21" s="632"/>
      <c r="S21" s="612"/>
      <c r="T21" s="612"/>
      <c r="U21" s="612"/>
      <c r="V21" s="612"/>
      <c r="W21" s="612"/>
      <c r="X21" s="612"/>
      <c r="Y21" s="612"/>
      <c r="Z21" s="612"/>
      <c r="AA21" s="612"/>
      <c r="AB21" s="612"/>
      <c r="AC21" s="612"/>
      <c r="AD21" s="612"/>
      <c r="AE21" s="612"/>
      <c r="AF21" s="612"/>
      <c r="AG21" s="612"/>
      <c r="AH21" s="612"/>
      <c r="AI21" s="612"/>
      <c r="AJ21" s="612"/>
      <c r="AK21" s="612"/>
      <c r="AL21" s="612"/>
      <c r="AM21" s="612"/>
      <c r="AN21" s="612"/>
      <c r="AO21" s="612"/>
      <c r="AP21" s="612"/>
      <c r="AQ21" s="612"/>
      <c r="AR21" s="612"/>
      <c r="AS21" s="612"/>
      <c r="AT21" s="612"/>
      <c r="AU21" s="612"/>
      <c r="AV21" s="612"/>
      <c r="AW21" s="612"/>
      <c r="AX21" s="612"/>
      <c r="AY21" s="612"/>
      <c r="AZ21" s="612"/>
      <c r="BA21" s="612"/>
      <c r="BB21" s="612"/>
    </row>
    <row r="22" spans="1:54" ht="22.15" customHeight="1" thickTop="1" x14ac:dyDescent="0.25">
      <c r="A22" s="1034" t="s">
        <v>778</v>
      </c>
      <c r="B22" s="1035"/>
      <c r="C22" s="1035"/>
      <c r="D22" s="1035"/>
      <c r="E22" s="623" t="s">
        <v>1224</v>
      </c>
      <c r="F22" s="624"/>
      <c r="G22" s="1068"/>
      <c r="H22" s="1069"/>
      <c r="I22" s="1038" t="s">
        <v>770</v>
      </c>
      <c r="J22" s="1038"/>
      <c r="K22" s="1076"/>
      <c r="L22" s="1077"/>
      <c r="M22" s="622"/>
      <c r="O22" s="634"/>
      <c r="P22" s="612"/>
      <c r="Q22" s="631"/>
      <c r="R22" s="632"/>
      <c r="S22" s="632"/>
      <c r="T22" s="612"/>
      <c r="U22" s="612"/>
      <c r="V22" s="612"/>
      <c r="W22" s="612"/>
      <c r="X22" s="612"/>
      <c r="Y22" s="612"/>
      <c r="Z22" s="612"/>
      <c r="AA22" s="612"/>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612"/>
    </row>
    <row r="23" spans="1:54" ht="22.15" customHeight="1" x14ac:dyDescent="0.25">
      <c r="A23" s="1065"/>
      <c r="B23" s="1066"/>
      <c r="C23" s="1066"/>
      <c r="D23" s="1066"/>
      <c r="E23" s="1066"/>
      <c r="F23" s="1067"/>
      <c r="G23" s="1042" t="s">
        <v>771</v>
      </c>
      <c r="H23" s="1042"/>
      <c r="I23" s="1042" t="s">
        <v>772</v>
      </c>
      <c r="J23" s="1042"/>
      <c r="K23" s="1042" t="s">
        <v>773</v>
      </c>
      <c r="L23" s="1043"/>
      <c r="O23" s="612"/>
      <c r="P23" s="612"/>
      <c r="Q23" s="612"/>
      <c r="R23" s="612"/>
      <c r="S23" s="612"/>
      <c r="T23" s="612"/>
      <c r="U23" s="612"/>
      <c r="V23" s="612"/>
      <c r="W23" s="612"/>
      <c r="X23" s="612"/>
      <c r="Y23" s="612"/>
      <c r="Z23" s="612"/>
      <c r="AA23" s="612"/>
      <c r="AB23" s="612"/>
      <c r="AC23" s="612"/>
      <c r="AD23" s="612"/>
      <c r="AE23" s="612"/>
      <c r="AF23" s="612"/>
      <c r="AG23" s="612"/>
      <c r="AH23" s="612"/>
      <c r="AI23" s="612"/>
      <c r="AJ23" s="612"/>
      <c r="AK23" s="612"/>
      <c r="AL23" s="612"/>
      <c r="AM23" s="612"/>
      <c r="AN23" s="612"/>
      <c r="AO23" s="612"/>
      <c r="AP23" s="612"/>
      <c r="AQ23" s="612"/>
      <c r="AR23" s="612"/>
      <c r="AS23" s="612"/>
      <c r="AT23" s="612"/>
      <c r="AU23" s="612"/>
      <c r="AV23" s="612"/>
      <c r="AW23" s="612"/>
      <c r="AX23" s="612"/>
      <c r="AY23" s="612"/>
      <c r="AZ23" s="612"/>
      <c r="BA23" s="612"/>
      <c r="BB23" s="612"/>
    </row>
    <row r="24" spans="1:54" ht="22.15" customHeight="1" x14ac:dyDescent="0.25">
      <c r="A24" s="1023" t="s">
        <v>774</v>
      </c>
      <c r="B24" s="1024"/>
      <c r="C24" s="1024"/>
      <c r="D24" s="1024"/>
      <c r="E24" s="1024"/>
      <c r="F24" s="1025"/>
      <c r="G24" s="1026" t="str">
        <f>IF(K22&lt;=0,"",IF(G11="T2","",IF(G11="T3 IF IN ECA ELSE T2","",IF(K22&lt;130,17,IF(AND(K22&gt;=130,K22&lt;=1999),45*(K22^(-0.2)),IF(K22&gt;=2000,9.8))))))</f>
        <v/>
      </c>
      <c r="H24" s="1026"/>
      <c r="I24" s="1026" t="str">
        <f>IF(K22&lt;=0,"",IF(G11="T1","",IF(K22&lt;130,14.4,IF(AND(K22&gt;=130,K22&lt;=1999),44*(K22^(-0.23)),IF(K22&gt;=2000,7.7)))))</f>
        <v/>
      </c>
      <c r="J24" s="1026"/>
      <c r="K24" s="1026" t="str">
        <f>IF(K22&lt;=0,"",IF(G11="T1","",IF(G11="T2","",IF(K22&lt;130,3.4,IF(AND(K22&gt;=130,K22&lt;=1999),9*(K22^(-0.2)),IF(K22&gt;=2000,2))))))</f>
        <v/>
      </c>
      <c r="L24" s="1027"/>
      <c r="M24" s="636"/>
      <c r="N24" s="611" t="b">
        <f>IF(AND(K22&lt;130,K22&gt;0),14.4, IF(AND(K22&gt;=130, K22&lt;=1999), 44*(K22^(-0.23)), IF(K22&gt;=2000,  7.7)))</f>
        <v>0</v>
      </c>
      <c r="O24" s="612"/>
      <c r="P24" s="612"/>
      <c r="Q24" s="612"/>
      <c r="R24" s="612"/>
      <c r="S24" s="612"/>
      <c r="T24" s="612"/>
      <c r="U24" s="612"/>
      <c r="V24" s="612"/>
      <c r="W24" s="612"/>
      <c r="X24" s="612"/>
      <c r="Y24" s="612"/>
      <c r="Z24" s="612"/>
      <c r="AA24" s="612"/>
      <c r="AB24" s="612"/>
      <c r="AC24" s="612"/>
      <c r="AD24" s="612"/>
      <c r="AE24" s="612"/>
      <c r="AF24" s="612"/>
      <c r="AG24" s="612"/>
      <c r="AH24" s="612"/>
      <c r="AI24" s="612"/>
      <c r="AJ24" s="612"/>
      <c r="AK24" s="612"/>
      <c r="AL24" s="612"/>
      <c r="AM24" s="612"/>
      <c r="AN24" s="612"/>
      <c r="AO24" s="612"/>
      <c r="AP24" s="612"/>
      <c r="AQ24" s="612"/>
      <c r="AR24" s="612"/>
      <c r="AS24" s="612"/>
      <c r="AT24" s="612"/>
      <c r="AU24" s="612"/>
      <c r="AV24" s="612"/>
      <c r="AW24" s="612"/>
      <c r="AX24" s="612"/>
      <c r="AY24" s="612"/>
      <c r="AZ24" s="612"/>
      <c r="BA24" s="612"/>
      <c r="BB24" s="612"/>
    </row>
    <row r="25" spans="1:54" ht="22.15" customHeight="1" x14ac:dyDescent="0.25">
      <c r="A25" s="1028" t="s">
        <v>775</v>
      </c>
      <c r="B25" s="1029"/>
      <c r="C25" s="1029"/>
      <c r="D25" s="1029"/>
      <c r="E25" s="1029"/>
      <c r="F25" s="1030"/>
      <c r="G25" s="1031"/>
      <c r="H25" s="1031"/>
      <c r="I25" s="1031"/>
      <c r="J25" s="1031"/>
      <c r="K25" s="1031"/>
      <c r="L25" s="1032"/>
      <c r="M25" s="622"/>
      <c r="O25" s="612"/>
      <c r="P25" s="612"/>
      <c r="Q25" s="612"/>
      <c r="R25" s="612"/>
      <c r="S25" s="612"/>
      <c r="T25" s="612"/>
      <c r="U25" s="612"/>
      <c r="V25" s="612"/>
      <c r="W25" s="612"/>
      <c r="X25" s="612"/>
      <c r="Y25" s="612"/>
      <c r="Z25" s="612"/>
      <c r="AA25" s="612"/>
      <c r="AB25" s="612"/>
      <c r="AC25" s="612"/>
      <c r="AD25" s="612"/>
      <c r="AE25" s="612"/>
      <c r="AF25" s="612"/>
      <c r="AG25" s="612"/>
      <c r="AH25" s="612"/>
      <c r="AI25" s="612"/>
      <c r="AJ25" s="612"/>
      <c r="AK25" s="612"/>
      <c r="AL25" s="612"/>
      <c r="AM25" s="612"/>
      <c r="AN25" s="612"/>
      <c r="AO25" s="612"/>
      <c r="AP25" s="612"/>
      <c r="AQ25" s="612"/>
      <c r="AR25" s="612"/>
      <c r="AS25" s="612"/>
      <c r="AT25" s="612"/>
      <c r="AU25" s="612"/>
      <c r="AV25" s="612"/>
      <c r="AW25" s="612"/>
      <c r="AX25" s="612"/>
      <c r="AY25" s="612"/>
      <c r="AZ25" s="612"/>
      <c r="BA25" s="612"/>
      <c r="BB25" s="612"/>
    </row>
    <row r="26" spans="1:54" ht="22.15" customHeight="1" x14ac:dyDescent="0.25">
      <c r="A26" s="1047" t="s">
        <v>776</v>
      </c>
      <c r="B26" s="1048"/>
      <c r="C26" s="1048"/>
      <c r="D26" s="1048"/>
      <c r="E26" s="1048"/>
      <c r="F26" s="1049"/>
      <c r="G26" s="1059" t="str">
        <f>IF(G25&gt;0,(ROUND(G24,1)-G25)/ROUND(G24,1),IF(AND(G24=0,G25=0),"NA", "NA"))</f>
        <v>NA</v>
      </c>
      <c r="H26" s="1059"/>
      <c r="I26" s="1059" t="str">
        <f>IF(I25&gt;0,(ROUND(I24,1)-I25)/ROUND(I24,1),IF(AND(I24=0,I25=0),"NA", "NA"))</f>
        <v>NA</v>
      </c>
      <c r="J26" s="1059"/>
      <c r="K26" s="1059" t="str">
        <f>IF(K25&gt;0,(ROUND(K24,1)-K25)/ROUND(K24,1),IF(AND(K24=0,K25=0),"NA", "NA"))</f>
        <v>NA</v>
      </c>
      <c r="L26" s="1060"/>
      <c r="M26" s="633"/>
      <c r="O26" s="612"/>
      <c r="P26" s="612"/>
      <c r="Q26" s="612"/>
      <c r="R26" s="612"/>
      <c r="S26" s="612"/>
      <c r="T26" s="612"/>
      <c r="U26" s="612"/>
      <c r="V26" s="612"/>
      <c r="W26" s="612"/>
      <c r="X26" s="612"/>
      <c r="Y26" s="612"/>
      <c r="Z26" s="612"/>
      <c r="AA26" s="612"/>
      <c r="AB26" s="612"/>
      <c r="AC26" s="612"/>
      <c r="AD26" s="612"/>
      <c r="AE26" s="612"/>
      <c r="AF26" s="612"/>
      <c r="AG26" s="612"/>
      <c r="AH26" s="612"/>
      <c r="AI26" s="612"/>
      <c r="AJ26" s="612"/>
      <c r="AK26" s="612"/>
      <c r="AL26" s="612"/>
      <c r="AM26" s="612"/>
      <c r="AN26" s="612"/>
      <c r="AO26" s="612"/>
      <c r="AP26" s="612"/>
      <c r="AQ26" s="612"/>
      <c r="AR26" s="612"/>
      <c r="AS26" s="612"/>
      <c r="AT26" s="612"/>
      <c r="AU26" s="612"/>
      <c r="AV26" s="612"/>
      <c r="AW26" s="612"/>
      <c r="AX26" s="612"/>
      <c r="AY26" s="612"/>
      <c r="AZ26" s="612"/>
      <c r="BA26" s="612"/>
      <c r="BB26" s="612"/>
    </row>
    <row r="27" spans="1:54" ht="16.5" thickBot="1" x14ac:dyDescent="0.3">
      <c r="A27" s="1052" t="s">
        <v>777</v>
      </c>
      <c r="B27" s="1053"/>
      <c r="C27" s="1053"/>
      <c r="D27" s="1053"/>
      <c r="E27" s="1053"/>
      <c r="F27" s="1054"/>
      <c r="G27" s="1072" t="str">
        <f>IF(G26="NA","",IF(G25&lt;=N24,"5410.11","5410.11"))</f>
        <v/>
      </c>
      <c r="H27" s="1073" t="str">
        <f t="shared" ref="H27" si="2">IF(B27="IN_NOX","NA",IF(B27="NA","NA",IF(AND(B27&gt;=14.5%,B27&lt;29.5%),"5410.13",IF(AND(B27&gt;=29.5%,B27&lt;49.5%),"5410.15",IF(B27&gt;=49.5%,"5410.17","NA")))))</f>
        <v>NA</v>
      </c>
      <c r="I27" s="1072" t="str">
        <f>IF(I26="NA","",IF(AND(I26&gt;=14.5%,I26&lt;29.5%),"5410.13",IF(AND(I26&gt;=29.5%,I26&lt;49.5%),"5410.15",IF(I26&gt;=49.5%,"5410.17","5410.13"))))</f>
        <v/>
      </c>
      <c r="J27" s="1074" t="str">
        <f t="shared" ref="J27" si="3">IF(D27="IN_NOX","NA",IF(D27="NA","NA",IF(AND(D27&gt;=14.5%,D27&lt;29.5%),"5410.13",IF(AND(D27&gt;=29.5%,D27&lt;49.5%),"5410.15",IF(D27&gt;=49.5%,"5410.17","NA")))))</f>
        <v>NA</v>
      </c>
      <c r="K27" s="1073"/>
      <c r="L27" s="1075"/>
      <c r="O27" s="612"/>
      <c r="P27" s="612"/>
      <c r="Q27" s="612"/>
      <c r="R27" s="612"/>
      <c r="S27" s="612"/>
      <c r="T27" s="612"/>
      <c r="U27" s="612"/>
      <c r="V27" s="612"/>
      <c r="W27" s="612"/>
      <c r="X27" s="612"/>
      <c r="Y27" s="612"/>
      <c r="Z27" s="612"/>
      <c r="AA27" s="612"/>
      <c r="AB27" s="612"/>
      <c r="AC27" s="612"/>
      <c r="AD27" s="612"/>
      <c r="AE27" s="612"/>
      <c r="AF27" s="612"/>
      <c r="AG27" s="612"/>
      <c r="AH27" s="612"/>
      <c r="AI27" s="612"/>
      <c r="AJ27" s="612"/>
      <c r="AK27" s="612"/>
      <c r="AL27" s="612"/>
      <c r="AM27" s="612"/>
      <c r="AN27" s="612"/>
      <c r="AO27" s="612"/>
      <c r="AP27" s="612"/>
      <c r="AQ27" s="612"/>
      <c r="AR27" s="612"/>
      <c r="AS27" s="612"/>
      <c r="AT27" s="612"/>
      <c r="AU27" s="612"/>
      <c r="AV27" s="612"/>
      <c r="AW27" s="612"/>
      <c r="AX27" s="612"/>
      <c r="AY27" s="612"/>
      <c r="AZ27" s="612"/>
      <c r="BA27" s="612"/>
      <c r="BB27" s="612"/>
    </row>
    <row r="28" spans="1:54" ht="17.25" thickTop="1" thickBot="1" x14ac:dyDescent="0.3">
      <c r="A28" s="1046"/>
      <c r="B28" s="1046"/>
      <c r="C28" s="1046"/>
      <c r="D28" s="1046"/>
      <c r="E28" s="1046"/>
      <c r="F28" s="1046"/>
      <c r="G28" s="1046"/>
      <c r="H28" s="1046"/>
      <c r="I28" s="1046"/>
      <c r="J28" s="1046"/>
      <c r="K28" s="1046"/>
      <c r="L28" s="1046"/>
      <c r="O28" s="612"/>
      <c r="P28" s="612"/>
      <c r="Q28" s="612"/>
      <c r="R28" s="612"/>
      <c r="S28" s="612"/>
      <c r="T28" s="612"/>
      <c r="U28" s="612"/>
      <c r="V28" s="612"/>
      <c r="W28" s="612"/>
      <c r="X28" s="612"/>
      <c r="Y28" s="612"/>
      <c r="Z28" s="612"/>
      <c r="AA28" s="612"/>
      <c r="AB28" s="612"/>
      <c r="AC28" s="612"/>
      <c r="AD28" s="612"/>
      <c r="AE28" s="612"/>
      <c r="AF28" s="612"/>
      <c r="AG28" s="612"/>
      <c r="AH28" s="612"/>
      <c r="AI28" s="612"/>
      <c r="AJ28" s="612"/>
      <c r="AK28" s="612"/>
      <c r="AL28" s="612"/>
      <c r="AM28" s="612"/>
      <c r="AN28" s="612"/>
      <c r="AO28" s="612"/>
      <c r="AP28" s="612"/>
      <c r="AQ28" s="612"/>
      <c r="AR28" s="612"/>
      <c r="AS28" s="612"/>
      <c r="AT28" s="612"/>
      <c r="AU28" s="612"/>
      <c r="AV28" s="612"/>
      <c r="AW28" s="612"/>
      <c r="AX28" s="612"/>
      <c r="AY28" s="612"/>
      <c r="AZ28" s="612"/>
      <c r="BA28" s="612"/>
      <c r="BB28" s="612"/>
    </row>
    <row r="29" spans="1:54" ht="22.15" customHeight="1" thickTop="1" x14ac:dyDescent="0.25">
      <c r="A29" s="1034" t="s">
        <v>779</v>
      </c>
      <c r="B29" s="1035"/>
      <c r="C29" s="1035"/>
      <c r="D29" s="1035"/>
      <c r="E29" s="623" t="s">
        <v>1224</v>
      </c>
      <c r="F29" s="624"/>
      <c r="G29" s="1068"/>
      <c r="H29" s="1069"/>
      <c r="I29" s="1038" t="s">
        <v>770</v>
      </c>
      <c r="J29" s="1038"/>
      <c r="K29" s="1036"/>
      <c r="L29" s="1037"/>
      <c r="M29" s="622"/>
      <c r="O29" s="612"/>
      <c r="P29" s="612"/>
      <c r="Q29" s="612"/>
      <c r="R29" s="612"/>
      <c r="S29" s="612"/>
      <c r="T29" s="612"/>
      <c r="U29" s="612"/>
      <c r="V29" s="612"/>
      <c r="W29" s="612"/>
      <c r="X29" s="612"/>
      <c r="Y29" s="612"/>
      <c r="Z29" s="612"/>
      <c r="AA29" s="612"/>
      <c r="AB29" s="612"/>
      <c r="AC29" s="612"/>
      <c r="AD29" s="612"/>
      <c r="AE29" s="612"/>
      <c r="AF29" s="612"/>
      <c r="AG29" s="612"/>
      <c r="AH29" s="612"/>
      <c r="AI29" s="612"/>
      <c r="AJ29" s="612"/>
      <c r="AK29" s="612"/>
      <c r="AL29" s="612"/>
      <c r="AM29" s="612"/>
      <c r="AN29" s="612"/>
      <c r="AO29" s="612"/>
      <c r="AP29" s="612"/>
      <c r="AQ29" s="612"/>
      <c r="AR29" s="612"/>
      <c r="AS29" s="612"/>
      <c r="AT29" s="612"/>
      <c r="AU29" s="612"/>
      <c r="AV29" s="612"/>
      <c r="AW29" s="612"/>
      <c r="AX29" s="612"/>
      <c r="AY29" s="612"/>
      <c r="AZ29" s="612"/>
      <c r="BA29" s="612"/>
      <c r="BB29" s="612"/>
    </row>
    <row r="30" spans="1:54" ht="22.15" customHeight="1" x14ac:dyDescent="0.25">
      <c r="A30" s="1065"/>
      <c r="B30" s="1066"/>
      <c r="C30" s="1066"/>
      <c r="D30" s="1066"/>
      <c r="E30" s="1066"/>
      <c r="F30" s="1067"/>
      <c r="G30" s="1042" t="s">
        <v>771</v>
      </c>
      <c r="H30" s="1042"/>
      <c r="I30" s="1042" t="s">
        <v>772</v>
      </c>
      <c r="J30" s="1042"/>
      <c r="K30" s="1042" t="s">
        <v>773</v>
      </c>
      <c r="L30" s="1043"/>
      <c r="O30" s="612"/>
      <c r="P30" s="612"/>
      <c r="Q30" s="612"/>
      <c r="R30" s="612"/>
      <c r="S30" s="612"/>
      <c r="T30" s="612"/>
      <c r="U30" s="612"/>
      <c r="V30" s="612"/>
      <c r="W30" s="612"/>
      <c r="X30" s="612"/>
      <c r="Y30" s="612"/>
      <c r="Z30" s="612"/>
      <c r="AA30" s="612"/>
      <c r="AB30" s="612"/>
      <c r="AC30" s="612"/>
      <c r="AD30" s="612"/>
      <c r="AE30" s="612"/>
      <c r="AF30" s="612"/>
      <c r="AG30" s="612"/>
      <c r="AH30" s="612"/>
      <c r="AI30" s="612"/>
      <c r="AJ30" s="612"/>
      <c r="AK30" s="612"/>
      <c r="AL30" s="612"/>
      <c r="AM30" s="612"/>
      <c r="AN30" s="612"/>
      <c r="AO30" s="612"/>
      <c r="AP30" s="612"/>
      <c r="AQ30" s="612"/>
      <c r="AR30" s="612"/>
      <c r="AS30" s="612"/>
      <c r="AT30" s="612"/>
      <c r="AU30" s="612"/>
      <c r="AV30" s="612"/>
      <c r="AW30" s="612"/>
      <c r="AX30" s="612"/>
      <c r="AY30" s="612"/>
      <c r="AZ30" s="612"/>
      <c r="BA30" s="612"/>
      <c r="BB30" s="612"/>
    </row>
    <row r="31" spans="1:54" ht="22.15" customHeight="1" x14ac:dyDescent="0.25">
      <c r="A31" s="1023" t="s">
        <v>774</v>
      </c>
      <c r="B31" s="1024"/>
      <c r="C31" s="1024"/>
      <c r="D31" s="1024"/>
      <c r="E31" s="1024"/>
      <c r="F31" s="1025"/>
      <c r="G31" s="1026" t="str">
        <f>IF(K29&lt;=0,"",IF(G11="T2","",IF(G11="T3 IF IN ECA ELSE T2","",IF(K29&lt;130,17,IF(AND(K29&gt;=130,K29&lt;=1999),45*(K29^(-0.2)),IF(K29&gt;=2000,9.8))))))</f>
        <v/>
      </c>
      <c r="H31" s="1026"/>
      <c r="I31" s="1026" t="str">
        <f>IF(K29&lt;=0,"",IF(G11="T1","",IF(K29&lt;130,14.4,IF(AND(K29&gt;=130,K29&lt;=1999),44*(K29^(-0.23)),IF(K29&gt;=2000,7.7)))))</f>
        <v/>
      </c>
      <c r="J31" s="1026"/>
      <c r="K31" s="1026" t="str">
        <f>IF(K29&lt;=0,"",IF(G11="T1","",IF(G11="T2","",IF(K29&lt;130,3.4,IF(AND(K29&gt;=130,K29&lt;=1999),9*(K29^(-0.2)),IF(K29&gt;=2000,2))))))</f>
        <v/>
      </c>
      <c r="L31" s="1027"/>
      <c r="M31" s="636"/>
      <c r="N31" s="611" t="b">
        <f>IF(AND(K29&lt;130,K29&gt;0),14.4, IF(AND(K29&gt;=130, K29&lt;=1999), 44*(K29^(-0.23)), IF(K29&gt;=2000,  7.7)))</f>
        <v>0</v>
      </c>
      <c r="O31" s="612"/>
      <c r="P31" s="612"/>
      <c r="Q31" s="612"/>
      <c r="R31" s="612"/>
      <c r="S31" s="612"/>
      <c r="T31" s="612"/>
      <c r="U31" s="612"/>
      <c r="V31" s="612"/>
      <c r="W31" s="612"/>
      <c r="X31" s="612"/>
      <c r="Y31" s="612"/>
      <c r="Z31" s="612"/>
      <c r="AA31" s="612"/>
      <c r="AB31" s="612"/>
      <c r="AC31" s="612"/>
      <c r="AD31" s="612"/>
      <c r="AE31" s="612"/>
      <c r="AF31" s="612"/>
      <c r="AG31" s="612"/>
      <c r="AH31" s="612"/>
      <c r="AI31" s="612"/>
      <c r="AJ31" s="612"/>
      <c r="AK31" s="612"/>
      <c r="AL31" s="612"/>
      <c r="AM31" s="612"/>
      <c r="AN31" s="612"/>
      <c r="AO31" s="612"/>
      <c r="AP31" s="612"/>
      <c r="AQ31" s="612"/>
      <c r="AR31" s="612"/>
      <c r="AS31" s="612"/>
      <c r="AT31" s="612"/>
      <c r="AU31" s="612"/>
      <c r="AV31" s="612"/>
      <c r="AW31" s="612"/>
      <c r="AX31" s="612"/>
      <c r="AY31" s="612"/>
      <c r="AZ31" s="612"/>
      <c r="BA31" s="612"/>
      <c r="BB31" s="612"/>
    </row>
    <row r="32" spans="1:54" ht="22.15" customHeight="1" x14ac:dyDescent="0.25">
      <c r="A32" s="1028" t="s">
        <v>775</v>
      </c>
      <c r="B32" s="1029"/>
      <c r="C32" s="1029"/>
      <c r="D32" s="1029"/>
      <c r="E32" s="1029"/>
      <c r="F32" s="1030"/>
      <c r="G32" s="1031"/>
      <c r="H32" s="1031"/>
      <c r="I32" s="1031"/>
      <c r="J32" s="1031"/>
      <c r="K32" s="1031"/>
      <c r="L32" s="1032"/>
      <c r="M32" s="622"/>
      <c r="O32" s="612"/>
      <c r="P32" s="612"/>
      <c r="Q32" s="612"/>
      <c r="R32" s="612"/>
      <c r="S32" s="612"/>
      <c r="T32" s="612"/>
      <c r="U32" s="612"/>
      <c r="V32" s="612"/>
      <c r="W32" s="612"/>
      <c r="X32" s="612"/>
      <c r="Y32" s="612"/>
      <c r="Z32" s="612"/>
      <c r="AA32" s="612"/>
      <c r="AB32" s="612"/>
      <c r="AC32" s="612"/>
      <c r="AD32" s="612"/>
      <c r="AE32" s="612"/>
      <c r="AF32" s="612"/>
      <c r="AG32" s="612"/>
      <c r="AH32" s="612"/>
      <c r="AI32" s="612"/>
      <c r="AJ32" s="612"/>
      <c r="AK32" s="612"/>
      <c r="AL32" s="612"/>
      <c r="AM32" s="612"/>
      <c r="AN32" s="612"/>
      <c r="AO32" s="612"/>
      <c r="AP32" s="612"/>
      <c r="AQ32" s="612"/>
      <c r="AR32" s="612"/>
      <c r="AS32" s="612"/>
      <c r="AT32" s="612"/>
      <c r="AU32" s="612"/>
      <c r="AV32" s="612"/>
      <c r="AW32" s="612"/>
      <c r="AX32" s="612"/>
      <c r="AY32" s="612"/>
      <c r="AZ32" s="612"/>
      <c r="BA32" s="612"/>
      <c r="BB32" s="612"/>
    </row>
    <row r="33" spans="1:54" ht="22.15" customHeight="1" x14ac:dyDescent="0.25">
      <c r="A33" s="1047" t="s">
        <v>776</v>
      </c>
      <c r="B33" s="1048"/>
      <c r="C33" s="1048"/>
      <c r="D33" s="1048"/>
      <c r="E33" s="1048"/>
      <c r="F33" s="1049"/>
      <c r="G33" s="1059" t="str">
        <f>IF(G32&gt;0,(ROUND(G31,1)-G32)/ROUND(G31,1),IF(AND(G31=0,G32=0),"NA", "NA"))</f>
        <v>NA</v>
      </c>
      <c r="H33" s="1059"/>
      <c r="I33" s="1059" t="str">
        <f>IF(I32&gt;0,(ROUND(I31,1)-I32)/ROUND(I31,1),IF(AND(I31=0,I32=0),"NA", "NA"))</f>
        <v>NA</v>
      </c>
      <c r="J33" s="1059"/>
      <c r="K33" s="1059" t="str">
        <f>IF(K32&gt;0,(ROUND(K31,1)-K32)/ROUND(K31,1),IF(AND(K31=0,K32=0),"NA", "NA"))</f>
        <v>NA</v>
      </c>
      <c r="L33" s="1060"/>
      <c r="O33" s="612"/>
      <c r="P33" s="612"/>
      <c r="Q33" s="612"/>
      <c r="R33" s="612"/>
      <c r="S33" s="612"/>
      <c r="T33" s="612"/>
      <c r="U33" s="612"/>
      <c r="V33" s="612"/>
      <c r="W33" s="612"/>
      <c r="X33" s="612"/>
      <c r="Y33" s="612"/>
      <c r="Z33" s="612"/>
      <c r="AA33" s="612"/>
      <c r="AB33" s="612"/>
      <c r="AC33" s="612"/>
      <c r="AD33" s="612"/>
      <c r="AE33" s="612"/>
      <c r="AF33" s="612"/>
      <c r="AG33" s="612"/>
      <c r="AH33" s="612"/>
      <c r="AI33" s="612"/>
      <c r="AJ33" s="612"/>
      <c r="AK33" s="612"/>
      <c r="AL33" s="612"/>
      <c r="AM33" s="612"/>
      <c r="AN33" s="612"/>
      <c r="AO33" s="612"/>
      <c r="AP33" s="612"/>
      <c r="AQ33" s="612"/>
      <c r="AR33" s="612"/>
      <c r="AS33" s="612"/>
      <c r="AT33" s="612"/>
      <c r="AU33" s="612"/>
      <c r="AV33" s="612"/>
      <c r="AW33" s="612"/>
      <c r="AX33" s="612"/>
      <c r="AY33" s="612"/>
      <c r="AZ33" s="612"/>
      <c r="BA33" s="612"/>
      <c r="BB33" s="612"/>
    </row>
    <row r="34" spans="1:54" ht="16.5" thickBot="1" x14ac:dyDescent="0.3">
      <c r="A34" s="1052" t="s">
        <v>777</v>
      </c>
      <c r="B34" s="1053"/>
      <c r="C34" s="1053"/>
      <c r="D34" s="1053"/>
      <c r="E34" s="1053"/>
      <c r="F34" s="1054"/>
      <c r="G34" s="1061" t="str">
        <f>IF(G33="NA","",IF(G32&lt;=N31,"5410.12","5410.12"))</f>
        <v/>
      </c>
      <c r="H34" s="1061" t="str">
        <f t="shared" ref="H34" si="4">IF(B34="IN_NOX","NA",IF(B34="NA","NA",IF(AND(B34&gt;=14.5%,B34&lt;29.5%),"5410.13",IF(AND(B34&gt;=29.5%,B34&lt;49.5%),"5410.15",IF(B34&gt;=49.5%,"5410.17","NA")))))</f>
        <v>NA</v>
      </c>
      <c r="I34" s="1061" t="str">
        <f>IF(I33="NA","",IF(AND(I33&gt;=14.5%,I33&lt;29.5%),"5410.14",IF(AND(I33&gt;=29.5%,I33&lt;49.5%),"5410.16",IF(I33&gt;=49.5%,"5410.18","5410.14"))))</f>
        <v/>
      </c>
      <c r="J34" s="1061" t="str">
        <f t="shared" ref="J34" si="5">IF(D34="IN_NOX","NA",IF(D34="NA","NA",IF(AND(D34&gt;=14.5%,D34&lt;29.5%),"5410.14",IF(AND(D34&gt;=29.5%,D34&lt;49.5%),"5410.16",IF(D34&gt;=49.5%,"5410.18","NA")))))</f>
        <v>NA</v>
      </c>
      <c r="K34" s="1061"/>
      <c r="L34" s="1062"/>
      <c r="O34" s="612"/>
      <c r="P34" s="612"/>
      <c r="Q34" s="612"/>
      <c r="R34" s="612"/>
      <c r="S34" s="612"/>
      <c r="T34" s="612"/>
      <c r="U34" s="612"/>
      <c r="V34" s="612"/>
      <c r="W34" s="612"/>
      <c r="X34" s="612"/>
      <c r="Y34" s="612"/>
      <c r="Z34" s="612"/>
      <c r="AA34" s="612"/>
      <c r="AB34" s="612"/>
      <c r="AC34" s="612"/>
      <c r="AD34" s="612"/>
      <c r="AE34" s="612"/>
      <c r="AF34" s="612"/>
      <c r="AG34" s="612"/>
      <c r="AH34" s="612"/>
      <c r="AI34" s="612"/>
      <c r="AJ34" s="612"/>
      <c r="AK34" s="612"/>
      <c r="AL34" s="612"/>
      <c r="AM34" s="612"/>
      <c r="AN34" s="612"/>
      <c r="AO34" s="612"/>
      <c r="AP34" s="612"/>
      <c r="AQ34" s="612"/>
      <c r="AR34" s="612"/>
      <c r="AS34" s="612"/>
      <c r="AT34" s="612"/>
      <c r="AU34" s="612"/>
      <c r="AV34" s="612"/>
      <c r="AW34" s="612"/>
      <c r="AX34" s="612"/>
      <c r="AY34" s="612"/>
      <c r="AZ34" s="612"/>
      <c r="BA34" s="612"/>
      <c r="BB34" s="612"/>
    </row>
    <row r="35" spans="1:54" ht="17.25" thickTop="1" thickBot="1" x14ac:dyDescent="0.3">
      <c r="A35" s="1046"/>
      <c r="B35" s="1046"/>
      <c r="C35" s="1046"/>
      <c r="D35" s="1046"/>
      <c r="E35" s="1046"/>
      <c r="F35" s="1046"/>
      <c r="G35" s="1046"/>
      <c r="H35" s="1046"/>
      <c r="I35" s="1046"/>
      <c r="J35" s="1046"/>
      <c r="K35" s="1046"/>
      <c r="L35" s="1046"/>
      <c r="O35" s="612"/>
      <c r="P35" s="612"/>
      <c r="Q35" s="612"/>
      <c r="R35" s="612"/>
      <c r="S35" s="612"/>
      <c r="T35" s="612"/>
      <c r="U35" s="612"/>
      <c r="V35" s="612"/>
      <c r="W35" s="612"/>
      <c r="X35" s="612"/>
      <c r="Y35" s="612"/>
      <c r="Z35" s="612"/>
      <c r="AA35" s="612"/>
      <c r="AB35" s="612"/>
      <c r="AC35" s="612"/>
      <c r="AD35" s="612"/>
      <c r="AE35" s="612"/>
      <c r="AF35" s="612"/>
      <c r="AG35" s="612"/>
      <c r="AH35" s="612"/>
      <c r="AI35" s="612"/>
      <c r="AJ35" s="612"/>
      <c r="AK35" s="612"/>
      <c r="AL35" s="612"/>
      <c r="AM35" s="612"/>
      <c r="AN35" s="612"/>
      <c r="AO35" s="612"/>
      <c r="AP35" s="612"/>
      <c r="AQ35" s="612"/>
      <c r="AR35" s="612"/>
      <c r="AS35" s="612"/>
      <c r="AT35" s="612"/>
      <c r="AU35" s="612"/>
      <c r="AV35" s="612"/>
      <c r="AW35" s="612"/>
      <c r="AX35" s="612"/>
      <c r="AY35" s="612"/>
      <c r="AZ35" s="612"/>
      <c r="BA35" s="612"/>
      <c r="BB35" s="612"/>
    </row>
    <row r="36" spans="1:54" ht="22.15" customHeight="1" thickTop="1" x14ac:dyDescent="0.25">
      <c r="A36" s="1034" t="s">
        <v>780</v>
      </c>
      <c r="B36" s="1035"/>
      <c r="C36" s="1035"/>
      <c r="D36" s="1035"/>
      <c r="E36" s="623" t="s">
        <v>1224</v>
      </c>
      <c r="F36" s="624"/>
      <c r="G36" s="1068"/>
      <c r="H36" s="1069"/>
      <c r="I36" s="1038" t="s">
        <v>770</v>
      </c>
      <c r="J36" s="1038"/>
      <c r="K36" s="1036"/>
      <c r="L36" s="1037"/>
      <c r="M36" s="622"/>
      <c r="O36" s="612"/>
      <c r="P36" s="612"/>
      <c r="Q36" s="612"/>
      <c r="R36" s="612"/>
      <c r="S36" s="612"/>
      <c r="T36" s="612"/>
      <c r="U36" s="612"/>
      <c r="V36" s="612"/>
      <c r="W36" s="612"/>
      <c r="X36" s="612"/>
      <c r="Y36" s="612"/>
      <c r="Z36" s="612"/>
      <c r="AA36" s="612"/>
      <c r="AB36" s="612"/>
      <c r="AC36" s="612"/>
      <c r="AD36" s="612"/>
      <c r="AE36" s="612"/>
      <c r="AF36" s="612"/>
      <c r="AG36" s="612"/>
      <c r="AH36" s="612"/>
      <c r="AI36" s="612"/>
      <c r="AJ36" s="612"/>
      <c r="AK36" s="612"/>
      <c r="AL36" s="612"/>
      <c r="AM36" s="612"/>
      <c r="AN36" s="612"/>
      <c r="AO36" s="612"/>
      <c r="AP36" s="612"/>
      <c r="AQ36" s="612"/>
      <c r="AR36" s="612"/>
      <c r="AS36" s="612"/>
      <c r="AT36" s="612"/>
      <c r="AU36" s="612"/>
      <c r="AV36" s="612"/>
      <c r="AW36" s="612"/>
      <c r="AX36" s="612"/>
      <c r="AY36" s="612"/>
      <c r="AZ36" s="612"/>
      <c r="BA36" s="612"/>
      <c r="BB36" s="612"/>
    </row>
    <row r="37" spans="1:54" ht="22.15" customHeight="1" x14ac:dyDescent="0.25">
      <c r="A37" s="1065"/>
      <c r="B37" s="1066"/>
      <c r="C37" s="1066"/>
      <c r="D37" s="1066"/>
      <c r="E37" s="1066"/>
      <c r="F37" s="1067"/>
      <c r="G37" s="1042" t="s">
        <v>771</v>
      </c>
      <c r="H37" s="1042"/>
      <c r="I37" s="1042" t="s">
        <v>772</v>
      </c>
      <c r="J37" s="1042"/>
      <c r="K37" s="1042" t="s">
        <v>773</v>
      </c>
      <c r="L37" s="1043"/>
      <c r="O37" s="612"/>
      <c r="P37" s="612"/>
      <c r="Q37" s="612"/>
      <c r="R37" s="612"/>
      <c r="S37" s="612"/>
      <c r="T37" s="612"/>
      <c r="U37" s="612"/>
      <c r="V37" s="612"/>
      <c r="W37" s="612"/>
      <c r="X37" s="612"/>
      <c r="Y37" s="612"/>
      <c r="Z37" s="612"/>
      <c r="AA37" s="612"/>
      <c r="AB37" s="612"/>
      <c r="AC37" s="612"/>
      <c r="AD37" s="612"/>
      <c r="AE37" s="612"/>
      <c r="AF37" s="612"/>
      <c r="AG37" s="612"/>
      <c r="AH37" s="612"/>
      <c r="AI37" s="612"/>
      <c r="AJ37" s="612"/>
      <c r="AK37" s="612"/>
      <c r="AL37" s="612"/>
      <c r="AM37" s="612"/>
      <c r="AN37" s="612"/>
      <c r="AO37" s="612"/>
      <c r="AP37" s="612"/>
      <c r="AQ37" s="612"/>
      <c r="AR37" s="612"/>
      <c r="AS37" s="612"/>
      <c r="AT37" s="612"/>
      <c r="AU37" s="612"/>
      <c r="AV37" s="612"/>
      <c r="AW37" s="612"/>
      <c r="AX37" s="612"/>
      <c r="AY37" s="612"/>
      <c r="AZ37" s="612"/>
      <c r="BA37" s="612"/>
      <c r="BB37" s="612"/>
    </row>
    <row r="38" spans="1:54" ht="22.15" customHeight="1" x14ac:dyDescent="0.25">
      <c r="A38" s="1023" t="s">
        <v>774</v>
      </c>
      <c r="B38" s="1024"/>
      <c r="C38" s="1024"/>
      <c r="D38" s="1024"/>
      <c r="E38" s="1024"/>
      <c r="F38" s="1025"/>
      <c r="G38" s="1026" t="str">
        <f>IF(K36&lt;=0,"",IF(G11="T2","",IF(G11="T3 IF IN ECA ELSE T2","",IF(K36&lt;130,17,IF(AND(K36&gt;=130,K36&lt;=1999),45*(K36^(-0.2)),IF(K36&gt;=2000,9.8))))))</f>
        <v/>
      </c>
      <c r="H38" s="1026"/>
      <c r="I38" s="1026" t="str">
        <f>IF(K36&lt;=0, "",IF(G11="T1", "",IF(K36&lt;130,14.4, IF(AND(K36&gt;=130, K36&lt;=1999), 44*(K36^(-0.23)), IF(K36&gt;=2000,  7.7)))))</f>
        <v/>
      </c>
      <c r="J38" s="1026"/>
      <c r="K38" s="1026" t="str">
        <f>IF(K36&lt;=0,"",IF(G11="T1","",IF(G11="T2","",IF(K36&lt;130,3.4,IF(AND(K36&gt;=130,K36&lt;=1999),9*(K36^(-0.2)),IF(K36&gt;=2000,2))))))</f>
        <v/>
      </c>
      <c r="L38" s="1027"/>
      <c r="M38" s="636"/>
      <c r="N38" s="611" t="b">
        <f>IF(AND(K36&lt;130,K36&gt;0),14.4, IF(AND(K36&gt;=130, K36&lt;=1999), 44*(K36^(-0.23)), IF(K36&gt;=2000,  7.7)))</f>
        <v>0</v>
      </c>
      <c r="O38" s="612"/>
      <c r="P38" s="612"/>
      <c r="Q38" s="612"/>
      <c r="R38" s="612"/>
      <c r="S38" s="612"/>
      <c r="T38" s="612"/>
      <c r="U38" s="612"/>
      <c r="V38" s="612"/>
      <c r="W38" s="612"/>
      <c r="X38" s="612"/>
      <c r="Y38" s="612"/>
      <c r="Z38" s="612"/>
      <c r="AA38" s="612"/>
      <c r="AB38" s="612"/>
      <c r="AC38" s="612"/>
      <c r="AD38" s="612"/>
      <c r="AE38" s="612"/>
      <c r="AF38" s="612"/>
      <c r="AG38" s="612"/>
      <c r="AH38" s="612"/>
      <c r="AI38" s="612"/>
      <c r="AJ38" s="612"/>
      <c r="AK38" s="612"/>
      <c r="AL38" s="612"/>
      <c r="AM38" s="612"/>
      <c r="AN38" s="612"/>
      <c r="AO38" s="612"/>
      <c r="AP38" s="612"/>
      <c r="AQ38" s="612"/>
      <c r="AR38" s="612"/>
      <c r="AS38" s="612"/>
      <c r="AT38" s="612"/>
      <c r="AU38" s="612"/>
      <c r="AV38" s="612"/>
      <c r="AW38" s="612"/>
      <c r="AX38" s="612"/>
      <c r="AY38" s="612"/>
      <c r="AZ38" s="612"/>
      <c r="BA38" s="612"/>
      <c r="BB38" s="612"/>
    </row>
    <row r="39" spans="1:54" ht="22.15" customHeight="1" x14ac:dyDescent="0.25">
      <c r="A39" s="1028" t="s">
        <v>775</v>
      </c>
      <c r="B39" s="1029"/>
      <c r="C39" s="1029"/>
      <c r="D39" s="1029"/>
      <c r="E39" s="1029"/>
      <c r="F39" s="1030"/>
      <c r="G39" s="1031"/>
      <c r="H39" s="1031"/>
      <c r="I39" s="1031"/>
      <c r="J39" s="1031"/>
      <c r="K39" s="1031"/>
      <c r="L39" s="1032"/>
      <c r="M39" s="622"/>
      <c r="O39" s="612"/>
      <c r="P39" s="612"/>
      <c r="Q39" s="612"/>
      <c r="R39" s="612"/>
      <c r="S39" s="612"/>
      <c r="T39" s="612"/>
      <c r="U39" s="612"/>
      <c r="V39" s="612"/>
      <c r="W39" s="612"/>
      <c r="X39" s="612"/>
      <c r="Y39" s="612"/>
      <c r="Z39" s="612"/>
      <c r="AA39" s="612"/>
      <c r="AB39" s="612"/>
      <c r="AC39" s="612"/>
      <c r="AD39" s="612"/>
      <c r="AE39" s="612"/>
      <c r="AF39" s="612"/>
      <c r="AG39" s="612"/>
      <c r="AH39" s="612"/>
      <c r="AI39" s="612"/>
      <c r="AJ39" s="612"/>
      <c r="AK39" s="612"/>
      <c r="AL39" s="612"/>
      <c r="AM39" s="612"/>
      <c r="AN39" s="612"/>
      <c r="AO39" s="612"/>
      <c r="AP39" s="612"/>
      <c r="AQ39" s="612"/>
      <c r="AR39" s="612"/>
      <c r="AS39" s="612"/>
      <c r="AT39" s="612"/>
      <c r="AU39" s="612"/>
      <c r="AV39" s="612"/>
      <c r="AW39" s="612"/>
      <c r="AX39" s="612"/>
      <c r="AY39" s="612"/>
      <c r="AZ39" s="612"/>
      <c r="BA39" s="612"/>
      <c r="BB39" s="612"/>
    </row>
    <row r="40" spans="1:54" ht="22.15" customHeight="1" x14ac:dyDescent="0.25">
      <c r="A40" s="1047" t="s">
        <v>776</v>
      </c>
      <c r="B40" s="1048"/>
      <c r="C40" s="1048"/>
      <c r="D40" s="1048"/>
      <c r="E40" s="1048"/>
      <c r="F40" s="1049"/>
      <c r="G40" s="1050" t="str">
        <f>IF(G39&gt;0,(ROUND(G38,1)-G39)/ROUND(G38,1),IF(AND(G38=0,G39=0),"NA", "NA"))</f>
        <v>NA</v>
      </c>
      <c r="H40" s="1050"/>
      <c r="I40" s="1050" t="str">
        <f>IF(I39&gt;0,(ROUND(I38,1)-I39)/ROUND(I38,1),IF(AND(I38=0,I39=0),"NA", "NA"))</f>
        <v>NA</v>
      </c>
      <c r="J40" s="1050"/>
      <c r="K40" s="1050" t="str">
        <f>IF(K39&gt;0,(ROUND(K38,1)-K39)/ROUND(K38,1),IF(AND(K38=0,K39=0),"NA", "NA"))</f>
        <v>NA</v>
      </c>
      <c r="L40" s="1051"/>
      <c r="O40" s="612"/>
      <c r="P40" s="612"/>
      <c r="Q40" s="612"/>
      <c r="R40" s="612"/>
      <c r="S40" s="612"/>
      <c r="T40" s="612"/>
      <c r="U40" s="612"/>
      <c r="V40" s="612"/>
      <c r="W40" s="612"/>
      <c r="X40" s="612"/>
      <c r="Y40" s="612"/>
      <c r="Z40" s="612"/>
      <c r="AA40" s="612"/>
      <c r="AB40" s="612"/>
      <c r="AC40" s="612"/>
      <c r="AD40" s="612"/>
      <c r="AE40" s="612"/>
      <c r="AF40" s="612"/>
      <c r="AG40" s="612"/>
      <c r="AH40" s="612"/>
      <c r="AI40" s="612"/>
      <c r="AJ40" s="612"/>
      <c r="AK40" s="612"/>
      <c r="AL40" s="612"/>
      <c r="AM40" s="612"/>
      <c r="AN40" s="612"/>
      <c r="AO40" s="612"/>
      <c r="AP40" s="612"/>
      <c r="AQ40" s="612"/>
      <c r="AR40" s="612"/>
      <c r="AS40" s="612"/>
      <c r="AT40" s="612"/>
      <c r="AU40" s="612"/>
      <c r="AV40" s="612"/>
      <c r="AW40" s="612"/>
      <c r="AX40" s="612"/>
      <c r="AY40" s="612"/>
      <c r="AZ40" s="612"/>
      <c r="BA40" s="612"/>
      <c r="BB40" s="612"/>
    </row>
    <row r="41" spans="1:54" ht="16.5" thickBot="1" x14ac:dyDescent="0.3">
      <c r="A41" s="1052" t="s">
        <v>777</v>
      </c>
      <c r="B41" s="1053"/>
      <c r="C41" s="1053"/>
      <c r="D41" s="1053"/>
      <c r="E41" s="1053"/>
      <c r="F41" s="1054"/>
      <c r="G41" s="1070" t="str">
        <f>IF(G40="NA","",IF(G39&lt;=N38,"5410.12","5410.12"))</f>
        <v/>
      </c>
      <c r="H41" s="1070" t="str">
        <f t="shared" ref="H41" si="6">IF(B41="IN_NOX","NA",IF(B41="NA","NA",IF(AND(B41&gt;=14.5%,B41&lt;29.5%),"5410.13",IF(AND(B41&gt;=29.5%,B41&lt;49.5%),"5410.15",IF(B41&gt;=49.5%,"5410.17","NA")))))</f>
        <v>NA</v>
      </c>
      <c r="I41" s="1070" t="str">
        <f>IF(I40="NA","",IF(AND(I40&gt;=14.5%,I40&lt;29.5%),"5410.14",IF(AND(I40&gt;=29.5%,I40&lt;49.5%),"5410.16",IF(I40&gt;=49.5%,"5410.18","5410.14"))))</f>
        <v/>
      </c>
      <c r="J41" s="1070" t="str">
        <f t="shared" ref="J41" si="7">IF(D41="IN_NOX","NA",IF(D41="NA","NA",IF(AND(D41&gt;=14.5%,D41&lt;29.5%),"5410.14",IF(AND(D41&gt;=29.5%,D41&lt;49.5%),"5410.16",IF(D41&gt;=49.5%,"5410.18","NA")))))</f>
        <v>NA</v>
      </c>
      <c r="K41" s="1070"/>
      <c r="L41" s="1071"/>
      <c r="O41" s="612"/>
      <c r="P41" s="612"/>
      <c r="Q41" s="612"/>
      <c r="R41" s="612"/>
      <c r="S41" s="612"/>
      <c r="T41" s="612"/>
      <c r="U41" s="612"/>
      <c r="V41" s="612"/>
      <c r="W41" s="612"/>
      <c r="X41" s="612"/>
      <c r="Y41" s="612"/>
      <c r="Z41" s="612"/>
      <c r="AA41" s="612"/>
      <c r="AB41" s="612"/>
      <c r="AC41" s="612"/>
      <c r="AD41" s="612"/>
      <c r="AE41" s="612"/>
      <c r="AF41" s="612"/>
      <c r="AG41" s="612"/>
      <c r="AH41" s="612"/>
      <c r="AI41" s="612"/>
      <c r="AJ41" s="612"/>
      <c r="AK41" s="612"/>
      <c r="AL41" s="612"/>
      <c r="AM41" s="612"/>
      <c r="AN41" s="612"/>
      <c r="AO41" s="612"/>
      <c r="AP41" s="612"/>
      <c r="AQ41" s="612"/>
      <c r="AR41" s="612"/>
      <c r="AS41" s="612"/>
      <c r="AT41" s="612"/>
      <c r="AU41" s="612"/>
      <c r="AV41" s="612"/>
      <c r="AW41" s="612"/>
      <c r="AX41" s="612"/>
      <c r="AY41" s="612"/>
      <c r="AZ41" s="612"/>
      <c r="BA41" s="612"/>
      <c r="BB41" s="612"/>
    </row>
    <row r="42" spans="1:54" ht="17.25" thickTop="1" thickBot="1" x14ac:dyDescent="0.3">
      <c r="A42" s="1046"/>
      <c r="B42" s="1046"/>
      <c r="C42" s="1046"/>
      <c r="D42" s="1046"/>
      <c r="E42" s="1046"/>
      <c r="F42" s="1046"/>
      <c r="G42" s="1046"/>
      <c r="H42" s="1046"/>
      <c r="I42" s="1046"/>
      <c r="J42" s="1046"/>
      <c r="K42" s="1046"/>
      <c r="L42" s="1046"/>
      <c r="O42" s="612"/>
      <c r="P42" s="612"/>
      <c r="Q42" s="612"/>
      <c r="R42" s="612"/>
      <c r="S42" s="612"/>
      <c r="T42" s="612"/>
      <c r="U42" s="612"/>
      <c r="V42" s="612"/>
      <c r="W42" s="612"/>
      <c r="X42" s="612"/>
      <c r="Y42" s="612"/>
      <c r="Z42" s="612"/>
      <c r="AA42" s="612"/>
      <c r="AB42" s="612"/>
      <c r="AC42" s="612"/>
      <c r="AD42" s="612"/>
      <c r="AE42" s="612"/>
      <c r="AF42" s="612"/>
      <c r="AG42" s="612"/>
      <c r="AH42" s="612"/>
      <c r="AI42" s="612"/>
      <c r="AJ42" s="612"/>
      <c r="AK42" s="612"/>
      <c r="AL42" s="612"/>
      <c r="AM42" s="612"/>
      <c r="AN42" s="612"/>
      <c r="AO42" s="612"/>
      <c r="AP42" s="612"/>
      <c r="AQ42" s="612"/>
      <c r="AR42" s="612"/>
      <c r="AS42" s="612"/>
      <c r="AT42" s="612"/>
      <c r="AU42" s="612"/>
      <c r="AV42" s="612"/>
      <c r="AW42" s="612"/>
      <c r="AX42" s="612"/>
      <c r="AY42" s="612"/>
      <c r="AZ42" s="612"/>
      <c r="BA42" s="612"/>
      <c r="BB42" s="612"/>
    </row>
    <row r="43" spans="1:54" ht="22.15" customHeight="1" thickTop="1" x14ac:dyDescent="0.25">
      <c r="A43" s="637" t="s">
        <v>781</v>
      </c>
      <c r="B43" s="638"/>
      <c r="C43" s="638"/>
      <c r="D43" s="638"/>
      <c r="E43" s="623" t="s">
        <v>1224</v>
      </c>
      <c r="F43" s="624"/>
      <c r="G43" s="1068"/>
      <c r="H43" s="1069"/>
      <c r="I43" s="1038" t="s">
        <v>770</v>
      </c>
      <c r="J43" s="1038"/>
      <c r="K43" s="1036"/>
      <c r="L43" s="1037"/>
      <c r="M43" s="622"/>
      <c r="O43" s="612"/>
      <c r="P43" s="612"/>
      <c r="Q43" s="612"/>
      <c r="R43" s="612"/>
      <c r="S43" s="612"/>
      <c r="T43" s="612"/>
      <c r="U43" s="612"/>
      <c r="V43" s="612"/>
      <c r="W43" s="612"/>
      <c r="X43" s="612"/>
      <c r="Y43" s="612"/>
      <c r="Z43" s="612"/>
      <c r="AA43" s="612"/>
      <c r="AB43" s="612"/>
      <c r="AC43" s="612"/>
      <c r="AD43" s="612"/>
      <c r="AE43" s="612"/>
      <c r="AF43" s="612"/>
      <c r="AG43" s="612"/>
      <c r="AH43" s="612"/>
      <c r="AI43" s="612"/>
      <c r="AJ43" s="612"/>
      <c r="AK43" s="612"/>
      <c r="AL43" s="612"/>
      <c r="AM43" s="612"/>
      <c r="AN43" s="612"/>
      <c r="AO43" s="612"/>
      <c r="AP43" s="612"/>
      <c r="AQ43" s="612"/>
      <c r="AR43" s="612"/>
      <c r="AS43" s="612"/>
      <c r="AT43" s="612"/>
      <c r="AU43" s="612"/>
      <c r="AV43" s="612"/>
      <c r="AW43" s="612"/>
      <c r="AX43" s="612"/>
      <c r="AY43" s="612"/>
      <c r="AZ43" s="612"/>
      <c r="BA43" s="612"/>
      <c r="BB43" s="612"/>
    </row>
    <row r="44" spans="1:54" ht="22.15" customHeight="1" x14ac:dyDescent="0.25">
      <c r="A44" s="1065"/>
      <c r="B44" s="1066"/>
      <c r="C44" s="1066"/>
      <c r="D44" s="1066"/>
      <c r="E44" s="1066"/>
      <c r="F44" s="1067"/>
      <c r="G44" s="1042" t="s">
        <v>771</v>
      </c>
      <c r="H44" s="1042"/>
      <c r="I44" s="1042" t="s">
        <v>772</v>
      </c>
      <c r="J44" s="1042"/>
      <c r="K44" s="1042" t="s">
        <v>773</v>
      </c>
      <c r="L44" s="1043"/>
      <c r="O44" s="612"/>
      <c r="P44" s="612"/>
      <c r="Q44" s="612"/>
      <c r="R44" s="612"/>
      <c r="S44" s="612"/>
      <c r="T44" s="612"/>
      <c r="U44" s="612"/>
      <c r="V44" s="612"/>
      <c r="W44" s="612"/>
      <c r="X44" s="612"/>
      <c r="Y44" s="612"/>
      <c r="Z44" s="612"/>
      <c r="AA44" s="612"/>
      <c r="AB44" s="612"/>
      <c r="AC44" s="612"/>
      <c r="AD44" s="612"/>
      <c r="AE44" s="612"/>
      <c r="AF44" s="612"/>
      <c r="AG44" s="612"/>
      <c r="AH44" s="612"/>
      <c r="AI44" s="612"/>
      <c r="AJ44" s="612"/>
      <c r="AK44" s="612"/>
      <c r="AL44" s="612"/>
      <c r="AM44" s="612"/>
      <c r="AN44" s="612"/>
      <c r="AO44" s="612"/>
      <c r="AP44" s="612"/>
      <c r="AQ44" s="612"/>
      <c r="AR44" s="612"/>
      <c r="AS44" s="612"/>
      <c r="AT44" s="612"/>
      <c r="AU44" s="612"/>
      <c r="AV44" s="612"/>
      <c r="AW44" s="612"/>
      <c r="AX44" s="612"/>
      <c r="AY44" s="612"/>
      <c r="AZ44" s="612"/>
      <c r="BA44" s="612"/>
      <c r="BB44" s="612"/>
    </row>
    <row r="45" spans="1:54" ht="22.15" customHeight="1" x14ac:dyDescent="0.25">
      <c r="A45" s="1023" t="s">
        <v>774</v>
      </c>
      <c r="B45" s="1024"/>
      <c r="C45" s="1024"/>
      <c r="D45" s="1024"/>
      <c r="E45" s="1024"/>
      <c r="F45" s="1025"/>
      <c r="G45" s="1026" t="str">
        <f>IF(K43&lt;=0,"",IF(G11="T2","",IF(G11="T3 IF IN ECA ELSE T2","",IF(K43&lt;130,17,IF(AND(K43&gt;=130,K43&lt;=1999),45*(K43^(-0.2)),IF(K43&gt;=2000,9.8))))))</f>
        <v/>
      </c>
      <c r="H45" s="1026"/>
      <c r="I45" s="1026" t="str">
        <f>IF(K43&lt;=0, "",IF(G11="T1", "",IF(K43&lt;130,14.4, IF(AND(K43&gt;=130, K43&lt;=1999), 44*(K43^(-0.23)), IF(K43&gt;=2000,  7.7)))))</f>
        <v/>
      </c>
      <c r="J45" s="1026"/>
      <c r="K45" s="1026" t="str">
        <f>IF(K43&lt;=0,"",IF(G11="T1","",IF(G11="T2","",IF(K43&lt;130,3.4,IF(AND(K43&gt;=130,K43&lt;=1999),9*(K43^(-0.2)),IF(K43&gt;=2000,2))))))</f>
        <v/>
      </c>
      <c r="L45" s="1027"/>
      <c r="M45" s="636"/>
      <c r="N45" s="611" t="b">
        <f>IF(AND(K43&lt;130,K43&gt;0),14.4, IF(AND(K43&gt;=130, K43&lt;=1999), 44*(K43^(-0.23)), IF(K43&gt;=2000,  7.7)))</f>
        <v>0</v>
      </c>
      <c r="O45" s="612"/>
      <c r="P45" s="612"/>
      <c r="Q45" s="612"/>
      <c r="R45" s="612"/>
      <c r="S45" s="612"/>
      <c r="T45" s="612"/>
      <c r="U45" s="612"/>
      <c r="V45" s="612"/>
      <c r="W45" s="612"/>
      <c r="X45" s="612"/>
      <c r="Y45" s="612"/>
      <c r="Z45" s="612"/>
      <c r="AA45" s="612"/>
      <c r="AB45" s="612"/>
      <c r="AC45" s="612"/>
      <c r="AD45" s="612"/>
      <c r="AE45" s="612"/>
      <c r="AF45" s="612"/>
      <c r="AG45" s="612"/>
      <c r="AH45" s="612"/>
      <c r="AI45" s="612"/>
      <c r="AJ45" s="612"/>
      <c r="AK45" s="612"/>
      <c r="AL45" s="612"/>
      <c r="AM45" s="612"/>
      <c r="AN45" s="612"/>
      <c r="AO45" s="612"/>
      <c r="AP45" s="612"/>
      <c r="AQ45" s="612"/>
      <c r="AR45" s="612"/>
      <c r="AS45" s="612"/>
      <c r="AT45" s="612"/>
      <c r="AU45" s="612"/>
      <c r="AV45" s="612"/>
      <c r="AW45" s="612"/>
      <c r="AX45" s="612"/>
      <c r="AY45" s="612"/>
      <c r="AZ45" s="612"/>
      <c r="BA45" s="612"/>
      <c r="BB45" s="612"/>
    </row>
    <row r="46" spans="1:54" ht="22.15" customHeight="1" x14ac:dyDescent="0.25">
      <c r="A46" s="1028" t="s">
        <v>775</v>
      </c>
      <c r="B46" s="1029"/>
      <c r="C46" s="1029"/>
      <c r="D46" s="1029"/>
      <c r="E46" s="1029"/>
      <c r="F46" s="1030"/>
      <c r="G46" s="1031"/>
      <c r="H46" s="1031"/>
      <c r="I46" s="1031"/>
      <c r="J46" s="1031"/>
      <c r="K46" s="1031"/>
      <c r="L46" s="1032"/>
      <c r="M46" s="622"/>
      <c r="O46" s="612"/>
      <c r="P46" s="612"/>
      <c r="Q46" s="612"/>
      <c r="R46" s="612"/>
      <c r="S46" s="612"/>
      <c r="T46" s="612"/>
      <c r="U46" s="612"/>
      <c r="V46" s="612"/>
      <c r="W46" s="612"/>
      <c r="X46" s="612"/>
      <c r="Y46" s="612"/>
      <c r="Z46" s="612"/>
      <c r="AA46" s="612"/>
      <c r="AB46" s="612"/>
      <c r="AC46" s="612"/>
      <c r="AD46" s="612"/>
      <c r="AE46" s="612"/>
      <c r="AF46" s="612"/>
      <c r="AG46" s="612"/>
      <c r="AH46" s="612"/>
      <c r="AI46" s="612"/>
      <c r="AJ46" s="612"/>
      <c r="AK46" s="612"/>
      <c r="AL46" s="612"/>
      <c r="AM46" s="612"/>
      <c r="AN46" s="612"/>
      <c r="AO46" s="612"/>
      <c r="AP46" s="612"/>
      <c r="AQ46" s="612"/>
      <c r="AR46" s="612"/>
      <c r="AS46" s="612"/>
      <c r="AT46" s="612"/>
      <c r="AU46" s="612"/>
      <c r="AV46" s="612"/>
      <c r="AW46" s="612"/>
      <c r="AX46" s="612"/>
      <c r="AY46" s="612"/>
      <c r="AZ46" s="612"/>
      <c r="BA46" s="612"/>
      <c r="BB46" s="612"/>
    </row>
    <row r="47" spans="1:54" ht="22.15" customHeight="1" x14ac:dyDescent="0.25">
      <c r="A47" s="1047" t="s">
        <v>776</v>
      </c>
      <c r="B47" s="1048"/>
      <c r="C47" s="1048"/>
      <c r="D47" s="1048"/>
      <c r="E47" s="1048"/>
      <c r="F47" s="1049"/>
      <c r="G47" s="1059" t="str">
        <f>IF(G46&gt;0,(ROUND(G45,1)-G46)/ROUND(G45,1),IF(AND(G45=0,G46=0),"NA", "NA"))</f>
        <v>NA</v>
      </c>
      <c r="H47" s="1059"/>
      <c r="I47" s="1059" t="str">
        <f>IF(I46&gt;0,(ROUND(I45,1)-I46)/ROUND(I45,1),IF(AND(I45=0,I46=0),"NA", "NA"))</f>
        <v>NA</v>
      </c>
      <c r="J47" s="1059"/>
      <c r="K47" s="1059" t="str">
        <f>IF(K46&gt;0,(ROUND(K45,1)-K46)/ROUND(K45,1),IF(AND(K45=0,K46=0),"NA", "NA"))</f>
        <v>NA</v>
      </c>
      <c r="L47" s="1060"/>
      <c r="O47" s="612"/>
      <c r="P47" s="612"/>
      <c r="Q47" s="612"/>
      <c r="R47" s="612"/>
      <c r="S47" s="612"/>
      <c r="T47" s="612"/>
      <c r="U47" s="612"/>
      <c r="V47" s="612"/>
      <c r="W47" s="612"/>
      <c r="X47" s="612"/>
      <c r="Y47" s="612"/>
      <c r="Z47" s="612"/>
      <c r="AA47" s="612"/>
      <c r="AB47" s="612"/>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2"/>
      <c r="AY47" s="612"/>
      <c r="AZ47" s="612"/>
      <c r="BA47" s="612"/>
      <c r="BB47" s="612"/>
    </row>
    <row r="48" spans="1:54" ht="16.5" thickBot="1" x14ac:dyDescent="0.3">
      <c r="A48" s="1052" t="s">
        <v>777</v>
      </c>
      <c r="B48" s="1053"/>
      <c r="C48" s="1053"/>
      <c r="D48" s="1053"/>
      <c r="E48" s="1053"/>
      <c r="F48" s="1054"/>
      <c r="G48" s="1061" t="str">
        <f>IF(G47="NA","",IF(G46&lt;=N45,"5410.12","5410.12"))</f>
        <v/>
      </c>
      <c r="H48" s="1061" t="str">
        <f t="shared" ref="H48" si="8">IF(B48="IN_NOX","NA",IF(B48="NA","NA",IF(AND(B48&gt;=14.5%,B48&lt;29.5%),"5410.13",IF(AND(B48&gt;=29.5%,B48&lt;49.5%),"5410.15",IF(B48&gt;=49.5%,"5410.17","NA")))))</f>
        <v>NA</v>
      </c>
      <c r="I48" s="1061" t="str">
        <f>IF(I47="NA","",IF(AND(I47&gt;=14.5%,I47&lt;29.5%),"5410.14",IF(AND(I47&gt;=29.5%,I47&lt;49.5%),"5410.16",IF(I47&gt;=49.5%,"5410.18","5410.14"))))</f>
        <v/>
      </c>
      <c r="J48" s="1061" t="str">
        <f t="shared" ref="J48" si="9">IF(D48="IN_NOX","NA",IF(D48="NA","NA",IF(AND(D48&gt;=14.5%,D48&lt;29.5%),"5410.14",IF(AND(D48&gt;=29.5%,D48&lt;49.5%),"5410.16",IF(D48&gt;=49.5%,"5410.18","NA")))))</f>
        <v>NA</v>
      </c>
      <c r="K48" s="1061"/>
      <c r="L48" s="1062"/>
      <c r="O48" s="612"/>
      <c r="P48" s="612"/>
      <c r="Q48" s="612"/>
      <c r="R48" s="612"/>
      <c r="S48" s="612"/>
      <c r="T48" s="612"/>
      <c r="U48" s="612"/>
      <c r="V48" s="612"/>
      <c r="W48" s="612"/>
      <c r="X48" s="612"/>
      <c r="Y48" s="612"/>
      <c r="Z48" s="612"/>
      <c r="AA48" s="612"/>
      <c r="AB48" s="612"/>
      <c r="AC48" s="612"/>
      <c r="AD48" s="612"/>
      <c r="AE48" s="612"/>
      <c r="AF48" s="612"/>
      <c r="AG48" s="612"/>
      <c r="AH48" s="612"/>
      <c r="AI48" s="612"/>
      <c r="AJ48" s="612"/>
      <c r="AK48" s="612"/>
      <c r="AL48" s="612"/>
      <c r="AM48" s="612"/>
      <c r="AN48" s="612"/>
      <c r="AO48" s="612"/>
      <c r="AP48" s="612"/>
      <c r="AQ48" s="612"/>
      <c r="AR48" s="612"/>
      <c r="AS48" s="612"/>
      <c r="AT48" s="612"/>
      <c r="AU48" s="612"/>
      <c r="AV48" s="612"/>
      <c r="AW48" s="612"/>
      <c r="AX48" s="612"/>
      <c r="AY48" s="612"/>
      <c r="AZ48" s="612"/>
      <c r="BA48" s="612"/>
      <c r="BB48" s="612"/>
    </row>
    <row r="49" spans="1:54" ht="17.25" thickTop="1" thickBot="1" x14ac:dyDescent="0.3">
      <c r="A49" s="1046"/>
      <c r="B49" s="1046"/>
      <c r="C49" s="1046"/>
      <c r="D49" s="1046"/>
      <c r="E49" s="1046"/>
      <c r="F49" s="1046"/>
      <c r="G49" s="1046"/>
      <c r="H49" s="1046"/>
      <c r="I49" s="1046"/>
      <c r="J49" s="1046"/>
      <c r="K49" s="1046"/>
      <c r="L49" s="1046"/>
      <c r="O49" s="612"/>
      <c r="P49" s="612"/>
      <c r="Q49" s="612"/>
      <c r="R49" s="612"/>
      <c r="S49" s="612"/>
      <c r="T49" s="612"/>
      <c r="U49" s="612"/>
      <c r="V49" s="612"/>
      <c r="W49" s="612"/>
      <c r="X49" s="612"/>
      <c r="Y49" s="612"/>
      <c r="Z49" s="612"/>
      <c r="AA49" s="612"/>
      <c r="AB49" s="612"/>
      <c r="AC49" s="612"/>
      <c r="AD49" s="612"/>
      <c r="AE49" s="612"/>
      <c r="AF49" s="612"/>
      <c r="AG49" s="612"/>
      <c r="AH49" s="612"/>
      <c r="AI49" s="612"/>
      <c r="AJ49" s="612"/>
      <c r="AK49" s="612"/>
      <c r="AL49" s="612"/>
      <c r="AM49" s="612"/>
      <c r="AN49" s="612"/>
      <c r="AO49" s="612"/>
      <c r="AP49" s="612"/>
      <c r="AQ49" s="612"/>
      <c r="AR49" s="612"/>
      <c r="AS49" s="612"/>
      <c r="AT49" s="612"/>
      <c r="AU49" s="612"/>
      <c r="AV49" s="612"/>
      <c r="AW49" s="612"/>
      <c r="AX49" s="612"/>
      <c r="AY49" s="612"/>
      <c r="AZ49" s="612"/>
      <c r="BA49" s="612"/>
      <c r="BB49" s="612"/>
    </row>
    <row r="50" spans="1:54" ht="22.15" customHeight="1" thickTop="1" x14ac:dyDescent="0.25">
      <c r="A50" s="1034" t="s">
        <v>782</v>
      </c>
      <c r="B50" s="1035"/>
      <c r="C50" s="1035"/>
      <c r="D50" s="1035"/>
      <c r="E50" s="623" t="s">
        <v>1224</v>
      </c>
      <c r="F50" s="624"/>
      <c r="G50" s="1063"/>
      <c r="H50" s="1064"/>
      <c r="I50" s="1038" t="s">
        <v>770</v>
      </c>
      <c r="J50" s="1038"/>
      <c r="K50" s="1036"/>
      <c r="L50" s="1037"/>
      <c r="M50" s="62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612"/>
      <c r="AL50" s="612"/>
      <c r="AM50" s="612"/>
      <c r="AN50" s="612"/>
      <c r="AO50" s="612"/>
      <c r="AP50" s="612"/>
      <c r="AQ50" s="612"/>
      <c r="AR50" s="612"/>
      <c r="AS50" s="612"/>
      <c r="AT50" s="612"/>
      <c r="AU50" s="612"/>
      <c r="AV50" s="612"/>
      <c r="AW50" s="612"/>
      <c r="AX50" s="612"/>
      <c r="AY50" s="612"/>
      <c r="AZ50" s="612"/>
      <c r="BA50" s="612"/>
      <c r="BB50" s="612"/>
    </row>
    <row r="51" spans="1:54" ht="22.15" customHeight="1" x14ac:dyDescent="0.25">
      <c r="A51" s="1065"/>
      <c r="B51" s="1066"/>
      <c r="C51" s="1066"/>
      <c r="D51" s="1066"/>
      <c r="E51" s="1066"/>
      <c r="F51" s="1067"/>
      <c r="G51" s="1042" t="s">
        <v>771</v>
      </c>
      <c r="H51" s="1042"/>
      <c r="I51" s="1042" t="s">
        <v>772</v>
      </c>
      <c r="J51" s="1042"/>
      <c r="K51" s="1042" t="s">
        <v>773</v>
      </c>
      <c r="L51" s="1043"/>
      <c r="O51" s="612"/>
      <c r="P51" s="612"/>
      <c r="Q51" s="612"/>
      <c r="R51" s="612"/>
      <c r="S51" s="612"/>
      <c r="T51" s="612"/>
      <c r="U51" s="612"/>
      <c r="V51" s="612"/>
      <c r="W51" s="612"/>
      <c r="X51" s="612"/>
      <c r="Y51" s="612"/>
      <c r="Z51" s="612"/>
      <c r="AA51" s="612"/>
      <c r="AB51" s="612"/>
      <c r="AC51" s="612"/>
      <c r="AD51" s="612"/>
      <c r="AE51" s="612"/>
      <c r="AF51" s="612"/>
      <c r="AG51" s="612"/>
      <c r="AH51" s="612"/>
      <c r="AI51" s="612"/>
      <c r="AJ51" s="612"/>
      <c r="AK51" s="612"/>
      <c r="AL51" s="612"/>
      <c r="AM51" s="612"/>
      <c r="AN51" s="612"/>
      <c r="AO51" s="612"/>
      <c r="AP51" s="612"/>
      <c r="AQ51" s="612"/>
      <c r="AR51" s="612"/>
      <c r="AS51" s="612"/>
      <c r="AT51" s="612"/>
      <c r="AU51" s="612"/>
      <c r="AV51" s="612"/>
      <c r="AW51" s="612"/>
      <c r="AX51" s="612"/>
      <c r="AY51" s="612"/>
      <c r="AZ51" s="612"/>
      <c r="BA51" s="612"/>
      <c r="BB51" s="612"/>
    </row>
    <row r="52" spans="1:54" ht="22.15" customHeight="1" x14ac:dyDescent="0.25">
      <c r="A52" s="1023" t="s">
        <v>774</v>
      </c>
      <c r="B52" s="1024"/>
      <c r="C52" s="1024"/>
      <c r="D52" s="1024"/>
      <c r="E52" s="1024"/>
      <c r="F52" s="1025"/>
      <c r="G52" s="1026" t="str">
        <f>IF(K50&lt;=0,"",IF(G11="T2","",IF(G11="T3 IF IN ECA ELSE T2","",IF(K50&lt;130,17,IF(AND(K50&gt;=130,K50&lt;=1999),45*(K50^(-0.2)),IF(K50&gt;=2000,9.8))))))</f>
        <v/>
      </c>
      <c r="H52" s="1026"/>
      <c r="I52" s="1026" t="str">
        <f>IF(K50&lt;=0, "",IF(G11="T1", "",IF(K50&lt;130,14.4, IF(AND(K50&gt;=130, K50&lt;=1999), 44*(K50^(-0.23)), IF(K50&gt;=2000,  7.7)))))</f>
        <v/>
      </c>
      <c r="J52" s="1026"/>
      <c r="K52" s="1026" t="str">
        <f>IF(K50&lt;=0,"",IF(G11="T1","",IF(G11="T2","",IF(K50&lt;130,3.4,IF(AND(K50&gt;=130,K50&lt;=1999),9*(K50^(-0.2)),IF(K50&gt;=2000,2))))))</f>
        <v/>
      </c>
      <c r="L52" s="1027"/>
      <c r="M52" s="636"/>
      <c r="N52" s="611" t="b">
        <f>IF(AND(K50&lt;130,K50&gt;0),14.4, IF(AND(K50&gt;=130, K50&lt;=1999), 44*(K50^(-0.23)), IF(K50&gt;=2000,  7.7)))</f>
        <v>0</v>
      </c>
      <c r="O52" s="612"/>
      <c r="P52" s="612"/>
      <c r="Q52" s="612"/>
      <c r="R52" s="612"/>
      <c r="S52" s="612"/>
      <c r="T52" s="612"/>
      <c r="U52" s="612"/>
      <c r="V52" s="612"/>
      <c r="W52" s="612"/>
      <c r="X52" s="612"/>
      <c r="Y52" s="612"/>
      <c r="Z52" s="612"/>
      <c r="AA52" s="612"/>
      <c r="AB52" s="612"/>
      <c r="AC52" s="612"/>
      <c r="AD52" s="612"/>
      <c r="AE52" s="612"/>
      <c r="AF52" s="612"/>
      <c r="AG52" s="612"/>
      <c r="AH52" s="612"/>
      <c r="AI52" s="612"/>
      <c r="AJ52" s="612"/>
      <c r="AK52" s="612"/>
      <c r="AL52" s="612"/>
      <c r="AM52" s="612"/>
      <c r="AN52" s="612"/>
      <c r="AO52" s="612"/>
      <c r="AP52" s="612"/>
      <c r="AQ52" s="612"/>
      <c r="AR52" s="612"/>
      <c r="AS52" s="612"/>
      <c r="AT52" s="612"/>
      <c r="AU52" s="612"/>
      <c r="AV52" s="612"/>
      <c r="AW52" s="612"/>
      <c r="AX52" s="612"/>
      <c r="AY52" s="612"/>
      <c r="AZ52" s="612"/>
      <c r="BA52" s="612"/>
      <c r="BB52" s="612"/>
    </row>
    <row r="53" spans="1:54" ht="22.15" customHeight="1" x14ac:dyDescent="0.25">
      <c r="A53" s="1028" t="s">
        <v>775</v>
      </c>
      <c r="B53" s="1029"/>
      <c r="C53" s="1029"/>
      <c r="D53" s="1029"/>
      <c r="E53" s="1029"/>
      <c r="F53" s="1030"/>
      <c r="G53" s="1031"/>
      <c r="H53" s="1031"/>
      <c r="I53" s="1031"/>
      <c r="J53" s="1031"/>
      <c r="K53" s="1031"/>
      <c r="L53" s="1032"/>
      <c r="M53" s="622"/>
      <c r="O53" s="612"/>
      <c r="P53" s="612"/>
      <c r="Q53" s="612"/>
      <c r="R53" s="612"/>
      <c r="S53" s="612"/>
      <c r="T53" s="612"/>
      <c r="U53" s="612"/>
      <c r="V53" s="612"/>
      <c r="W53" s="612"/>
      <c r="X53" s="612"/>
      <c r="Y53" s="612"/>
      <c r="Z53" s="612"/>
      <c r="AA53" s="612"/>
      <c r="AB53" s="612"/>
      <c r="AC53" s="612"/>
      <c r="AD53" s="612"/>
      <c r="AE53" s="612"/>
      <c r="AF53" s="612"/>
      <c r="AG53" s="612"/>
      <c r="AH53" s="612"/>
      <c r="AI53" s="612"/>
      <c r="AJ53" s="612"/>
      <c r="AK53" s="612"/>
      <c r="AL53" s="612"/>
      <c r="AM53" s="612"/>
      <c r="AN53" s="612"/>
      <c r="AO53" s="612"/>
      <c r="AP53" s="612"/>
      <c r="AQ53" s="612"/>
      <c r="AR53" s="612"/>
      <c r="AS53" s="612"/>
      <c r="AT53" s="612"/>
      <c r="AU53" s="612"/>
      <c r="AV53" s="612"/>
      <c r="AW53" s="612"/>
      <c r="AX53" s="612"/>
      <c r="AY53" s="612"/>
      <c r="AZ53" s="612"/>
      <c r="BA53" s="612"/>
      <c r="BB53" s="612"/>
    </row>
    <row r="54" spans="1:54" ht="22.15" customHeight="1" x14ac:dyDescent="0.25">
      <c r="A54" s="1047" t="s">
        <v>776</v>
      </c>
      <c r="B54" s="1048"/>
      <c r="C54" s="1048"/>
      <c r="D54" s="1048"/>
      <c r="E54" s="1048"/>
      <c r="F54" s="1049"/>
      <c r="G54" s="1059" t="str">
        <f>IF(G53&gt;0,(ROUND(G52,1)-G53)/ROUND(G52,1),IF(AND(G52=0,G53=0),"NA", "NA"))</f>
        <v>NA</v>
      </c>
      <c r="H54" s="1059"/>
      <c r="I54" s="1059" t="str">
        <f>IF(I53&gt;0,(ROUND(I52,1)-I53)/ROUND(I52,1),IF(AND(I52=0,I53=0),"NA", "NA"))</f>
        <v>NA</v>
      </c>
      <c r="J54" s="1059"/>
      <c r="K54" s="1059" t="str">
        <f>IF(K53&gt;0,(ROUND(K52,1)-K53)/ROUND(K52,1),IF(AND(K52=0,K53=0),"NA", "NA"))</f>
        <v>NA</v>
      </c>
      <c r="L54" s="1060"/>
      <c r="O54" s="612"/>
      <c r="P54" s="612"/>
      <c r="Q54" s="612"/>
      <c r="R54" s="612"/>
      <c r="S54" s="612"/>
      <c r="T54" s="612"/>
      <c r="U54" s="612"/>
      <c r="V54" s="612"/>
      <c r="W54" s="612"/>
      <c r="X54" s="612"/>
      <c r="Y54" s="612"/>
      <c r="Z54" s="612"/>
      <c r="AA54" s="612"/>
      <c r="AB54" s="612"/>
      <c r="AC54" s="612"/>
      <c r="AD54" s="612"/>
      <c r="AE54" s="612"/>
      <c r="AF54" s="612"/>
      <c r="AG54" s="612"/>
      <c r="AH54" s="612"/>
      <c r="AI54" s="612"/>
      <c r="AJ54" s="612"/>
      <c r="AK54" s="612"/>
      <c r="AL54" s="612"/>
      <c r="AM54" s="612"/>
      <c r="AN54" s="612"/>
      <c r="AO54" s="612"/>
      <c r="AP54" s="612"/>
      <c r="AQ54" s="612"/>
      <c r="AR54" s="612"/>
      <c r="AS54" s="612"/>
      <c r="AT54" s="612"/>
      <c r="AU54" s="612"/>
      <c r="AV54" s="612"/>
      <c r="AW54" s="612"/>
      <c r="AX54" s="612"/>
      <c r="AY54" s="612"/>
      <c r="AZ54" s="612"/>
      <c r="BA54" s="612"/>
      <c r="BB54" s="612"/>
    </row>
    <row r="55" spans="1:54" ht="16.5" thickBot="1" x14ac:dyDescent="0.3">
      <c r="A55" s="1052" t="s">
        <v>777</v>
      </c>
      <c r="B55" s="1053"/>
      <c r="C55" s="1053"/>
      <c r="D55" s="1053"/>
      <c r="E55" s="1053"/>
      <c r="F55" s="1054"/>
      <c r="G55" s="1061" t="str">
        <f>IF(G54="NA","",IF(G53&lt;=N52,"5410.12","5410.12"))</f>
        <v/>
      </c>
      <c r="H55" s="1061" t="str">
        <f t="shared" ref="H55" si="10">IF(B55="IN_NOX","NA",IF(B55="NA","NA",IF(AND(B55&gt;=14.5%,B55&lt;29.5%),"5410.13",IF(AND(B55&gt;=29.5%,B55&lt;49.5%),"5410.15",IF(B55&gt;=49.5%,"5410.17","NA")))))</f>
        <v>NA</v>
      </c>
      <c r="I55" s="1061" t="str">
        <f>IF(I54="NA","",IF(AND(I54&gt;=14.5%,I54&lt;29.5%),"5410.14",IF(AND(I54&gt;=29.5%,I54&lt;49.5%),"5410.16",IF(I54&gt;=49.5%,"5410.18","5410.14"))))</f>
        <v/>
      </c>
      <c r="J55" s="1061" t="str">
        <f t="shared" ref="J55" si="11">IF(D55="IN_NOX","NA",IF(D55="NA","NA",IF(AND(D55&gt;=14.5%,D55&lt;29.5%),"5410.14",IF(AND(D55&gt;=29.5%,D55&lt;49.5%),"5410.16",IF(D55&gt;=49.5%,"5410.18","NA")))))</f>
        <v>NA</v>
      </c>
      <c r="K55" s="1061"/>
      <c r="L55" s="1062"/>
      <c r="O55" s="612"/>
      <c r="P55" s="612"/>
      <c r="Q55" s="612"/>
      <c r="R55" s="612"/>
      <c r="S55" s="612"/>
      <c r="T55" s="612"/>
      <c r="U55" s="612"/>
      <c r="V55" s="612"/>
      <c r="W55" s="612"/>
      <c r="X55" s="612"/>
      <c r="Y55" s="612"/>
      <c r="Z55" s="612"/>
      <c r="AA55" s="612"/>
      <c r="AB55" s="612"/>
      <c r="AC55" s="612"/>
      <c r="AD55" s="612"/>
      <c r="AE55" s="612"/>
      <c r="AF55" s="612"/>
      <c r="AG55" s="612"/>
      <c r="AH55" s="612"/>
      <c r="AI55" s="612"/>
      <c r="AJ55" s="612"/>
      <c r="AK55" s="612"/>
      <c r="AL55" s="612"/>
      <c r="AM55" s="612"/>
      <c r="AN55" s="612"/>
      <c r="AO55" s="612"/>
      <c r="AP55" s="612"/>
      <c r="AQ55" s="612"/>
      <c r="AR55" s="612"/>
      <c r="AS55" s="612"/>
      <c r="AT55" s="612"/>
      <c r="AU55" s="612"/>
      <c r="AV55" s="612"/>
      <c r="AW55" s="612"/>
      <c r="AX55" s="612"/>
      <c r="AY55" s="612"/>
      <c r="AZ55" s="612"/>
      <c r="BA55" s="612"/>
      <c r="BB55" s="612"/>
    </row>
    <row r="56" spans="1:54" ht="17.25" thickTop="1" thickBot="1" x14ac:dyDescent="0.3">
      <c r="A56" s="1046"/>
      <c r="B56" s="1046"/>
      <c r="C56" s="1046"/>
      <c r="D56" s="1046"/>
      <c r="E56" s="1046"/>
      <c r="F56" s="1046"/>
      <c r="G56" s="1046"/>
      <c r="H56" s="1046"/>
      <c r="I56" s="1046"/>
      <c r="J56" s="1046"/>
      <c r="K56" s="1046"/>
      <c r="L56" s="1046"/>
      <c r="O56" s="612"/>
      <c r="P56" s="612"/>
      <c r="Q56" s="612"/>
      <c r="R56" s="612"/>
      <c r="S56" s="612"/>
      <c r="T56" s="612"/>
      <c r="U56" s="612"/>
      <c r="V56" s="612"/>
      <c r="W56" s="612"/>
      <c r="X56" s="612"/>
      <c r="Y56" s="612"/>
      <c r="Z56" s="612"/>
      <c r="AA56" s="612"/>
      <c r="AB56" s="612"/>
      <c r="AC56" s="612"/>
      <c r="AD56" s="612"/>
      <c r="AE56" s="612"/>
      <c r="AF56" s="612"/>
      <c r="AG56" s="612"/>
      <c r="AH56" s="612"/>
      <c r="AI56" s="612"/>
      <c r="AJ56" s="612"/>
      <c r="AK56" s="612"/>
      <c r="AL56" s="612"/>
      <c r="AM56" s="612"/>
      <c r="AN56" s="612"/>
      <c r="AO56" s="612"/>
      <c r="AP56" s="612"/>
      <c r="AQ56" s="612"/>
      <c r="AR56" s="612"/>
      <c r="AS56" s="612"/>
      <c r="AT56" s="612"/>
      <c r="AU56" s="612"/>
      <c r="AV56" s="612"/>
      <c r="AW56" s="612"/>
      <c r="AX56" s="612"/>
      <c r="AY56" s="612"/>
      <c r="AZ56" s="612"/>
      <c r="BA56" s="612"/>
      <c r="BB56" s="612"/>
    </row>
    <row r="57" spans="1:54" ht="22.15" customHeight="1" thickTop="1" x14ac:dyDescent="0.25">
      <c r="A57" s="1034" t="s">
        <v>783</v>
      </c>
      <c r="B57" s="1035"/>
      <c r="C57" s="1035"/>
      <c r="D57" s="1035"/>
      <c r="E57" s="623" t="s">
        <v>1224</v>
      </c>
      <c r="F57" s="624"/>
      <c r="G57" s="1036"/>
      <c r="H57" s="1037"/>
      <c r="I57" s="1038" t="s">
        <v>770</v>
      </c>
      <c r="J57" s="1038"/>
      <c r="K57" s="1036"/>
      <c r="L57" s="1037"/>
      <c r="M57" s="622"/>
      <c r="O57" s="612"/>
      <c r="P57" s="612"/>
      <c r="Q57" s="612"/>
      <c r="R57" s="612"/>
      <c r="S57" s="612"/>
      <c r="T57" s="612"/>
      <c r="U57" s="612"/>
      <c r="V57" s="612"/>
      <c r="W57" s="612"/>
      <c r="X57" s="612"/>
      <c r="Y57" s="612"/>
      <c r="Z57" s="612"/>
      <c r="AA57" s="612"/>
      <c r="AB57" s="612"/>
      <c r="AC57" s="612"/>
      <c r="AD57" s="612"/>
      <c r="AE57" s="612"/>
      <c r="AF57" s="612"/>
      <c r="AG57" s="612"/>
      <c r="AH57" s="612"/>
      <c r="AI57" s="612"/>
      <c r="AJ57" s="612"/>
      <c r="AK57" s="612"/>
      <c r="AL57" s="612"/>
      <c r="AM57" s="612"/>
      <c r="AN57" s="612"/>
      <c r="AO57" s="612"/>
      <c r="AP57" s="612"/>
      <c r="AQ57" s="612"/>
      <c r="AR57" s="612"/>
      <c r="AS57" s="612"/>
      <c r="AT57" s="612"/>
      <c r="AU57" s="612"/>
      <c r="AV57" s="612"/>
      <c r="AW57" s="612"/>
      <c r="AX57" s="612"/>
      <c r="AY57" s="612"/>
      <c r="AZ57" s="612"/>
      <c r="BA57" s="612"/>
      <c r="BB57" s="612"/>
    </row>
    <row r="58" spans="1:54" ht="21.75" customHeight="1" x14ac:dyDescent="0.25">
      <c r="A58" s="1039"/>
      <c r="B58" s="1040"/>
      <c r="C58" s="1040"/>
      <c r="D58" s="1040"/>
      <c r="E58" s="1040"/>
      <c r="F58" s="1041"/>
      <c r="G58" s="1042" t="s">
        <v>771</v>
      </c>
      <c r="H58" s="1042"/>
      <c r="I58" s="1042" t="s">
        <v>772</v>
      </c>
      <c r="J58" s="1042"/>
      <c r="K58" s="1042" t="s">
        <v>773</v>
      </c>
      <c r="L58" s="1043"/>
      <c r="O58" s="612"/>
      <c r="P58" s="612"/>
      <c r="Q58" s="612"/>
      <c r="R58" s="612"/>
      <c r="S58" s="612"/>
      <c r="T58" s="612"/>
      <c r="U58" s="612"/>
      <c r="V58" s="612"/>
      <c r="W58" s="612"/>
      <c r="X58" s="612"/>
      <c r="Y58" s="612"/>
      <c r="Z58" s="612"/>
      <c r="AA58" s="612"/>
      <c r="AB58" s="612"/>
      <c r="AC58" s="612"/>
      <c r="AD58" s="612"/>
      <c r="AE58" s="612"/>
      <c r="AF58" s="612"/>
      <c r="AG58" s="612"/>
      <c r="AH58" s="612"/>
      <c r="AI58" s="612"/>
      <c r="AJ58" s="612"/>
      <c r="AK58" s="612"/>
      <c r="AL58" s="612"/>
      <c r="AM58" s="612"/>
      <c r="AN58" s="612"/>
      <c r="AO58" s="612"/>
      <c r="AP58" s="612"/>
      <c r="AQ58" s="612"/>
      <c r="AR58" s="612"/>
      <c r="AS58" s="612"/>
      <c r="AT58" s="612"/>
      <c r="AU58" s="612"/>
      <c r="AV58" s="612"/>
      <c r="AW58" s="612"/>
      <c r="AX58" s="612"/>
      <c r="AY58" s="612"/>
      <c r="AZ58" s="612"/>
      <c r="BA58" s="612"/>
      <c r="BB58" s="612"/>
    </row>
    <row r="59" spans="1:54" ht="22.15" customHeight="1" x14ac:dyDescent="0.25">
      <c r="A59" s="1023" t="s">
        <v>774</v>
      </c>
      <c r="B59" s="1024"/>
      <c r="C59" s="1024"/>
      <c r="D59" s="1024"/>
      <c r="E59" s="1024"/>
      <c r="F59" s="1025"/>
      <c r="G59" s="1026" t="str">
        <f>IF(K57&lt;=0,"",IF(G11="T2","",IF(G11="T3 IF IN ECA ELSE T2","",IF(K57&lt;130,17,IF(AND(K57&gt;=130,K57&lt;=1999),45*(K57^(-0.2)),IF(K57&gt;=2000,9.8))))))</f>
        <v/>
      </c>
      <c r="H59" s="1026"/>
      <c r="I59" s="1026" t="str">
        <f>IF(K57&lt;=0, "",IF(G11="T1", "",IF(K57&lt;130,14.4, IF(AND(K57&gt;=130, K57&lt;=1999), 44*(K57^(-0.23)), IF(K57&gt;=2000,  7.7)))))</f>
        <v/>
      </c>
      <c r="J59" s="1026"/>
      <c r="K59" s="1026" t="str">
        <f>IF(K57&lt;=0,"",IF(G11="T1","",IF(G11="T2","",IF(K57&lt;130,3.4,IF(AND(K57&gt;=130,K57&lt;=1999),9*(K57^(-0.2)),IF(K57&gt;=2000,2))))))</f>
        <v/>
      </c>
      <c r="L59" s="1027"/>
      <c r="M59" s="636"/>
      <c r="N59" s="611" t="b">
        <f>IF(AND(K57&lt;130,K57&gt;0),14.4, IF(AND(K57&gt;=130, K57&lt;=1999), 44*(K57^(-0.23)), IF(K57&gt;=2000,  7.7)))</f>
        <v>0</v>
      </c>
      <c r="O59" s="612"/>
      <c r="P59" s="612" t="s">
        <v>160</v>
      </c>
      <c r="Q59" s="612"/>
      <c r="R59" s="612"/>
      <c r="S59" s="612"/>
      <c r="T59" s="612"/>
      <c r="U59" s="612"/>
      <c r="V59" s="612"/>
      <c r="W59" s="612"/>
      <c r="X59" s="612"/>
      <c r="Y59" s="612"/>
      <c r="Z59" s="612"/>
      <c r="AA59" s="612"/>
      <c r="AB59" s="612"/>
      <c r="AC59" s="612"/>
      <c r="AD59" s="612"/>
      <c r="AE59" s="612"/>
      <c r="AF59" s="612"/>
      <c r="AG59" s="612"/>
      <c r="AH59" s="612"/>
      <c r="AI59" s="612"/>
      <c r="AJ59" s="612"/>
      <c r="AK59" s="612"/>
      <c r="AL59" s="612"/>
      <c r="AM59" s="612"/>
      <c r="AN59" s="612"/>
      <c r="AO59" s="612"/>
      <c r="AP59" s="612"/>
      <c r="AQ59" s="612"/>
      <c r="AR59" s="612"/>
      <c r="AS59" s="612"/>
      <c r="AT59" s="612"/>
      <c r="AU59" s="612"/>
      <c r="AV59" s="612"/>
      <c r="AW59" s="612"/>
      <c r="AX59" s="612"/>
      <c r="AY59" s="612"/>
      <c r="AZ59" s="612"/>
      <c r="BA59" s="612"/>
      <c r="BB59" s="612"/>
    </row>
    <row r="60" spans="1:54" ht="22.15" customHeight="1" x14ac:dyDescent="0.25">
      <c r="A60" s="1028" t="s">
        <v>775</v>
      </c>
      <c r="B60" s="1029"/>
      <c r="C60" s="1029"/>
      <c r="D60" s="1029"/>
      <c r="E60" s="1029"/>
      <c r="F60" s="1030"/>
      <c r="G60" s="1031"/>
      <c r="H60" s="1031"/>
      <c r="I60" s="1031"/>
      <c r="J60" s="1031"/>
      <c r="K60" s="1031"/>
      <c r="L60" s="1032"/>
      <c r="M60" s="622"/>
      <c r="O60" s="612"/>
      <c r="P60" s="612"/>
      <c r="Q60" s="612"/>
      <c r="R60" s="612"/>
      <c r="S60" s="612"/>
      <c r="T60" s="612"/>
      <c r="U60" s="612"/>
      <c r="V60" s="612"/>
      <c r="W60" s="612"/>
      <c r="X60" s="612"/>
      <c r="Y60" s="612"/>
      <c r="Z60" s="612"/>
      <c r="AA60" s="612"/>
      <c r="AB60" s="612"/>
      <c r="AC60" s="612"/>
      <c r="AD60" s="612"/>
      <c r="AE60" s="612"/>
      <c r="AF60" s="612"/>
      <c r="AG60" s="612"/>
      <c r="AH60" s="612"/>
      <c r="AI60" s="612"/>
      <c r="AJ60" s="612"/>
      <c r="AK60" s="612"/>
      <c r="AL60" s="612"/>
      <c r="AM60" s="612"/>
      <c r="AN60" s="612"/>
      <c r="AO60" s="612"/>
      <c r="AP60" s="612"/>
      <c r="AQ60" s="612"/>
      <c r="AR60" s="612"/>
      <c r="AS60" s="612"/>
      <c r="AT60" s="612"/>
      <c r="AU60" s="612"/>
      <c r="AV60" s="612"/>
      <c r="AW60" s="612"/>
      <c r="AX60" s="612"/>
      <c r="AY60" s="612"/>
      <c r="AZ60" s="612"/>
      <c r="BA60" s="612"/>
      <c r="BB60" s="612"/>
    </row>
    <row r="61" spans="1:54" ht="22.15" customHeight="1" x14ac:dyDescent="0.25">
      <c r="A61" s="1047" t="s">
        <v>776</v>
      </c>
      <c r="B61" s="1048"/>
      <c r="C61" s="1048"/>
      <c r="D61" s="1048"/>
      <c r="E61" s="1048"/>
      <c r="F61" s="1049"/>
      <c r="G61" s="1050" t="str">
        <f>IF(AND(G59&gt;0,G60&gt;0),(ROUND(G59,1)-G60)/ROUND(G59,1),IF(AND(G59=0,G60=0),"NA", "NA"))</f>
        <v>NA</v>
      </c>
      <c r="H61" s="1050"/>
      <c r="I61" s="1050" t="str">
        <f>IF(AND(I59&gt;0,I60&gt;0),(ROUND(I59,1)-I60)/ROUND(I59,1),IF(AND(I59=0,I60=0),"NA", "NA"))</f>
        <v>NA</v>
      </c>
      <c r="J61" s="1050"/>
      <c r="K61" s="1050" t="str">
        <f>IF(AND(K59&gt;0,K60&gt;0),(ROUND(K59,1)-K60)/ROUND(K59,1),IF(AND(K59=0,K60=0),"NA", "NA"))</f>
        <v>NA</v>
      </c>
      <c r="L61" s="1051"/>
      <c r="O61" s="612"/>
      <c r="P61" s="612"/>
      <c r="Q61" s="612"/>
      <c r="R61" s="612"/>
      <c r="S61" s="612"/>
      <c r="T61" s="612"/>
      <c r="U61" s="612"/>
      <c r="V61" s="612"/>
      <c r="W61" s="612"/>
      <c r="X61" s="612"/>
      <c r="Y61" s="612"/>
      <c r="Z61" s="612"/>
      <c r="AA61" s="612"/>
      <c r="AB61" s="612"/>
      <c r="AC61" s="612"/>
      <c r="AD61" s="612"/>
      <c r="AE61" s="612"/>
      <c r="AF61" s="612"/>
      <c r="AG61" s="612"/>
      <c r="AH61" s="612"/>
      <c r="AI61" s="612"/>
      <c r="AJ61" s="612"/>
      <c r="AK61" s="612"/>
      <c r="AL61" s="612"/>
      <c r="AM61" s="612"/>
      <c r="AN61" s="612"/>
      <c r="AO61" s="612"/>
      <c r="AP61" s="612"/>
      <c r="AQ61" s="612"/>
      <c r="AR61" s="612"/>
      <c r="AS61" s="612"/>
      <c r="AT61" s="612"/>
      <c r="AU61" s="612"/>
      <c r="AV61" s="612"/>
      <c r="AW61" s="612"/>
      <c r="AX61" s="612"/>
      <c r="AY61" s="612"/>
      <c r="AZ61" s="612"/>
      <c r="BA61" s="612"/>
      <c r="BB61" s="612"/>
    </row>
    <row r="62" spans="1:54" ht="16.5" thickBot="1" x14ac:dyDescent="0.3">
      <c r="A62" s="1052" t="s">
        <v>777</v>
      </c>
      <c r="B62" s="1053"/>
      <c r="C62" s="1053"/>
      <c r="D62" s="1053"/>
      <c r="E62" s="1053"/>
      <c r="F62" s="1054"/>
      <c r="G62" s="1055" t="str">
        <f>IF(G61="NA","",IF(G57="MAIN","5410.11", IF(G57="AUXILIARY","5410.12")))</f>
        <v/>
      </c>
      <c r="H62" s="1056"/>
      <c r="I62" s="1055" t="str">
        <f>IF(I61="NA","",IF(AND(I61&lt;14.5%,G57="AUXILIARY"),"5410.14",IF(AND(I61&gt;=14.5%,I61&lt;29.5%,G57="AUXILIARY"),"5410.14",IF(AND(I61&gt;=29.5%,I61&lt;49.5%,G57="AUXILIARY"),"5410.16",IF(AND(I61&gt;=49.5%,G57="AUXILIARY"),"5410.18",IF(AND(I61&lt;14.5%,G57="MAIN"),"5410.13",IF(AND(I61&gt;=14.5%,I61&lt;29.5%,G57="MAIN"),"5410.13",IF(AND(I61&gt;=29.5%,I61&lt;49.5%,G57="MAIN"),"5410.15",IF(AND(I61&gt;=49.5%,G57="MAIN"),"5410.17","")))))))))</f>
        <v/>
      </c>
      <c r="J62" s="1056" t="str">
        <f>IF(D62="IN_NOX","NA",IF(D62="NA","NA",IF(AND(D62&gt;=14.5%,D62&lt;29.5%,B58="AUXILIARY"),"5410.14",IF(AND(D62&gt;=29.5%,D62&lt;49.5%,B58="AUXILIARY"),"5410.16",IF(AND(D62&gt;=49.5%,B58="AUXILIARY"),"5410.18",IF(AND(D62&gt;=14.5%,D62&lt;29.5%,B58="MAIN"),"5410.13",IF(AND(D62&gt;=29.5%,D62&lt;49.5%,B58="MAIN"),"5410.15",IF(AND(D62&gt;=49.5%,B58="MAIN"),"5410.17","NA"))))))))</f>
        <v>NA</v>
      </c>
      <c r="K62" s="1057"/>
      <c r="L62" s="1058"/>
      <c r="O62" s="612"/>
      <c r="P62" s="612"/>
      <c r="Q62" s="612"/>
      <c r="R62" s="612"/>
      <c r="S62" s="612"/>
      <c r="T62" s="612"/>
      <c r="U62" s="612"/>
      <c r="V62" s="612"/>
      <c r="W62" s="612"/>
      <c r="X62" s="612"/>
      <c r="Y62" s="612"/>
      <c r="Z62" s="612"/>
      <c r="AA62" s="612"/>
      <c r="AB62" s="612"/>
      <c r="AC62" s="612"/>
      <c r="AD62" s="612"/>
      <c r="AE62" s="612"/>
      <c r="AF62" s="612"/>
      <c r="AG62" s="612"/>
      <c r="AH62" s="612"/>
      <c r="AI62" s="612"/>
      <c r="AJ62" s="612"/>
      <c r="AK62" s="612"/>
      <c r="AL62" s="612"/>
      <c r="AM62" s="612"/>
      <c r="AN62" s="612"/>
      <c r="AO62" s="612"/>
      <c r="AP62" s="612"/>
      <c r="AQ62" s="612"/>
      <c r="AR62" s="612"/>
      <c r="AS62" s="612"/>
      <c r="AT62" s="612"/>
      <c r="AU62" s="612"/>
      <c r="AV62" s="612"/>
      <c r="AW62" s="612"/>
      <c r="AX62" s="612"/>
      <c r="AY62" s="612"/>
      <c r="AZ62" s="612"/>
      <c r="BA62" s="612"/>
      <c r="BB62" s="612"/>
    </row>
    <row r="63" spans="1:54" ht="17.25" thickTop="1" thickBot="1" x14ac:dyDescent="0.3">
      <c r="A63" s="1046"/>
      <c r="B63" s="1046"/>
      <c r="C63" s="1046"/>
      <c r="D63" s="1046"/>
      <c r="E63" s="1046"/>
      <c r="F63" s="1046"/>
      <c r="G63" s="1046"/>
      <c r="H63" s="1046"/>
      <c r="I63" s="1046"/>
      <c r="J63" s="1046"/>
      <c r="K63" s="1046"/>
      <c r="L63" s="1046"/>
      <c r="O63" s="612"/>
      <c r="P63" s="612"/>
      <c r="Q63" s="612"/>
      <c r="R63" s="612"/>
      <c r="S63" s="612"/>
      <c r="T63" s="612"/>
      <c r="U63" s="612"/>
      <c r="V63" s="612"/>
      <c r="W63" s="612"/>
      <c r="X63" s="612"/>
      <c r="Y63" s="612"/>
      <c r="Z63" s="612"/>
      <c r="AA63" s="612"/>
      <c r="AB63" s="612"/>
      <c r="AC63" s="612"/>
      <c r="AD63" s="612"/>
      <c r="AE63" s="612"/>
      <c r="AF63" s="612"/>
      <c r="AG63" s="612"/>
      <c r="AH63" s="612"/>
      <c r="AI63" s="612"/>
      <c r="AJ63" s="612"/>
      <c r="AK63" s="612"/>
      <c r="AL63" s="612"/>
      <c r="AM63" s="612"/>
      <c r="AN63" s="612"/>
      <c r="AO63" s="612"/>
      <c r="AP63" s="612"/>
      <c r="AQ63" s="612"/>
      <c r="AR63" s="612"/>
      <c r="AS63" s="612"/>
      <c r="AT63" s="612"/>
      <c r="AU63" s="612"/>
      <c r="AV63" s="612"/>
      <c r="AW63" s="612"/>
      <c r="AX63" s="612"/>
      <c r="AY63" s="612"/>
      <c r="AZ63" s="612"/>
      <c r="BA63" s="612"/>
      <c r="BB63" s="612"/>
    </row>
    <row r="64" spans="1:54" ht="22.15" customHeight="1" thickTop="1" x14ac:dyDescent="0.25">
      <c r="A64" s="1034" t="s">
        <v>783</v>
      </c>
      <c r="B64" s="1035"/>
      <c r="C64" s="1035"/>
      <c r="D64" s="1035"/>
      <c r="E64" s="623" t="s">
        <v>1224</v>
      </c>
      <c r="F64" s="624"/>
      <c r="G64" s="1036"/>
      <c r="H64" s="1037"/>
      <c r="I64" s="1038" t="s">
        <v>770</v>
      </c>
      <c r="J64" s="1038"/>
      <c r="K64" s="1036"/>
      <c r="L64" s="1037"/>
      <c r="M64" s="622"/>
      <c r="O64" s="612"/>
      <c r="P64" s="612"/>
      <c r="Q64" s="612"/>
      <c r="R64" s="612"/>
      <c r="S64" s="612"/>
      <c r="T64" s="612"/>
      <c r="U64" s="612"/>
      <c r="V64" s="612"/>
      <c r="W64" s="612"/>
      <c r="X64" s="612"/>
      <c r="Y64" s="612"/>
      <c r="Z64" s="612"/>
      <c r="AA64" s="612"/>
      <c r="AB64" s="612"/>
      <c r="AC64" s="612"/>
      <c r="AD64" s="612"/>
      <c r="AE64" s="612"/>
      <c r="AF64" s="612"/>
      <c r="AG64" s="612"/>
      <c r="AH64" s="612"/>
      <c r="AI64" s="612"/>
      <c r="AJ64" s="612"/>
      <c r="AK64" s="612"/>
      <c r="AL64" s="612"/>
      <c r="AM64" s="612"/>
      <c r="AN64" s="612"/>
      <c r="AO64" s="612"/>
      <c r="AP64" s="612"/>
      <c r="AQ64" s="612"/>
      <c r="AR64" s="612"/>
      <c r="AS64" s="612"/>
      <c r="AT64" s="612"/>
      <c r="AU64" s="612"/>
      <c r="AV64" s="612"/>
      <c r="AW64" s="612"/>
      <c r="AX64" s="612"/>
      <c r="AY64" s="612"/>
      <c r="AZ64" s="612"/>
      <c r="BA64" s="612"/>
      <c r="BB64" s="612"/>
    </row>
    <row r="65" spans="1:54" ht="22.15" customHeight="1" x14ac:dyDescent="0.25">
      <c r="A65" s="1039"/>
      <c r="B65" s="1040"/>
      <c r="C65" s="1040"/>
      <c r="D65" s="1040"/>
      <c r="E65" s="1040"/>
      <c r="F65" s="1041"/>
      <c r="G65" s="1042" t="s">
        <v>771</v>
      </c>
      <c r="H65" s="1042"/>
      <c r="I65" s="1042" t="s">
        <v>772</v>
      </c>
      <c r="J65" s="1042"/>
      <c r="K65" s="1042" t="s">
        <v>773</v>
      </c>
      <c r="L65" s="1043"/>
      <c r="O65" s="612"/>
      <c r="P65" s="612"/>
      <c r="Q65" s="612"/>
      <c r="R65" s="612"/>
      <c r="S65" s="612"/>
      <c r="T65" s="612"/>
      <c r="U65" s="612"/>
      <c r="V65" s="612"/>
      <c r="W65" s="612"/>
      <c r="X65" s="612"/>
      <c r="Y65" s="612"/>
      <c r="Z65" s="612"/>
      <c r="AA65" s="612"/>
      <c r="AB65" s="612"/>
      <c r="AC65" s="612"/>
      <c r="AD65" s="612"/>
      <c r="AE65" s="612"/>
      <c r="AF65" s="612"/>
      <c r="AG65" s="612"/>
      <c r="AH65" s="612"/>
      <c r="AI65" s="612"/>
      <c r="AJ65" s="612"/>
      <c r="AK65" s="612"/>
      <c r="AL65" s="612"/>
      <c r="AM65" s="612"/>
      <c r="AN65" s="612"/>
      <c r="AO65" s="612"/>
      <c r="AP65" s="612"/>
      <c r="AQ65" s="612"/>
      <c r="AR65" s="612"/>
      <c r="AS65" s="612"/>
      <c r="AT65" s="612"/>
      <c r="AU65" s="612"/>
      <c r="AV65" s="612"/>
      <c r="AW65" s="612"/>
      <c r="AX65" s="612"/>
      <c r="AY65" s="612"/>
      <c r="AZ65" s="612"/>
      <c r="BA65" s="612"/>
      <c r="BB65" s="612"/>
    </row>
    <row r="66" spans="1:54" ht="22.15" customHeight="1" x14ac:dyDescent="0.25">
      <c r="A66" s="1023" t="s">
        <v>774</v>
      </c>
      <c r="B66" s="1024"/>
      <c r="C66" s="1024"/>
      <c r="D66" s="1024"/>
      <c r="E66" s="1024"/>
      <c r="F66" s="1025"/>
      <c r="G66" s="1026" t="str">
        <f>IF(K64&lt;=0,"",IF(G11="T2","",IF(G11="T3 IF IN ECA ELSE T2","",IF(K64&lt;130,17,IF(AND(K64&gt;=130,K64&lt;=1999),45*(K64^(-0.2)),IF(K64&gt;=2000,9.8))))))</f>
        <v/>
      </c>
      <c r="H66" s="1026"/>
      <c r="I66" s="1026" t="str">
        <f>IF(K64&lt;=0,"",IF(G11="T1","",IF(K64&lt;130,14.4,IF(AND(K64&gt;=130,K64&lt;=1999),44*(K64^(-0.23)),IF(K64&gt;=2000,7.7)))))</f>
        <v/>
      </c>
      <c r="J66" s="1026"/>
      <c r="K66" s="1026" t="str">
        <f>IF(K64&lt;=0,"",IF(G11="T1","",IF(G11="T2","",IF(K64&lt;130,3.4,IF(AND(K64&gt;=130,K64&lt;=1999),9*(K64^(-0.2)),IF(K64&gt;=2000,2))))))</f>
        <v/>
      </c>
      <c r="L66" s="1027"/>
      <c r="M66" s="636"/>
      <c r="N66" s="611" t="b">
        <f>IF(AND(K64&lt;130,K64&gt;0),14.4, IF(AND(K64&gt;=130, K64&lt;=1999), 44*(K64^(-0.23)), IF(K64&gt;=2000,  7.7)))</f>
        <v>0</v>
      </c>
      <c r="O66" s="612"/>
      <c r="P66" s="612"/>
      <c r="Q66" s="612"/>
      <c r="R66" s="612"/>
      <c r="S66" s="612"/>
      <c r="T66" s="612"/>
      <c r="U66" s="612"/>
      <c r="V66" s="612"/>
      <c r="W66" s="612"/>
      <c r="X66" s="612"/>
      <c r="Y66" s="612"/>
      <c r="Z66" s="612"/>
      <c r="AA66" s="612"/>
      <c r="AB66" s="612"/>
      <c r="AC66" s="612"/>
      <c r="AD66" s="612"/>
      <c r="AE66" s="612"/>
      <c r="AF66" s="612"/>
      <c r="AG66" s="612"/>
      <c r="AH66" s="612"/>
      <c r="AI66" s="612"/>
      <c r="AJ66" s="612"/>
      <c r="AK66" s="612"/>
      <c r="AL66" s="612"/>
      <c r="AM66" s="612"/>
      <c r="AN66" s="612"/>
      <c r="AO66" s="612"/>
      <c r="AP66" s="612"/>
      <c r="AQ66" s="612"/>
      <c r="AR66" s="612"/>
      <c r="AS66" s="612"/>
      <c r="AT66" s="612"/>
      <c r="AU66" s="612"/>
      <c r="AV66" s="612"/>
      <c r="AW66" s="612"/>
      <c r="AX66" s="612"/>
      <c r="AY66" s="612"/>
      <c r="AZ66" s="612"/>
      <c r="BA66" s="612"/>
      <c r="BB66" s="612"/>
    </row>
    <row r="67" spans="1:54" ht="22.15" customHeight="1" x14ac:dyDescent="0.25">
      <c r="A67" s="1028" t="s">
        <v>775</v>
      </c>
      <c r="B67" s="1029"/>
      <c r="C67" s="1029"/>
      <c r="D67" s="1029"/>
      <c r="E67" s="1029"/>
      <c r="F67" s="1030"/>
      <c r="G67" s="1031"/>
      <c r="H67" s="1031"/>
      <c r="I67" s="1031"/>
      <c r="J67" s="1031"/>
      <c r="K67" s="1031"/>
      <c r="L67" s="1032"/>
      <c r="M67" s="622"/>
      <c r="O67" s="612"/>
      <c r="P67" s="612"/>
      <c r="Q67" s="612"/>
      <c r="R67" s="612"/>
      <c r="S67" s="612"/>
      <c r="T67" s="612"/>
      <c r="U67" s="612"/>
      <c r="V67" s="612"/>
      <c r="W67" s="612"/>
      <c r="X67" s="612"/>
      <c r="Y67" s="612"/>
      <c r="Z67" s="612"/>
      <c r="AA67" s="612"/>
      <c r="AB67" s="612"/>
      <c r="AC67" s="612"/>
      <c r="AD67" s="612"/>
      <c r="AE67" s="612"/>
      <c r="AF67" s="612"/>
      <c r="AG67" s="612"/>
      <c r="AH67" s="612"/>
      <c r="AI67" s="612"/>
      <c r="AJ67" s="612"/>
      <c r="AK67" s="612"/>
      <c r="AL67" s="612"/>
      <c r="AM67" s="612"/>
      <c r="AN67" s="612"/>
      <c r="AO67" s="612"/>
      <c r="AP67" s="612"/>
      <c r="AQ67" s="612"/>
      <c r="AR67" s="612"/>
      <c r="AS67" s="612"/>
      <c r="AT67" s="612"/>
      <c r="AU67" s="612"/>
      <c r="AV67" s="612"/>
      <c r="AW67" s="612"/>
      <c r="AX67" s="612"/>
      <c r="AY67" s="612"/>
      <c r="AZ67" s="612"/>
      <c r="BA67" s="612"/>
      <c r="BB67" s="612"/>
    </row>
    <row r="68" spans="1:54" ht="22.15" customHeight="1" thickBot="1" x14ac:dyDescent="0.3">
      <c r="A68" s="1011" t="s">
        <v>776</v>
      </c>
      <c r="B68" s="1012"/>
      <c r="C68" s="1012"/>
      <c r="D68" s="1012"/>
      <c r="E68" s="1012"/>
      <c r="F68" s="1013"/>
      <c r="G68" s="1014" t="str">
        <f>IF(AND(G66&gt;0,G67&gt;0),(ROUND(G66,1)-G67)/ROUND(G66,1),IF(AND(G66=0,G67=0),"NA", "NA"))</f>
        <v>NA</v>
      </c>
      <c r="H68" s="1014"/>
      <c r="I68" s="1014" t="str">
        <f>IF(AND(I66&gt;0,I67&gt;0),(ROUND(I66,1)-I67)/ROUND(I66,1),IF(AND(I66=0,I67=0),"NA", "NA"))</f>
        <v>NA</v>
      </c>
      <c r="J68" s="1014"/>
      <c r="K68" s="1014" t="str">
        <f>IF(AND(K66&gt;0,K67&gt;0),(ROUND(K66,1)-K67)/ROUND(K66,1),IF(AND(K66=0,K67=0),"NA", "NA"))</f>
        <v>NA</v>
      </c>
      <c r="L68" s="1015"/>
      <c r="O68" s="612"/>
      <c r="P68" s="612"/>
      <c r="Q68" s="612"/>
      <c r="R68" s="612"/>
      <c r="S68" s="612"/>
      <c r="T68" s="612"/>
      <c r="U68" s="612"/>
      <c r="V68" s="612"/>
      <c r="W68" s="612"/>
      <c r="X68" s="612"/>
      <c r="Y68" s="612"/>
      <c r="Z68" s="612"/>
      <c r="AA68" s="612"/>
      <c r="AB68" s="612"/>
      <c r="AC68" s="612"/>
      <c r="AD68" s="612"/>
      <c r="AE68" s="612"/>
      <c r="AF68" s="612"/>
      <c r="AG68" s="612"/>
      <c r="AH68" s="612"/>
      <c r="AI68" s="612"/>
      <c r="AJ68" s="612"/>
      <c r="AK68" s="612"/>
      <c r="AL68" s="612"/>
      <c r="AM68" s="612"/>
      <c r="AN68" s="612"/>
      <c r="AO68" s="612"/>
      <c r="AP68" s="612"/>
      <c r="AQ68" s="612"/>
      <c r="AR68" s="612"/>
      <c r="AS68" s="612"/>
      <c r="AT68" s="612"/>
      <c r="AU68" s="612"/>
      <c r="AV68" s="612"/>
      <c r="AW68" s="612"/>
      <c r="AX68" s="612"/>
      <c r="AY68" s="612"/>
      <c r="AZ68" s="612"/>
      <c r="BA68" s="612"/>
      <c r="BB68" s="612"/>
    </row>
    <row r="69" spans="1:54" ht="17.25" thickTop="1" thickBot="1" x14ac:dyDescent="0.3">
      <c r="A69" s="1016" t="s">
        <v>777</v>
      </c>
      <c r="B69" s="1017"/>
      <c r="C69" s="1017"/>
      <c r="D69" s="1017"/>
      <c r="E69" s="1017"/>
      <c r="F69" s="1018"/>
      <c r="G69" s="1019" t="str">
        <f>IF(G68="NA","",IF(G64="MAIN","5410.11",IF(G64="AUXILIARY","5410.12","")))</f>
        <v/>
      </c>
      <c r="H69" s="1020"/>
      <c r="I69" s="1019" t="str">
        <f>IF(I68="NA","",IF(AND(I68&lt;14.5%,G64="AUXILIARY"),"5410.14",IF(AND(I68&gt;=14.5%,I68&lt;29.5%,G64="AUXILIARY"),"5410.14",IF(AND(I68&gt;=29.5%,I68&lt;49.5%,G64="AUXILIARY"),"5410.16",IF(AND(I68&gt;=49.5%,G64="AUXILIARY"),"5410.18",IF(AND(I68&lt;14.5%,G64="MAIN"),"5410.13",IF(AND(I68&gt;=14.5%,I68&lt;29.5%,G64="MAIN"),"5410.13",IF(AND(I68&gt;=29.5%,I68&lt;49.5%,G64="MAIN"),"5410.15",IF(AND(I68&gt;=49.5%,G64="MAIN"),"5410.17","")))))))))</f>
        <v/>
      </c>
      <c r="J69" s="1020" t="str">
        <f>IF(D69="IN_NOX","NA",IF(D69="NA","NA",IF(AND(D69&gt;=14.5%,D69&lt;29.5%,B65="AUXILIARY"),"5410.14",IF(AND(D69&gt;=29.5%,D69&lt;49.5%,B65="AUXILIARY"),"5410.16",IF(AND(D69&gt;=49.5%,B65="AUXILIARY"),"5410.18",IF(AND(D69&gt;=14.5%,D69&lt;29.5%,B65="MAIN"),"5410.13",IF(AND(D69&gt;=29.5%,D69&lt;49.5%,B65="MAIN"),"5410.15",IF(AND(D69&gt;=49.5%,B65="MAIN"),"5410.17","NA"))))))))</f>
        <v>NA</v>
      </c>
      <c r="K69" s="1044"/>
      <c r="L69" s="1045"/>
      <c r="O69" s="612"/>
      <c r="P69" s="612"/>
      <c r="Q69" s="612"/>
      <c r="R69" s="612"/>
      <c r="S69" s="612"/>
      <c r="T69" s="612"/>
      <c r="U69" s="612"/>
      <c r="V69" s="612"/>
      <c r="W69" s="612"/>
      <c r="X69" s="612"/>
      <c r="Y69" s="612"/>
      <c r="Z69" s="612"/>
      <c r="AA69" s="612"/>
      <c r="AB69" s="612"/>
      <c r="AC69" s="612"/>
      <c r="AD69" s="612"/>
      <c r="AE69" s="612"/>
      <c r="AF69" s="612"/>
      <c r="AG69" s="612"/>
      <c r="AH69" s="612"/>
      <c r="AI69" s="612"/>
      <c r="AJ69" s="612"/>
      <c r="AK69" s="612"/>
      <c r="AL69" s="612"/>
      <c r="AM69" s="612"/>
      <c r="AN69" s="612"/>
      <c r="AO69" s="612"/>
      <c r="AP69" s="612"/>
      <c r="AQ69" s="612"/>
      <c r="AR69" s="612"/>
      <c r="AS69" s="612"/>
      <c r="AT69" s="612"/>
      <c r="AU69" s="612"/>
      <c r="AV69" s="612"/>
      <c r="AW69" s="612"/>
      <c r="AX69" s="612"/>
      <c r="AY69" s="612"/>
      <c r="AZ69" s="612"/>
      <c r="BA69" s="612"/>
      <c r="BB69" s="612"/>
    </row>
    <row r="70" spans="1:54" ht="17.25" thickTop="1" thickBot="1" x14ac:dyDescent="0.3">
      <c r="A70" s="1033"/>
      <c r="B70" s="1033"/>
      <c r="C70" s="1033"/>
      <c r="D70" s="1033"/>
      <c r="E70" s="1033"/>
      <c r="F70" s="1033"/>
      <c r="G70" s="1033"/>
      <c r="H70" s="1033"/>
      <c r="I70" s="1033"/>
      <c r="J70" s="1033"/>
      <c r="K70" s="1033"/>
      <c r="L70" s="1033"/>
      <c r="O70" s="612"/>
      <c r="P70" s="612"/>
      <c r="Q70" s="612"/>
      <c r="R70" s="612"/>
      <c r="S70" s="612"/>
      <c r="T70" s="612"/>
      <c r="U70" s="612"/>
      <c r="V70" s="612"/>
      <c r="W70" s="612"/>
      <c r="X70" s="612"/>
      <c r="Y70" s="612"/>
      <c r="Z70" s="612"/>
      <c r="AA70" s="612"/>
      <c r="AB70" s="612"/>
      <c r="AC70" s="612"/>
      <c r="AD70" s="612"/>
      <c r="AE70" s="612"/>
      <c r="AF70" s="612"/>
      <c r="AG70" s="612"/>
      <c r="AH70" s="612"/>
      <c r="AI70" s="612"/>
      <c r="AJ70" s="612"/>
      <c r="AK70" s="612"/>
      <c r="AL70" s="612"/>
      <c r="AM70" s="612"/>
      <c r="AN70" s="612"/>
      <c r="AO70" s="612"/>
      <c r="AP70" s="612"/>
      <c r="AQ70" s="612"/>
      <c r="AR70" s="612"/>
      <c r="AS70" s="612"/>
      <c r="AT70" s="612"/>
      <c r="AU70" s="612"/>
      <c r="AV70" s="612"/>
      <c r="AW70" s="612"/>
      <c r="AX70" s="612"/>
      <c r="AY70" s="612"/>
      <c r="AZ70" s="612"/>
      <c r="BA70" s="612"/>
      <c r="BB70" s="612"/>
    </row>
    <row r="71" spans="1:54" ht="21.75" customHeight="1" thickTop="1" x14ac:dyDescent="0.25">
      <c r="A71" s="1034" t="s">
        <v>783</v>
      </c>
      <c r="B71" s="1035"/>
      <c r="C71" s="1035"/>
      <c r="D71" s="1035"/>
      <c r="E71" s="623" t="s">
        <v>1224</v>
      </c>
      <c r="F71" s="624"/>
      <c r="G71" s="1036"/>
      <c r="H71" s="1037"/>
      <c r="I71" s="1038" t="s">
        <v>770</v>
      </c>
      <c r="J71" s="1038"/>
      <c r="K71" s="1036"/>
      <c r="L71" s="1037"/>
      <c r="M71" s="622"/>
      <c r="O71" s="612"/>
      <c r="P71" s="612"/>
      <c r="Q71" s="612"/>
      <c r="R71" s="612"/>
      <c r="S71" s="612"/>
      <c r="T71" s="612"/>
      <c r="U71" s="612"/>
      <c r="V71" s="612"/>
      <c r="W71" s="612"/>
      <c r="X71" s="612"/>
      <c r="Y71" s="612"/>
      <c r="Z71" s="612"/>
      <c r="AA71" s="612"/>
      <c r="AB71" s="612"/>
      <c r="AC71" s="612"/>
      <c r="AD71" s="612"/>
      <c r="AE71" s="612"/>
      <c r="AF71" s="612"/>
      <c r="AG71" s="612"/>
      <c r="AH71" s="612"/>
      <c r="AI71" s="612"/>
      <c r="AJ71" s="612"/>
      <c r="AK71" s="612"/>
      <c r="AL71" s="612"/>
      <c r="AM71" s="612"/>
      <c r="AN71" s="612"/>
      <c r="AO71" s="612"/>
      <c r="AP71" s="612"/>
      <c r="AQ71" s="612"/>
      <c r="AR71" s="612"/>
      <c r="AS71" s="612"/>
      <c r="AT71" s="612"/>
      <c r="AU71" s="612"/>
      <c r="AV71" s="612"/>
      <c r="AW71" s="612"/>
      <c r="AX71" s="612"/>
      <c r="AY71" s="612"/>
      <c r="AZ71" s="612"/>
      <c r="BA71" s="612"/>
      <c r="BB71" s="612"/>
    </row>
    <row r="72" spans="1:54" ht="21.75" customHeight="1" x14ac:dyDescent="0.25">
      <c r="A72" s="1039"/>
      <c r="B72" s="1040"/>
      <c r="C72" s="1040"/>
      <c r="D72" s="1040"/>
      <c r="E72" s="1040"/>
      <c r="F72" s="1041"/>
      <c r="G72" s="1042" t="s">
        <v>771</v>
      </c>
      <c r="H72" s="1042"/>
      <c r="I72" s="1042" t="s">
        <v>772</v>
      </c>
      <c r="J72" s="1042"/>
      <c r="K72" s="1042" t="s">
        <v>773</v>
      </c>
      <c r="L72" s="1043"/>
      <c r="O72" s="612"/>
      <c r="P72" s="612"/>
      <c r="Q72" s="612"/>
      <c r="R72" s="612"/>
      <c r="S72" s="612"/>
      <c r="T72" s="612"/>
      <c r="U72" s="612"/>
      <c r="V72" s="612"/>
      <c r="W72" s="612"/>
      <c r="X72" s="612"/>
      <c r="Y72" s="612"/>
      <c r="Z72" s="612"/>
      <c r="AA72" s="612"/>
      <c r="AB72" s="612"/>
      <c r="AC72" s="612"/>
      <c r="AD72" s="612"/>
      <c r="AE72" s="612"/>
      <c r="AF72" s="612"/>
      <c r="AG72" s="612"/>
      <c r="AH72" s="612"/>
      <c r="AI72" s="612"/>
      <c r="AJ72" s="612"/>
      <c r="AK72" s="612"/>
      <c r="AL72" s="612"/>
      <c r="AM72" s="612"/>
      <c r="AN72" s="612"/>
      <c r="AO72" s="612"/>
      <c r="AP72" s="612"/>
      <c r="AQ72" s="612"/>
      <c r="AR72" s="612"/>
      <c r="AS72" s="612"/>
      <c r="AT72" s="612"/>
      <c r="AU72" s="612"/>
      <c r="AV72" s="612"/>
      <c r="AW72" s="612"/>
      <c r="AX72" s="612"/>
      <c r="AY72" s="612"/>
      <c r="AZ72" s="612"/>
      <c r="BA72" s="612"/>
      <c r="BB72" s="612"/>
    </row>
    <row r="73" spans="1:54" ht="21.75" customHeight="1" x14ac:dyDescent="0.25">
      <c r="A73" s="1023" t="s">
        <v>774</v>
      </c>
      <c r="B73" s="1024"/>
      <c r="C73" s="1024"/>
      <c r="D73" s="1024"/>
      <c r="E73" s="1024"/>
      <c r="F73" s="1025"/>
      <c r="G73" s="1026" t="str">
        <f>IF(K71&lt;=0,"",IF(G11="T2","",IF(G11="T3 IF IN ECA ELSE T2","",IF(K71&lt;130,17,IF(AND(K71&gt;=130,K71&lt;=1999),45*(K71^(-0.2)),IF(K71&gt;=2000,9.8))))))</f>
        <v/>
      </c>
      <c r="H73" s="1026"/>
      <c r="I73" s="1026" t="str">
        <f>IF(K71&lt;=0,"",IF(G11="T1","",IF(K71&lt;130,14.4,IF(AND(K71&gt;=130,K71&lt;=1999),44*(K71^(-0.23)),IF(K71&gt;=2000,7.7)))))</f>
        <v/>
      </c>
      <c r="J73" s="1026"/>
      <c r="K73" s="1026" t="str">
        <f>IF(K71&lt;=0,"",IF(G11="T1","",IF(G11="T2","",IF(K71&lt;130,3.4,IF(AND(K71&gt;=130,K71&lt;=1999),9*(K71^(-0.2)),IF(K71&gt;=2000,2))))))</f>
        <v/>
      </c>
      <c r="L73" s="1027"/>
      <c r="M73" s="636"/>
      <c r="N73" s="611" t="b">
        <f>IF(AND(K71&lt;130,K71&gt;0),14.4, IF(AND(K71&gt;=130, K71&lt;=1999), 44*(K71^(-0.23)), IF(K71&gt;=2000,  7.7)))</f>
        <v>0</v>
      </c>
      <c r="O73" s="612"/>
      <c r="P73" s="612"/>
      <c r="Q73" s="612"/>
      <c r="R73" s="612"/>
      <c r="S73" s="612"/>
      <c r="T73" s="612"/>
      <c r="U73" s="612"/>
      <c r="V73" s="612"/>
      <c r="W73" s="612"/>
      <c r="X73" s="612"/>
      <c r="Y73" s="612"/>
      <c r="Z73" s="612"/>
      <c r="AA73" s="612"/>
      <c r="AB73" s="612"/>
      <c r="AC73" s="612"/>
      <c r="AD73" s="612"/>
      <c r="AE73" s="612"/>
      <c r="AF73" s="612"/>
      <c r="AG73" s="612"/>
      <c r="AH73" s="612"/>
      <c r="AI73" s="612"/>
      <c r="AJ73" s="612"/>
      <c r="AK73" s="612"/>
      <c r="AL73" s="612"/>
      <c r="AM73" s="612"/>
      <c r="AN73" s="612"/>
      <c r="AO73" s="612"/>
      <c r="AP73" s="612"/>
      <c r="AQ73" s="612"/>
      <c r="AR73" s="612"/>
      <c r="AS73" s="612"/>
      <c r="AT73" s="612"/>
      <c r="AU73" s="612"/>
      <c r="AV73" s="612"/>
      <c r="AW73" s="612"/>
      <c r="AX73" s="612"/>
      <c r="AY73" s="612"/>
      <c r="AZ73" s="612"/>
      <c r="BA73" s="612"/>
      <c r="BB73" s="612"/>
    </row>
    <row r="74" spans="1:54" ht="21.75" customHeight="1" x14ac:dyDescent="0.25">
      <c r="A74" s="1028" t="s">
        <v>775</v>
      </c>
      <c r="B74" s="1029"/>
      <c r="C74" s="1029"/>
      <c r="D74" s="1029"/>
      <c r="E74" s="1029"/>
      <c r="F74" s="1030"/>
      <c r="G74" s="1031"/>
      <c r="H74" s="1031"/>
      <c r="I74" s="1031"/>
      <c r="J74" s="1031"/>
      <c r="K74" s="1031"/>
      <c r="L74" s="1032"/>
      <c r="M74" s="622"/>
      <c r="O74" s="612"/>
      <c r="P74" s="612"/>
      <c r="Q74" s="612"/>
      <c r="R74" s="612"/>
      <c r="S74" s="612"/>
      <c r="T74" s="612"/>
      <c r="U74" s="612"/>
      <c r="V74" s="612"/>
      <c r="W74" s="612"/>
      <c r="X74" s="612"/>
      <c r="Y74" s="612"/>
      <c r="Z74" s="612"/>
      <c r="AA74" s="612"/>
      <c r="AB74" s="612"/>
      <c r="AC74" s="612"/>
      <c r="AD74" s="612"/>
      <c r="AE74" s="612"/>
      <c r="AF74" s="612"/>
      <c r="AG74" s="612"/>
      <c r="AH74" s="612"/>
      <c r="AI74" s="612"/>
      <c r="AJ74" s="612"/>
      <c r="AK74" s="612"/>
      <c r="AL74" s="612"/>
      <c r="AM74" s="612"/>
      <c r="AN74" s="612"/>
      <c r="AO74" s="612"/>
      <c r="AP74" s="612"/>
      <c r="AQ74" s="612"/>
      <c r="AR74" s="612"/>
      <c r="AS74" s="612"/>
      <c r="AT74" s="612"/>
      <c r="AU74" s="612"/>
      <c r="AV74" s="612"/>
      <c r="AW74" s="612"/>
      <c r="AX74" s="612"/>
      <c r="AY74" s="612"/>
      <c r="AZ74" s="612"/>
      <c r="BA74" s="612"/>
      <c r="BB74" s="612"/>
    </row>
    <row r="75" spans="1:54" ht="21.75" customHeight="1" thickBot="1" x14ac:dyDescent="0.3">
      <c r="A75" s="1011" t="s">
        <v>776</v>
      </c>
      <c r="B75" s="1012"/>
      <c r="C75" s="1012"/>
      <c r="D75" s="1012"/>
      <c r="E75" s="1012"/>
      <c r="F75" s="1013"/>
      <c r="G75" s="1014" t="str">
        <f>IF(AND(G73&gt;0,G74&gt;0),(ROUND(G73,1)-G74)/ROUND(G73,1),IF(AND(G73=0,G74=0),"NA", "NA"))</f>
        <v>NA</v>
      </c>
      <c r="H75" s="1014"/>
      <c r="I75" s="1014" t="str">
        <f>IF(AND(I73&gt;0,I74&gt;0),(ROUND(I73,1)-I74)/ROUND(I73,1),IF(AND(I73=0,I74=0),"NA", "NA"))</f>
        <v>NA</v>
      </c>
      <c r="J75" s="1014"/>
      <c r="K75" s="1014" t="str">
        <f>IF(AND(K73&gt;0,K74&gt;0),(ROUND(K73,1)-K74)/ROUND(K73,1),IF(AND(K73=0,K74=0),"NA", "NA"))</f>
        <v>NA</v>
      </c>
      <c r="L75" s="1015"/>
      <c r="O75" s="612"/>
      <c r="P75" s="612"/>
      <c r="Q75" s="612"/>
      <c r="R75" s="612"/>
      <c r="S75" s="612"/>
      <c r="T75" s="612"/>
      <c r="U75" s="612"/>
      <c r="V75" s="612"/>
      <c r="W75" s="612"/>
      <c r="X75" s="612"/>
      <c r="Y75" s="612"/>
      <c r="Z75" s="612"/>
      <c r="AA75" s="612"/>
      <c r="AB75" s="612"/>
      <c r="AC75" s="612"/>
      <c r="AD75" s="612"/>
      <c r="AE75" s="612"/>
      <c r="AF75" s="612"/>
      <c r="AG75" s="612"/>
      <c r="AH75" s="612"/>
      <c r="AI75" s="612"/>
      <c r="AJ75" s="612"/>
      <c r="AK75" s="612"/>
      <c r="AL75" s="612"/>
      <c r="AM75" s="612"/>
      <c r="AN75" s="612"/>
      <c r="AO75" s="612"/>
      <c r="AP75" s="612"/>
      <c r="AQ75" s="612"/>
      <c r="AR75" s="612"/>
      <c r="AS75" s="612"/>
      <c r="AT75" s="612"/>
      <c r="AU75" s="612"/>
      <c r="AV75" s="612"/>
      <c r="AW75" s="612"/>
      <c r="AX75" s="612"/>
      <c r="AY75" s="612"/>
      <c r="AZ75" s="612"/>
      <c r="BA75" s="612"/>
      <c r="BB75" s="612"/>
    </row>
    <row r="76" spans="1:54" ht="17.25" thickTop="1" thickBot="1" x14ac:dyDescent="0.3">
      <c r="A76" s="1016" t="s">
        <v>777</v>
      </c>
      <c r="B76" s="1017"/>
      <c r="C76" s="1017"/>
      <c r="D76" s="1017"/>
      <c r="E76" s="1017"/>
      <c r="F76" s="1018"/>
      <c r="G76" s="1019" t="str">
        <f>IF(G75="NA","",IF(G71="MAIN","5410.11",IF(G71="AUXILIARY","5410.12","")))</f>
        <v/>
      </c>
      <c r="H76" s="1020"/>
      <c r="I76" s="1019" t="str">
        <f>IF(I75="NA","",IF(AND(I75&lt;14.5%,G71="AUXILIARY"),"5410.14",IF(AND(I75&gt;=14.5%,I75&lt;29.5%,G71="AUXILIARY"),"5410.14",IF(AND(I75&gt;=29.5%,I75&lt;49.5%,G71="AUXILIARY"),"5410.16",IF(AND(I75&gt;=49.5%,G71="AUXILIARY"),"5410.18",IF(AND(I75&lt;14.5%,G71="MAIN"),"5410.13",IF(AND(I75&gt;=14.5%,I75&lt;29.5%,G71="MAIN"),"5410.13",IF(AND(I75&gt;=29.5%,I75&lt;49.5%,G71="MAIN"),"5410.15",IF(AND(I75&gt;=49.5%,G71="MAIN"),"5410.17","")))))))))</f>
        <v/>
      </c>
      <c r="J76" s="1020" t="str">
        <f>IF(D76="IN_NOX","NA",IF(D76="NA","NA",IF(AND(D76&gt;=14.5%,D76&lt;29.5%,B72="AUXILIARY"),"5410.14",IF(AND(D76&gt;=29.5%,D76&lt;49.5%,B72="AUXILIARY"),"5410.16",IF(AND(D76&gt;=49.5%,B72="AUXILIARY"),"5410.18",IF(AND(D76&gt;=14.5%,D76&lt;29.5%,B72="MAIN"),"5410.13",IF(AND(D76&gt;=29.5%,D76&lt;49.5%,B72="MAIN"),"5410.15",IF(AND(D76&gt;=49.5%,B72="MAIN"),"5410.17","NA"))))))))</f>
        <v>NA</v>
      </c>
      <c r="K76" s="1021"/>
      <c r="L76" s="1022"/>
      <c r="O76" s="612"/>
      <c r="P76" s="612"/>
      <c r="Q76" s="612"/>
      <c r="R76" s="612"/>
      <c r="S76" s="612"/>
      <c r="T76" s="612"/>
      <c r="U76" s="612"/>
      <c r="V76" s="612"/>
      <c r="W76" s="612"/>
      <c r="X76" s="612"/>
      <c r="Y76" s="612"/>
      <c r="Z76" s="612"/>
      <c r="AA76" s="612"/>
      <c r="AB76" s="612"/>
      <c r="AC76" s="612"/>
      <c r="AD76" s="612"/>
      <c r="AE76" s="612"/>
      <c r="AF76" s="612"/>
      <c r="AG76" s="612"/>
      <c r="AH76" s="612"/>
      <c r="AI76" s="612"/>
      <c r="AJ76" s="612"/>
      <c r="AK76" s="612"/>
      <c r="AL76" s="612"/>
      <c r="AM76" s="612"/>
      <c r="AN76" s="612"/>
      <c r="AO76" s="612"/>
      <c r="AP76" s="612"/>
      <c r="AQ76" s="612"/>
      <c r="AR76" s="612"/>
      <c r="AS76" s="612"/>
      <c r="AT76" s="612"/>
      <c r="AU76" s="612"/>
      <c r="AV76" s="612"/>
      <c r="AW76" s="612"/>
      <c r="AX76" s="612"/>
      <c r="AY76" s="612"/>
      <c r="AZ76" s="612"/>
      <c r="BA76" s="612"/>
      <c r="BB76" s="612"/>
    </row>
    <row r="77" spans="1:54" ht="16.5" thickTop="1" x14ac:dyDescent="0.25">
      <c r="A77" s="1010"/>
      <c r="B77" s="1010"/>
      <c r="C77" s="1010"/>
      <c r="D77" s="1010"/>
      <c r="E77" s="1010"/>
      <c r="F77" s="1010"/>
      <c r="G77" s="1010"/>
      <c r="H77" s="1010"/>
      <c r="I77" s="1010"/>
      <c r="J77" s="1010"/>
      <c r="K77" s="1010"/>
      <c r="L77" s="1010"/>
      <c r="O77" s="612"/>
      <c r="P77" s="612"/>
      <c r="Q77" s="612"/>
      <c r="R77" s="612"/>
      <c r="S77" s="612"/>
      <c r="T77" s="612"/>
      <c r="U77" s="612"/>
      <c r="V77" s="612"/>
      <c r="W77" s="612"/>
      <c r="X77" s="612"/>
      <c r="Y77" s="612"/>
      <c r="Z77" s="612"/>
      <c r="AA77" s="612"/>
      <c r="AB77" s="612"/>
      <c r="AC77" s="612"/>
      <c r="AD77" s="612"/>
      <c r="AE77" s="612"/>
      <c r="AF77" s="612"/>
      <c r="AG77" s="612"/>
      <c r="AH77" s="612"/>
      <c r="AI77" s="612"/>
      <c r="AJ77" s="612"/>
      <c r="AK77" s="612"/>
      <c r="AL77" s="612"/>
      <c r="AM77" s="612"/>
      <c r="AN77" s="612"/>
      <c r="AO77" s="612"/>
      <c r="AP77" s="612"/>
      <c r="AQ77" s="612"/>
      <c r="AR77" s="612"/>
      <c r="AS77" s="612"/>
      <c r="AT77" s="612"/>
      <c r="AU77" s="612"/>
      <c r="AV77" s="612"/>
      <c r="AW77" s="612"/>
      <c r="AX77" s="612"/>
      <c r="AY77" s="612"/>
      <c r="AZ77" s="612"/>
      <c r="BA77" s="612"/>
      <c r="BB77" s="612"/>
    </row>
    <row r="78" spans="1:54" x14ac:dyDescent="0.25">
      <c r="A78" s="612"/>
      <c r="B78" s="612"/>
      <c r="C78" s="612"/>
      <c r="D78" s="612"/>
      <c r="E78" s="612"/>
      <c r="F78" s="612"/>
      <c r="G78" s="612"/>
      <c r="H78" s="612"/>
      <c r="I78" s="612"/>
      <c r="J78" s="612"/>
      <c r="K78" s="612"/>
      <c r="L78" s="612"/>
      <c r="M78" s="639"/>
      <c r="N78" s="640"/>
      <c r="O78" s="612"/>
      <c r="P78" s="612"/>
      <c r="Q78" s="612"/>
      <c r="R78" s="612"/>
      <c r="S78" s="612"/>
      <c r="T78" s="612"/>
      <c r="U78" s="612"/>
      <c r="V78" s="612"/>
      <c r="W78" s="612"/>
      <c r="X78" s="612"/>
      <c r="Y78" s="612"/>
      <c r="Z78" s="612"/>
      <c r="AA78" s="612"/>
      <c r="AB78" s="612"/>
      <c r="AC78" s="612"/>
      <c r="AD78" s="612"/>
      <c r="AE78" s="612"/>
      <c r="AF78" s="612"/>
      <c r="AG78" s="612"/>
      <c r="AH78" s="612"/>
      <c r="AI78" s="612"/>
      <c r="AJ78" s="612"/>
      <c r="AK78" s="612"/>
      <c r="AL78" s="612"/>
      <c r="AM78" s="612"/>
      <c r="AN78" s="612"/>
      <c r="AO78" s="612"/>
      <c r="AP78" s="612"/>
      <c r="AQ78" s="612"/>
      <c r="AR78" s="612"/>
      <c r="AS78" s="612"/>
      <c r="AT78" s="612"/>
      <c r="AU78" s="612"/>
      <c r="AV78" s="612"/>
      <c r="AW78" s="612"/>
      <c r="AX78" s="612"/>
      <c r="AY78" s="612"/>
      <c r="AZ78" s="612"/>
      <c r="BA78" s="612"/>
      <c r="BB78" s="612"/>
    </row>
    <row r="79" spans="1:54" x14ac:dyDescent="0.25">
      <c r="A79" s="612"/>
      <c r="B79" s="612"/>
      <c r="C79" s="612"/>
      <c r="D79" s="612"/>
      <c r="E79" s="612"/>
      <c r="F79" s="612"/>
      <c r="G79" s="612"/>
      <c r="H79" s="612"/>
      <c r="I79" s="612"/>
      <c r="J79" s="612"/>
      <c r="K79" s="612"/>
      <c r="L79" s="612"/>
      <c r="M79" s="639"/>
      <c r="N79" s="640"/>
      <c r="O79" s="612"/>
      <c r="P79" s="612"/>
      <c r="Q79" s="612"/>
      <c r="R79" s="612"/>
      <c r="S79" s="612"/>
      <c r="T79" s="612"/>
      <c r="U79" s="612"/>
      <c r="V79" s="612"/>
      <c r="W79" s="612"/>
      <c r="X79" s="612"/>
      <c r="Y79" s="612"/>
      <c r="Z79" s="612"/>
      <c r="AA79" s="612"/>
      <c r="AB79" s="612"/>
      <c r="AC79" s="612"/>
      <c r="AD79" s="612"/>
      <c r="AE79" s="612"/>
      <c r="AF79" s="612"/>
      <c r="AG79" s="612"/>
      <c r="AH79" s="612"/>
      <c r="AI79" s="612"/>
      <c r="AJ79" s="612"/>
      <c r="AK79" s="612"/>
      <c r="AL79" s="612"/>
      <c r="AM79" s="612"/>
      <c r="AN79" s="612"/>
      <c r="AO79" s="612"/>
      <c r="AP79" s="612"/>
      <c r="AQ79" s="612"/>
      <c r="AR79" s="612"/>
      <c r="AS79" s="612"/>
      <c r="AT79" s="612"/>
      <c r="AU79" s="612"/>
      <c r="AV79" s="612"/>
      <c r="AW79" s="612"/>
      <c r="AX79" s="612"/>
      <c r="AY79" s="612"/>
      <c r="AZ79" s="612"/>
      <c r="BA79" s="612"/>
      <c r="BB79" s="612"/>
    </row>
    <row r="80" spans="1:54" x14ac:dyDescent="0.25">
      <c r="A80" s="612"/>
      <c r="B80" s="612"/>
      <c r="C80" s="612"/>
      <c r="D80" s="612"/>
      <c r="E80" s="612"/>
      <c r="F80" s="612"/>
      <c r="G80" s="612"/>
      <c r="H80" s="612"/>
      <c r="I80" s="612"/>
      <c r="J80" s="612"/>
      <c r="K80" s="612"/>
      <c r="L80" s="612"/>
      <c r="M80" s="639"/>
      <c r="N80" s="640"/>
      <c r="O80" s="612"/>
      <c r="P80" s="612"/>
      <c r="Q80" s="612"/>
      <c r="R80" s="612"/>
      <c r="S80" s="612"/>
      <c r="T80" s="612"/>
      <c r="U80" s="612"/>
      <c r="V80" s="612"/>
      <c r="W80" s="612"/>
      <c r="X80" s="612"/>
      <c r="Y80" s="612"/>
      <c r="Z80" s="612"/>
      <c r="AA80" s="612"/>
      <c r="AB80" s="612"/>
      <c r="AC80" s="612"/>
      <c r="AD80" s="612"/>
      <c r="AE80" s="612"/>
      <c r="AF80" s="612"/>
      <c r="AG80" s="612"/>
      <c r="AH80" s="612"/>
      <c r="AI80" s="612"/>
      <c r="AJ80" s="612"/>
      <c r="AK80" s="612"/>
      <c r="AL80" s="612"/>
      <c r="AM80" s="612"/>
      <c r="AN80" s="612"/>
      <c r="AO80" s="612"/>
      <c r="AP80" s="612"/>
      <c r="AQ80" s="612"/>
      <c r="AR80" s="612"/>
      <c r="AS80" s="612"/>
      <c r="AT80" s="612"/>
      <c r="AU80" s="612"/>
      <c r="AV80" s="612"/>
      <c r="AW80" s="612"/>
      <c r="AX80" s="612"/>
      <c r="AY80" s="612"/>
      <c r="AZ80" s="612"/>
      <c r="BA80" s="612"/>
      <c r="BB80" s="612"/>
    </row>
    <row r="81" spans="1:54" x14ac:dyDescent="0.25">
      <c r="A81" s="612"/>
      <c r="B81" s="612"/>
      <c r="C81" s="612"/>
      <c r="D81" s="612"/>
      <c r="E81" s="612"/>
      <c r="F81" s="612"/>
      <c r="G81" s="612"/>
      <c r="H81" s="612"/>
      <c r="I81" s="612"/>
      <c r="J81" s="612"/>
      <c r="K81" s="612"/>
      <c r="L81" s="612"/>
      <c r="M81" s="639"/>
      <c r="N81" s="640"/>
      <c r="O81" s="612"/>
      <c r="P81" s="612"/>
      <c r="Q81" s="612"/>
      <c r="R81" s="612"/>
      <c r="S81" s="612"/>
      <c r="T81" s="612"/>
      <c r="U81" s="612"/>
      <c r="V81" s="612"/>
      <c r="W81" s="612"/>
      <c r="X81" s="612"/>
      <c r="Y81" s="612"/>
      <c r="Z81" s="612"/>
      <c r="AA81" s="612"/>
      <c r="AB81" s="612"/>
      <c r="AC81" s="612"/>
      <c r="AD81" s="612"/>
      <c r="AE81" s="612"/>
      <c r="AF81" s="612"/>
      <c r="AG81" s="612"/>
      <c r="AH81" s="612"/>
      <c r="AI81" s="612"/>
      <c r="AJ81" s="612"/>
      <c r="AK81" s="612"/>
      <c r="AL81" s="612"/>
      <c r="AM81" s="612"/>
      <c r="AN81" s="612"/>
      <c r="AO81" s="612"/>
      <c r="AP81" s="612"/>
      <c r="AQ81" s="612"/>
      <c r="AR81" s="612"/>
      <c r="AS81" s="612"/>
      <c r="AT81" s="612"/>
      <c r="AU81" s="612"/>
      <c r="AV81" s="612"/>
      <c r="AW81" s="612"/>
      <c r="AX81" s="612"/>
      <c r="AY81" s="612"/>
      <c r="AZ81" s="612"/>
      <c r="BA81" s="612"/>
      <c r="BB81" s="612"/>
    </row>
    <row r="82" spans="1:54" x14ac:dyDescent="0.25">
      <c r="A82" s="612"/>
      <c r="B82" s="612"/>
      <c r="C82" s="612"/>
      <c r="D82" s="612"/>
      <c r="E82" s="612"/>
      <c r="F82" s="612"/>
      <c r="G82" s="612"/>
      <c r="H82" s="612"/>
      <c r="I82" s="612"/>
      <c r="J82" s="612"/>
      <c r="K82" s="612"/>
      <c r="L82" s="612"/>
      <c r="M82" s="639"/>
      <c r="N82" s="640"/>
      <c r="O82" s="612"/>
      <c r="P82" s="612"/>
      <c r="Q82" s="612"/>
      <c r="R82" s="612"/>
      <c r="S82" s="612"/>
      <c r="T82" s="612"/>
      <c r="U82" s="612"/>
      <c r="V82" s="612"/>
      <c r="W82" s="612"/>
      <c r="X82" s="612"/>
      <c r="Y82" s="612"/>
      <c r="Z82" s="612"/>
      <c r="AA82" s="612"/>
      <c r="AB82" s="612"/>
      <c r="AC82" s="612"/>
      <c r="AD82" s="612"/>
      <c r="AE82" s="612"/>
      <c r="AF82" s="612"/>
      <c r="AG82" s="612"/>
      <c r="AH82" s="612"/>
      <c r="AI82" s="612"/>
      <c r="AJ82" s="612"/>
      <c r="AK82" s="612"/>
      <c r="AL82" s="612"/>
      <c r="AM82" s="612"/>
      <c r="AN82" s="612"/>
      <c r="AO82" s="612"/>
      <c r="AP82" s="612"/>
      <c r="AQ82" s="612"/>
      <c r="AR82" s="612"/>
      <c r="AS82" s="612"/>
      <c r="AT82" s="612"/>
      <c r="AU82" s="612"/>
      <c r="AV82" s="612"/>
      <c r="AW82" s="612"/>
      <c r="AX82" s="612"/>
      <c r="AY82" s="612"/>
      <c r="AZ82" s="612"/>
      <c r="BA82" s="612"/>
      <c r="BB82" s="612"/>
    </row>
    <row r="83" spans="1:54" x14ac:dyDescent="0.25">
      <c r="A83" s="612"/>
      <c r="B83" s="612"/>
      <c r="C83" s="612"/>
      <c r="D83" s="612"/>
      <c r="E83" s="612"/>
      <c r="F83" s="612"/>
      <c r="G83" s="612"/>
      <c r="H83" s="612"/>
      <c r="I83" s="612"/>
      <c r="J83" s="612"/>
      <c r="K83" s="612"/>
      <c r="L83" s="612"/>
      <c r="M83" s="639"/>
      <c r="N83" s="640"/>
      <c r="O83" s="612"/>
      <c r="P83" s="612"/>
      <c r="Q83" s="612"/>
      <c r="R83" s="612"/>
      <c r="S83" s="612"/>
      <c r="T83" s="612"/>
      <c r="U83" s="612"/>
      <c r="V83" s="612"/>
      <c r="W83" s="612"/>
      <c r="X83" s="612"/>
      <c r="Y83" s="612"/>
      <c r="Z83" s="612"/>
      <c r="AA83" s="612"/>
      <c r="AB83" s="612"/>
      <c r="AC83" s="612"/>
      <c r="AD83" s="612"/>
      <c r="AE83" s="612"/>
      <c r="AF83" s="612"/>
      <c r="AG83" s="612"/>
      <c r="AH83" s="612"/>
      <c r="AI83" s="612"/>
      <c r="AJ83" s="612"/>
      <c r="AK83" s="612"/>
      <c r="AL83" s="612"/>
      <c r="AM83" s="612"/>
      <c r="AN83" s="612"/>
      <c r="AO83" s="612"/>
      <c r="AP83" s="612"/>
      <c r="AQ83" s="612"/>
      <c r="AR83" s="612"/>
      <c r="AS83" s="612"/>
      <c r="AT83" s="612"/>
      <c r="AU83" s="612"/>
      <c r="AV83" s="612"/>
      <c r="AW83" s="612"/>
      <c r="AX83" s="612"/>
      <c r="AY83" s="612"/>
      <c r="AZ83" s="612"/>
      <c r="BA83" s="612"/>
      <c r="BB83" s="612"/>
    </row>
    <row r="84" spans="1:54" x14ac:dyDescent="0.25">
      <c r="A84" s="612"/>
      <c r="B84" s="612"/>
      <c r="C84" s="612"/>
      <c r="D84" s="612"/>
      <c r="E84" s="612"/>
      <c r="F84" s="612"/>
      <c r="G84" s="612"/>
      <c r="H84" s="612"/>
      <c r="I84" s="612"/>
      <c r="J84" s="612"/>
      <c r="K84" s="612"/>
      <c r="L84" s="612"/>
      <c r="M84" s="639"/>
      <c r="N84" s="640"/>
      <c r="O84" s="612"/>
      <c r="P84" s="612"/>
      <c r="Q84" s="612"/>
      <c r="R84" s="612"/>
      <c r="S84" s="612"/>
      <c r="T84" s="612"/>
      <c r="U84" s="612"/>
      <c r="V84" s="612"/>
      <c r="W84" s="612"/>
      <c r="X84" s="612"/>
      <c r="Y84" s="612"/>
      <c r="Z84" s="612"/>
      <c r="AA84" s="612"/>
      <c r="AB84" s="612"/>
      <c r="AC84" s="612"/>
      <c r="AD84" s="612"/>
      <c r="AE84" s="612"/>
      <c r="AF84" s="612"/>
      <c r="AG84" s="612"/>
      <c r="AH84" s="612"/>
      <c r="AI84" s="612"/>
      <c r="AJ84" s="612"/>
      <c r="AK84" s="612"/>
      <c r="AL84" s="612"/>
      <c r="AM84" s="612"/>
      <c r="AN84" s="612"/>
      <c r="AO84" s="612"/>
      <c r="AP84" s="612"/>
      <c r="AQ84" s="612"/>
      <c r="AR84" s="612"/>
      <c r="AS84" s="612"/>
      <c r="AT84" s="612"/>
      <c r="AU84" s="612"/>
      <c r="AV84" s="612"/>
      <c r="AW84" s="612"/>
      <c r="AX84" s="612"/>
      <c r="AY84" s="612"/>
      <c r="AZ84" s="612"/>
      <c r="BA84" s="612"/>
      <c r="BB84" s="612"/>
    </row>
    <row r="85" spans="1:54" x14ac:dyDescent="0.25">
      <c r="A85" s="612"/>
      <c r="B85" s="612"/>
      <c r="C85" s="612"/>
      <c r="D85" s="612"/>
      <c r="E85" s="612"/>
      <c r="F85" s="612"/>
      <c r="G85" s="612"/>
      <c r="H85" s="612"/>
      <c r="I85" s="612"/>
      <c r="J85" s="612"/>
      <c r="K85" s="612"/>
      <c r="L85" s="612"/>
      <c r="M85" s="639"/>
      <c r="N85" s="640"/>
      <c r="O85" s="612"/>
      <c r="P85" s="612"/>
      <c r="Q85" s="612"/>
      <c r="R85" s="612"/>
      <c r="S85" s="612"/>
      <c r="T85" s="612"/>
      <c r="U85" s="612"/>
      <c r="V85" s="612"/>
      <c r="W85" s="612"/>
      <c r="X85" s="612"/>
      <c r="Y85" s="612"/>
      <c r="Z85" s="612"/>
      <c r="AA85" s="612"/>
      <c r="AB85" s="612"/>
      <c r="AC85" s="612"/>
      <c r="AD85" s="612"/>
      <c r="AE85" s="612"/>
      <c r="AF85" s="612"/>
      <c r="AG85" s="612"/>
      <c r="AH85" s="612"/>
      <c r="AI85" s="612"/>
      <c r="AJ85" s="612"/>
      <c r="AK85" s="612"/>
      <c r="AL85" s="612"/>
      <c r="AM85" s="612"/>
      <c r="AN85" s="612"/>
      <c r="AO85" s="612"/>
      <c r="AP85" s="612"/>
      <c r="AQ85" s="612"/>
      <c r="AR85" s="612"/>
      <c r="AS85" s="612"/>
      <c r="AT85" s="612"/>
      <c r="AU85" s="612"/>
      <c r="AV85" s="612"/>
      <c r="AW85" s="612"/>
      <c r="AX85" s="612"/>
      <c r="AY85" s="612"/>
      <c r="AZ85" s="612"/>
      <c r="BA85" s="612"/>
      <c r="BB85" s="612"/>
    </row>
    <row r="86" spans="1:54" x14ac:dyDescent="0.25">
      <c r="A86" s="612"/>
      <c r="B86" s="612"/>
      <c r="C86" s="612"/>
      <c r="D86" s="612"/>
      <c r="E86" s="612"/>
      <c r="F86" s="612"/>
      <c r="G86" s="612"/>
      <c r="H86" s="612"/>
      <c r="I86" s="612"/>
      <c r="J86" s="612"/>
      <c r="K86" s="612"/>
      <c r="L86" s="612"/>
      <c r="M86" s="639"/>
      <c r="N86" s="640"/>
      <c r="O86" s="612"/>
      <c r="P86" s="612"/>
      <c r="Q86" s="612"/>
      <c r="R86" s="612"/>
      <c r="S86" s="612"/>
      <c r="T86" s="612"/>
      <c r="U86" s="612"/>
      <c r="V86" s="612"/>
      <c r="W86" s="612"/>
      <c r="X86" s="612"/>
      <c r="Y86" s="612"/>
      <c r="Z86" s="612"/>
      <c r="AA86" s="612"/>
      <c r="AB86" s="612"/>
      <c r="AC86" s="612"/>
      <c r="AD86" s="612"/>
      <c r="AE86" s="612"/>
      <c r="AF86" s="612"/>
      <c r="AG86" s="612"/>
      <c r="AH86" s="612"/>
      <c r="AI86" s="612"/>
      <c r="AJ86" s="612"/>
      <c r="AK86" s="612"/>
      <c r="AL86" s="612"/>
      <c r="AM86" s="612"/>
      <c r="AN86" s="612"/>
      <c r="AO86" s="612"/>
      <c r="AP86" s="612"/>
      <c r="AQ86" s="612"/>
      <c r="AR86" s="612"/>
      <c r="AS86" s="612"/>
      <c r="AT86" s="612"/>
      <c r="AU86" s="612"/>
      <c r="AV86" s="612"/>
      <c r="AW86" s="612"/>
      <c r="AX86" s="612"/>
      <c r="AY86" s="612"/>
      <c r="AZ86" s="612"/>
      <c r="BA86" s="612"/>
      <c r="BB86" s="612"/>
    </row>
    <row r="87" spans="1:54" x14ac:dyDescent="0.25">
      <c r="A87" s="612"/>
      <c r="B87" s="612"/>
      <c r="C87" s="612"/>
      <c r="D87" s="612"/>
      <c r="E87" s="612"/>
      <c r="F87" s="612"/>
      <c r="G87" s="612"/>
      <c r="H87" s="612"/>
      <c r="I87" s="612"/>
      <c r="J87" s="612"/>
      <c r="K87" s="612"/>
      <c r="L87" s="612"/>
      <c r="M87" s="639"/>
      <c r="N87" s="640"/>
      <c r="O87" s="612"/>
      <c r="P87" s="612"/>
      <c r="Q87" s="612"/>
      <c r="R87" s="612"/>
      <c r="S87" s="612"/>
      <c r="T87" s="612"/>
      <c r="U87" s="612"/>
      <c r="V87" s="612"/>
      <c r="W87" s="612"/>
      <c r="X87" s="612"/>
      <c r="Y87" s="612"/>
      <c r="Z87" s="612"/>
      <c r="AA87" s="612"/>
      <c r="AB87" s="612"/>
      <c r="AC87" s="612"/>
      <c r="AD87" s="612"/>
      <c r="AE87" s="612"/>
      <c r="AF87" s="612"/>
      <c r="AG87" s="612"/>
      <c r="AH87" s="612"/>
      <c r="AI87" s="612"/>
      <c r="AJ87" s="612"/>
      <c r="AK87" s="612"/>
      <c r="AL87" s="612"/>
      <c r="AM87" s="612"/>
      <c r="AN87" s="612"/>
      <c r="AO87" s="612"/>
      <c r="AP87" s="612"/>
      <c r="AQ87" s="612"/>
      <c r="AR87" s="612"/>
      <c r="AS87" s="612"/>
      <c r="AT87" s="612"/>
      <c r="AU87" s="612"/>
      <c r="AV87" s="612"/>
      <c r="AW87" s="612"/>
      <c r="AX87" s="612"/>
      <c r="AY87" s="612"/>
      <c r="AZ87" s="612"/>
      <c r="BA87" s="612"/>
      <c r="BB87" s="612"/>
    </row>
    <row r="88" spans="1:54" x14ac:dyDescent="0.25">
      <c r="A88" s="612"/>
      <c r="B88" s="612"/>
      <c r="C88" s="612"/>
      <c r="D88" s="612"/>
      <c r="E88" s="612"/>
      <c r="F88" s="612"/>
      <c r="G88" s="612"/>
      <c r="H88" s="612"/>
      <c r="I88" s="612"/>
      <c r="J88" s="612"/>
      <c r="K88" s="612"/>
      <c r="L88" s="612"/>
      <c r="M88" s="639"/>
      <c r="N88" s="640"/>
      <c r="O88" s="612"/>
      <c r="P88" s="612"/>
      <c r="Q88" s="612"/>
      <c r="R88" s="612"/>
      <c r="S88" s="612"/>
      <c r="T88" s="612"/>
      <c r="U88" s="612"/>
      <c r="V88" s="612"/>
      <c r="W88" s="612"/>
      <c r="X88" s="612"/>
      <c r="Y88" s="612"/>
      <c r="Z88" s="612"/>
      <c r="AA88" s="612"/>
      <c r="AB88" s="612"/>
      <c r="AC88" s="612"/>
      <c r="AD88" s="612"/>
      <c r="AE88" s="612"/>
      <c r="AF88" s="612"/>
      <c r="AG88" s="612"/>
      <c r="AH88" s="612"/>
      <c r="AI88" s="612"/>
      <c r="AJ88" s="612"/>
      <c r="AK88" s="612"/>
      <c r="AL88" s="612"/>
      <c r="AM88" s="612"/>
      <c r="AN88" s="612"/>
      <c r="AO88" s="612"/>
      <c r="AP88" s="612"/>
      <c r="AQ88" s="612"/>
      <c r="AR88" s="612"/>
      <c r="AS88" s="612"/>
      <c r="AT88" s="612"/>
      <c r="AU88" s="612"/>
      <c r="AV88" s="612"/>
      <c r="AW88" s="612"/>
      <c r="AX88" s="612"/>
      <c r="AY88" s="612"/>
      <c r="AZ88" s="612"/>
      <c r="BA88" s="612"/>
      <c r="BB88" s="612"/>
    </row>
    <row r="89" spans="1:54" x14ac:dyDescent="0.25">
      <c r="A89" s="612"/>
      <c r="B89" s="612"/>
      <c r="C89" s="612"/>
      <c r="D89" s="612"/>
      <c r="E89" s="612"/>
      <c r="F89" s="612"/>
      <c r="G89" s="612"/>
      <c r="H89" s="612"/>
      <c r="I89" s="612"/>
      <c r="J89" s="612"/>
      <c r="K89" s="612"/>
      <c r="L89" s="612"/>
      <c r="M89" s="639"/>
      <c r="N89" s="640"/>
      <c r="O89" s="612"/>
      <c r="P89" s="612"/>
      <c r="Q89" s="612"/>
      <c r="R89" s="612"/>
      <c r="S89" s="612"/>
      <c r="T89" s="612"/>
      <c r="U89" s="612"/>
      <c r="V89" s="612"/>
      <c r="W89" s="612"/>
      <c r="X89" s="612"/>
      <c r="Y89" s="612"/>
      <c r="Z89" s="612"/>
      <c r="AA89" s="612"/>
      <c r="AB89" s="612"/>
      <c r="AC89" s="612"/>
      <c r="AD89" s="612"/>
      <c r="AE89" s="612"/>
      <c r="AF89" s="612"/>
      <c r="AG89" s="612"/>
      <c r="AH89" s="612"/>
      <c r="AI89" s="612"/>
      <c r="AJ89" s="612"/>
      <c r="AK89" s="612"/>
      <c r="AL89" s="612"/>
      <c r="AM89" s="612"/>
      <c r="AN89" s="612"/>
      <c r="AO89" s="612"/>
      <c r="AP89" s="612"/>
      <c r="AQ89" s="612"/>
      <c r="AR89" s="612"/>
      <c r="AS89" s="612"/>
      <c r="AT89" s="612"/>
      <c r="AU89" s="612"/>
      <c r="AV89" s="612"/>
      <c r="AW89" s="612"/>
      <c r="AX89" s="612"/>
      <c r="AY89" s="612"/>
      <c r="AZ89" s="612"/>
      <c r="BA89" s="612"/>
      <c r="BB89" s="612"/>
    </row>
    <row r="90" spans="1:54" x14ac:dyDescent="0.25">
      <c r="A90" s="612"/>
      <c r="B90" s="612"/>
      <c r="C90" s="612"/>
      <c r="D90" s="612"/>
      <c r="E90" s="612"/>
      <c r="F90" s="612"/>
      <c r="G90" s="612"/>
      <c r="H90" s="612"/>
      <c r="I90" s="612"/>
      <c r="J90" s="612"/>
      <c r="K90" s="612"/>
      <c r="L90" s="612"/>
      <c r="M90" s="639"/>
      <c r="N90" s="640"/>
      <c r="O90" s="612"/>
      <c r="P90" s="612"/>
      <c r="Q90" s="612"/>
      <c r="R90" s="612"/>
      <c r="S90" s="612"/>
      <c r="T90" s="612"/>
      <c r="U90" s="612"/>
      <c r="V90" s="612"/>
      <c r="W90" s="612"/>
      <c r="X90" s="612"/>
      <c r="Y90" s="612"/>
      <c r="Z90" s="612"/>
      <c r="AA90" s="612"/>
      <c r="AB90" s="612"/>
      <c r="AC90" s="612"/>
      <c r="AD90" s="612"/>
      <c r="AE90" s="612"/>
      <c r="AF90" s="612"/>
      <c r="AG90" s="612"/>
      <c r="AH90" s="612"/>
      <c r="AI90" s="612"/>
      <c r="AJ90" s="612"/>
      <c r="AK90" s="612"/>
      <c r="AL90" s="612"/>
      <c r="AM90" s="612"/>
      <c r="AN90" s="612"/>
      <c r="AO90" s="612"/>
      <c r="AP90" s="612"/>
      <c r="AQ90" s="612"/>
      <c r="AR90" s="612"/>
      <c r="AS90" s="612"/>
      <c r="AT90" s="612"/>
      <c r="AU90" s="612"/>
      <c r="AV90" s="612"/>
      <c r="AW90" s="612"/>
      <c r="AX90" s="612"/>
      <c r="AY90" s="612"/>
      <c r="AZ90" s="612"/>
      <c r="BA90" s="612"/>
      <c r="BB90" s="612"/>
    </row>
    <row r="91" spans="1:54" x14ac:dyDescent="0.25">
      <c r="A91" s="612"/>
      <c r="B91" s="612"/>
      <c r="C91" s="612"/>
      <c r="D91" s="612"/>
      <c r="E91" s="612"/>
      <c r="F91" s="612"/>
      <c r="G91" s="612"/>
      <c r="H91" s="612"/>
      <c r="I91" s="612"/>
      <c r="J91" s="612"/>
      <c r="K91" s="612"/>
      <c r="L91" s="612"/>
      <c r="M91" s="639"/>
      <c r="N91" s="640"/>
      <c r="O91" s="612"/>
      <c r="P91" s="612"/>
      <c r="Q91" s="612"/>
      <c r="R91" s="612"/>
      <c r="S91" s="612"/>
      <c r="T91" s="612"/>
      <c r="U91" s="612"/>
      <c r="V91" s="612"/>
      <c r="W91" s="612"/>
      <c r="X91" s="612"/>
      <c r="Y91" s="612"/>
      <c r="Z91" s="612"/>
      <c r="AA91" s="612"/>
      <c r="AB91" s="612"/>
      <c r="AC91" s="612"/>
      <c r="AD91" s="612"/>
      <c r="AE91" s="612"/>
      <c r="AF91" s="612"/>
      <c r="AG91" s="612"/>
      <c r="AH91" s="612"/>
      <c r="AI91" s="612"/>
      <c r="AJ91" s="612"/>
      <c r="AK91" s="612"/>
      <c r="AL91" s="612"/>
      <c r="AM91" s="612"/>
      <c r="AN91" s="612"/>
      <c r="AO91" s="612"/>
      <c r="AP91" s="612"/>
      <c r="AQ91" s="612"/>
      <c r="AR91" s="612"/>
      <c r="AS91" s="612"/>
      <c r="AT91" s="612"/>
      <c r="AU91" s="612"/>
      <c r="AV91" s="612"/>
      <c r="AW91" s="612"/>
      <c r="AX91" s="612"/>
      <c r="AY91" s="612"/>
      <c r="AZ91" s="612"/>
      <c r="BA91" s="612"/>
      <c r="BB91" s="612"/>
    </row>
    <row r="92" spans="1:54" x14ac:dyDescent="0.25">
      <c r="A92" s="612"/>
      <c r="B92" s="612"/>
      <c r="C92" s="612"/>
      <c r="D92" s="612"/>
      <c r="E92" s="612"/>
      <c r="F92" s="612"/>
      <c r="G92" s="612"/>
      <c r="H92" s="612"/>
      <c r="I92" s="612"/>
      <c r="J92" s="612"/>
      <c r="K92" s="612"/>
      <c r="L92" s="612"/>
      <c r="M92" s="639"/>
      <c r="N92" s="640"/>
      <c r="O92" s="612"/>
      <c r="P92" s="612"/>
      <c r="Q92" s="612"/>
      <c r="R92" s="612"/>
      <c r="S92" s="612"/>
      <c r="T92" s="612"/>
      <c r="U92" s="612"/>
      <c r="V92" s="612"/>
      <c r="W92" s="612"/>
      <c r="X92" s="612"/>
      <c r="Y92" s="612"/>
      <c r="Z92" s="612"/>
      <c r="AA92" s="612"/>
      <c r="AB92" s="612"/>
      <c r="AC92" s="612"/>
      <c r="AD92" s="612"/>
      <c r="AE92" s="612"/>
      <c r="AF92" s="612"/>
      <c r="AG92" s="612"/>
      <c r="AH92" s="612"/>
      <c r="AI92" s="612"/>
      <c r="AJ92" s="612"/>
      <c r="AK92" s="612"/>
      <c r="AL92" s="612"/>
      <c r="AM92" s="612"/>
      <c r="AN92" s="612"/>
      <c r="AO92" s="612"/>
      <c r="AP92" s="612"/>
      <c r="AQ92" s="612"/>
      <c r="AR92" s="612"/>
      <c r="AS92" s="612"/>
      <c r="AT92" s="612"/>
      <c r="AU92" s="612"/>
      <c r="AV92" s="612"/>
      <c r="AW92" s="612"/>
      <c r="AX92" s="612"/>
      <c r="AY92" s="612"/>
      <c r="AZ92" s="612"/>
      <c r="BA92" s="612"/>
      <c r="BB92" s="612"/>
    </row>
    <row r="93" spans="1:54" x14ac:dyDescent="0.25">
      <c r="A93" s="612"/>
      <c r="B93" s="612"/>
      <c r="C93" s="612"/>
      <c r="D93" s="612"/>
      <c r="E93" s="612"/>
      <c r="F93" s="612"/>
      <c r="G93" s="612"/>
      <c r="H93" s="612"/>
      <c r="I93" s="612"/>
      <c r="J93" s="612"/>
      <c r="K93" s="612"/>
      <c r="L93" s="612"/>
      <c r="M93" s="639"/>
      <c r="N93" s="640"/>
      <c r="O93" s="612"/>
      <c r="P93" s="612"/>
      <c r="Q93" s="612"/>
      <c r="R93" s="612"/>
      <c r="S93" s="612"/>
      <c r="T93" s="612"/>
      <c r="U93" s="612"/>
      <c r="V93" s="612"/>
      <c r="W93" s="612"/>
      <c r="X93" s="612"/>
      <c r="Y93" s="612"/>
      <c r="Z93" s="612"/>
      <c r="AA93" s="612"/>
      <c r="AB93" s="612"/>
      <c r="AC93" s="612"/>
      <c r="AD93" s="612"/>
      <c r="AE93" s="612"/>
      <c r="AF93" s="612"/>
      <c r="AG93" s="612"/>
      <c r="AH93" s="612"/>
      <c r="AI93" s="612"/>
      <c r="AJ93" s="612"/>
      <c r="AK93" s="612"/>
      <c r="AL93" s="612"/>
      <c r="AM93" s="612"/>
      <c r="AN93" s="612"/>
      <c r="AO93" s="612"/>
      <c r="AP93" s="612"/>
      <c r="AQ93" s="612"/>
      <c r="AR93" s="612"/>
      <c r="AS93" s="612"/>
      <c r="AT93" s="612"/>
      <c r="AU93" s="612"/>
      <c r="AV93" s="612"/>
      <c r="AW93" s="612"/>
      <c r="AX93" s="612"/>
      <c r="AY93" s="612"/>
      <c r="AZ93" s="612"/>
      <c r="BA93" s="612"/>
      <c r="BB93" s="612"/>
    </row>
    <row r="94" spans="1:54" x14ac:dyDescent="0.25">
      <c r="A94" s="612"/>
      <c r="B94" s="612"/>
      <c r="C94" s="612"/>
      <c r="D94" s="612"/>
      <c r="E94" s="612"/>
      <c r="F94" s="612"/>
      <c r="G94" s="612"/>
      <c r="H94" s="612"/>
      <c r="I94" s="612"/>
      <c r="J94" s="612"/>
      <c r="K94" s="612"/>
      <c r="L94" s="612"/>
      <c r="M94" s="639"/>
      <c r="N94" s="640"/>
      <c r="O94" s="612"/>
      <c r="P94" s="612"/>
      <c r="Q94" s="612"/>
      <c r="R94" s="612"/>
      <c r="S94" s="612"/>
      <c r="T94" s="612"/>
      <c r="U94" s="612"/>
      <c r="V94" s="612"/>
      <c r="W94" s="612"/>
      <c r="X94" s="612"/>
      <c r="Y94" s="612"/>
      <c r="Z94" s="612"/>
      <c r="AA94" s="612"/>
      <c r="AB94" s="612"/>
      <c r="AC94" s="612"/>
      <c r="AD94" s="612"/>
      <c r="AE94" s="612"/>
      <c r="AF94" s="612"/>
      <c r="AG94" s="612"/>
      <c r="AH94" s="612"/>
      <c r="AI94" s="612"/>
      <c r="AJ94" s="612"/>
      <c r="AK94" s="612"/>
      <c r="AL94" s="612"/>
      <c r="AM94" s="612"/>
      <c r="AN94" s="612"/>
      <c r="AO94" s="612"/>
      <c r="AP94" s="612"/>
      <c r="AQ94" s="612"/>
      <c r="AR94" s="612"/>
      <c r="AS94" s="612"/>
      <c r="AT94" s="612"/>
      <c r="AU94" s="612"/>
      <c r="AV94" s="612"/>
      <c r="AW94" s="612"/>
      <c r="AX94" s="612"/>
      <c r="AY94" s="612"/>
      <c r="AZ94" s="612"/>
      <c r="BA94" s="612"/>
      <c r="BB94" s="612"/>
    </row>
    <row r="95" spans="1:54" x14ac:dyDescent="0.25">
      <c r="A95" s="612"/>
      <c r="B95" s="612"/>
      <c r="C95" s="612"/>
      <c r="D95" s="612"/>
      <c r="E95" s="612"/>
      <c r="F95" s="612"/>
      <c r="G95" s="612"/>
      <c r="H95" s="612"/>
      <c r="I95" s="612"/>
      <c r="J95" s="612"/>
      <c r="K95" s="612"/>
      <c r="L95" s="612"/>
      <c r="M95" s="639"/>
      <c r="N95" s="640"/>
      <c r="O95" s="612"/>
      <c r="P95" s="612"/>
      <c r="Q95" s="612"/>
      <c r="R95" s="612"/>
      <c r="S95" s="612"/>
      <c r="T95" s="612"/>
      <c r="U95" s="612"/>
      <c r="V95" s="612"/>
      <c r="W95" s="612"/>
      <c r="X95" s="612"/>
      <c r="Y95" s="612"/>
      <c r="Z95" s="612"/>
      <c r="AA95" s="612"/>
      <c r="AB95" s="612"/>
      <c r="AC95" s="612"/>
      <c r="AD95" s="612"/>
      <c r="AE95" s="612"/>
      <c r="AF95" s="612"/>
      <c r="AG95" s="612"/>
      <c r="AH95" s="612"/>
      <c r="AI95" s="612"/>
      <c r="AJ95" s="612"/>
      <c r="AK95" s="612"/>
      <c r="AL95" s="612"/>
      <c r="AM95" s="612"/>
      <c r="AN95" s="612"/>
      <c r="AO95" s="612"/>
      <c r="AP95" s="612"/>
      <c r="AQ95" s="612"/>
      <c r="AR95" s="612"/>
      <c r="AS95" s="612"/>
      <c r="AT95" s="612"/>
      <c r="AU95" s="612"/>
      <c r="AV95" s="612"/>
      <c r="AW95" s="612"/>
      <c r="AX95" s="612"/>
      <c r="AY95" s="612"/>
      <c r="AZ95" s="612"/>
      <c r="BA95" s="612"/>
      <c r="BB95" s="612"/>
    </row>
    <row r="96" spans="1:54" x14ac:dyDescent="0.25">
      <c r="A96" s="612"/>
      <c r="B96" s="612"/>
      <c r="C96" s="612"/>
      <c r="D96" s="612"/>
      <c r="E96" s="612"/>
      <c r="F96" s="612"/>
      <c r="G96" s="612"/>
      <c r="H96" s="612"/>
      <c r="I96" s="612"/>
      <c r="J96" s="612"/>
      <c r="K96" s="612"/>
      <c r="L96" s="612"/>
      <c r="M96" s="639"/>
      <c r="N96" s="640"/>
      <c r="O96" s="612"/>
      <c r="P96" s="612"/>
      <c r="Q96" s="612"/>
      <c r="R96" s="612"/>
      <c r="S96" s="612"/>
      <c r="T96" s="612"/>
      <c r="U96" s="612"/>
      <c r="V96" s="612"/>
      <c r="W96" s="612"/>
      <c r="X96" s="612"/>
      <c r="Y96" s="612"/>
      <c r="Z96" s="612"/>
      <c r="AA96" s="612"/>
      <c r="AB96" s="612"/>
      <c r="AC96" s="612"/>
      <c r="AD96" s="612"/>
      <c r="AE96" s="612"/>
      <c r="AF96" s="612"/>
      <c r="AG96" s="612"/>
      <c r="AH96" s="612"/>
      <c r="AI96" s="612"/>
      <c r="AJ96" s="612"/>
      <c r="AK96" s="612"/>
      <c r="AL96" s="612"/>
      <c r="AM96" s="612"/>
      <c r="AN96" s="612"/>
      <c r="AO96" s="612"/>
      <c r="AP96" s="612"/>
      <c r="AQ96" s="612"/>
      <c r="AR96" s="612"/>
      <c r="AS96" s="612"/>
      <c r="AT96" s="612"/>
      <c r="AU96" s="612"/>
      <c r="AV96" s="612"/>
      <c r="AW96" s="612"/>
      <c r="AX96" s="612"/>
      <c r="AY96" s="612"/>
      <c r="AZ96" s="612"/>
      <c r="BA96" s="612"/>
      <c r="BB96" s="612"/>
    </row>
    <row r="97" spans="1:54" x14ac:dyDescent="0.25">
      <c r="A97" s="612"/>
      <c r="B97" s="612"/>
      <c r="C97" s="612"/>
      <c r="D97" s="612"/>
      <c r="E97" s="612"/>
      <c r="F97" s="612"/>
      <c r="G97" s="612"/>
      <c r="H97" s="612"/>
      <c r="I97" s="612"/>
      <c r="J97" s="612"/>
      <c r="K97" s="612"/>
      <c r="L97" s="612"/>
      <c r="M97" s="639"/>
      <c r="N97" s="640"/>
      <c r="O97" s="612"/>
      <c r="P97" s="612"/>
      <c r="Q97" s="612"/>
      <c r="R97" s="612"/>
      <c r="S97" s="612"/>
      <c r="T97" s="612"/>
      <c r="U97" s="612"/>
      <c r="V97" s="612"/>
      <c r="W97" s="612"/>
      <c r="X97" s="612"/>
      <c r="Y97" s="612"/>
      <c r="Z97" s="612"/>
      <c r="AA97" s="612"/>
      <c r="AB97" s="612"/>
      <c r="AC97" s="612"/>
      <c r="AD97" s="612"/>
      <c r="AE97" s="612"/>
      <c r="AF97" s="612"/>
      <c r="AG97" s="612"/>
      <c r="AH97" s="612"/>
      <c r="AI97" s="612"/>
      <c r="AJ97" s="612"/>
      <c r="AK97" s="612"/>
      <c r="AL97" s="612"/>
      <c r="AM97" s="612"/>
      <c r="AN97" s="612"/>
      <c r="AO97" s="612"/>
      <c r="AP97" s="612"/>
      <c r="AQ97" s="612"/>
      <c r="AR97" s="612"/>
      <c r="AS97" s="612"/>
      <c r="AT97" s="612"/>
      <c r="AU97" s="612"/>
      <c r="AV97" s="612"/>
      <c r="AW97" s="612"/>
      <c r="AX97" s="612"/>
      <c r="AY97" s="612"/>
      <c r="AZ97" s="612"/>
      <c r="BA97" s="612"/>
      <c r="BB97" s="612"/>
    </row>
    <row r="98" spans="1:54" x14ac:dyDescent="0.25">
      <c r="A98" s="612"/>
      <c r="B98" s="612"/>
      <c r="C98" s="612"/>
      <c r="D98" s="612"/>
      <c r="E98" s="612"/>
      <c r="F98" s="612"/>
      <c r="G98" s="612"/>
      <c r="H98" s="612"/>
      <c r="I98" s="612"/>
      <c r="J98" s="612"/>
      <c r="K98" s="612"/>
      <c r="L98" s="612"/>
      <c r="M98" s="639"/>
      <c r="N98" s="640"/>
      <c r="O98" s="612"/>
      <c r="P98" s="612"/>
      <c r="Q98" s="612"/>
      <c r="R98" s="612"/>
      <c r="S98" s="612"/>
      <c r="T98" s="612"/>
      <c r="U98" s="612"/>
      <c r="V98" s="612"/>
      <c r="W98" s="612"/>
      <c r="X98" s="612"/>
      <c r="Y98" s="612"/>
      <c r="Z98" s="612"/>
      <c r="AA98" s="612"/>
      <c r="AB98" s="612"/>
      <c r="AC98" s="612"/>
      <c r="AD98" s="612"/>
      <c r="AE98" s="612"/>
      <c r="AF98" s="612"/>
      <c r="AG98" s="612"/>
      <c r="AH98" s="612"/>
      <c r="AI98" s="612"/>
      <c r="AJ98" s="612"/>
      <c r="AK98" s="612"/>
      <c r="AL98" s="612"/>
      <c r="AM98" s="612"/>
      <c r="AN98" s="612"/>
      <c r="AO98" s="612"/>
      <c r="AP98" s="612"/>
      <c r="AQ98" s="612"/>
      <c r="AR98" s="612"/>
      <c r="AS98" s="612"/>
      <c r="AT98" s="612"/>
      <c r="AU98" s="612"/>
      <c r="AV98" s="612"/>
      <c r="AW98" s="612"/>
      <c r="AX98" s="612"/>
      <c r="AY98" s="612"/>
      <c r="AZ98" s="612"/>
      <c r="BA98" s="612"/>
      <c r="BB98" s="612"/>
    </row>
    <row r="99" spans="1:54" x14ac:dyDescent="0.25">
      <c r="A99" s="612"/>
      <c r="B99" s="612"/>
      <c r="C99" s="612"/>
      <c r="D99" s="612"/>
      <c r="E99" s="612"/>
      <c r="F99" s="612"/>
      <c r="G99" s="612"/>
      <c r="H99" s="612"/>
      <c r="I99" s="612"/>
      <c r="J99" s="612"/>
      <c r="K99" s="612"/>
      <c r="L99" s="612"/>
      <c r="M99" s="639"/>
      <c r="N99" s="640"/>
      <c r="O99" s="612"/>
      <c r="P99" s="612"/>
      <c r="Q99" s="612"/>
      <c r="R99" s="612"/>
      <c r="S99" s="612"/>
      <c r="T99" s="612"/>
      <c r="U99" s="612"/>
      <c r="V99" s="612"/>
      <c r="W99" s="612"/>
      <c r="X99" s="612"/>
      <c r="Y99" s="612"/>
      <c r="Z99" s="612"/>
      <c r="AA99" s="612"/>
      <c r="AB99" s="612"/>
      <c r="AC99" s="612"/>
      <c r="AD99" s="612"/>
      <c r="AE99" s="612"/>
      <c r="AF99" s="612"/>
      <c r="AG99" s="612"/>
      <c r="AH99" s="612"/>
      <c r="AI99" s="612"/>
      <c r="AJ99" s="612"/>
      <c r="AK99" s="612"/>
      <c r="AL99" s="612"/>
      <c r="AM99" s="612"/>
      <c r="AN99" s="612"/>
      <c r="AO99" s="612"/>
      <c r="AP99" s="612"/>
      <c r="AQ99" s="612"/>
      <c r="AR99" s="612"/>
      <c r="AS99" s="612"/>
      <c r="AT99" s="612"/>
      <c r="AU99" s="612"/>
      <c r="AV99" s="612"/>
      <c r="AW99" s="612"/>
      <c r="AX99" s="612"/>
      <c r="AY99" s="612"/>
      <c r="AZ99" s="612"/>
      <c r="BA99" s="612"/>
      <c r="BB99" s="612"/>
    </row>
    <row r="100" spans="1:54" x14ac:dyDescent="0.25">
      <c r="A100" s="612"/>
      <c r="B100" s="612"/>
      <c r="C100" s="612"/>
      <c r="D100" s="612"/>
      <c r="E100" s="612"/>
      <c r="F100" s="612"/>
      <c r="G100" s="612"/>
      <c r="H100" s="612"/>
      <c r="I100" s="612"/>
      <c r="J100" s="612"/>
      <c r="K100" s="612"/>
      <c r="L100" s="612"/>
      <c r="M100" s="639"/>
      <c r="N100" s="640"/>
      <c r="O100" s="612"/>
      <c r="P100" s="612"/>
      <c r="Q100" s="612"/>
      <c r="R100" s="612"/>
      <c r="S100" s="612"/>
      <c r="T100" s="612"/>
      <c r="U100" s="612"/>
      <c r="V100" s="612"/>
      <c r="W100" s="612"/>
      <c r="X100" s="612"/>
      <c r="Y100" s="612"/>
      <c r="Z100" s="612"/>
      <c r="AA100" s="612"/>
      <c r="AB100" s="612"/>
      <c r="AC100" s="612"/>
      <c r="AD100" s="612"/>
      <c r="AE100" s="612"/>
      <c r="AF100" s="612"/>
      <c r="AG100" s="612"/>
      <c r="AH100" s="612"/>
      <c r="AI100" s="612"/>
      <c r="AJ100" s="612"/>
      <c r="AK100" s="612"/>
      <c r="AL100" s="612"/>
      <c r="AM100" s="612"/>
      <c r="AN100" s="612"/>
      <c r="AO100" s="612"/>
      <c r="AP100" s="612"/>
      <c r="AQ100" s="612"/>
      <c r="AR100" s="612"/>
      <c r="AS100" s="612"/>
      <c r="AT100" s="612"/>
      <c r="AU100" s="612"/>
      <c r="AV100" s="612"/>
      <c r="AW100" s="612"/>
      <c r="AX100" s="612"/>
      <c r="AY100" s="612"/>
      <c r="AZ100" s="612"/>
      <c r="BA100" s="612"/>
      <c r="BB100" s="612"/>
    </row>
    <row r="101" spans="1:54" x14ac:dyDescent="0.25">
      <c r="A101" s="612"/>
      <c r="B101" s="612"/>
      <c r="C101" s="612"/>
      <c r="D101" s="612"/>
      <c r="E101" s="612"/>
      <c r="F101" s="612"/>
      <c r="G101" s="612"/>
      <c r="H101" s="612"/>
      <c r="I101" s="612"/>
      <c r="J101" s="612"/>
      <c r="K101" s="612"/>
      <c r="L101" s="612"/>
      <c r="M101" s="639"/>
      <c r="N101" s="640"/>
      <c r="O101" s="612"/>
      <c r="P101" s="612"/>
      <c r="Q101" s="612"/>
      <c r="R101" s="612"/>
      <c r="S101" s="612"/>
      <c r="T101" s="612"/>
      <c r="U101" s="612"/>
      <c r="V101" s="612"/>
      <c r="W101" s="612"/>
      <c r="X101" s="612"/>
      <c r="Y101" s="612"/>
      <c r="Z101" s="612"/>
      <c r="AA101" s="612"/>
      <c r="AB101" s="612"/>
      <c r="AC101" s="612"/>
      <c r="AD101" s="612"/>
      <c r="AE101" s="612"/>
      <c r="AF101" s="612"/>
      <c r="AG101" s="612"/>
      <c r="AH101" s="612"/>
      <c r="AI101" s="612"/>
      <c r="AJ101" s="612"/>
      <c r="AK101" s="612"/>
      <c r="AL101" s="612"/>
      <c r="AM101" s="612"/>
      <c r="AN101" s="612"/>
      <c r="AO101" s="612"/>
      <c r="AP101" s="612"/>
      <c r="AQ101" s="612"/>
      <c r="AR101" s="612"/>
      <c r="AS101" s="612"/>
      <c r="AT101" s="612"/>
      <c r="AU101" s="612"/>
      <c r="AV101" s="612"/>
      <c r="AW101" s="612"/>
      <c r="AX101" s="612"/>
      <c r="AY101" s="612"/>
      <c r="AZ101" s="612"/>
      <c r="BA101" s="612"/>
      <c r="BB101" s="612"/>
    </row>
    <row r="102" spans="1:54" x14ac:dyDescent="0.25">
      <c r="A102" s="612"/>
      <c r="B102" s="612"/>
      <c r="C102" s="612"/>
      <c r="D102" s="612"/>
      <c r="E102" s="612"/>
      <c r="F102" s="612"/>
      <c r="G102" s="612"/>
      <c r="H102" s="612"/>
      <c r="I102" s="612"/>
      <c r="J102" s="612"/>
      <c r="K102" s="612"/>
      <c r="L102" s="612"/>
      <c r="M102" s="639"/>
      <c r="N102" s="640"/>
      <c r="O102" s="612"/>
      <c r="P102" s="612"/>
      <c r="Q102" s="612"/>
      <c r="R102" s="612"/>
      <c r="S102" s="612"/>
      <c r="T102" s="612"/>
      <c r="U102" s="612"/>
      <c r="V102" s="612"/>
      <c r="W102" s="612"/>
      <c r="X102" s="612"/>
      <c r="Y102" s="612"/>
      <c r="Z102" s="612"/>
      <c r="AA102" s="612"/>
      <c r="AB102" s="612"/>
      <c r="AC102" s="612"/>
      <c r="AD102" s="612"/>
      <c r="AE102" s="612"/>
      <c r="AF102" s="612"/>
      <c r="AG102" s="612"/>
      <c r="AH102" s="612"/>
      <c r="AI102" s="612"/>
      <c r="AJ102" s="612"/>
      <c r="AK102" s="612"/>
      <c r="AL102" s="612"/>
      <c r="AM102" s="612"/>
      <c r="AN102" s="612"/>
      <c r="AO102" s="612"/>
      <c r="AP102" s="612"/>
      <c r="AQ102" s="612"/>
      <c r="AR102" s="612"/>
      <c r="AS102" s="612"/>
      <c r="AT102" s="612"/>
      <c r="AU102" s="612"/>
      <c r="AV102" s="612"/>
      <c r="AW102" s="612"/>
      <c r="AX102" s="612"/>
      <c r="AY102" s="612"/>
      <c r="AZ102" s="612"/>
      <c r="BA102" s="612"/>
      <c r="BB102" s="612"/>
    </row>
    <row r="103" spans="1:54" x14ac:dyDescent="0.25">
      <c r="A103" s="612"/>
      <c r="B103" s="612"/>
      <c r="C103" s="612"/>
      <c r="D103" s="612"/>
      <c r="E103" s="612"/>
      <c r="F103" s="612"/>
      <c r="G103" s="612"/>
      <c r="H103" s="612"/>
      <c r="I103" s="612"/>
      <c r="J103" s="612"/>
      <c r="K103" s="612"/>
      <c r="L103" s="612"/>
      <c r="M103" s="639"/>
      <c r="N103" s="640"/>
      <c r="O103" s="612"/>
      <c r="P103" s="612"/>
      <c r="Q103" s="612"/>
      <c r="R103" s="612"/>
      <c r="S103" s="612"/>
      <c r="T103" s="612"/>
      <c r="U103" s="612"/>
      <c r="V103" s="612"/>
      <c r="W103" s="612"/>
      <c r="X103" s="612"/>
      <c r="Y103" s="612"/>
      <c r="Z103" s="612"/>
      <c r="AA103" s="612"/>
      <c r="AB103" s="612"/>
      <c r="AC103" s="612"/>
      <c r="AD103" s="612"/>
      <c r="AE103" s="612"/>
      <c r="AF103" s="612"/>
      <c r="AG103" s="612"/>
      <c r="AH103" s="612"/>
      <c r="AI103" s="612"/>
      <c r="AJ103" s="612"/>
      <c r="AK103" s="612"/>
      <c r="AL103" s="612"/>
      <c r="AM103" s="612"/>
      <c r="AN103" s="612"/>
      <c r="AO103" s="612"/>
      <c r="AP103" s="612"/>
      <c r="AQ103" s="612"/>
      <c r="AR103" s="612"/>
      <c r="AS103" s="612"/>
      <c r="AT103" s="612"/>
      <c r="AU103" s="612"/>
      <c r="AV103" s="612"/>
      <c r="AW103" s="612"/>
      <c r="AX103" s="612"/>
      <c r="AY103" s="612"/>
      <c r="AZ103" s="612"/>
      <c r="BA103" s="612"/>
      <c r="BB103" s="612"/>
    </row>
    <row r="104" spans="1:54" x14ac:dyDescent="0.25">
      <c r="A104" s="612"/>
      <c r="B104" s="612"/>
      <c r="C104" s="612"/>
      <c r="D104" s="612"/>
      <c r="E104" s="612"/>
      <c r="F104" s="612"/>
      <c r="G104" s="612"/>
      <c r="H104" s="612"/>
      <c r="I104" s="612"/>
      <c r="J104" s="612"/>
      <c r="K104" s="612"/>
      <c r="L104" s="612"/>
      <c r="M104" s="639"/>
      <c r="N104" s="640"/>
      <c r="O104" s="612"/>
      <c r="P104" s="612"/>
      <c r="Q104" s="612"/>
      <c r="R104" s="612"/>
      <c r="S104" s="612"/>
      <c r="T104" s="612"/>
      <c r="U104" s="612"/>
      <c r="V104" s="612"/>
      <c r="W104" s="612"/>
      <c r="X104" s="612"/>
      <c r="Y104" s="612"/>
      <c r="Z104" s="612"/>
      <c r="AA104" s="612"/>
      <c r="AB104" s="612"/>
      <c r="AC104" s="612"/>
      <c r="AD104" s="612"/>
      <c r="AE104" s="612"/>
      <c r="AF104" s="612"/>
      <c r="AG104" s="612"/>
      <c r="AH104" s="612"/>
      <c r="AI104" s="612"/>
      <c r="AJ104" s="612"/>
      <c r="AK104" s="612"/>
      <c r="AL104" s="612"/>
      <c r="AM104" s="612"/>
      <c r="AN104" s="612"/>
      <c r="AO104" s="612"/>
      <c r="AP104" s="612"/>
      <c r="AQ104" s="612"/>
      <c r="AR104" s="612"/>
      <c r="AS104" s="612"/>
      <c r="AT104" s="612"/>
      <c r="AU104" s="612"/>
      <c r="AV104" s="612"/>
      <c r="AW104" s="612"/>
      <c r="AX104" s="612"/>
      <c r="AY104" s="612"/>
      <c r="AZ104" s="612"/>
      <c r="BA104" s="612"/>
      <c r="BB104" s="612"/>
    </row>
    <row r="105" spans="1:54" x14ac:dyDescent="0.25">
      <c r="A105" s="612"/>
      <c r="B105" s="612"/>
      <c r="C105" s="612"/>
      <c r="D105" s="612"/>
      <c r="E105" s="612"/>
      <c r="F105" s="612"/>
      <c r="G105" s="612"/>
      <c r="H105" s="612"/>
      <c r="I105" s="612"/>
      <c r="J105" s="612"/>
      <c r="K105" s="612"/>
      <c r="L105" s="612"/>
      <c r="M105" s="639"/>
      <c r="N105" s="640"/>
      <c r="O105" s="612"/>
      <c r="P105" s="612"/>
      <c r="Q105" s="612"/>
      <c r="R105" s="612"/>
      <c r="S105" s="612"/>
      <c r="T105" s="612"/>
      <c r="U105" s="612"/>
      <c r="V105" s="612"/>
      <c r="W105" s="612"/>
      <c r="X105" s="612"/>
      <c r="Y105" s="612"/>
      <c r="Z105" s="612"/>
      <c r="AA105" s="612"/>
      <c r="AB105" s="612"/>
      <c r="AC105" s="612"/>
      <c r="AD105" s="612"/>
      <c r="AE105" s="612"/>
      <c r="AF105" s="612"/>
      <c r="AG105" s="612"/>
      <c r="AH105" s="612"/>
      <c r="AI105" s="612"/>
      <c r="AJ105" s="612"/>
      <c r="AK105" s="612"/>
      <c r="AL105" s="612"/>
      <c r="AM105" s="612"/>
      <c r="AN105" s="612"/>
      <c r="AO105" s="612"/>
      <c r="AP105" s="612"/>
      <c r="AQ105" s="612"/>
      <c r="AR105" s="612"/>
      <c r="AS105" s="612"/>
      <c r="AT105" s="612"/>
      <c r="AU105" s="612"/>
      <c r="AV105" s="612"/>
      <c r="AW105" s="612"/>
      <c r="AX105" s="612"/>
      <c r="AY105" s="612"/>
      <c r="AZ105" s="612"/>
      <c r="BA105" s="612"/>
      <c r="BB105" s="612"/>
    </row>
    <row r="106" spans="1:54" x14ac:dyDescent="0.25">
      <c r="A106" s="612"/>
      <c r="B106" s="612"/>
      <c r="C106" s="612"/>
      <c r="D106" s="612"/>
      <c r="E106" s="612"/>
      <c r="F106" s="612"/>
      <c r="G106" s="612"/>
      <c r="H106" s="612"/>
      <c r="I106" s="612"/>
      <c r="J106" s="612"/>
      <c r="K106" s="612"/>
      <c r="L106" s="612"/>
      <c r="M106" s="639"/>
      <c r="N106" s="640"/>
      <c r="O106" s="612"/>
      <c r="P106" s="612"/>
      <c r="Q106" s="612"/>
      <c r="R106" s="612"/>
      <c r="S106" s="612"/>
      <c r="T106" s="612"/>
      <c r="U106" s="612"/>
      <c r="V106" s="612"/>
      <c r="W106" s="612"/>
      <c r="X106" s="612"/>
      <c r="Y106" s="612"/>
      <c r="Z106" s="612"/>
      <c r="AA106" s="612"/>
      <c r="AB106" s="612"/>
      <c r="AC106" s="612"/>
      <c r="AD106" s="612"/>
      <c r="AE106" s="612"/>
      <c r="AF106" s="612"/>
      <c r="AG106" s="612"/>
      <c r="AH106" s="612"/>
      <c r="AI106" s="612"/>
      <c r="AJ106" s="612"/>
      <c r="AK106" s="612"/>
      <c r="AL106" s="612"/>
      <c r="AM106" s="612"/>
      <c r="AN106" s="612"/>
      <c r="AO106" s="612"/>
      <c r="AP106" s="612"/>
      <c r="AQ106" s="612"/>
      <c r="AR106" s="612"/>
      <c r="AS106" s="612"/>
      <c r="AT106" s="612"/>
      <c r="AU106" s="612"/>
      <c r="AV106" s="612"/>
      <c r="AW106" s="612"/>
      <c r="AX106" s="612"/>
      <c r="AY106" s="612"/>
      <c r="AZ106" s="612"/>
      <c r="BA106" s="612"/>
      <c r="BB106" s="612"/>
    </row>
    <row r="107" spans="1:54" x14ac:dyDescent="0.25">
      <c r="A107" s="612"/>
      <c r="B107" s="612"/>
      <c r="C107" s="612"/>
      <c r="D107" s="612"/>
      <c r="E107" s="612"/>
      <c r="F107" s="612"/>
      <c r="G107" s="612"/>
      <c r="H107" s="612"/>
      <c r="I107" s="612"/>
      <c r="J107" s="612"/>
      <c r="K107" s="612"/>
      <c r="L107" s="612"/>
      <c r="M107" s="639"/>
      <c r="N107" s="640"/>
      <c r="O107" s="612"/>
      <c r="P107" s="612"/>
      <c r="Q107" s="612"/>
      <c r="R107" s="612"/>
      <c r="S107" s="612"/>
      <c r="T107" s="612"/>
      <c r="U107" s="612"/>
      <c r="V107" s="612"/>
      <c r="W107" s="612"/>
      <c r="X107" s="612"/>
      <c r="Y107" s="612"/>
      <c r="Z107" s="612"/>
      <c r="AA107" s="612"/>
      <c r="AB107" s="612"/>
      <c r="AC107" s="612"/>
      <c r="AD107" s="612"/>
      <c r="AE107" s="612"/>
      <c r="AF107" s="612"/>
      <c r="AG107" s="612"/>
      <c r="AH107" s="612"/>
      <c r="AI107" s="612"/>
      <c r="AJ107" s="612"/>
      <c r="AK107" s="612"/>
      <c r="AL107" s="612"/>
      <c r="AM107" s="612"/>
      <c r="AN107" s="612"/>
      <c r="AO107" s="612"/>
      <c r="AP107" s="612"/>
      <c r="AQ107" s="612"/>
      <c r="AR107" s="612"/>
      <c r="AS107" s="612"/>
      <c r="AT107" s="612"/>
      <c r="AU107" s="612"/>
      <c r="AV107" s="612"/>
      <c r="AW107" s="612"/>
      <c r="AX107" s="612"/>
      <c r="AY107" s="612"/>
      <c r="AZ107" s="612"/>
      <c r="BA107" s="612"/>
      <c r="BB107" s="612"/>
    </row>
    <row r="108" spans="1:54" x14ac:dyDescent="0.25">
      <c r="A108" s="612"/>
      <c r="B108" s="612"/>
      <c r="C108" s="612"/>
      <c r="D108" s="612"/>
      <c r="E108" s="612"/>
      <c r="F108" s="612"/>
      <c r="G108" s="612"/>
      <c r="H108" s="612"/>
      <c r="I108" s="612"/>
      <c r="J108" s="612"/>
      <c r="K108" s="612"/>
      <c r="L108" s="612"/>
      <c r="M108" s="639"/>
      <c r="N108" s="640"/>
      <c r="O108" s="612"/>
      <c r="P108" s="612"/>
      <c r="Q108" s="612"/>
      <c r="R108" s="612"/>
      <c r="S108" s="612"/>
      <c r="T108" s="612"/>
      <c r="U108" s="612"/>
      <c r="V108" s="612"/>
      <c r="W108" s="612"/>
      <c r="X108" s="612"/>
      <c r="Y108" s="612"/>
      <c r="Z108" s="612"/>
      <c r="AA108" s="612"/>
      <c r="AB108" s="612"/>
      <c r="AC108" s="612"/>
      <c r="AD108" s="612"/>
      <c r="AE108" s="612"/>
      <c r="AF108" s="612"/>
      <c r="AG108" s="612"/>
      <c r="AH108" s="612"/>
      <c r="AI108" s="612"/>
      <c r="AJ108" s="612"/>
      <c r="AK108" s="612"/>
      <c r="AL108" s="612"/>
      <c r="AM108" s="612"/>
      <c r="AN108" s="612"/>
      <c r="AO108" s="612"/>
      <c r="AP108" s="612"/>
      <c r="AQ108" s="612"/>
      <c r="AR108" s="612"/>
      <c r="AS108" s="612"/>
      <c r="AT108" s="612"/>
      <c r="AU108" s="612"/>
      <c r="AV108" s="612"/>
      <c r="AW108" s="612"/>
      <c r="AX108" s="612"/>
      <c r="AY108" s="612"/>
      <c r="AZ108" s="612"/>
      <c r="BA108" s="612"/>
      <c r="BB108" s="612"/>
    </row>
    <row r="109" spans="1:54" x14ac:dyDescent="0.25">
      <c r="A109" s="612"/>
      <c r="B109" s="612"/>
      <c r="C109" s="612"/>
      <c r="D109" s="612"/>
      <c r="E109" s="612"/>
      <c r="F109" s="612"/>
      <c r="G109" s="612"/>
      <c r="H109" s="612"/>
      <c r="I109" s="612"/>
      <c r="J109" s="612"/>
      <c r="K109" s="612"/>
      <c r="L109" s="612"/>
      <c r="M109" s="639"/>
      <c r="N109" s="640"/>
      <c r="O109" s="612"/>
      <c r="P109" s="612"/>
      <c r="Q109" s="612"/>
      <c r="R109" s="612"/>
      <c r="S109" s="612"/>
      <c r="T109" s="612"/>
      <c r="U109" s="612"/>
      <c r="V109" s="612"/>
      <c r="W109" s="612"/>
      <c r="X109" s="612"/>
      <c r="Y109" s="612"/>
      <c r="Z109" s="612"/>
      <c r="AA109" s="612"/>
      <c r="AB109" s="612"/>
      <c r="AC109" s="612"/>
      <c r="AD109" s="612"/>
      <c r="AE109" s="612"/>
      <c r="AF109" s="612"/>
      <c r="AG109" s="612"/>
      <c r="AH109" s="612"/>
      <c r="AI109" s="612"/>
      <c r="AJ109" s="612"/>
      <c r="AK109" s="612"/>
      <c r="AL109" s="612"/>
      <c r="AM109" s="612"/>
      <c r="AN109" s="612"/>
      <c r="AO109" s="612"/>
      <c r="AP109" s="612"/>
      <c r="AQ109" s="612"/>
      <c r="AR109" s="612"/>
      <c r="AS109" s="612"/>
      <c r="AT109" s="612"/>
      <c r="AU109" s="612"/>
      <c r="AV109" s="612"/>
      <c r="AW109" s="612"/>
      <c r="AX109" s="612"/>
      <c r="AY109" s="612"/>
      <c r="AZ109" s="612"/>
      <c r="BA109" s="612"/>
      <c r="BB109" s="612"/>
    </row>
    <row r="110" spans="1:54" x14ac:dyDescent="0.25">
      <c r="A110" s="612"/>
      <c r="B110" s="612"/>
      <c r="C110" s="612"/>
      <c r="D110" s="612"/>
      <c r="E110" s="612"/>
      <c r="F110" s="612"/>
      <c r="G110" s="612"/>
      <c r="H110" s="612"/>
      <c r="I110" s="612"/>
      <c r="J110" s="612"/>
      <c r="K110" s="612"/>
      <c r="L110" s="612"/>
      <c r="M110" s="639"/>
      <c r="N110" s="640"/>
      <c r="O110" s="612"/>
      <c r="P110" s="612"/>
      <c r="Q110" s="612"/>
      <c r="R110" s="612"/>
      <c r="S110" s="612"/>
      <c r="T110" s="612"/>
      <c r="U110" s="612"/>
      <c r="V110" s="612"/>
      <c r="W110" s="612"/>
      <c r="X110" s="612"/>
      <c r="Y110" s="612"/>
      <c r="Z110" s="612"/>
      <c r="AA110" s="612"/>
      <c r="AB110" s="612"/>
      <c r="AC110" s="612"/>
      <c r="AD110" s="612"/>
      <c r="AE110" s="612"/>
      <c r="AF110" s="612"/>
      <c r="AG110" s="612"/>
      <c r="AH110" s="612"/>
      <c r="AI110" s="612"/>
      <c r="AJ110" s="612"/>
      <c r="AK110" s="612"/>
      <c r="AL110" s="612"/>
      <c r="AM110" s="612"/>
      <c r="AN110" s="612"/>
      <c r="AO110" s="612"/>
      <c r="AP110" s="612"/>
      <c r="AQ110" s="612"/>
      <c r="AR110" s="612"/>
      <c r="AS110" s="612"/>
      <c r="AT110" s="612"/>
      <c r="AU110" s="612"/>
      <c r="AV110" s="612"/>
      <c r="AW110" s="612"/>
      <c r="AX110" s="612"/>
      <c r="AY110" s="612"/>
      <c r="AZ110" s="612"/>
      <c r="BA110" s="612"/>
      <c r="BB110" s="612"/>
    </row>
    <row r="111" spans="1:54" x14ac:dyDescent="0.25">
      <c r="A111" s="612"/>
      <c r="B111" s="612"/>
      <c r="C111" s="612"/>
      <c r="D111" s="612"/>
      <c r="E111" s="612"/>
      <c r="F111" s="612"/>
      <c r="G111" s="612"/>
      <c r="H111" s="612"/>
      <c r="I111" s="612"/>
      <c r="J111" s="612"/>
      <c r="K111" s="612"/>
      <c r="L111" s="612"/>
      <c r="M111" s="639"/>
      <c r="N111" s="640"/>
      <c r="O111" s="612"/>
      <c r="P111" s="612"/>
      <c r="Q111" s="612"/>
      <c r="R111" s="612"/>
      <c r="S111" s="612"/>
      <c r="T111" s="612"/>
      <c r="U111" s="612"/>
      <c r="V111" s="612"/>
      <c r="W111" s="612"/>
      <c r="X111" s="612"/>
      <c r="Y111" s="612"/>
      <c r="Z111" s="612"/>
      <c r="AA111" s="612"/>
      <c r="AB111" s="612"/>
      <c r="AC111" s="612"/>
      <c r="AD111" s="612"/>
      <c r="AE111" s="612"/>
      <c r="AF111" s="612"/>
      <c r="AG111" s="612"/>
      <c r="AH111" s="612"/>
      <c r="AI111" s="612"/>
      <c r="AJ111" s="612"/>
      <c r="AK111" s="612"/>
      <c r="AL111" s="612"/>
      <c r="AM111" s="612"/>
      <c r="AN111" s="612"/>
      <c r="AO111" s="612"/>
      <c r="AP111" s="612"/>
      <c r="AQ111" s="612"/>
      <c r="AR111" s="612"/>
      <c r="AS111" s="612"/>
      <c r="AT111" s="612"/>
      <c r="AU111" s="612"/>
      <c r="AV111" s="612"/>
      <c r="AW111" s="612"/>
      <c r="AX111" s="612"/>
      <c r="AY111" s="612"/>
      <c r="AZ111" s="612"/>
      <c r="BA111" s="612"/>
      <c r="BB111" s="612"/>
    </row>
    <row r="112" spans="1:54" x14ac:dyDescent="0.25">
      <c r="A112" s="612"/>
      <c r="B112" s="612"/>
      <c r="C112" s="612"/>
      <c r="D112" s="612"/>
      <c r="E112" s="612"/>
      <c r="F112" s="612"/>
      <c r="G112" s="612"/>
      <c r="H112" s="612"/>
      <c r="I112" s="612"/>
      <c r="J112" s="612"/>
      <c r="K112" s="612"/>
      <c r="L112" s="612"/>
      <c r="M112" s="639"/>
      <c r="N112" s="640"/>
      <c r="O112" s="612"/>
      <c r="P112" s="612"/>
      <c r="Q112" s="612"/>
      <c r="R112" s="612"/>
      <c r="S112" s="612"/>
      <c r="T112" s="612"/>
      <c r="U112" s="612"/>
      <c r="V112" s="612"/>
      <c r="W112" s="612"/>
      <c r="X112" s="612"/>
      <c r="Y112" s="612"/>
      <c r="Z112" s="612"/>
      <c r="AA112" s="612"/>
      <c r="AB112" s="612"/>
      <c r="AC112" s="612"/>
      <c r="AD112" s="612"/>
      <c r="AE112" s="612"/>
      <c r="AF112" s="612"/>
      <c r="AG112" s="612"/>
      <c r="AH112" s="612"/>
      <c r="AI112" s="612"/>
      <c r="AJ112" s="612"/>
      <c r="AK112" s="612"/>
      <c r="AL112" s="612"/>
      <c r="AM112" s="612"/>
      <c r="AN112" s="612"/>
      <c r="AO112" s="612"/>
      <c r="AP112" s="612"/>
      <c r="AQ112" s="612"/>
      <c r="AR112" s="612"/>
      <c r="AS112" s="612"/>
      <c r="AT112" s="612"/>
      <c r="AU112" s="612"/>
      <c r="AV112" s="612"/>
      <c r="AW112" s="612"/>
      <c r="AX112" s="612"/>
      <c r="AY112" s="612"/>
      <c r="AZ112" s="612"/>
      <c r="BA112" s="612"/>
      <c r="BB112" s="612"/>
    </row>
    <row r="113" spans="1:54" x14ac:dyDescent="0.25">
      <c r="A113" s="612"/>
      <c r="B113" s="612"/>
      <c r="C113" s="612"/>
      <c r="D113" s="612"/>
      <c r="E113" s="612"/>
      <c r="F113" s="612"/>
      <c r="G113" s="612"/>
      <c r="H113" s="612"/>
      <c r="I113" s="612"/>
      <c r="J113" s="612"/>
      <c r="K113" s="612"/>
      <c r="L113" s="612"/>
      <c r="M113" s="639"/>
      <c r="N113" s="640"/>
      <c r="O113" s="612"/>
      <c r="P113" s="612"/>
      <c r="Q113" s="612"/>
      <c r="R113" s="612"/>
      <c r="S113" s="612"/>
      <c r="T113" s="612"/>
      <c r="U113" s="612"/>
      <c r="V113" s="612"/>
      <c r="W113" s="612"/>
      <c r="X113" s="612"/>
      <c r="Y113" s="612"/>
      <c r="Z113" s="612"/>
      <c r="AA113" s="612"/>
      <c r="AB113" s="612"/>
      <c r="AC113" s="612"/>
      <c r="AD113" s="612"/>
      <c r="AE113" s="612"/>
      <c r="AF113" s="612"/>
      <c r="AG113" s="612"/>
      <c r="AH113" s="612"/>
      <c r="AI113" s="612"/>
      <c r="AJ113" s="612"/>
      <c r="AK113" s="612"/>
      <c r="AL113" s="612"/>
      <c r="AM113" s="612"/>
      <c r="AN113" s="612"/>
      <c r="AO113" s="612"/>
      <c r="AP113" s="612"/>
      <c r="AQ113" s="612"/>
      <c r="AR113" s="612"/>
      <c r="AS113" s="612"/>
      <c r="AT113" s="612"/>
      <c r="AU113" s="612"/>
      <c r="AV113" s="612"/>
      <c r="AW113" s="612"/>
      <c r="AX113" s="612"/>
      <c r="AY113" s="612"/>
      <c r="AZ113" s="612"/>
      <c r="BA113" s="612"/>
      <c r="BB113" s="612"/>
    </row>
    <row r="114" spans="1:54" x14ac:dyDescent="0.25">
      <c r="A114" s="612"/>
      <c r="B114" s="612"/>
      <c r="C114" s="612"/>
      <c r="D114" s="612"/>
      <c r="E114" s="612"/>
      <c r="F114" s="612"/>
      <c r="G114" s="612"/>
      <c r="H114" s="612"/>
      <c r="I114" s="612"/>
      <c r="J114" s="612"/>
      <c r="K114" s="612"/>
      <c r="L114" s="612"/>
      <c r="M114" s="639"/>
      <c r="N114" s="640"/>
      <c r="O114" s="612"/>
      <c r="P114" s="612"/>
      <c r="Q114" s="612"/>
      <c r="R114" s="612"/>
      <c r="S114" s="612"/>
      <c r="T114" s="612"/>
      <c r="U114" s="612"/>
      <c r="V114" s="612"/>
      <c r="W114" s="612"/>
      <c r="X114" s="612"/>
      <c r="Y114" s="612"/>
      <c r="Z114" s="612"/>
      <c r="AA114" s="612"/>
      <c r="AB114" s="612"/>
      <c r="AC114" s="612"/>
      <c r="AD114" s="612"/>
      <c r="AE114" s="612"/>
      <c r="AF114" s="612"/>
      <c r="AG114" s="612"/>
      <c r="AH114" s="612"/>
      <c r="AI114" s="612"/>
      <c r="AJ114" s="612"/>
      <c r="AK114" s="612"/>
      <c r="AL114" s="612"/>
      <c r="AM114" s="612"/>
      <c r="AN114" s="612"/>
      <c r="AO114" s="612"/>
      <c r="AP114" s="612"/>
      <c r="AQ114" s="612"/>
      <c r="AR114" s="612"/>
      <c r="AS114" s="612"/>
      <c r="AT114" s="612"/>
      <c r="AU114" s="612"/>
      <c r="AV114" s="612"/>
      <c r="AW114" s="612"/>
      <c r="AX114" s="612"/>
      <c r="AY114" s="612"/>
      <c r="AZ114" s="612"/>
      <c r="BA114" s="612"/>
      <c r="BB114" s="612"/>
    </row>
    <row r="115" spans="1:54" x14ac:dyDescent="0.25">
      <c r="A115" s="612"/>
      <c r="B115" s="612"/>
      <c r="C115" s="612"/>
      <c r="D115" s="612"/>
      <c r="E115" s="612"/>
      <c r="F115" s="612"/>
      <c r="G115" s="612"/>
      <c r="H115" s="612"/>
      <c r="I115" s="612"/>
      <c r="J115" s="612"/>
      <c r="K115" s="612"/>
      <c r="L115" s="612"/>
      <c r="M115" s="639"/>
      <c r="N115" s="640"/>
      <c r="O115" s="612"/>
      <c r="P115" s="612"/>
      <c r="Q115" s="612"/>
      <c r="R115" s="612"/>
      <c r="S115" s="612"/>
      <c r="T115" s="612"/>
      <c r="U115" s="612"/>
      <c r="V115" s="612"/>
      <c r="W115" s="612"/>
      <c r="X115" s="612"/>
      <c r="Y115" s="612"/>
      <c r="Z115" s="612"/>
      <c r="AA115" s="612"/>
      <c r="AB115" s="612"/>
      <c r="AC115" s="612"/>
      <c r="AD115" s="612"/>
      <c r="AE115" s="612"/>
      <c r="AF115" s="612"/>
      <c r="AG115" s="612"/>
      <c r="AH115" s="612"/>
      <c r="AI115" s="612"/>
      <c r="AJ115" s="612"/>
      <c r="AK115" s="612"/>
      <c r="AL115" s="612"/>
      <c r="AM115" s="612"/>
      <c r="AN115" s="612"/>
      <c r="AO115" s="612"/>
      <c r="AP115" s="612"/>
      <c r="AQ115" s="612"/>
      <c r="AR115" s="612"/>
      <c r="AS115" s="612"/>
      <c r="AT115" s="612"/>
      <c r="AU115" s="612"/>
      <c r="AV115" s="612"/>
      <c r="AW115" s="612"/>
      <c r="AX115" s="612"/>
      <c r="AY115" s="612"/>
      <c r="AZ115" s="612"/>
      <c r="BA115" s="612"/>
      <c r="BB115" s="612"/>
    </row>
    <row r="116" spans="1:54" x14ac:dyDescent="0.25">
      <c r="A116" s="612"/>
      <c r="B116" s="612"/>
      <c r="C116" s="612"/>
      <c r="D116" s="612"/>
      <c r="E116" s="612"/>
      <c r="F116" s="612"/>
      <c r="G116" s="612"/>
      <c r="H116" s="612"/>
      <c r="I116" s="612"/>
      <c r="J116" s="612"/>
      <c r="K116" s="612"/>
      <c r="L116" s="612"/>
      <c r="M116" s="639"/>
      <c r="N116" s="640"/>
      <c r="O116" s="612"/>
      <c r="P116" s="612"/>
      <c r="Q116" s="612"/>
      <c r="R116" s="612"/>
      <c r="S116" s="612"/>
      <c r="T116" s="612"/>
      <c r="U116" s="612"/>
      <c r="V116" s="612"/>
      <c r="W116" s="612"/>
      <c r="X116" s="612"/>
      <c r="Y116" s="612"/>
      <c r="Z116" s="612"/>
      <c r="AA116" s="612"/>
      <c r="AB116" s="612"/>
      <c r="AC116" s="612"/>
      <c r="AD116" s="612"/>
      <c r="AE116" s="612"/>
      <c r="AF116" s="612"/>
      <c r="AG116" s="612"/>
      <c r="AH116" s="612"/>
      <c r="AI116" s="612"/>
      <c r="AJ116" s="612"/>
      <c r="AK116" s="612"/>
      <c r="AL116" s="612"/>
      <c r="AM116" s="612"/>
      <c r="AN116" s="612"/>
      <c r="AO116" s="612"/>
      <c r="AP116" s="612"/>
      <c r="AQ116" s="612"/>
      <c r="AR116" s="612"/>
      <c r="AS116" s="612"/>
      <c r="AT116" s="612"/>
      <c r="AU116" s="612"/>
      <c r="AV116" s="612"/>
      <c r="AW116" s="612"/>
      <c r="AX116" s="612"/>
      <c r="AY116" s="612"/>
      <c r="AZ116" s="612"/>
      <c r="BA116" s="612"/>
      <c r="BB116" s="612"/>
    </row>
    <row r="117" spans="1:54" x14ac:dyDescent="0.25">
      <c r="A117" s="612"/>
      <c r="B117" s="612"/>
      <c r="C117" s="612"/>
      <c r="D117" s="612"/>
      <c r="E117" s="612"/>
      <c r="F117" s="612"/>
      <c r="G117" s="612"/>
      <c r="H117" s="612"/>
      <c r="I117" s="612"/>
      <c r="J117" s="612"/>
      <c r="K117" s="612"/>
      <c r="L117" s="612"/>
      <c r="M117" s="639"/>
      <c r="N117" s="640"/>
      <c r="O117" s="612"/>
      <c r="P117" s="612"/>
      <c r="Q117" s="612"/>
      <c r="R117" s="612"/>
      <c r="S117" s="612"/>
      <c r="T117" s="612"/>
      <c r="U117" s="612"/>
      <c r="V117" s="612"/>
      <c r="W117" s="612"/>
      <c r="X117" s="612"/>
      <c r="Y117" s="612"/>
      <c r="Z117" s="612"/>
      <c r="AA117" s="612"/>
      <c r="AB117" s="612"/>
      <c r="AC117" s="612"/>
      <c r="AD117" s="612"/>
      <c r="AE117" s="612"/>
      <c r="AF117" s="612"/>
      <c r="AG117" s="612"/>
      <c r="AH117" s="612"/>
      <c r="AI117" s="612"/>
      <c r="AJ117" s="612"/>
      <c r="AK117" s="612"/>
      <c r="AL117" s="612"/>
      <c r="AM117" s="612"/>
      <c r="AN117" s="612"/>
      <c r="AO117" s="612"/>
      <c r="AP117" s="612"/>
      <c r="AQ117" s="612"/>
      <c r="AR117" s="612"/>
      <c r="AS117" s="612"/>
      <c r="AT117" s="612"/>
      <c r="AU117" s="612"/>
      <c r="AV117" s="612"/>
      <c r="AW117" s="612"/>
      <c r="AX117" s="612"/>
      <c r="AY117" s="612"/>
      <c r="AZ117" s="612"/>
      <c r="BA117" s="612"/>
      <c r="BB117" s="612"/>
    </row>
    <row r="118" spans="1:54" x14ac:dyDescent="0.25">
      <c r="A118" s="612"/>
      <c r="B118" s="612"/>
      <c r="C118" s="612"/>
      <c r="D118" s="612"/>
      <c r="E118" s="612"/>
      <c r="F118" s="612"/>
      <c r="G118" s="612"/>
      <c r="H118" s="612"/>
      <c r="I118" s="612"/>
      <c r="J118" s="612"/>
      <c r="K118" s="612"/>
      <c r="L118" s="612"/>
      <c r="M118" s="639"/>
      <c r="N118" s="640"/>
      <c r="O118" s="612"/>
      <c r="P118" s="612"/>
      <c r="Q118" s="612"/>
      <c r="R118" s="612"/>
      <c r="S118" s="612"/>
      <c r="T118" s="612"/>
      <c r="U118" s="612"/>
      <c r="V118" s="612"/>
      <c r="W118" s="612"/>
      <c r="X118" s="612"/>
      <c r="Y118" s="612"/>
      <c r="Z118" s="612"/>
      <c r="AA118" s="612"/>
      <c r="AB118" s="612"/>
      <c r="AC118" s="612"/>
      <c r="AD118" s="612"/>
      <c r="AE118" s="612"/>
      <c r="AF118" s="612"/>
      <c r="AG118" s="612"/>
      <c r="AH118" s="612"/>
      <c r="AI118" s="612"/>
      <c r="AJ118" s="612"/>
      <c r="AK118" s="612"/>
      <c r="AL118" s="612"/>
      <c r="AM118" s="612"/>
      <c r="AN118" s="612"/>
      <c r="AO118" s="612"/>
      <c r="AP118" s="612"/>
      <c r="AQ118" s="612"/>
      <c r="AR118" s="612"/>
      <c r="AS118" s="612"/>
      <c r="AT118" s="612"/>
      <c r="AU118" s="612"/>
      <c r="AV118" s="612"/>
      <c r="AW118" s="612"/>
      <c r="AX118" s="612"/>
      <c r="AY118" s="612"/>
      <c r="AZ118" s="612"/>
      <c r="BA118" s="612"/>
      <c r="BB118" s="612"/>
    </row>
    <row r="119" spans="1:54" x14ac:dyDescent="0.25">
      <c r="A119" s="612"/>
      <c r="B119" s="612"/>
      <c r="C119" s="612"/>
      <c r="D119" s="612"/>
      <c r="E119" s="612"/>
      <c r="F119" s="612"/>
      <c r="G119" s="612"/>
      <c r="H119" s="612"/>
      <c r="I119" s="612"/>
      <c r="J119" s="612"/>
      <c r="K119" s="612"/>
      <c r="L119" s="612"/>
      <c r="M119" s="639"/>
      <c r="N119" s="640"/>
      <c r="O119" s="612"/>
      <c r="P119" s="612"/>
      <c r="Q119" s="612"/>
      <c r="R119" s="612"/>
      <c r="S119" s="612"/>
      <c r="T119" s="612"/>
      <c r="U119" s="612"/>
      <c r="V119" s="612"/>
      <c r="W119" s="612"/>
      <c r="X119" s="612"/>
      <c r="Y119" s="612"/>
      <c r="Z119" s="612"/>
      <c r="AA119" s="612"/>
      <c r="AB119" s="612"/>
      <c r="AC119" s="612"/>
      <c r="AD119" s="612"/>
      <c r="AE119" s="612"/>
      <c r="AF119" s="612"/>
      <c r="AG119" s="612"/>
      <c r="AH119" s="612"/>
      <c r="AI119" s="612"/>
      <c r="AJ119" s="612"/>
      <c r="AK119" s="612"/>
      <c r="AL119" s="612"/>
      <c r="AM119" s="612"/>
      <c r="AN119" s="612"/>
      <c r="AO119" s="612"/>
      <c r="AP119" s="612"/>
      <c r="AQ119" s="612"/>
      <c r="AR119" s="612"/>
      <c r="AS119" s="612"/>
      <c r="AT119" s="612"/>
      <c r="AU119" s="612"/>
      <c r="AV119" s="612"/>
      <c r="AW119" s="612"/>
      <c r="AX119" s="612"/>
      <c r="AY119" s="612"/>
      <c r="AZ119" s="612"/>
      <c r="BA119" s="612"/>
      <c r="BB119" s="612"/>
    </row>
    <row r="120" spans="1:54" x14ac:dyDescent="0.25">
      <c r="A120" s="612"/>
      <c r="B120" s="612"/>
      <c r="C120" s="612"/>
      <c r="D120" s="612"/>
      <c r="E120" s="612"/>
      <c r="F120" s="612"/>
      <c r="G120" s="612"/>
      <c r="H120" s="612"/>
      <c r="I120" s="612"/>
      <c r="J120" s="612"/>
      <c r="K120" s="612"/>
      <c r="L120" s="612"/>
      <c r="M120" s="639"/>
      <c r="N120" s="640"/>
      <c r="O120" s="612"/>
      <c r="P120" s="612"/>
      <c r="Q120" s="612"/>
      <c r="R120" s="612"/>
      <c r="S120" s="612"/>
      <c r="T120" s="612"/>
      <c r="U120" s="612"/>
      <c r="V120" s="612"/>
      <c r="W120" s="612"/>
      <c r="X120" s="612"/>
      <c r="Y120" s="612"/>
      <c r="Z120" s="612"/>
      <c r="AA120" s="612"/>
      <c r="AB120" s="612"/>
      <c r="AC120" s="612"/>
      <c r="AD120" s="612"/>
      <c r="AE120" s="612"/>
      <c r="AF120" s="612"/>
      <c r="AG120" s="612"/>
      <c r="AH120" s="612"/>
      <c r="AI120" s="612"/>
      <c r="AJ120" s="612"/>
      <c r="AK120" s="612"/>
      <c r="AL120" s="612"/>
      <c r="AM120" s="612"/>
      <c r="AN120" s="612"/>
      <c r="AO120" s="612"/>
      <c r="AP120" s="612"/>
      <c r="AQ120" s="612"/>
      <c r="AR120" s="612"/>
      <c r="AS120" s="612"/>
      <c r="AT120" s="612"/>
      <c r="AU120" s="612"/>
      <c r="AV120" s="612"/>
      <c r="AW120" s="612"/>
      <c r="AX120" s="612"/>
      <c r="AY120" s="612"/>
      <c r="AZ120" s="612"/>
      <c r="BA120" s="612"/>
      <c r="BB120" s="612"/>
    </row>
    <row r="121" spans="1:54" x14ac:dyDescent="0.25">
      <c r="A121" s="612"/>
      <c r="B121" s="612"/>
      <c r="C121" s="612"/>
      <c r="D121" s="612"/>
      <c r="E121" s="612"/>
      <c r="F121" s="612"/>
      <c r="G121" s="612"/>
      <c r="H121" s="612"/>
      <c r="I121" s="612"/>
      <c r="J121" s="612"/>
      <c r="K121" s="612"/>
      <c r="L121" s="612"/>
      <c r="M121" s="639"/>
      <c r="N121" s="640"/>
      <c r="O121" s="612"/>
      <c r="P121" s="612"/>
      <c r="Q121" s="612"/>
      <c r="R121" s="612"/>
      <c r="S121" s="612"/>
      <c r="T121" s="612"/>
      <c r="U121" s="612"/>
      <c r="V121" s="612"/>
      <c r="W121" s="612"/>
      <c r="X121" s="612"/>
      <c r="Y121" s="612"/>
      <c r="Z121" s="612"/>
      <c r="AA121" s="612"/>
      <c r="AB121" s="612"/>
      <c r="AC121" s="612"/>
      <c r="AD121" s="612"/>
      <c r="AE121" s="612"/>
      <c r="AF121" s="612"/>
      <c r="AG121" s="612"/>
      <c r="AH121" s="612"/>
      <c r="AI121" s="612"/>
      <c r="AJ121" s="612"/>
      <c r="AK121" s="612"/>
      <c r="AL121" s="612"/>
      <c r="AM121" s="612"/>
      <c r="AN121" s="612"/>
      <c r="AO121" s="612"/>
      <c r="AP121" s="612"/>
      <c r="AQ121" s="612"/>
      <c r="AR121" s="612"/>
      <c r="AS121" s="612"/>
      <c r="AT121" s="612"/>
      <c r="AU121" s="612"/>
      <c r="AV121" s="612"/>
      <c r="AW121" s="612"/>
      <c r="AX121" s="612"/>
      <c r="AY121" s="612"/>
      <c r="AZ121" s="612"/>
      <c r="BA121" s="612"/>
      <c r="BB121" s="612"/>
    </row>
    <row r="122" spans="1:54" x14ac:dyDescent="0.25">
      <c r="A122" s="612"/>
      <c r="B122" s="612"/>
      <c r="C122" s="612"/>
      <c r="D122" s="612"/>
      <c r="E122" s="612"/>
      <c r="F122" s="612"/>
      <c r="G122" s="612"/>
      <c r="H122" s="612"/>
      <c r="I122" s="612"/>
      <c r="J122" s="612"/>
      <c r="K122" s="612"/>
      <c r="L122" s="612"/>
      <c r="M122" s="639"/>
      <c r="N122" s="640"/>
      <c r="O122" s="612"/>
      <c r="P122" s="612"/>
      <c r="Q122" s="612"/>
      <c r="R122" s="612"/>
      <c r="S122" s="612"/>
      <c r="T122" s="612"/>
      <c r="U122" s="612"/>
      <c r="V122" s="612"/>
      <c r="W122" s="612"/>
      <c r="X122" s="612"/>
      <c r="Y122" s="612"/>
      <c r="Z122" s="612"/>
      <c r="AA122" s="612"/>
      <c r="AB122" s="612"/>
      <c r="AC122" s="612"/>
      <c r="AD122" s="612"/>
      <c r="AE122" s="612"/>
      <c r="AF122" s="612"/>
      <c r="AG122" s="612"/>
      <c r="AH122" s="612"/>
      <c r="AI122" s="612"/>
      <c r="AJ122" s="612"/>
      <c r="AK122" s="612"/>
      <c r="AL122" s="612"/>
      <c r="AM122" s="612"/>
      <c r="AN122" s="612"/>
      <c r="AO122" s="612"/>
      <c r="AP122" s="612"/>
      <c r="AQ122" s="612"/>
      <c r="AR122" s="612"/>
      <c r="AS122" s="612"/>
      <c r="AT122" s="612"/>
      <c r="AU122" s="612"/>
      <c r="AV122" s="612"/>
      <c r="AW122" s="612"/>
      <c r="AX122" s="612"/>
      <c r="AY122" s="612"/>
      <c r="AZ122" s="612"/>
      <c r="BA122" s="612"/>
      <c r="BB122" s="612"/>
    </row>
    <row r="123" spans="1:54" x14ac:dyDescent="0.25">
      <c r="A123" s="612"/>
      <c r="B123" s="612"/>
      <c r="C123" s="612"/>
      <c r="D123" s="612"/>
      <c r="E123" s="612"/>
      <c r="F123" s="612"/>
      <c r="G123" s="612"/>
      <c r="H123" s="612"/>
      <c r="I123" s="612"/>
      <c r="J123" s="612"/>
      <c r="K123" s="612"/>
      <c r="L123" s="612"/>
      <c r="M123" s="639"/>
      <c r="N123" s="640"/>
      <c r="O123" s="612"/>
      <c r="P123" s="612"/>
      <c r="Q123" s="612"/>
      <c r="R123" s="612"/>
      <c r="S123" s="612"/>
      <c r="T123" s="612"/>
      <c r="U123" s="612"/>
      <c r="V123" s="612"/>
      <c r="W123" s="612"/>
      <c r="X123" s="612"/>
      <c r="Y123" s="612"/>
      <c r="Z123" s="612"/>
      <c r="AA123" s="612"/>
      <c r="AB123" s="612"/>
      <c r="AC123" s="612"/>
      <c r="AD123" s="612"/>
      <c r="AE123" s="612"/>
      <c r="AF123" s="612"/>
      <c r="AG123" s="612"/>
      <c r="AH123" s="612"/>
      <c r="AI123" s="612"/>
      <c r="AJ123" s="612"/>
      <c r="AK123" s="612"/>
      <c r="AL123" s="612"/>
      <c r="AM123" s="612"/>
      <c r="AN123" s="612"/>
      <c r="AO123" s="612"/>
      <c r="AP123" s="612"/>
      <c r="AQ123" s="612"/>
      <c r="AR123" s="612"/>
      <c r="AS123" s="612"/>
      <c r="AT123" s="612"/>
      <c r="AU123" s="612"/>
      <c r="AV123" s="612"/>
      <c r="AW123" s="612"/>
      <c r="AX123" s="612"/>
      <c r="AY123" s="612"/>
      <c r="AZ123" s="612"/>
      <c r="BA123" s="612"/>
      <c r="BB123" s="612"/>
    </row>
    <row r="124" spans="1:54" x14ac:dyDescent="0.25">
      <c r="A124" s="612"/>
      <c r="B124" s="612"/>
      <c r="C124" s="612"/>
      <c r="D124" s="612"/>
      <c r="E124" s="612"/>
      <c r="F124" s="612"/>
      <c r="G124" s="612"/>
      <c r="H124" s="612"/>
      <c r="I124" s="612"/>
      <c r="J124" s="612"/>
      <c r="K124" s="612"/>
      <c r="L124" s="612"/>
      <c r="M124" s="639"/>
      <c r="N124" s="640"/>
      <c r="O124" s="612"/>
      <c r="P124" s="612"/>
      <c r="Q124" s="612"/>
      <c r="R124" s="612"/>
      <c r="S124" s="612"/>
      <c r="T124" s="612"/>
      <c r="U124" s="612"/>
      <c r="V124" s="612"/>
      <c r="W124" s="612"/>
      <c r="X124" s="612"/>
      <c r="Y124" s="612"/>
      <c r="Z124" s="612"/>
      <c r="AA124" s="612"/>
      <c r="AB124" s="612"/>
      <c r="AC124" s="612"/>
      <c r="AD124" s="612"/>
      <c r="AE124" s="612"/>
      <c r="AF124" s="612"/>
      <c r="AG124" s="612"/>
      <c r="AH124" s="612"/>
      <c r="AI124" s="612"/>
      <c r="AJ124" s="612"/>
      <c r="AK124" s="612"/>
      <c r="AL124" s="612"/>
      <c r="AM124" s="612"/>
      <c r="AN124" s="612"/>
      <c r="AO124" s="612"/>
      <c r="AP124" s="612"/>
      <c r="AQ124" s="612"/>
      <c r="AR124" s="612"/>
      <c r="AS124" s="612"/>
      <c r="AT124" s="612"/>
      <c r="AU124" s="612"/>
      <c r="AV124" s="612"/>
      <c r="AW124" s="612"/>
      <c r="AX124" s="612"/>
      <c r="AY124" s="612"/>
      <c r="AZ124" s="612"/>
      <c r="BA124" s="612"/>
      <c r="BB124" s="612"/>
    </row>
    <row r="125" spans="1:54" x14ac:dyDescent="0.25">
      <c r="A125" s="612"/>
      <c r="B125" s="612"/>
      <c r="C125" s="612"/>
      <c r="D125" s="612"/>
      <c r="E125" s="612"/>
      <c r="F125" s="612"/>
      <c r="G125" s="612"/>
      <c r="H125" s="612"/>
      <c r="I125" s="612"/>
      <c r="J125" s="612"/>
      <c r="K125" s="612"/>
      <c r="L125" s="612"/>
      <c r="M125" s="639"/>
      <c r="N125" s="640"/>
      <c r="O125" s="612"/>
      <c r="P125" s="612"/>
      <c r="Q125" s="612"/>
      <c r="R125" s="612"/>
      <c r="S125" s="612"/>
      <c r="T125" s="612"/>
      <c r="U125" s="612"/>
      <c r="V125" s="612"/>
      <c r="W125" s="612"/>
      <c r="X125" s="612"/>
      <c r="Y125" s="612"/>
      <c r="Z125" s="612"/>
      <c r="AA125" s="612"/>
      <c r="AB125" s="612"/>
      <c r="AC125" s="612"/>
      <c r="AD125" s="612"/>
      <c r="AE125" s="612"/>
      <c r="AF125" s="612"/>
      <c r="AG125" s="612"/>
      <c r="AH125" s="612"/>
      <c r="AI125" s="612"/>
      <c r="AJ125" s="612"/>
      <c r="AK125" s="612"/>
      <c r="AL125" s="612"/>
      <c r="AM125" s="612"/>
      <c r="AN125" s="612"/>
      <c r="AO125" s="612"/>
      <c r="AP125" s="612"/>
      <c r="AQ125" s="612"/>
      <c r="AR125" s="612"/>
      <c r="AS125" s="612"/>
      <c r="AT125" s="612"/>
      <c r="AU125" s="612"/>
      <c r="AV125" s="612"/>
      <c r="AW125" s="612"/>
      <c r="AX125" s="612"/>
      <c r="AY125" s="612"/>
      <c r="AZ125" s="612"/>
      <c r="BA125" s="612"/>
      <c r="BB125" s="612"/>
    </row>
    <row r="126" spans="1:54" x14ac:dyDescent="0.25">
      <c r="A126" s="612"/>
      <c r="B126" s="612"/>
      <c r="C126" s="612"/>
      <c r="D126" s="612"/>
      <c r="E126" s="612"/>
      <c r="F126" s="612"/>
      <c r="G126" s="612"/>
      <c r="H126" s="612"/>
      <c r="I126" s="612"/>
      <c r="J126" s="612"/>
      <c r="K126" s="612"/>
      <c r="L126" s="612"/>
      <c r="M126" s="639"/>
      <c r="N126" s="640"/>
      <c r="O126" s="612"/>
      <c r="P126" s="612"/>
      <c r="Q126" s="612"/>
      <c r="R126" s="612"/>
      <c r="S126" s="612"/>
      <c r="T126" s="612"/>
      <c r="U126" s="612"/>
      <c r="V126" s="612"/>
      <c r="W126" s="612"/>
      <c r="X126" s="612"/>
      <c r="Y126" s="612"/>
      <c r="Z126" s="612"/>
      <c r="AA126" s="612"/>
      <c r="AB126" s="612"/>
      <c r="AC126" s="612"/>
      <c r="AD126" s="612"/>
      <c r="AE126" s="612"/>
      <c r="AF126" s="612"/>
      <c r="AG126" s="612"/>
      <c r="AH126" s="612"/>
      <c r="AI126" s="612"/>
      <c r="AJ126" s="612"/>
      <c r="AK126" s="612"/>
      <c r="AL126" s="612"/>
      <c r="AM126" s="612"/>
      <c r="AN126" s="612"/>
      <c r="AO126" s="612"/>
      <c r="AP126" s="612"/>
      <c r="AQ126" s="612"/>
      <c r="AR126" s="612"/>
      <c r="AS126" s="612"/>
      <c r="AT126" s="612"/>
      <c r="AU126" s="612"/>
      <c r="AV126" s="612"/>
      <c r="AW126" s="612"/>
      <c r="AX126" s="612"/>
      <c r="AY126" s="612"/>
      <c r="AZ126" s="612"/>
      <c r="BA126" s="612"/>
      <c r="BB126" s="612"/>
    </row>
    <row r="127" spans="1:54" x14ac:dyDescent="0.25">
      <c r="A127" s="612"/>
      <c r="B127" s="612"/>
      <c r="C127" s="612"/>
      <c r="D127" s="612"/>
      <c r="E127" s="612"/>
      <c r="F127" s="612"/>
      <c r="G127" s="612"/>
      <c r="H127" s="612"/>
      <c r="I127" s="612"/>
      <c r="J127" s="612"/>
      <c r="K127" s="612"/>
      <c r="L127" s="612"/>
      <c r="M127" s="639"/>
      <c r="N127" s="640"/>
      <c r="O127" s="612"/>
      <c r="P127" s="612"/>
      <c r="Q127" s="612"/>
      <c r="R127" s="612"/>
      <c r="S127" s="612"/>
      <c r="T127" s="612"/>
      <c r="U127" s="612"/>
      <c r="V127" s="612"/>
      <c r="W127" s="612"/>
      <c r="X127" s="612"/>
      <c r="Y127" s="612"/>
      <c r="Z127" s="612"/>
      <c r="AA127" s="612"/>
      <c r="AB127" s="612"/>
      <c r="AC127" s="612"/>
      <c r="AD127" s="612"/>
      <c r="AE127" s="612"/>
      <c r="AF127" s="612"/>
      <c r="AG127" s="612"/>
      <c r="AH127" s="612"/>
      <c r="AI127" s="612"/>
      <c r="AJ127" s="612"/>
      <c r="AK127" s="612"/>
      <c r="AL127" s="612"/>
      <c r="AM127" s="612"/>
      <c r="AN127" s="612"/>
      <c r="AO127" s="612"/>
      <c r="AP127" s="612"/>
      <c r="AQ127" s="612"/>
      <c r="AR127" s="612"/>
      <c r="AS127" s="612"/>
      <c r="AT127" s="612"/>
      <c r="AU127" s="612"/>
      <c r="AV127" s="612"/>
      <c r="AW127" s="612"/>
      <c r="AX127" s="612"/>
      <c r="AY127" s="612"/>
      <c r="AZ127" s="612"/>
      <c r="BA127" s="612"/>
      <c r="BB127" s="612"/>
    </row>
    <row r="128" spans="1:54" x14ac:dyDescent="0.25">
      <c r="A128" s="612"/>
      <c r="B128" s="612"/>
      <c r="C128" s="612"/>
      <c r="D128" s="612"/>
      <c r="E128" s="612"/>
      <c r="F128" s="612"/>
      <c r="G128" s="612"/>
      <c r="H128" s="612"/>
      <c r="I128" s="612"/>
      <c r="J128" s="612"/>
      <c r="K128" s="612"/>
      <c r="L128" s="612"/>
      <c r="M128" s="639"/>
      <c r="N128" s="640"/>
      <c r="O128" s="612"/>
      <c r="P128" s="612"/>
      <c r="Q128" s="612"/>
      <c r="R128" s="612"/>
      <c r="S128" s="612"/>
      <c r="T128" s="612"/>
      <c r="U128" s="612"/>
      <c r="V128" s="612"/>
      <c r="W128" s="612"/>
      <c r="X128" s="612"/>
      <c r="Y128" s="612"/>
      <c r="Z128" s="612"/>
      <c r="AA128" s="612"/>
      <c r="AB128" s="612"/>
      <c r="AC128" s="612"/>
      <c r="AD128" s="612"/>
      <c r="AE128" s="612"/>
      <c r="AF128" s="612"/>
      <c r="AG128" s="612"/>
      <c r="AH128" s="612"/>
      <c r="AI128" s="612"/>
      <c r="AJ128" s="612"/>
      <c r="AK128" s="612"/>
      <c r="AL128" s="612"/>
      <c r="AM128" s="612"/>
      <c r="AN128" s="612"/>
      <c r="AO128" s="612"/>
      <c r="AP128" s="612"/>
      <c r="AQ128" s="612"/>
      <c r="AR128" s="612"/>
      <c r="AS128" s="612"/>
      <c r="AT128" s="612"/>
      <c r="AU128" s="612"/>
      <c r="AV128" s="612"/>
      <c r="AW128" s="612"/>
      <c r="AX128" s="612"/>
      <c r="AY128" s="612"/>
      <c r="AZ128" s="612"/>
      <c r="BA128" s="612"/>
      <c r="BB128" s="612"/>
    </row>
    <row r="129" spans="1:54" x14ac:dyDescent="0.25">
      <c r="A129" s="612"/>
      <c r="B129" s="612"/>
      <c r="C129" s="612"/>
      <c r="D129" s="612"/>
      <c r="E129" s="612"/>
      <c r="F129" s="612"/>
      <c r="G129" s="612"/>
      <c r="H129" s="612"/>
      <c r="I129" s="612"/>
      <c r="J129" s="612"/>
      <c r="K129" s="612"/>
      <c r="L129" s="612"/>
      <c r="M129" s="639"/>
      <c r="N129" s="640"/>
      <c r="O129" s="612"/>
      <c r="P129" s="612"/>
      <c r="Q129" s="612"/>
      <c r="R129" s="612"/>
      <c r="S129" s="612"/>
      <c r="T129" s="612"/>
      <c r="U129" s="612"/>
      <c r="V129" s="612"/>
      <c r="W129" s="612"/>
      <c r="X129" s="612"/>
      <c r="Y129" s="612"/>
      <c r="Z129" s="612"/>
      <c r="AA129" s="612"/>
      <c r="AB129" s="612"/>
      <c r="AC129" s="612"/>
      <c r="AD129" s="612"/>
      <c r="AE129" s="612"/>
      <c r="AF129" s="612"/>
      <c r="AG129" s="612"/>
      <c r="AH129" s="612"/>
      <c r="AI129" s="612"/>
      <c r="AJ129" s="612"/>
      <c r="AK129" s="612"/>
      <c r="AL129" s="612"/>
      <c r="AM129" s="612"/>
      <c r="AN129" s="612"/>
      <c r="AO129" s="612"/>
      <c r="AP129" s="612"/>
      <c r="AQ129" s="612"/>
      <c r="AR129" s="612"/>
      <c r="AS129" s="612"/>
      <c r="AT129" s="612"/>
      <c r="AU129" s="612"/>
      <c r="AV129" s="612"/>
      <c r="AW129" s="612"/>
      <c r="AX129" s="612"/>
      <c r="AY129" s="612"/>
      <c r="AZ129" s="612"/>
      <c r="BA129" s="612"/>
      <c r="BB129" s="612"/>
    </row>
    <row r="130" spans="1:54" x14ac:dyDescent="0.25">
      <c r="A130" s="612"/>
      <c r="B130" s="612"/>
      <c r="C130" s="612"/>
      <c r="D130" s="612"/>
      <c r="E130" s="612"/>
      <c r="F130" s="612"/>
      <c r="G130" s="612"/>
      <c r="H130" s="612"/>
      <c r="I130" s="612"/>
      <c r="J130" s="612"/>
      <c r="K130" s="612"/>
      <c r="L130" s="612"/>
      <c r="M130" s="639"/>
      <c r="N130" s="640"/>
      <c r="O130" s="612"/>
      <c r="P130" s="612"/>
      <c r="Q130" s="612"/>
      <c r="R130" s="612"/>
      <c r="S130" s="612"/>
      <c r="T130" s="612"/>
      <c r="U130" s="612"/>
      <c r="V130" s="612"/>
      <c r="W130" s="612"/>
      <c r="X130" s="612"/>
      <c r="Y130" s="612"/>
      <c r="Z130" s="612"/>
      <c r="AA130" s="612"/>
      <c r="AB130" s="612"/>
      <c r="AC130" s="612"/>
      <c r="AD130" s="612"/>
      <c r="AE130" s="612"/>
      <c r="AF130" s="612"/>
      <c r="AG130" s="612"/>
      <c r="AH130" s="612"/>
      <c r="AI130" s="612"/>
      <c r="AJ130" s="612"/>
      <c r="AK130" s="612"/>
      <c r="AL130" s="612"/>
      <c r="AM130" s="612"/>
      <c r="AN130" s="612"/>
      <c r="AO130" s="612"/>
      <c r="AP130" s="612"/>
      <c r="AQ130" s="612"/>
      <c r="AR130" s="612"/>
      <c r="AS130" s="612"/>
      <c r="AT130" s="612"/>
      <c r="AU130" s="612"/>
      <c r="AV130" s="612"/>
      <c r="AW130" s="612"/>
      <c r="AX130" s="612"/>
      <c r="AY130" s="612"/>
      <c r="AZ130" s="612"/>
      <c r="BA130" s="612"/>
      <c r="BB130" s="612"/>
    </row>
    <row r="131" spans="1:54" x14ac:dyDescent="0.25">
      <c r="A131" s="612"/>
      <c r="B131" s="612"/>
      <c r="C131" s="612"/>
      <c r="D131" s="612"/>
      <c r="E131" s="612"/>
      <c r="F131" s="612"/>
      <c r="G131" s="612"/>
      <c r="H131" s="612"/>
      <c r="I131" s="612"/>
      <c r="J131" s="612"/>
      <c r="K131" s="612"/>
      <c r="L131" s="612"/>
      <c r="M131" s="639"/>
      <c r="N131" s="640"/>
      <c r="O131" s="612"/>
      <c r="P131" s="612"/>
      <c r="Q131" s="612"/>
      <c r="R131" s="612"/>
      <c r="S131" s="612"/>
      <c r="T131" s="612"/>
      <c r="U131" s="612"/>
      <c r="V131" s="612"/>
      <c r="W131" s="612"/>
      <c r="X131" s="612"/>
      <c r="Y131" s="612"/>
      <c r="Z131" s="612"/>
      <c r="AA131" s="612"/>
      <c r="AB131" s="612"/>
      <c r="AC131" s="612"/>
      <c r="AD131" s="612"/>
      <c r="AE131" s="612"/>
      <c r="AF131" s="612"/>
      <c r="AG131" s="612"/>
      <c r="AH131" s="612"/>
      <c r="AI131" s="612"/>
      <c r="AJ131" s="612"/>
      <c r="AK131" s="612"/>
      <c r="AL131" s="612"/>
      <c r="AM131" s="612"/>
      <c r="AN131" s="612"/>
      <c r="AO131" s="612"/>
      <c r="AP131" s="612"/>
      <c r="AQ131" s="612"/>
      <c r="AR131" s="612"/>
      <c r="AS131" s="612"/>
      <c r="AT131" s="612"/>
      <c r="AU131" s="612"/>
      <c r="AV131" s="612"/>
      <c r="AW131" s="612"/>
      <c r="AX131" s="612"/>
      <c r="AY131" s="612"/>
      <c r="AZ131" s="612"/>
      <c r="BA131" s="612"/>
      <c r="BB131" s="612"/>
    </row>
    <row r="132" spans="1:54" x14ac:dyDescent="0.25">
      <c r="A132" s="612"/>
      <c r="B132" s="612"/>
      <c r="C132" s="612"/>
      <c r="D132" s="612"/>
      <c r="E132" s="612"/>
      <c r="F132" s="612"/>
      <c r="G132" s="612"/>
      <c r="H132" s="612"/>
      <c r="I132" s="612"/>
      <c r="J132" s="612"/>
      <c r="K132" s="612"/>
      <c r="L132" s="612"/>
      <c r="M132" s="639"/>
      <c r="N132" s="640"/>
      <c r="O132" s="612"/>
      <c r="P132" s="612"/>
      <c r="Q132" s="612"/>
      <c r="R132" s="612"/>
      <c r="S132" s="612"/>
      <c r="T132" s="612"/>
      <c r="U132" s="612"/>
      <c r="V132" s="612"/>
      <c r="W132" s="612"/>
      <c r="X132" s="612"/>
      <c r="Y132" s="612"/>
      <c r="Z132" s="612"/>
      <c r="AA132" s="612"/>
      <c r="AB132" s="612"/>
      <c r="AC132" s="612"/>
      <c r="AD132" s="612"/>
      <c r="AE132" s="612"/>
      <c r="AF132" s="612"/>
      <c r="AG132" s="612"/>
      <c r="AH132" s="612"/>
      <c r="AI132" s="612"/>
      <c r="AJ132" s="612"/>
      <c r="AK132" s="612"/>
      <c r="AL132" s="612"/>
      <c r="AM132" s="612"/>
      <c r="AN132" s="612"/>
      <c r="AO132" s="612"/>
      <c r="AP132" s="612"/>
      <c r="AQ132" s="612"/>
      <c r="AR132" s="612"/>
      <c r="AS132" s="612"/>
      <c r="AT132" s="612"/>
      <c r="AU132" s="612"/>
      <c r="AV132" s="612"/>
      <c r="AW132" s="612"/>
      <c r="AX132" s="612"/>
      <c r="AY132" s="612"/>
      <c r="AZ132" s="612"/>
      <c r="BA132" s="612"/>
      <c r="BB132" s="612"/>
    </row>
    <row r="133" spans="1:54" x14ac:dyDescent="0.25">
      <c r="A133" s="612"/>
      <c r="B133" s="612"/>
      <c r="C133" s="612"/>
      <c r="D133" s="612"/>
      <c r="E133" s="612"/>
      <c r="F133" s="612"/>
      <c r="G133" s="612"/>
      <c r="H133" s="612"/>
      <c r="I133" s="612"/>
      <c r="J133" s="612"/>
      <c r="K133" s="612"/>
      <c r="L133" s="612"/>
      <c r="M133" s="639"/>
      <c r="N133" s="640"/>
      <c r="O133" s="612"/>
      <c r="P133" s="612"/>
      <c r="Q133" s="612"/>
      <c r="R133" s="612"/>
      <c r="S133" s="612"/>
      <c r="T133" s="612"/>
      <c r="U133" s="612"/>
      <c r="V133" s="612"/>
      <c r="W133" s="612"/>
      <c r="X133" s="612"/>
      <c r="Y133" s="612"/>
      <c r="Z133" s="612"/>
      <c r="AA133" s="612"/>
      <c r="AB133" s="612"/>
      <c r="AC133" s="612"/>
      <c r="AD133" s="612"/>
      <c r="AE133" s="612"/>
      <c r="AF133" s="612"/>
      <c r="AG133" s="612"/>
      <c r="AH133" s="612"/>
      <c r="AI133" s="612"/>
      <c r="AJ133" s="612"/>
      <c r="AK133" s="612"/>
      <c r="AL133" s="612"/>
      <c r="AM133" s="612"/>
      <c r="AN133" s="612"/>
      <c r="AO133" s="612"/>
      <c r="AP133" s="612"/>
      <c r="AQ133" s="612"/>
      <c r="AR133" s="612"/>
      <c r="AS133" s="612"/>
      <c r="AT133" s="612"/>
      <c r="AU133" s="612"/>
      <c r="AV133" s="612"/>
      <c r="AW133" s="612"/>
      <c r="AX133" s="612"/>
      <c r="AY133" s="612"/>
      <c r="AZ133" s="612"/>
      <c r="BA133" s="612"/>
      <c r="BB133" s="612"/>
    </row>
    <row r="134" spans="1:54" x14ac:dyDescent="0.25">
      <c r="A134" s="612"/>
      <c r="B134" s="612"/>
      <c r="C134" s="612"/>
      <c r="D134" s="612"/>
      <c r="E134" s="612"/>
      <c r="F134" s="612"/>
      <c r="G134" s="612"/>
      <c r="H134" s="612"/>
      <c r="I134" s="612"/>
      <c r="J134" s="612"/>
      <c r="K134" s="612"/>
      <c r="L134" s="612"/>
      <c r="M134" s="639"/>
      <c r="N134" s="640"/>
      <c r="O134" s="612"/>
      <c r="P134" s="612"/>
      <c r="Q134" s="612"/>
      <c r="R134" s="612"/>
      <c r="S134" s="612"/>
      <c r="T134" s="612"/>
      <c r="U134" s="612"/>
      <c r="V134" s="612"/>
      <c r="W134" s="612"/>
      <c r="X134" s="612"/>
      <c r="Y134" s="612"/>
      <c r="Z134" s="612"/>
      <c r="AA134" s="612"/>
      <c r="AB134" s="612"/>
      <c r="AC134" s="612"/>
      <c r="AD134" s="612"/>
      <c r="AE134" s="612"/>
      <c r="AF134" s="612"/>
      <c r="AG134" s="612"/>
      <c r="AH134" s="612"/>
      <c r="AI134" s="612"/>
      <c r="AJ134" s="612"/>
      <c r="AK134" s="612"/>
      <c r="AL134" s="612"/>
      <c r="AM134" s="612"/>
      <c r="AN134" s="612"/>
      <c r="AO134" s="612"/>
      <c r="AP134" s="612"/>
      <c r="AQ134" s="612"/>
      <c r="AR134" s="612"/>
      <c r="AS134" s="612"/>
      <c r="AT134" s="612"/>
      <c r="AU134" s="612"/>
      <c r="AV134" s="612"/>
      <c r="AW134" s="612"/>
      <c r="AX134" s="612"/>
      <c r="AY134" s="612"/>
      <c r="AZ134" s="612"/>
      <c r="BA134" s="612"/>
      <c r="BB134" s="612"/>
    </row>
    <row r="135" spans="1:54" x14ac:dyDescent="0.25">
      <c r="A135" s="612"/>
      <c r="B135" s="612"/>
      <c r="C135" s="612"/>
      <c r="D135" s="612"/>
      <c r="E135" s="612"/>
      <c r="F135" s="612"/>
      <c r="G135" s="612"/>
      <c r="H135" s="612"/>
      <c r="I135" s="612"/>
      <c r="J135" s="612"/>
      <c r="K135" s="612"/>
      <c r="L135" s="612"/>
      <c r="M135" s="639"/>
      <c r="N135" s="640"/>
      <c r="O135" s="612"/>
      <c r="P135" s="612"/>
      <c r="Q135" s="612"/>
      <c r="R135" s="612"/>
      <c r="S135" s="612"/>
      <c r="T135" s="612"/>
      <c r="U135" s="612"/>
      <c r="V135" s="612"/>
      <c r="W135" s="612"/>
      <c r="X135" s="612"/>
      <c r="Y135" s="612"/>
      <c r="Z135" s="612"/>
      <c r="AA135" s="612"/>
      <c r="AB135" s="612"/>
      <c r="AC135" s="612"/>
      <c r="AD135" s="612"/>
      <c r="AE135" s="612"/>
      <c r="AF135" s="612"/>
      <c r="AG135" s="612"/>
      <c r="AH135" s="612"/>
      <c r="AI135" s="612"/>
      <c r="AJ135" s="612"/>
      <c r="AK135" s="612"/>
      <c r="AL135" s="612"/>
      <c r="AM135" s="612"/>
      <c r="AN135" s="612"/>
      <c r="AO135" s="612"/>
      <c r="AP135" s="612"/>
      <c r="AQ135" s="612"/>
      <c r="AR135" s="612"/>
      <c r="AS135" s="612"/>
      <c r="AT135" s="612"/>
      <c r="AU135" s="612"/>
      <c r="AV135" s="612"/>
      <c r="AW135" s="612"/>
      <c r="AX135" s="612"/>
      <c r="AY135" s="612"/>
      <c r="AZ135" s="612"/>
      <c r="BA135" s="612"/>
      <c r="BB135" s="612"/>
    </row>
    <row r="136" spans="1:54" x14ac:dyDescent="0.25">
      <c r="A136" s="612"/>
      <c r="B136" s="612"/>
      <c r="C136" s="612"/>
      <c r="D136" s="612"/>
      <c r="E136" s="612"/>
      <c r="F136" s="612"/>
      <c r="G136" s="612"/>
      <c r="H136" s="612"/>
      <c r="I136" s="612"/>
      <c r="J136" s="612"/>
      <c r="K136" s="612"/>
      <c r="L136" s="612"/>
      <c r="M136" s="639"/>
      <c r="N136" s="640"/>
      <c r="O136" s="612"/>
      <c r="P136" s="612"/>
      <c r="Q136" s="612"/>
      <c r="R136" s="612"/>
      <c r="S136" s="612"/>
      <c r="T136" s="612"/>
      <c r="U136" s="612"/>
      <c r="V136" s="612"/>
      <c r="W136" s="612"/>
      <c r="X136" s="612"/>
      <c r="Y136" s="612"/>
      <c r="Z136" s="612"/>
      <c r="AA136" s="612"/>
      <c r="AB136" s="612"/>
      <c r="AC136" s="612"/>
      <c r="AD136" s="612"/>
      <c r="AE136" s="612"/>
      <c r="AF136" s="612"/>
      <c r="AG136" s="612"/>
      <c r="AH136" s="612"/>
      <c r="AI136" s="612"/>
      <c r="AJ136" s="612"/>
      <c r="AK136" s="612"/>
      <c r="AL136" s="612"/>
      <c r="AM136" s="612"/>
      <c r="AN136" s="612"/>
      <c r="AO136" s="612"/>
      <c r="AP136" s="612"/>
      <c r="AQ136" s="612"/>
      <c r="AR136" s="612"/>
      <c r="AS136" s="612"/>
      <c r="AT136" s="612"/>
      <c r="AU136" s="612"/>
      <c r="AV136" s="612"/>
      <c r="AW136" s="612"/>
      <c r="AX136" s="612"/>
      <c r="AY136" s="612"/>
      <c r="AZ136" s="612"/>
      <c r="BA136" s="612"/>
      <c r="BB136" s="612"/>
    </row>
    <row r="137" spans="1:54" x14ac:dyDescent="0.25">
      <c r="A137" s="612"/>
      <c r="B137" s="612"/>
      <c r="C137" s="612"/>
      <c r="D137" s="612"/>
      <c r="E137" s="612"/>
      <c r="F137" s="612"/>
      <c r="G137" s="612"/>
      <c r="H137" s="612"/>
      <c r="I137" s="612"/>
      <c r="J137" s="612"/>
      <c r="K137" s="612"/>
      <c r="L137" s="612"/>
      <c r="M137" s="639"/>
      <c r="N137" s="640"/>
      <c r="O137" s="612"/>
      <c r="P137" s="612"/>
      <c r="Q137" s="612"/>
      <c r="R137" s="612"/>
      <c r="S137" s="612"/>
      <c r="T137" s="612"/>
      <c r="U137" s="612"/>
      <c r="V137" s="612"/>
      <c r="W137" s="612"/>
      <c r="X137" s="612"/>
      <c r="Y137" s="612"/>
      <c r="Z137" s="612"/>
      <c r="AA137" s="612"/>
      <c r="AB137" s="612"/>
      <c r="AC137" s="612"/>
      <c r="AD137" s="612"/>
      <c r="AE137" s="612"/>
      <c r="AF137" s="612"/>
      <c r="AG137" s="612"/>
      <c r="AH137" s="612"/>
      <c r="AI137" s="612"/>
      <c r="AJ137" s="612"/>
      <c r="AK137" s="612"/>
      <c r="AL137" s="612"/>
      <c r="AM137" s="612"/>
      <c r="AN137" s="612"/>
      <c r="AO137" s="612"/>
      <c r="AP137" s="612"/>
      <c r="AQ137" s="612"/>
      <c r="AR137" s="612"/>
      <c r="AS137" s="612"/>
      <c r="AT137" s="612"/>
      <c r="AU137" s="612"/>
      <c r="AV137" s="612"/>
      <c r="AW137" s="612"/>
      <c r="AX137" s="612"/>
      <c r="AY137" s="612"/>
      <c r="AZ137" s="612"/>
      <c r="BA137" s="612"/>
      <c r="BB137" s="612"/>
    </row>
    <row r="138" spans="1:54" x14ac:dyDescent="0.25">
      <c r="A138" s="612"/>
      <c r="B138" s="612"/>
      <c r="C138" s="612"/>
      <c r="D138" s="612"/>
      <c r="E138" s="612"/>
      <c r="F138" s="612"/>
      <c r="G138" s="612"/>
      <c r="H138" s="612"/>
      <c r="I138" s="612"/>
      <c r="J138" s="612"/>
      <c r="K138" s="612"/>
      <c r="L138" s="612"/>
      <c r="M138" s="639"/>
      <c r="N138" s="640"/>
      <c r="O138" s="612"/>
      <c r="P138" s="612"/>
      <c r="Q138" s="612"/>
      <c r="R138" s="612"/>
      <c r="S138" s="612"/>
      <c r="T138" s="612"/>
      <c r="U138" s="612"/>
      <c r="V138" s="612"/>
      <c r="W138" s="612"/>
      <c r="X138" s="612"/>
      <c r="Y138" s="612"/>
      <c r="Z138" s="612"/>
      <c r="AA138" s="612"/>
      <c r="AB138" s="612"/>
      <c r="AC138" s="612"/>
      <c r="AD138" s="612"/>
      <c r="AE138" s="612"/>
      <c r="AF138" s="612"/>
      <c r="AG138" s="612"/>
      <c r="AH138" s="612"/>
      <c r="AI138" s="612"/>
      <c r="AJ138" s="612"/>
      <c r="AK138" s="612"/>
      <c r="AL138" s="612"/>
      <c r="AM138" s="612"/>
      <c r="AN138" s="612"/>
      <c r="AO138" s="612"/>
      <c r="AP138" s="612"/>
      <c r="AQ138" s="612"/>
      <c r="AR138" s="612"/>
      <c r="AS138" s="612"/>
      <c r="AT138" s="612"/>
      <c r="AU138" s="612"/>
      <c r="AV138" s="612"/>
      <c r="AW138" s="612"/>
      <c r="AX138" s="612"/>
      <c r="AY138" s="612"/>
      <c r="AZ138" s="612"/>
      <c r="BA138" s="612"/>
      <c r="BB138" s="612"/>
    </row>
    <row r="139" spans="1:54" x14ac:dyDescent="0.25">
      <c r="A139" s="612"/>
      <c r="B139" s="612"/>
      <c r="C139" s="612"/>
      <c r="D139" s="612"/>
      <c r="E139" s="612"/>
      <c r="F139" s="612"/>
      <c r="G139" s="612"/>
      <c r="H139" s="612"/>
      <c r="I139" s="612"/>
      <c r="J139" s="612"/>
      <c r="K139" s="612"/>
      <c r="L139" s="612"/>
      <c r="M139" s="639"/>
      <c r="N139" s="640"/>
      <c r="O139" s="612"/>
      <c r="P139" s="612"/>
      <c r="Q139" s="612"/>
      <c r="R139" s="612"/>
      <c r="S139" s="612"/>
      <c r="T139" s="612"/>
      <c r="U139" s="612"/>
      <c r="V139" s="612"/>
      <c r="W139" s="612"/>
      <c r="X139" s="612"/>
      <c r="Y139" s="612"/>
      <c r="Z139" s="612"/>
      <c r="AA139" s="612"/>
      <c r="AB139" s="612"/>
      <c r="AC139" s="612"/>
      <c r="AD139" s="612"/>
      <c r="AE139" s="612"/>
      <c r="AF139" s="612"/>
      <c r="AG139" s="612"/>
      <c r="AH139" s="612"/>
      <c r="AI139" s="612"/>
      <c r="AJ139" s="612"/>
      <c r="AK139" s="612"/>
      <c r="AL139" s="612"/>
      <c r="AM139" s="612"/>
      <c r="AN139" s="612"/>
      <c r="AO139" s="612"/>
      <c r="AP139" s="612"/>
      <c r="AQ139" s="612"/>
      <c r="AR139" s="612"/>
      <c r="AS139" s="612"/>
      <c r="AT139" s="612"/>
      <c r="AU139" s="612"/>
      <c r="AV139" s="612"/>
      <c r="AW139" s="612"/>
      <c r="AX139" s="612"/>
      <c r="AY139" s="612"/>
      <c r="AZ139" s="612"/>
      <c r="BA139" s="612"/>
      <c r="BB139" s="612"/>
    </row>
    <row r="140" spans="1:54" x14ac:dyDescent="0.25">
      <c r="A140" s="612"/>
      <c r="B140" s="612"/>
      <c r="C140" s="612"/>
      <c r="D140" s="612"/>
      <c r="E140" s="612"/>
      <c r="F140" s="612"/>
      <c r="G140" s="612"/>
      <c r="H140" s="612"/>
      <c r="I140" s="612"/>
      <c r="J140" s="612"/>
      <c r="K140" s="612"/>
      <c r="L140" s="612"/>
      <c r="M140" s="639"/>
      <c r="N140" s="640"/>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612"/>
      <c r="AL140" s="612"/>
      <c r="AM140" s="612"/>
      <c r="AN140" s="612"/>
      <c r="AO140" s="612"/>
      <c r="AP140" s="612"/>
      <c r="AQ140" s="612"/>
      <c r="AR140" s="612"/>
      <c r="AS140" s="612"/>
      <c r="AT140" s="612"/>
      <c r="AU140" s="612"/>
      <c r="AV140" s="612"/>
      <c r="AW140" s="612"/>
      <c r="AX140" s="612"/>
      <c r="AY140" s="612"/>
      <c r="AZ140" s="612"/>
      <c r="BA140" s="612"/>
      <c r="BB140" s="612"/>
    </row>
    <row r="141" spans="1:54" x14ac:dyDescent="0.25">
      <c r="A141" s="612"/>
      <c r="B141" s="612"/>
      <c r="C141" s="612"/>
      <c r="D141" s="612"/>
      <c r="E141" s="612"/>
      <c r="F141" s="612"/>
      <c r="G141" s="612"/>
      <c r="H141" s="612"/>
      <c r="I141" s="612"/>
      <c r="J141" s="612"/>
      <c r="K141" s="612"/>
      <c r="L141" s="612"/>
      <c r="M141" s="639"/>
      <c r="N141" s="640"/>
      <c r="O141" s="612"/>
      <c r="P141" s="612"/>
      <c r="Q141" s="612"/>
      <c r="R141" s="612"/>
      <c r="S141" s="612"/>
      <c r="T141" s="612"/>
      <c r="U141" s="612"/>
      <c r="V141" s="612"/>
      <c r="W141" s="612"/>
      <c r="X141" s="612"/>
      <c r="Y141" s="612"/>
      <c r="Z141" s="612"/>
      <c r="AA141" s="612"/>
      <c r="AB141" s="612"/>
      <c r="AC141" s="612"/>
      <c r="AD141" s="612"/>
      <c r="AE141" s="612"/>
      <c r="AF141" s="612"/>
      <c r="AG141" s="612"/>
      <c r="AH141" s="612"/>
      <c r="AI141" s="612"/>
      <c r="AJ141" s="612"/>
      <c r="AK141" s="612"/>
      <c r="AL141" s="612"/>
      <c r="AM141" s="612"/>
      <c r="AN141" s="612"/>
      <c r="AO141" s="612"/>
      <c r="AP141" s="612"/>
      <c r="AQ141" s="612"/>
      <c r="AR141" s="612"/>
      <c r="AS141" s="612"/>
      <c r="AT141" s="612"/>
      <c r="AU141" s="612"/>
      <c r="AV141" s="612"/>
      <c r="AW141" s="612"/>
      <c r="AX141" s="612"/>
      <c r="AY141" s="612"/>
      <c r="AZ141" s="612"/>
      <c r="BA141" s="612"/>
      <c r="BB141" s="612"/>
    </row>
    <row r="142" spans="1:54" x14ac:dyDescent="0.25">
      <c r="A142" s="612"/>
      <c r="B142" s="612"/>
      <c r="C142" s="612"/>
      <c r="D142" s="612"/>
      <c r="E142" s="612"/>
      <c r="F142" s="612"/>
      <c r="G142" s="612"/>
      <c r="H142" s="612"/>
      <c r="I142" s="612"/>
      <c r="J142" s="612"/>
      <c r="K142" s="612"/>
      <c r="L142" s="612"/>
      <c r="M142" s="639"/>
      <c r="N142" s="640"/>
      <c r="O142" s="612"/>
      <c r="P142" s="612"/>
      <c r="Q142" s="612"/>
      <c r="R142" s="612"/>
      <c r="S142" s="612"/>
      <c r="T142" s="612"/>
      <c r="U142" s="612"/>
      <c r="V142" s="612"/>
      <c r="W142" s="612"/>
      <c r="X142" s="612"/>
      <c r="Y142" s="612"/>
      <c r="Z142" s="612"/>
      <c r="AA142" s="612"/>
      <c r="AB142" s="612"/>
      <c r="AC142" s="612"/>
      <c r="AD142" s="612"/>
      <c r="AE142" s="612"/>
      <c r="AF142" s="612"/>
      <c r="AG142" s="612"/>
      <c r="AH142" s="612"/>
      <c r="AI142" s="612"/>
      <c r="AJ142" s="612"/>
      <c r="AK142" s="612"/>
      <c r="AL142" s="612"/>
      <c r="AM142" s="612"/>
      <c r="AN142" s="612"/>
      <c r="AO142" s="612"/>
      <c r="AP142" s="612"/>
      <c r="AQ142" s="612"/>
      <c r="AR142" s="612"/>
      <c r="AS142" s="612"/>
      <c r="AT142" s="612"/>
      <c r="AU142" s="612"/>
      <c r="AV142" s="612"/>
      <c r="AW142" s="612"/>
      <c r="AX142" s="612"/>
      <c r="AY142" s="612"/>
      <c r="AZ142" s="612"/>
      <c r="BA142" s="612"/>
      <c r="BB142" s="612"/>
    </row>
    <row r="143" spans="1:54" x14ac:dyDescent="0.25">
      <c r="A143" s="612"/>
      <c r="B143" s="612"/>
      <c r="C143" s="612"/>
      <c r="D143" s="612"/>
      <c r="E143" s="612"/>
      <c r="F143" s="612"/>
      <c r="G143" s="612"/>
      <c r="H143" s="612"/>
      <c r="I143" s="612"/>
      <c r="J143" s="612"/>
      <c r="K143" s="612"/>
      <c r="L143" s="612"/>
      <c r="M143" s="639"/>
      <c r="N143" s="640"/>
      <c r="O143" s="612"/>
      <c r="P143" s="612"/>
      <c r="Q143" s="612"/>
      <c r="R143" s="612"/>
      <c r="S143" s="612"/>
      <c r="T143" s="612"/>
      <c r="U143" s="612"/>
      <c r="V143" s="612"/>
      <c r="W143" s="612"/>
      <c r="X143" s="612"/>
      <c r="Y143" s="612"/>
      <c r="Z143" s="612"/>
      <c r="AA143" s="612"/>
      <c r="AB143" s="612"/>
      <c r="AC143" s="612"/>
      <c r="AD143" s="612"/>
      <c r="AE143" s="612"/>
      <c r="AF143" s="612"/>
      <c r="AG143" s="612"/>
      <c r="AH143" s="612"/>
      <c r="AI143" s="612"/>
      <c r="AJ143" s="612"/>
      <c r="AK143" s="612"/>
      <c r="AL143" s="612"/>
      <c r="AM143" s="612"/>
      <c r="AN143" s="612"/>
      <c r="AO143" s="612"/>
      <c r="AP143" s="612"/>
      <c r="AQ143" s="612"/>
      <c r="AR143" s="612"/>
      <c r="AS143" s="612"/>
      <c r="AT143" s="612"/>
      <c r="AU143" s="612"/>
      <c r="AV143" s="612"/>
      <c r="AW143" s="612"/>
      <c r="AX143" s="612"/>
      <c r="AY143" s="612"/>
      <c r="AZ143" s="612"/>
      <c r="BA143" s="612"/>
      <c r="BB143" s="612"/>
    </row>
    <row r="144" spans="1:54" x14ac:dyDescent="0.25">
      <c r="A144" s="612"/>
      <c r="B144" s="612"/>
      <c r="C144" s="612"/>
      <c r="D144" s="612"/>
      <c r="E144" s="612"/>
      <c r="F144" s="612"/>
      <c r="G144" s="612"/>
      <c r="H144" s="612"/>
      <c r="I144" s="612"/>
      <c r="J144" s="612"/>
      <c r="K144" s="612"/>
      <c r="L144" s="612"/>
      <c r="M144" s="639"/>
      <c r="N144" s="640"/>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612"/>
      <c r="AM144" s="612"/>
      <c r="AN144" s="612"/>
      <c r="AO144" s="612"/>
      <c r="AP144" s="612"/>
      <c r="AQ144" s="612"/>
      <c r="AR144" s="612"/>
      <c r="AS144" s="612"/>
      <c r="AT144" s="612"/>
      <c r="AU144" s="612"/>
      <c r="AV144" s="612"/>
      <c r="AW144" s="612"/>
      <c r="AX144" s="612"/>
      <c r="AY144" s="612"/>
      <c r="AZ144" s="612"/>
      <c r="BA144" s="612"/>
      <c r="BB144" s="612"/>
    </row>
    <row r="145" spans="1:54" x14ac:dyDescent="0.25">
      <c r="A145" s="612"/>
      <c r="B145" s="612"/>
      <c r="C145" s="612"/>
      <c r="D145" s="612"/>
      <c r="E145" s="612"/>
      <c r="F145" s="612"/>
      <c r="G145" s="612"/>
      <c r="H145" s="612"/>
      <c r="I145" s="612"/>
      <c r="J145" s="612"/>
      <c r="K145" s="612"/>
      <c r="L145" s="612"/>
      <c r="M145" s="639"/>
      <c r="N145" s="640"/>
      <c r="O145" s="612"/>
      <c r="P145" s="612"/>
      <c r="Q145" s="612"/>
      <c r="R145" s="612"/>
      <c r="S145" s="612"/>
      <c r="T145" s="612"/>
      <c r="U145" s="612"/>
      <c r="V145" s="612"/>
      <c r="W145" s="612"/>
      <c r="X145" s="612"/>
      <c r="Y145" s="612"/>
      <c r="Z145" s="612"/>
      <c r="AA145" s="612"/>
      <c r="AB145" s="612"/>
      <c r="AC145" s="612"/>
      <c r="AD145" s="612"/>
      <c r="AE145" s="612"/>
      <c r="AF145" s="612"/>
      <c r="AG145" s="612"/>
      <c r="AH145" s="612"/>
      <c r="AI145" s="612"/>
      <c r="AJ145" s="612"/>
      <c r="AK145" s="612"/>
      <c r="AL145" s="612"/>
      <c r="AM145" s="612"/>
      <c r="AN145" s="612"/>
      <c r="AO145" s="612"/>
      <c r="AP145" s="612"/>
      <c r="AQ145" s="612"/>
      <c r="AR145" s="612"/>
      <c r="AS145" s="612"/>
      <c r="AT145" s="612"/>
      <c r="AU145" s="612"/>
      <c r="AV145" s="612"/>
      <c r="AW145" s="612"/>
      <c r="AX145" s="612"/>
      <c r="AY145" s="612"/>
      <c r="AZ145" s="612"/>
      <c r="BA145" s="612"/>
      <c r="BB145" s="612"/>
    </row>
    <row r="146" spans="1:54" x14ac:dyDescent="0.25">
      <c r="A146" s="612"/>
      <c r="B146" s="612"/>
      <c r="C146" s="612"/>
      <c r="D146" s="612"/>
      <c r="E146" s="612"/>
      <c r="F146" s="612"/>
      <c r="G146" s="612"/>
      <c r="H146" s="612"/>
      <c r="I146" s="612"/>
      <c r="J146" s="612"/>
      <c r="K146" s="612"/>
      <c r="L146" s="612"/>
      <c r="M146" s="639"/>
      <c r="N146" s="640"/>
      <c r="O146" s="612"/>
      <c r="P146" s="612"/>
      <c r="Q146" s="612"/>
      <c r="R146" s="612"/>
      <c r="S146" s="612"/>
      <c r="T146" s="612"/>
      <c r="U146" s="612"/>
      <c r="V146" s="612"/>
      <c r="W146" s="612"/>
      <c r="X146" s="612"/>
      <c r="Y146" s="612"/>
      <c r="Z146" s="612"/>
      <c r="AA146" s="612"/>
      <c r="AB146" s="612"/>
      <c r="AC146" s="612"/>
      <c r="AD146" s="612"/>
      <c r="AE146" s="612"/>
      <c r="AF146" s="612"/>
      <c r="AG146" s="612"/>
      <c r="AH146" s="612"/>
      <c r="AI146" s="612"/>
      <c r="AJ146" s="612"/>
      <c r="AK146" s="612"/>
      <c r="AL146" s="612"/>
      <c r="AM146" s="612"/>
      <c r="AN146" s="612"/>
      <c r="AO146" s="612"/>
      <c r="AP146" s="612"/>
      <c r="AQ146" s="612"/>
      <c r="AR146" s="612"/>
      <c r="AS146" s="612"/>
      <c r="AT146" s="612"/>
      <c r="AU146" s="612"/>
      <c r="AV146" s="612"/>
      <c r="AW146" s="612"/>
      <c r="AX146" s="612"/>
      <c r="AY146" s="612"/>
      <c r="AZ146" s="612"/>
      <c r="BA146" s="612"/>
      <c r="BB146" s="612"/>
    </row>
    <row r="147" spans="1:54" x14ac:dyDescent="0.25">
      <c r="A147" s="612"/>
      <c r="B147" s="612"/>
      <c r="C147" s="612"/>
      <c r="D147" s="612"/>
      <c r="E147" s="612"/>
      <c r="F147" s="612"/>
      <c r="G147" s="612"/>
      <c r="H147" s="612"/>
      <c r="I147" s="612"/>
      <c r="J147" s="612"/>
      <c r="K147" s="612"/>
      <c r="L147" s="612"/>
      <c r="M147" s="639"/>
      <c r="N147" s="640"/>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612"/>
      <c r="AL147" s="612"/>
      <c r="AM147" s="612"/>
      <c r="AN147" s="612"/>
      <c r="AO147" s="612"/>
      <c r="AP147" s="612"/>
      <c r="AQ147" s="612"/>
      <c r="AR147" s="612"/>
      <c r="AS147" s="612"/>
      <c r="AT147" s="612"/>
      <c r="AU147" s="612"/>
      <c r="AV147" s="612"/>
      <c r="AW147" s="612"/>
      <c r="AX147" s="612"/>
      <c r="AY147" s="612"/>
      <c r="AZ147" s="612"/>
      <c r="BA147" s="612"/>
      <c r="BB147" s="612"/>
    </row>
    <row r="148" spans="1:54" x14ac:dyDescent="0.25">
      <c r="A148" s="612"/>
      <c r="B148" s="612"/>
      <c r="C148" s="612"/>
      <c r="D148" s="612"/>
      <c r="E148" s="612"/>
      <c r="F148" s="612"/>
      <c r="G148" s="612"/>
      <c r="H148" s="612"/>
      <c r="I148" s="612"/>
      <c r="J148" s="612"/>
      <c r="K148" s="612"/>
      <c r="L148" s="612"/>
      <c r="M148" s="639"/>
      <c r="N148" s="640"/>
      <c r="O148" s="612"/>
      <c r="P148" s="612"/>
      <c r="Q148" s="612"/>
      <c r="R148" s="612"/>
      <c r="S148" s="612"/>
      <c r="T148" s="612"/>
      <c r="U148" s="612"/>
      <c r="V148" s="612"/>
      <c r="W148" s="612"/>
      <c r="X148" s="612"/>
      <c r="Y148" s="612"/>
      <c r="Z148" s="612"/>
      <c r="AA148" s="612"/>
      <c r="AB148" s="612"/>
      <c r="AC148" s="612"/>
      <c r="AD148" s="612"/>
      <c r="AE148" s="612"/>
      <c r="AF148" s="612"/>
      <c r="AG148" s="612"/>
      <c r="AH148" s="612"/>
      <c r="AI148" s="612"/>
      <c r="AJ148" s="612"/>
      <c r="AK148" s="612"/>
      <c r="AL148" s="612"/>
      <c r="AM148" s="612"/>
      <c r="AN148" s="612"/>
      <c r="AO148" s="612"/>
      <c r="AP148" s="612"/>
      <c r="AQ148" s="612"/>
      <c r="AR148" s="612"/>
      <c r="AS148" s="612"/>
      <c r="AT148" s="612"/>
      <c r="AU148" s="612"/>
      <c r="AV148" s="612"/>
      <c r="AW148" s="612"/>
      <c r="AX148" s="612"/>
      <c r="AY148" s="612"/>
      <c r="AZ148" s="612"/>
      <c r="BA148" s="612"/>
      <c r="BB148" s="612"/>
    </row>
    <row r="149" spans="1:54" x14ac:dyDescent="0.25">
      <c r="A149" s="612"/>
      <c r="B149" s="612"/>
      <c r="C149" s="612"/>
      <c r="D149" s="612"/>
      <c r="E149" s="612"/>
      <c r="F149" s="612"/>
      <c r="G149" s="612"/>
      <c r="H149" s="612"/>
      <c r="I149" s="612"/>
      <c r="J149" s="612"/>
      <c r="K149" s="612"/>
      <c r="L149" s="612"/>
      <c r="M149" s="639"/>
      <c r="N149" s="640"/>
      <c r="O149" s="612"/>
      <c r="P149" s="612"/>
      <c r="Q149" s="612"/>
      <c r="R149" s="612"/>
      <c r="S149" s="612"/>
      <c r="T149" s="612"/>
      <c r="U149" s="612"/>
      <c r="V149" s="612"/>
      <c r="W149" s="612"/>
      <c r="X149" s="612"/>
      <c r="Y149" s="612"/>
      <c r="Z149" s="612"/>
      <c r="AA149" s="612"/>
      <c r="AB149" s="612"/>
      <c r="AC149" s="612"/>
      <c r="AD149" s="612"/>
      <c r="AE149" s="612"/>
      <c r="AF149" s="612"/>
      <c r="AG149" s="612"/>
      <c r="AH149" s="612"/>
      <c r="AI149" s="612"/>
      <c r="AJ149" s="612"/>
      <c r="AK149" s="612"/>
      <c r="AL149" s="612"/>
      <c r="AM149" s="612"/>
      <c r="AN149" s="612"/>
      <c r="AO149" s="612"/>
      <c r="AP149" s="612"/>
      <c r="AQ149" s="612"/>
      <c r="AR149" s="612"/>
      <c r="AS149" s="612"/>
      <c r="AT149" s="612"/>
      <c r="AU149" s="612"/>
      <c r="AV149" s="612"/>
      <c r="AW149" s="612"/>
      <c r="AX149" s="612"/>
      <c r="AY149" s="612"/>
      <c r="AZ149" s="612"/>
      <c r="BA149" s="612"/>
      <c r="BB149" s="612"/>
    </row>
    <row r="150" spans="1:54" x14ac:dyDescent="0.25">
      <c r="A150" s="612"/>
      <c r="B150" s="612"/>
      <c r="C150" s="612"/>
      <c r="D150" s="612"/>
      <c r="E150" s="612"/>
      <c r="F150" s="612"/>
      <c r="G150" s="612"/>
      <c r="H150" s="612"/>
      <c r="I150" s="612"/>
      <c r="J150" s="612"/>
      <c r="K150" s="612"/>
      <c r="L150" s="612"/>
      <c r="M150" s="639"/>
      <c r="N150" s="640"/>
      <c r="O150" s="612"/>
      <c r="P150" s="612"/>
      <c r="Q150" s="612"/>
      <c r="R150" s="612"/>
      <c r="S150" s="612"/>
      <c r="T150" s="612"/>
      <c r="U150" s="612"/>
      <c r="V150" s="612"/>
      <c r="W150" s="612"/>
      <c r="X150" s="612"/>
      <c r="Y150" s="612"/>
      <c r="Z150" s="612"/>
      <c r="AA150" s="612"/>
      <c r="AB150" s="612"/>
      <c r="AC150" s="612"/>
      <c r="AD150" s="612"/>
      <c r="AE150" s="612"/>
      <c r="AF150" s="612"/>
      <c r="AG150" s="612"/>
      <c r="AH150" s="612"/>
      <c r="AI150" s="612"/>
      <c r="AJ150" s="612"/>
      <c r="AK150" s="612"/>
      <c r="AL150" s="612"/>
      <c r="AM150" s="612"/>
      <c r="AN150" s="612"/>
      <c r="AO150" s="612"/>
      <c r="AP150" s="612"/>
      <c r="AQ150" s="612"/>
      <c r="AR150" s="612"/>
      <c r="AS150" s="612"/>
      <c r="AT150" s="612"/>
      <c r="AU150" s="612"/>
      <c r="AV150" s="612"/>
      <c r="AW150" s="612"/>
      <c r="AX150" s="612"/>
      <c r="AY150" s="612"/>
      <c r="AZ150" s="612"/>
      <c r="BA150" s="612"/>
      <c r="BB150" s="612"/>
    </row>
    <row r="151" spans="1:54" x14ac:dyDescent="0.25">
      <c r="A151" s="612"/>
      <c r="B151" s="612"/>
      <c r="C151" s="612"/>
      <c r="D151" s="612"/>
      <c r="E151" s="612"/>
      <c r="F151" s="612"/>
      <c r="G151" s="612"/>
      <c r="H151" s="612"/>
      <c r="I151" s="612"/>
      <c r="J151" s="612"/>
      <c r="K151" s="612"/>
      <c r="L151" s="612"/>
      <c r="M151" s="639"/>
      <c r="N151" s="640"/>
      <c r="O151" s="612"/>
      <c r="P151" s="612"/>
      <c r="Q151" s="612"/>
      <c r="R151" s="612"/>
      <c r="S151" s="612"/>
      <c r="T151" s="612"/>
      <c r="U151" s="612"/>
      <c r="V151" s="612"/>
      <c r="W151" s="612"/>
      <c r="X151" s="612"/>
      <c r="Y151" s="612"/>
      <c r="Z151" s="612"/>
      <c r="AA151" s="612"/>
      <c r="AB151" s="612"/>
      <c r="AC151" s="612"/>
      <c r="AD151" s="612"/>
      <c r="AE151" s="612"/>
      <c r="AF151" s="612"/>
      <c r="AG151" s="612"/>
      <c r="AH151" s="612"/>
      <c r="AI151" s="612"/>
      <c r="AJ151" s="612"/>
      <c r="AK151" s="612"/>
      <c r="AL151" s="612"/>
      <c r="AM151" s="612"/>
      <c r="AN151" s="612"/>
      <c r="AO151" s="612"/>
      <c r="AP151" s="612"/>
      <c r="AQ151" s="612"/>
      <c r="AR151" s="612"/>
      <c r="AS151" s="612"/>
      <c r="AT151" s="612"/>
      <c r="AU151" s="612"/>
      <c r="AV151" s="612"/>
      <c r="AW151" s="612"/>
      <c r="AX151" s="612"/>
      <c r="AY151" s="612"/>
      <c r="AZ151" s="612"/>
      <c r="BA151" s="612"/>
      <c r="BB151" s="612"/>
    </row>
    <row r="152" spans="1:54" x14ac:dyDescent="0.25">
      <c r="A152" s="612"/>
      <c r="B152" s="612"/>
      <c r="C152" s="612"/>
      <c r="D152" s="612"/>
      <c r="E152" s="612"/>
      <c r="F152" s="612"/>
      <c r="G152" s="612"/>
      <c r="H152" s="612"/>
      <c r="I152" s="612"/>
      <c r="J152" s="612"/>
      <c r="K152" s="612"/>
      <c r="L152" s="612"/>
      <c r="M152" s="639"/>
      <c r="N152" s="640"/>
      <c r="O152" s="612"/>
      <c r="P152" s="612"/>
      <c r="Q152" s="612"/>
      <c r="R152" s="612"/>
      <c r="S152" s="612"/>
      <c r="T152" s="612"/>
      <c r="U152" s="612"/>
      <c r="V152" s="612"/>
      <c r="W152" s="612"/>
      <c r="X152" s="612"/>
      <c r="Y152" s="612"/>
      <c r="Z152" s="612"/>
      <c r="AA152" s="612"/>
      <c r="AB152" s="612"/>
      <c r="AC152" s="612"/>
      <c r="AD152" s="612"/>
      <c r="AE152" s="612"/>
      <c r="AF152" s="612"/>
      <c r="AG152" s="612"/>
      <c r="AH152" s="612"/>
      <c r="AI152" s="612"/>
      <c r="AJ152" s="612"/>
      <c r="AK152" s="612"/>
      <c r="AL152" s="612"/>
      <c r="AM152" s="612"/>
      <c r="AN152" s="612"/>
      <c r="AO152" s="612"/>
      <c r="AP152" s="612"/>
      <c r="AQ152" s="612"/>
      <c r="AR152" s="612"/>
      <c r="AS152" s="612"/>
      <c r="AT152" s="612"/>
      <c r="AU152" s="612"/>
      <c r="AV152" s="612"/>
      <c r="AW152" s="612"/>
      <c r="AX152" s="612"/>
      <c r="AY152" s="612"/>
      <c r="AZ152" s="612"/>
      <c r="BA152" s="612"/>
      <c r="BB152" s="612"/>
    </row>
    <row r="153" spans="1:54" x14ac:dyDescent="0.25">
      <c r="A153" s="612"/>
      <c r="B153" s="612"/>
      <c r="C153" s="612"/>
      <c r="D153" s="612"/>
      <c r="E153" s="612"/>
      <c r="F153" s="612"/>
      <c r="G153" s="612"/>
      <c r="H153" s="612"/>
      <c r="I153" s="612"/>
      <c r="J153" s="612"/>
      <c r="K153" s="612"/>
      <c r="L153" s="612"/>
      <c r="M153" s="639"/>
      <c r="N153" s="640"/>
      <c r="O153" s="612"/>
      <c r="P153" s="612"/>
      <c r="Q153" s="612"/>
      <c r="R153" s="612"/>
      <c r="S153" s="612"/>
      <c r="T153" s="612"/>
      <c r="U153" s="612"/>
      <c r="V153" s="612"/>
      <c r="W153" s="612"/>
      <c r="X153" s="612"/>
      <c r="Y153" s="612"/>
      <c r="Z153" s="612"/>
      <c r="AA153" s="612"/>
      <c r="AB153" s="612"/>
      <c r="AC153" s="612"/>
      <c r="AD153" s="612"/>
      <c r="AE153" s="612"/>
      <c r="AF153" s="612"/>
      <c r="AG153" s="612"/>
      <c r="AH153" s="612"/>
      <c r="AI153" s="612"/>
      <c r="AJ153" s="612"/>
      <c r="AK153" s="612"/>
      <c r="AL153" s="612"/>
      <c r="AM153" s="612"/>
      <c r="AN153" s="612"/>
      <c r="AO153" s="612"/>
      <c r="AP153" s="612"/>
      <c r="AQ153" s="612"/>
      <c r="AR153" s="612"/>
      <c r="AS153" s="612"/>
      <c r="AT153" s="612"/>
      <c r="AU153" s="612"/>
      <c r="AV153" s="612"/>
      <c r="AW153" s="612"/>
      <c r="AX153" s="612"/>
      <c r="AY153" s="612"/>
      <c r="AZ153" s="612"/>
      <c r="BA153" s="612"/>
      <c r="BB153" s="612"/>
    </row>
    <row r="154" spans="1:54" x14ac:dyDescent="0.25">
      <c r="A154" s="612"/>
      <c r="B154" s="612"/>
      <c r="C154" s="612"/>
      <c r="D154" s="612"/>
      <c r="E154" s="612"/>
      <c r="F154" s="612"/>
      <c r="G154" s="612"/>
      <c r="H154" s="612"/>
      <c r="I154" s="612"/>
      <c r="J154" s="612"/>
      <c r="K154" s="612"/>
      <c r="L154" s="612"/>
      <c r="M154" s="639"/>
      <c r="N154" s="640"/>
      <c r="O154" s="612"/>
      <c r="P154" s="612"/>
      <c r="Q154" s="612"/>
      <c r="R154" s="612"/>
      <c r="S154" s="612"/>
      <c r="T154" s="612"/>
      <c r="U154" s="612"/>
      <c r="V154" s="612"/>
      <c r="W154" s="612"/>
      <c r="X154" s="612"/>
      <c r="Y154" s="612"/>
      <c r="Z154" s="612"/>
      <c r="AA154" s="612"/>
      <c r="AB154" s="612"/>
      <c r="AC154" s="612"/>
      <c r="AD154" s="612"/>
      <c r="AE154" s="612"/>
      <c r="AF154" s="612"/>
      <c r="AG154" s="612"/>
      <c r="AH154" s="612"/>
      <c r="AI154" s="612"/>
      <c r="AJ154" s="612"/>
      <c r="AK154" s="612"/>
      <c r="AL154" s="612"/>
      <c r="AM154" s="612"/>
      <c r="AN154" s="612"/>
      <c r="AO154" s="612"/>
      <c r="AP154" s="612"/>
      <c r="AQ154" s="612"/>
      <c r="AR154" s="612"/>
      <c r="AS154" s="612"/>
      <c r="AT154" s="612"/>
      <c r="AU154" s="612"/>
      <c r="AV154" s="612"/>
      <c r="AW154" s="612"/>
      <c r="AX154" s="612"/>
      <c r="AY154" s="612"/>
      <c r="AZ154" s="612"/>
      <c r="BA154" s="612"/>
      <c r="BB154" s="612"/>
    </row>
    <row r="155" spans="1:54" x14ac:dyDescent="0.25">
      <c r="A155" s="612"/>
      <c r="B155" s="612"/>
      <c r="C155" s="612"/>
      <c r="D155" s="612"/>
      <c r="E155" s="612"/>
      <c r="F155" s="612"/>
      <c r="G155" s="612"/>
      <c r="H155" s="612"/>
      <c r="I155" s="612"/>
      <c r="J155" s="612"/>
      <c r="K155" s="612"/>
      <c r="L155" s="612"/>
      <c r="M155" s="639"/>
      <c r="N155" s="640"/>
      <c r="O155" s="612"/>
      <c r="P155" s="612"/>
      <c r="Q155" s="612"/>
      <c r="R155" s="612"/>
      <c r="S155" s="612"/>
      <c r="T155" s="612"/>
      <c r="U155" s="612"/>
      <c r="V155" s="612"/>
      <c r="W155" s="612"/>
      <c r="X155" s="612"/>
      <c r="Y155" s="612"/>
      <c r="Z155" s="612"/>
      <c r="AA155" s="612"/>
      <c r="AB155" s="612"/>
      <c r="AC155" s="612"/>
      <c r="AD155" s="612"/>
      <c r="AE155" s="612"/>
      <c r="AF155" s="612"/>
      <c r="AG155" s="612"/>
      <c r="AH155" s="612"/>
      <c r="AI155" s="612"/>
      <c r="AJ155" s="612"/>
      <c r="AK155" s="612"/>
      <c r="AL155" s="612"/>
      <c r="AM155" s="612"/>
      <c r="AN155" s="612"/>
      <c r="AO155" s="612"/>
      <c r="AP155" s="612"/>
      <c r="AQ155" s="612"/>
      <c r="AR155" s="612"/>
      <c r="AS155" s="612"/>
      <c r="AT155" s="612"/>
      <c r="AU155" s="612"/>
      <c r="AV155" s="612"/>
      <c r="AW155" s="612"/>
      <c r="AX155" s="612"/>
      <c r="AY155" s="612"/>
      <c r="AZ155" s="612"/>
      <c r="BA155" s="612"/>
      <c r="BB155" s="612"/>
    </row>
    <row r="156" spans="1:54" x14ac:dyDescent="0.25">
      <c r="A156" s="612"/>
      <c r="B156" s="612"/>
      <c r="C156" s="612"/>
      <c r="D156" s="612"/>
      <c r="E156" s="612"/>
      <c r="F156" s="612"/>
      <c r="G156" s="612"/>
      <c r="H156" s="612"/>
      <c r="I156" s="612"/>
      <c r="J156" s="612"/>
      <c r="K156" s="612"/>
      <c r="L156" s="612"/>
      <c r="M156" s="639"/>
      <c r="N156" s="640"/>
      <c r="O156" s="612"/>
      <c r="P156" s="612"/>
      <c r="Q156" s="612"/>
      <c r="R156" s="612"/>
      <c r="S156" s="612"/>
      <c r="T156" s="612"/>
      <c r="U156" s="612"/>
      <c r="V156" s="612"/>
      <c r="W156" s="612"/>
      <c r="X156" s="612"/>
      <c r="Y156" s="612"/>
      <c r="Z156" s="612"/>
      <c r="AA156" s="612"/>
      <c r="AB156" s="612"/>
      <c r="AC156" s="612"/>
      <c r="AD156" s="612"/>
      <c r="AE156" s="612"/>
      <c r="AF156" s="612"/>
      <c r="AG156" s="612"/>
      <c r="AH156" s="612"/>
      <c r="AI156" s="612"/>
      <c r="AJ156" s="612"/>
      <c r="AK156" s="612"/>
      <c r="AL156" s="612"/>
      <c r="AM156" s="612"/>
      <c r="AN156" s="612"/>
      <c r="AO156" s="612"/>
      <c r="AP156" s="612"/>
      <c r="AQ156" s="612"/>
      <c r="AR156" s="612"/>
      <c r="AS156" s="612"/>
      <c r="AT156" s="612"/>
      <c r="AU156" s="612"/>
      <c r="AV156" s="612"/>
      <c r="AW156" s="612"/>
      <c r="AX156" s="612"/>
      <c r="AY156" s="612"/>
      <c r="AZ156" s="612"/>
      <c r="BA156" s="612"/>
      <c r="BB156" s="612"/>
    </row>
    <row r="157" spans="1:54" x14ac:dyDescent="0.25">
      <c r="A157" s="612"/>
      <c r="B157" s="612"/>
      <c r="C157" s="612"/>
      <c r="D157" s="612"/>
      <c r="E157" s="612"/>
      <c r="F157" s="612"/>
      <c r="G157" s="612"/>
      <c r="H157" s="612"/>
      <c r="I157" s="612"/>
      <c r="J157" s="612"/>
      <c r="K157" s="612"/>
      <c r="L157" s="612"/>
      <c r="M157" s="639"/>
      <c r="N157" s="640"/>
      <c r="O157" s="612"/>
      <c r="P157" s="612"/>
      <c r="Q157" s="612"/>
      <c r="R157" s="612"/>
      <c r="S157" s="612"/>
      <c r="T157" s="612"/>
      <c r="U157" s="612"/>
      <c r="V157" s="612"/>
      <c r="W157" s="612"/>
      <c r="X157" s="612"/>
      <c r="Y157" s="612"/>
      <c r="Z157" s="612"/>
      <c r="AA157" s="612"/>
      <c r="AB157" s="612"/>
      <c r="AC157" s="612"/>
      <c r="AD157" s="612"/>
      <c r="AE157" s="612"/>
      <c r="AF157" s="612"/>
      <c r="AG157" s="612"/>
      <c r="AH157" s="612"/>
      <c r="AI157" s="612"/>
      <c r="AJ157" s="612"/>
      <c r="AK157" s="612"/>
      <c r="AL157" s="612"/>
      <c r="AM157" s="612"/>
      <c r="AN157" s="612"/>
      <c r="AO157" s="612"/>
      <c r="AP157" s="612"/>
      <c r="AQ157" s="612"/>
      <c r="AR157" s="612"/>
      <c r="AS157" s="612"/>
      <c r="AT157" s="612"/>
      <c r="AU157" s="612"/>
      <c r="AV157" s="612"/>
      <c r="AW157" s="612"/>
      <c r="AX157" s="612"/>
      <c r="AY157" s="612"/>
      <c r="AZ157" s="612"/>
      <c r="BA157" s="612"/>
      <c r="BB157" s="612"/>
    </row>
    <row r="158" spans="1:54" x14ac:dyDescent="0.25">
      <c r="A158" s="612"/>
      <c r="B158" s="612"/>
      <c r="C158" s="612"/>
      <c r="D158" s="612"/>
      <c r="E158" s="612"/>
      <c r="F158" s="612"/>
      <c r="G158" s="612"/>
      <c r="H158" s="612"/>
      <c r="I158" s="612"/>
      <c r="J158" s="612"/>
      <c r="K158" s="612"/>
      <c r="L158" s="612"/>
      <c r="M158" s="639"/>
      <c r="N158" s="640"/>
      <c r="O158" s="612"/>
      <c r="P158" s="612"/>
      <c r="Q158" s="612"/>
      <c r="R158" s="612"/>
      <c r="S158" s="612"/>
      <c r="T158" s="612"/>
      <c r="U158" s="612"/>
      <c r="V158" s="612"/>
      <c r="W158" s="612"/>
      <c r="X158" s="612"/>
      <c r="Y158" s="612"/>
      <c r="Z158" s="612"/>
      <c r="AA158" s="612"/>
      <c r="AB158" s="612"/>
      <c r="AC158" s="612"/>
      <c r="AD158" s="612"/>
      <c r="AE158" s="612"/>
      <c r="AF158" s="612"/>
      <c r="AG158" s="612"/>
      <c r="AH158" s="612"/>
      <c r="AI158" s="612"/>
      <c r="AJ158" s="612"/>
      <c r="AK158" s="612"/>
      <c r="AL158" s="612"/>
      <c r="AM158" s="612"/>
      <c r="AN158" s="612"/>
      <c r="AO158" s="612"/>
      <c r="AP158" s="612"/>
      <c r="AQ158" s="612"/>
      <c r="AR158" s="612"/>
      <c r="AS158" s="612"/>
      <c r="AT158" s="612"/>
      <c r="AU158" s="612"/>
      <c r="AV158" s="612"/>
      <c r="AW158" s="612"/>
      <c r="AX158" s="612"/>
      <c r="AY158" s="612"/>
      <c r="AZ158" s="612"/>
      <c r="BA158" s="612"/>
      <c r="BB158" s="612"/>
    </row>
    <row r="159" spans="1:54" x14ac:dyDescent="0.25">
      <c r="A159" s="612"/>
      <c r="B159" s="612"/>
      <c r="C159" s="612"/>
      <c r="D159" s="612"/>
      <c r="E159" s="612"/>
      <c r="F159" s="612"/>
      <c r="G159" s="612"/>
      <c r="H159" s="612"/>
      <c r="I159" s="612"/>
      <c r="J159" s="612"/>
      <c r="K159" s="612"/>
      <c r="L159" s="612"/>
      <c r="M159" s="639"/>
      <c r="N159" s="640"/>
      <c r="O159" s="612"/>
      <c r="P159" s="612"/>
      <c r="Q159" s="612"/>
      <c r="R159" s="612"/>
      <c r="S159" s="612"/>
      <c r="T159" s="612"/>
      <c r="U159" s="612"/>
      <c r="V159" s="612"/>
      <c r="W159" s="612"/>
      <c r="X159" s="612"/>
      <c r="Y159" s="612"/>
      <c r="Z159" s="612"/>
      <c r="AA159" s="612"/>
      <c r="AB159" s="612"/>
      <c r="AC159" s="612"/>
      <c r="AD159" s="612"/>
      <c r="AE159" s="612"/>
      <c r="AF159" s="612"/>
      <c r="AG159" s="612"/>
      <c r="AH159" s="612"/>
      <c r="AI159" s="612"/>
      <c r="AJ159" s="612"/>
      <c r="AK159" s="612"/>
      <c r="AL159" s="612"/>
      <c r="AM159" s="612"/>
      <c r="AN159" s="612"/>
      <c r="AO159" s="612"/>
      <c r="AP159" s="612"/>
      <c r="AQ159" s="612"/>
      <c r="AR159" s="612"/>
      <c r="AS159" s="612"/>
      <c r="AT159" s="612"/>
      <c r="AU159" s="612"/>
      <c r="AV159" s="612"/>
      <c r="AW159" s="612"/>
      <c r="AX159" s="612"/>
      <c r="AY159" s="612"/>
      <c r="AZ159" s="612"/>
      <c r="BA159" s="612"/>
      <c r="BB159" s="612"/>
    </row>
    <row r="160" spans="1:54" x14ac:dyDescent="0.25">
      <c r="A160" s="612"/>
      <c r="B160" s="612"/>
      <c r="C160" s="612"/>
      <c r="D160" s="612"/>
      <c r="E160" s="612"/>
      <c r="F160" s="612"/>
      <c r="G160" s="612"/>
      <c r="H160" s="612"/>
      <c r="I160" s="612"/>
      <c r="J160" s="612"/>
      <c r="K160" s="612"/>
      <c r="L160" s="612"/>
      <c r="M160" s="639"/>
      <c r="N160" s="640"/>
      <c r="O160" s="612"/>
      <c r="P160" s="612"/>
      <c r="Q160" s="612"/>
      <c r="R160" s="612"/>
      <c r="S160" s="612"/>
      <c r="T160" s="612"/>
      <c r="U160" s="612"/>
      <c r="V160" s="612"/>
      <c r="W160" s="612"/>
      <c r="X160" s="612"/>
      <c r="Y160" s="612"/>
      <c r="Z160" s="612"/>
      <c r="AA160" s="612"/>
      <c r="AB160" s="612"/>
      <c r="AC160" s="612"/>
      <c r="AD160" s="612"/>
      <c r="AE160" s="612"/>
      <c r="AF160" s="612"/>
      <c r="AG160" s="612"/>
      <c r="AH160" s="612"/>
      <c r="AI160" s="612"/>
      <c r="AJ160" s="612"/>
      <c r="AK160" s="612"/>
      <c r="AL160" s="612"/>
      <c r="AM160" s="612"/>
      <c r="AN160" s="612"/>
      <c r="AO160" s="612"/>
      <c r="AP160" s="612"/>
      <c r="AQ160" s="612"/>
      <c r="AR160" s="612"/>
      <c r="AS160" s="612"/>
      <c r="AT160" s="612"/>
      <c r="AU160" s="612"/>
      <c r="AV160" s="612"/>
      <c r="AW160" s="612"/>
      <c r="AX160" s="612"/>
      <c r="AY160" s="612"/>
      <c r="AZ160" s="612"/>
      <c r="BA160" s="612"/>
      <c r="BB160" s="612"/>
    </row>
    <row r="161" spans="1:54" x14ac:dyDescent="0.25">
      <c r="A161" s="612"/>
      <c r="B161" s="612"/>
      <c r="C161" s="612"/>
      <c r="D161" s="612"/>
      <c r="E161" s="612"/>
      <c r="F161" s="612"/>
      <c r="G161" s="612"/>
      <c r="H161" s="612"/>
      <c r="I161" s="612"/>
      <c r="J161" s="612"/>
      <c r="K161" s="612"/>
      <c r="L161" s="612"/>
      <c r="M161" s="639"/>
      <c r="N161" s="640"/>
      <c r="O161" s="612"/>
      <c r="P161" s="612"/>
      <c r="Q161" s="612"/>
      <c r="R161" s="612"/>
      <c r="S161" s="612"/>
      <c r="T161" s="612"/>
      <c r="U161" s="612"/>
      <c r="V161" s="612"/>
      <c r="W161" s="612"/>
      <c r="X161" s="612"/>
      <c r="Y161" s="612"/>
      <c r="Z161" s="612"/>
      <c r="AA161" s="612"/>
      <c r="AB161" s="612"/>
      <c r="AC161" s="612"/>
      <c r="AD161" s="612"/>
      <c r="AE161" s="612"/>
      <c r="AF161" s="612"/>
      <c r="AG161" s="612"/>
      <c r="AH161" s="612"/>
      <c r="AI161" s="612"/>
      <c r="AJ161" s="612"/>
      <c r="AK161" s="612"/>
      <c r="AL161" s="612"/>
      <c r="AM161" s="612"/>
      <c r="AN161" s="612"/>
      <c r="AO161" s="612"/>
      <c r="AP161" s="612"/>
      <c r="AQ161" s="612"/>
      <c r="AR161" s="612"/>
      <c r="AS161" s="612"/>
      <c r="AT161" s="612"/>
      <c r="AU161" s="612"/>
      <c r="AV161" s="612"/>
      <c r="AW161" s="612"/>
      <c r="AX161" s="612"/>
      <c r="AY161" s="612"/>
      <c r="AZ161" s="612"/>
      <c r="BA161" s="612"/>
      <c r="BB161" s="612"/>
    </row>
    <row r="162" spans="1:54" x14ac:dyDescent="0.25">
      <c r="A162" s="612"/>
      <c r="B162" s="612"/>
      <c r="C162" s="612"/>
      <c r="D162" s="612"/>
      <c r="E162" s="612"/>
      <c r="F162" s="612"/>
      <c r="G162" s="612"/>
      <c r="H162" s="612"/>
      <c r="I162" s="612"/>
      <c r="J162" s="612"/>
      <c r="K162" s="612"/>
      <c r="L162" s="612"/>
      <c r="M162" s="639"/>
      <c r="N162" s="640"/>
      <c r="O162" s="612"/>
      <c r="P162" s="612"/>
      <c r="Q162" s="612"/>
      <c r="R162" s="612"/>
      <c r="S162" s="612"/>
      <c r="T162" s="612"/>
      <c r="U162" s="612"/>
      <c r="V162" s="612"/>
      <c r="W162" s="612"/>
      <c r="X162" s="612"/>
      <c r="Y162" s="612"/>
      <c r="Z162" s="612"/>
      <c r="AA162" s="612"/>
      <c r="AB162" s="612"/>
      <c r="AC162" s="612"/>
      <c r="AD162" s="612"/>
      <c r="AE162" s="612"/>
      <c r="AF162" s="612"/>
      <c r="AG162" s="612"/>
      <c r="AH162" s="612"/>
      <c r="AI162" s="612"/>
      <c r="AJ162" s="612"/>
      <c r="AK162" s="612"/>
      <c r="AL162" s="612"/>
      <c r="AM162" s="612"/>
      <c r="AN162" s="612"/>
      <c r="AO162" s="612"/>
      <c r="AP162" s="612"/>
      <c r="AQ162" s="612"/>
      <c r="AR162" s="612"/>
      <c r="AS162" s="612"/>
      <c r="AT162" s="612"/>
      <c r="AU162" s="612"/>
      <c r="AV162" s="612"/>
      <c r="AW162" s="612"/>
      <c r="AX162" s="612"/>
      <c r="AY162" s="612"/>
      <c r="AZ162" s="612"/>
      <c r="BA162" s="612"/>
      <c r="BB162" s="612"/>
    </row>
    <row r="163" spans="1:54" x14ac:dyDescent="0.25">
      <c r="A163" s="612"/>
      <c r="B163" s="612"/>
      <c r="C163" s="612"/>
      <c r="D163" s="612"/>
      <c r="E163" s="612"/>
      <c r="F163" s="612"/>
      <c r="G163" s="612"/>
      <c r="H163" s="612"/>
      <c r="I163" s="612"/>
      <c r="J163" s="612"/>
      <c r="K163" s="612"/>
      <c r="L163" s="612"/>
      <c r="M163" s="639"/>
      <c r="N163" s="640"/>
      <c r="O163" s="612"/>
      <c r="P163" s="612"/>
      <c r="Q163" s="612"/>
      <c r="R163" s="612"/>
      <c r="S163" s="612"/>
      <c r="T163" s="612"/>
      <c r="U163" s="612"/>
      <c r="V163" s="612"/>
      <c r="W163" s="612"/>
      <c r="X163" s="612"/>
      <c r="Y163" s="612"/>
      <c r="Z163" s="612"/>
      <c r="AA163" s="612"/>
      <c r="AB163" s="612"/>
      <c r="AC163" s="612"/>
      <c r="AD163" s="612"/>
      <c r="AE163" s="612"/>
      <c r="AF163" s="612"/>
      <c r="AG163" s="612"/>
      <c r="AH163" s="612"/>
      <c r="AI163" s="612"/>
      <c r="AJ163" s="612"/>
      <c r="AK163" s="612"/>
      <c r="AL163" s="612"/>
      <c r="AM163" s="612"/>
      <c r="AN163" s="612"/>
      <c r="AO163" s="612"/>
      <c r="AP163" s="612"/>
      <c r="AQ163" s="612"/>
      <c r="AR163" s="612"/>
      <c r="AS163" s="612"/>
      <c r="AT163" s="612"/>
      <c r="AU163" s="612"/>
      <c r="AV163" s="612"/>
      <c r="AW163" s="612"/>
      <c r="AX163" s="612"/>
      <c r="AY163" s="612"/>
      <c r="AZ163" s="612"/>
      <c r="BA163" s="612"/>
      <c r="BB163" s="612"/>
    </row>
    <row r="164" spans="1:54" x14ac:dyDescent="0.25">
      <c r="A164" s="612"/>
      <c r="B164" s="612"/>
      <c r="C164" s="612"/>
      <c r="D164" s="612"/>
      <c r="E164" s="612"/>
      <c r="F164" s="612"/>
      <c r="G164" s="612"/>
      <c r="H164" s="612"/>
      <c r="I164" s="612"/>
      <c r="J164" s="612"/>
      <c r="K164" s="612"/>
      <c r="L164" s="612"/>
      <c r="M164" s="639"/>
      <c r="N164" s="640"/>
      <c r="O164" s="612"/>
      <c r="P164" s="612"/>
      <c r="Q164" s="612"/>
      <c r="R164" s="612"/>
      <c r="S164" s="612"/>
      <c r="T164" s="612"/>
      <c r="U164" s="612"/>
      <c r="V164" s="612"/>
      <c r="W164" s="612"/>
      <c r="X164" s="612"/>
      <c r="Y164" s="612"/>
      <c r="Z164" s="612"/>
      <c r="AA164" s="612"/>
      <c r="AB164" s="612"/>
      <c r="AC164" s="612"/>
      <c r="AD164" s="612"/>
      <c r="AE164" s="612"/>
      <c r="AF164" s="612"/>
      <c r="AG164" s="612"/>
      <c r="AH164" s="612"/>
      <c r="AI164" s="612"/>
      <c r="AJ164" s="612"/>
      <c r="AK164" s="612"/>
      <c r="AL164" s="612"/>
      <c r="AM164" s="612"/>
      <c r="AN164" s="612"/>
      <c r="AO164" s="612"/>
      <c r="AP164" s="612"/>
      <c r="AQ164" s="612"/>
      <c r="AR164" s="612"/>
      <c r="AS164" s="612"/>
      <c r="AT164" s="612"/>
      <c r="AU164" s="612"/>
      <c r="AV164" s="612"/>
      <c r="AW164" s="612"/>
      <c r="AX164" s="612"/>
      <c r="AY164" s="612"/>
      <c r="AZ164" s="612"/>
      <c r="BA164" s="612"/>
      <c r="BB164" s="612"/>
    </row>
    <row r="165" spans="1:54" x14ac:dyDescent="0.25">
      <c r="A165" s="612"/>
      <c r="B165" s="612"/>
      <c r="C165" s="612"/>
      <c r="D165" s="612"/>
      <c r="E165" s="612"/>
      <c r="F165" s="612"/>
      <c r="G165" s="612"/>
      <c r="H165" s="612"/>
      <c r="I165" s="612"/>
      <c r="J165" s="612"/>
      <c r="K165" s="612"/>
      <c r="L165" s="612"/>
      <c r="M165" s="639"/>
      <c r="N165" s="640"/>
      <c r="O165" s="612"/>
      <c r="P165" s="612"/>
      <c r="Q165" s="612"/>
      <c r="R165" s="612"/>
      <c r="S165" s="612"/>
      <c r="T165" s="612"/>
      <c r="U165" s="612"/>
      <c r="V165" s="612"/>
      <c r="W165" s="612"/>
      <c r="X165" s="612"/>
      <c r="Y165" s="612"/>
      <c r="Z165" s="612"/>
      <c r="AA165" s="612"/>
      <c r="AB165" s="612"/>
      <c r="AC165" s="612"/>
      <c r="AD165" s="612"/>
      <c r="AE165" s="612"/>
      <c r="AF165" s="612"/>
      <c r="AG165" s="612"/>
      <c r="AH165" s="612"/>
      <c r="AI165" s="612"/>
      <c r="AJ165" s="612"/>
      <c r="AK165" s="612"/>
      <c r="AL165" s="612"/>
      <c r="AM165" s="612"/>
      <c r="AN165" s="612"/>
      <c r="AO165" s="612"/>
      <c r="AP165" s="612"/>
      <c r="AQ165" s="612"/>
      <c r="AR165" s="612"/>
      <c r="AS165" s="612"/>
      <c r="AT165" s="612"/>
      <c r="AU165" s="612"/>
      <c r="AV165" s="612"/>
      <c r="AW165" s="612"/>
      <c r="AX165" s="612"/>
      <c r="AY165" s="612"/>
      <c r="AZ165" s="612"/>
      <c r="BA165" s="612"/>
      <c r="BB165" s="612"/>
    </row>
    <row r="166" spans="1:54" x14ac:dyDescent="0.25">
      <c r="A166" s="612"/>
      <c r="B166" s="612"/>
      <c r="C166" s="612"/>
      <c r="D166" s="612"/>
      <c r="E166" s="612"/>
      <c r="F166" s="612"/>
      <c r="G166" s="612"/>
      <c r="H166" s="612"/>
      <c r="I166" s="612"/>
      <c r="J166" s="612"/>
      <c r="K166" s="612"/>
      <c r="L166" s="612"/>
      <c r="M166" s="639"/>
      <c r="N166" s="640"/>
      <c r="O166" s="612"/>
      <c r="P166" s="612"/>
      <c r="Q166" s="612"/>
      <c r="R166" s="612"/>
      <c r="S166" s="612"/>
      <c r="T166" s="612"/>
      <c r="U166" s="612"/>
      <c r="V166" s="612"/>
      <c r="W166" s="612"/>
      <c r="X166" s="612"/>
      <c r="Y166" s="612"/>
      <c r="Z166" s="612"/>
      <c r="AA166" s="612"/>
      <c r="AB166" s="612"/>
      <c r="AC166" s="612"/>
      <c r="AD166" s="612"/>
      <c r="AE166" s="612"/>
      <c r="AF166" s="612"/>
      <c r="AG166" s="612"/>
      <c r="AH166" s="612"/>
      <c r="AI166" s="612"/>
      <c r="AJ166" s="612"/>
      <c r="AK166" s="612"/>
      <c r="AL166" s="612"/>
      <c r="AM166" s="612"/>
      <c r="AN166" s="612"/>
      <c r="AO166" s="612"/>
      <c r="AP166" s="612"/>
      <c r="AQ166" s="612"/>
      <c r="AR166" s="612"/>
      <c r="AS166" s="612"/>
      <c r="AT166" s="612"/>
      <c r="AU166" s="612"/>
      <c r="AV166" s="612"/>
      <c r="AW166" s="612"/>
      <c r="AX166" s="612"/>
      <c r="AY166" s="612"/>
      <c r="AZ166" s="612"/>
      <c r="BA166" s="612"/>
      <c r="BB166" s="612"/>
    </row>
    <row r="167" spans="1:54" x14ac:dyDescent="0.25">
      <c r="A167" s="612"/>
      <c r="B167" s="612"/>
      <c r="C167" s="612"/>
      <c r="D167" s="612"/>
      <c r="E167" s="612"/>
      <c r="F167" s="612"/>
      <c r="G167" s="612"/>
      <c r="H167" s="612"/>
      <c r="I167" s="612"/>
      <c r="J167" s="612"/>
      <c r="K167" s="612"/>
      <c r="L167" s="612"/>
      <c r="M167" s="639"/>
      <c r="N167" s="640"/>
      <c r="O167" s="612"/>
      <c r="P167" s="612"/>
      <c r="Q167" s="612"/>
      <c r="R167" s="612"/>
      <c r="S167" s="612"/>
      <c r="T167" s="612"/>
      <c r="U167" s="612"/>
      <c r="V167" s="612"/>
      <c r="W167" s="612"/>
      <c r="X167" s="612"/>
      <c r="Y167" s="612"/>
      <c r="Z167" s="612"/>
      <c r="AA167" s="612"/>
      <c r="AB167" s="612"/>
      <c r="AC167" s="612"/>
      <c r="AD167" s="612"/>
      <c r="AE167" s="612"/>
      <c r="AF167" s="612"/>
      <c r="AG167" s="612"/>
      <c r="AH167" s="612"/>
      <c r="AI167" s="612"/>
      <c r="AJ167" s="612"/>
      <c r="AK167" s="612"/>
      <c r="AL167" s="612"/>
      <c r="AM167" s="612"/>
      <c r="AN167" s="612"/>
      <c r="AO167" s="612"/>
      <c r="AP167" s="612"/>
      <c r="AQ167" s="612"/>
      <c r="AR167" s="612"/>
      <c r="AS167" s="612"/>
      <c r="AT167" s="612"/>
      <c r="AU167" s="612"/>
      <c r="AV167" s="612"/>
      <c r="AW167" s="612"/>
      <c r="AX167" s="612"/>
      <c r="AY167" s="612"/>
      <c r="AZ167" s="612"/>
      <c r="BA167" s="612"/>
      <c r="BB167" s="612"/>
    </row>
    <row r="168" spans="1:54" x14ac:dyDescent="0.25">
      <c r="A168" s="612"/>
      <c r="B168" s="612"/>
      <c r="C168" s="612"/>
      <c r="D168" s="612"/>
      <c r="E168" s="612"/>
      <c r="F168" s="612"/>
      <c r="G168" s="612"/>
      <c r="H168" s="612"/>
      <c r="I168" s="612"/>
      <c r="J168" s="612"/>
      <c r="K168" s="612"/>
      <c r="L168" s="612"/>
      <c r="M168" s="639"/>
      <c r="N168" s="640"/>
      <c r="O168" s="612"/>
      <c r="P168" s="612"/>
      <c r="Q168" s="612"/>
      <c r="R168" s="612"/>
      <c r="S168" s="612"/>
      <c r="T168" s="612"/>
      <c r="U168" s="612"/>
      <c r="V168" s="612"/>
      <c r="W168" s="612"/>
      <c r="X168" s="612"/>
      <c r="Y168" s="612"/>
      <c r="Z168" s="612"/>
      <c r="AA168" s="612"/>
      <c r="AB168" s="612"/>
      <c r="AC168" s="612"/>
      <c r="AD168" s="612"/>
      <c r="AE168" s="612"/>
      <c r="AF168" s="612"/>
      <c r="AG168" s="612"/>
      <c r="AH168" s="612"/>
      <c r="AI168" s="612"/>
      <c r="AJ168" s="612"/>
      <c r="AK168" s="612"/>
      <c r="AL168" s="612"/>
      <c r="AM168" s="612"/>
      <c r="AN168" s="612"/>
      <c r="AO168" s="612"/>
      <c r="AP168" s="612"/>
      <c r="AQ168" s="612"/>
      <c r="AR168" s="612"/>
      <c r="AS168" s="612"/>
      <c r="AT168" s="612"/>
      <c r="AU168" s="612"/>
      <c r="AV168" s="612"/>
      <c r="AW168" s="612"/>
      <c r="AX168" s="612"/>
      <c r="AY168" s="612"/>
      <c r="AZ168" s="612"/>
      <c r="BA168" s="612"/>
      <c r="BB168" s="612"/>
    </row>
    <row r="169" spans="1:54" x14ac:dyDescent="0.25">
      <c r="A169" s="612"/>
      <c r="B169" s="612"/>
      <c r="C169" s="612"/>
      <c r="D169" s="612"/>
      <c r="E169" s="612"/>
      <c r="F169" s="612"/>
      <c r="G169" s="612"/>
      <c r="H169" s="612"/>
      <c r="I169" s="612"/>
      <c r="J169" s="612"/>
      <c r="K169" s="612"/>
      <c r="L169" s="612"/>
      <c r="M169" s="639"/>
      <c r="N169" s="640"/>
      <c r="O169" s="612"/>
      <c r="P169" s="612"/>
      <c r="Q169" s="612"/>
      <c r="R169" s="612"/>
      <c r="S169" s="612"/>
      <c r="T169" s="612"/>
      <c r="U169" s="612"/>
      <c r="V169" s="612"/>
      <c r="W169" s="612"/>
      <c r="X169" s="612"/>
      <c r="Y169" s="612"/>
      <c r="Z169" s="612"/>
      <c r="AA169" s="612"/>
      <c r="AB169" s="612"/>
      <c r="AC169" s="612"/>
      <c r="AD169" s="612"/>
      <c r="AE169" s="612"/>
      <c r="AF169" s="612"/>
      <c r="AG169" s="612"/>
      <c r="AH169" s="612"/>
      <c r="AI169" s="612"/>
      <c r="AJ169" s="612"/>
      <c r="AK169" s="612"/>
      <c r="AL169" s="612"/>
      <c r="AM169" s="612"/>
      <c r="AN169" s="612"/>
      <c r="AO169" s="612"/>
      <c r="AP169" s="612"/>
      <c r="AQ169" s="612"/>
      <c r="AR169" s="612"/>
      <c r="AS169" s="612"/>
      <c r="AT169" s="612"/>
      <c r="AU169" s="612"/>
      <c r="AV169" s="612"/>
      <c r="AW169" s="612"/>
      <c r="AX169" s="612"/>
      <c r="AY169" s="612"/>
      <c r="AZ169" s="612"/>
      <c r="BA169" s="612"/>
      <c r="BB169" s="612"/>
    </row>
    <row r="170" spans="1:54" x14ac:dyDescent="0.25">
      <c r="A170" s="612"/>
      <c r="B170" s="612"/>
      <c r="C170" s="612"/>
      <c r="D170" s="612"/>
      <c r="E170" s="612"/>
      <c r="F170" s="612"/>
      <c r="G170" s="612"/>
      <c r="H170" s="612"/>
      <c r="I170" s="612"/>
      <c r="J170" s="612"/>
      <c r="K170" s="612"/>
      <c r="L170" s="612"/>
      <c r="M170" s="639"/>
      <c r="N170" s="640"/>
      <c r="O170" s="612"/>
      <c r="P170" s="612"/>
      <c r="Q170" s="612"/>
      <c r="R170" s="612"/>
      <c r="S170" s="612"/>
      <c r="T170" s="612"/>
      <c r="U170" s="612"/>
      <c r="V170" s="612"/>
      <c r="W170" s="612"/>
      <c r="X170" s="612"/>
      <c r="Y170" s="612"/>
      <c r="Z170" s="612"/>
      <c r="AA170" s="612"/>
      <c r="AB170" s="612"/>
      <c r="AC170" s="612"/>
      <c r="AD170" s="612"/>
      <c r="AE170" s="612"/>
      <c r="AF170" s="612"/>
      <c r="AG170" s="612"/>
      <c r="AH170" s="612"/>
      <c r="AI170" s="612"/>
      <c r="AJ170" s="612"/>
      <c r="AK170" s="612"/>
      <c r="AL170" s="612"/>
      <c r="AM170" s="612"/>
      <c r="AN170" s="612"/>
      <c r="AO170" s="612"/>
      <c r="AP170" s="612"/>
      <c r="AQ170" s="612"/>
      <c r="AR170" s="612"/>
      <c r="AS170" s="612"/>
      <c r="AT170" s="612"/>
      <c r="AU170" s="612"/>
      <c r="AV170" s="612"/>
      <c r="AW170" s="612"/>
      <c r="AX170" s="612"/>
      <c r="AY170" s="612"/>
      <c r="AZ170" s="612"/>
      <c r="BA170" s="612"/>
      <c r="BB170" s="612"/>
    </row>
    <row r="171" spans="1:54" x14ac:dyDescent="0.25">
      <c r="A171" s="612"/>
      <c r="B171" s="612"/>
      <c r="C171" s="612"/>
      <c r="D171" s="612"/>
      <c r="E171" s="612"/>
      <c r="F171" s="612"/>
      <c r="G171" s="612"/>
      <c r="H171" s="612"/>
      <c r="I171" s="612"/>
      <c r="J171" s="612"/>
      <c r="K171" s="612"/>
      <c r="L171" s="612"/>
      <c r="M171" s="639"/>
      <c r="N171" s="640"/>
      <c r="O171" s="612"/>
      <c r="P171" s="612"/>
      <c r="Q171" s="612"/>
      <c r="R171" s="612"/>
      <c r="S171" s="612"/>
      <c r="T171" s="612"/>
      <c r="U171" s="612"/>
      <c r="V171" s="612"/>
      <c r="W171" s="612"/>
      <c r="X171" s="612"/>
      <c r="Y171" s="612"/>
      <c r="Z171" s="612"/>
      <c r="AA171" s="612"/>
      <c r="AB171" s="612"/>
      <c r="AC171" s="612"/>
      <c r="AD171" s="612"/>
      <c r="AE171" s="612"/>
      <c r="AF171" s="612"/>
      <c r="AG171" s="612"/>
      <c r="AH171" s="612"/>
      <c r="AI171" s="612"/>
      <c r="AJ171" s="612"/>
      <c r="AK171" s="612"/>
      <c r="AL171" s="612"/>
      <c r="AM171" s="612"/>
      <c r="AN171" s="612"/>
      <c r="AO171" s="612"/>
      <c r="AP171" s="612"/>
      <c r="AQ171" s="612"/>
      <c r="AR171" s="612"/>
      <c r="AS171" s="612"/>
      <c r="AT171" s="612"/>
      <c r="AU171" s="612"/>
      <c r="AV171" s="612"/>
      <c r="AW171" s="612"/>
      <c r="AX171" s="612"/>
      <c r="AY171" s="612"/>
      <c r="AZ171" s="612"/>
      <c r="BA171" s="612"/>
      <c r="BB171" s="612"/>
    </row>
    <row r="172" spans="1:54" x14ac:dyDescent="0.25">
      <c r="A172" s="612"/>
      <c r="B172" s="612"/>
      <c r="C172" s="612"/>
      <c r="D172" s="612"/>
      <c r="E172" s="612"/>
      <c r="F172" s="612"/>
      <c r="G172" s="612"/>
      <c r="H172" s="612"/>
      <c r="I172" s="612"/>
      <c r="J172" s="612"/>
      <c r="K172" s="612"/>
      <c r="L172" s="612"/>
      <c r="M172" s="639"/>
      <c r="N172" s="640"/>
      <c r="O172" s="612"/>
      <c r="P172" s="612"/>
      <c r="Q172" s="612"/>
      <c r="R172" s="612"/>
      <c r="S172" s="612"/>
      <c r="T172" s="612"/>
      <c r="U172" s="612"/>
      <c r="V172" s="612"/>
      <c r="W172" s="612"/>
      <c r="X172" s="612"/>
      <c r="Y172" s="612"/>
      <c r="Z172" s="612"/>
      <c r="AA172" s="612"/>
      <c r="AB172" s="612"/>
      <c r="AC172" s="612"/>
      <c r="AD172" s="612"/>
      <c r="AE172" s="612"/>
      <c r="AF172" s="612"/>
      <c r="AG172" s="612"/>
      <c r="AH172" s="612"/>
      <c r="AI172" s="612"/>
      <c r="AJ172" s="612"/>
      <c r="AK172" s="612"/>
      <c r="AL172" s="612"/>
      <c r="AM172" s="612"/>
      <c r="AN172" s="612"/>
      <c r="AO172" s="612"/>
      <c r="AP172" s="612"/>
      <c r="AQ172" s="612"/>
      <c r="AR172" s="612"/>
      <c r="AS172" s="612"/>
      <c r="AT172" s="612"/>
      <c r="AU172" s="612"/>
      <c r="AV172" s="612"/>
      <c r="AW172" s="612"/>
      <c r="AX172" s="612"/>
      <c r="AY172" s="612"/>
      <c r="AZ172" s="612"/>
      <c r="BA172" s="612"/>
      <c r="BB172" s="612"/>
    </row>
    <row r="173" spans="1:54" x14ac:dyDescent="0.25">
      <c r="A173" s="612"/>
      <c r="B173" s="612"/>
      <c r="C173" s="612"/>
      <c r="D173" s="612"/>
      <c r="E173" s="612"/>
      <c r="F173" s="612"/>
      <c r="G173" s="612"/>
      <c r="H173" s="612"/>
      <c r="I173" s="612"/>
      <c r="J173" s="612"/>
      <c r="K173" s="612"/>
      <c r="L173" s="612"/>
      <c r="M173" s="639"/>
      <c r="N173" s="640"/>
      <c r="O173" s="612"/>
      <c r="P173" s="612"/>
      <c r="Q173" s="612"/>
      <c r="R173" s="612"/>
      <c r="S173" s="612"/>
      <c r="T173" s="612"/>
      <c r="U173" s="612"/>
      <c r="V173" s="612"/>
      <c r="W173" s="612"/>
      <c r="X173" s="612"/>
      <c r="Y173" s="612"/>
      <c r="Z173" s="612"/>
      <c r="AA173" s="612"/>
      <c r="AB173" s="612"/>
      <c r="AC173" s="612"/>
      <c r="AD173" s="612"/>
      <c r="AE173" s="612"/>
      <c r="AF173" s="612"/>
      <c r="AG173" s="612"/>
      <c r="AH173" s="612"/>
      <c r="AI173" s="612"/>
      <c r="AJ173" s="612"/>
      <c r="AK173" s="612"/>
      <c r="AL173" s="612"/>
      <c r="AM173" s="612"/>
      <c r="AN173" s="612"/>
      <c r="AO173" s="612"/>
      <c r="AP173" s="612"/>
      <c r="AQ173" s="612"/>
      <c r="AR173" s="612"/>
      <c r="AS173" s="612"/>
      <c r="AT173" s="612"/>
      <c r="AU173" s="612"/>
      <c r="AV173" s="612"/>
      <c r="AW173" s="612"/>
      <c r="AX173" s="612"/>
      <c r="AY173" s="612"/>
      <c r="AZ173" s="612"/>
      <c r="BA173" s="612"/>
      <c r="BB173" s="612"/>
    </row>
    <row r="174" spans="1:54" x14ac:dyDescent="0.25">
      <c r="A174" s="612"/>
      <c r="B174" s="612"/>
      <c r="C174" s="612"/>
      <c r="D174" s="612"/>
      <c r="E174" s="612"/>
      <c r="F174" s="612"/>
      <c r="G174" s="612"/>
      <c r="H174" s="612"/>
      <c r="I174" s="612"/>
      <c r="J174" s="612"/>
      <c r="K174" s="612"/>
      <c r="L174" s="612"/>
      <c r="M174" s="639"/>
      <c r="N174" s="640"/>
      <c r="O174" s="612"/>
      <c r="P174" s="612"/>
      <c r="Q174" s="612"/>
      <c r="R174" s="612"/>
      <c r="S174" s="612"/>
      <c r="T174" s="612"/>
      <c r="U174" s="612"/>
      <c r="V174" s="612"/>
      <c r="W174" s="612"/>
      <c r="X174" s="612"/>
      <c r="Y174" s="612"/>
      <c r="Z174" s="612"/>
      <c r="AA174" s="612"/>
      <c r="AB174" s="612"/>
      <c r="AC174" s="612"/>
      <c r="AD174" s="612"/>
      <c r="AE174" s="612"/>
      <c r="AF174" s="612"/>
      <c r="AG174" s="612"/>
      <c r="AH174" s="612"/>
      <c r="AI174" s="612"/>
      <c r="AJ174" s="612"/>
      <c r="AK174" s="612"/>
      <c r="AL174" s="612"/>
      <c r="AM174" s="612"/>
      <c r="AN174" s="612"/>
      <c r="AO174" s="612"/>
      <c r="AP174" s="612"/>
      <c r="AQ174" s="612"/>
      <c r="AR174" s="612"/>
      <c r="AS174" s="612"/>
      <c r="AT174" s="612"/>
      <c r="AU174" s="612"/>
      <c r="AV174" s="612"/>
      <c r="AW174" s="612"/>
      <c r="AX174" s="612"/>
      <c r="AY174" s="612"/>
      <c r="AZ174" s="612"/>
      <c r="BA174" s="612"/>
      <c r="BB174" s="612"/>
    </row>
    <row r="175" spans="1:54" x14ac:dyDescent="0.25">
      <c r="A175" s="612"/>
      <c r="B175" s="612"/>
      <c r="C175" s="612"/>
      <c r="D175" s="612"/>
      <c r="E175" s="612"/>
      <c r="F175" s="612"/>
      <c r="G175" s="612"/>
      <c r="H175" s="612"/>
      <c r="I175" s="612"/>
      <c r="J175" s="612"/>
      <c r="K175" s="612"/>
      <c r="L175" s="612"/>
      <c r="M175" s="639"/>
      <c r="N175" s="640"/>
      <c r="O175" s="612"/>
      <c r="P175" s="612"/>
      <c r="Q175" s="612"/>
      <c r="R175" s="612"/>
      <c r="S175" s="612"/>
      <c r="T175" s="612"/>
      <c r="U175" s="612"/>
      <c r="V175" s="612"/>
      <c r="W175" s="612"/>
      <c r="X175" s="612"/>
      <c r="Y175" s="612"/>
      <c r="Z175" s="612"/>
      <c r="AA175" s="612"/>
      <c r="AB175" s="612"/>
      <c r="AC175" s="612"/>
      <c r="AD175" s="612"/>
      <c r="AE175" s="612"/>
      <c r="AF175" s="612"/>
      <c r="AG175" s="612"/>
      <c r="AH175" s="612"/>
      <c r="AI175" s="612"/>
      <c r="AJ175" s="612"/>
      <c r="AK175" s="612"/>
      <c r="AL175" s="612"/>
      <c r="AM175" s="612"/>
      <c r="AN175" s="612"/>
      <c r="AO175" s="612"/>
      <c r="AP175" s="612"/>
      <c r="AQ175" s="612"/>
      <c r="AR175" s="612"/>
      <c r="AS175" s="612"/>
      <c r="AT175" s="612"/>
      <c r="AU175" s="612"/>
      <c r="AV175" s="612"/>
      <c r="AW175" s="612"/>
      <c r="AX175" s="612"/>
      <c r="AY175" s="612"/>
      <c r="AZ175" s="612"/>
      <c r="BA175" s="612"/>
      <c r="BB175" s="612"/>
    </row>
    <row r="176" spans="1:54" x14ac:dyDescent="0.25">
      <c r="A176" s="612"/>
      <c r="B176" s="612"/>
      <c r="C176" s="612"/>
      <c r="D176" s="612"/>
      <c r="E176" s="612"/>
      <c r="F176" s="612"/>
      <c r="G176" s="612"/>
      <c r="H176" s="612"/>
      <c r="I176" s="612"/>
      <c r="J176" s="612"/>
      <c r="K176" s="612"/>
      <c r="L176" s="612"/>
      <c r="M176" s="639"/>
      <c r="N176" s="640"/>
      <c r="O176" s="612"/>
      <c r="P176" s="612"/>
      <c r="Q176" s="612"/>
      <c r="R176" s="612"/>
      <c r="S176" s="612"/>
      <c r="T176" s="612"/>
      <c r="U176" s="612"/>
      <c r="V176" s="612"/>
      <c r="W176" s="612"/>
      <c r="X176" s="612"/>
      <c r="Y176" s="612"/>
      <c r="Z176" s="612"/>
      <c r="AA176" s="612"/>
      <c r="AB176" s="612"/>
      <c r="AC176" s="612"/>
      <c r="AD176" s="612"/>
      <c r="AE176" s="612"/>
      <c r="AF176" s="612"/>
      <c r="AG176" s="612"/>
      <c r="AH176" s="612"/>
      <c r="AI176" s="612"/>
      <c r="AJ176" s="612"/>
      <c r="AK176" s="612"/>
      <c r="AL176" s="612"/>
      <c r="AM176" s="612"/>
      <c r="AN176" s="612"/>
      <c r="AO176" s="612"/>
      <c r="AP176" s="612"/>
      <c r="AQ176" s="612"/>
      <c r="AR176" s="612"/>
      <c r="AS176" s="612"/>
      <c r="AT176" s="612"/>
      <c r="AU176" s="612"/>
      <c r="AV176" s="612"/>
      <c r="AW176" s="612"/>
      <c r="AX176" s="612"/>
      <c r="AY176" s="612"/>
      <c r="AZ176" s="612"/>
      <c r="BA176" s="612"/>
      <c r="BB176" s="612"/>
    </row>
    <row r="177" spans="1:54" x14ac:dyDescent="0.25">
      <c r="A177" s="612"/>
      <c r="B177" s="612"/>
      <c r="C177" s="612"/>
      <c r="D177" s="612"/>
      <c r="E177" s="612"/>
      <c r="F177" s="612"/>
      <c r="G177" s="612"/>
      <c r="H177" s="612"/>
      <c r="I177" s="612"/>
      <c r="J177" s="612"/>
      <c r="K177" s="612"/>
      <c r="L177" s="612"/>
      <c r="M177" s="639"/>
      <c r="N177" s="640"/>
      <c r="O177" s="612"/>
      <c r="P177" s="612"/>
      <c r="Q177" s="612"/>
      <c r="R177" s="612"/>
      <c r="S177" s="612"/>
      <c r="T177" s="612"/>
      <c r="U177" s="612"/>
      <c r="V177" s="612"/>
      <c r="W177" s="612"/>
      <c r="X177" s="612"/>
      <c r="Y177" s="612"/>
      <c r="Z177" s="612"/>
      <c r="AA177" s="612"/>
      <c r="AB177" s="612"/>
      <c r="AC177" s="612"/>
      <c r="AD177" s="612"/>
      <c r="AE177" s="612"/>
      <c r="AF177" s="612"/>
      <c r="AG177" s="612"/>
      <c r="AH177" s="612"/>
      <c r="AI177" s="612"/>
      <c r="AJ177" s="612"/>
      <c r="AK177" s="612"/>
      <c r="AL177" s="612"/>
      <c r="AM177" s="612"/>
      <c r="AN177" s="612"/>
      <c r="AO177" s="612"/>
      <c r="AP177" s="612"/>
      <c r="AQ177" s="612"/>
      <c r="AR177" s="612"/>
      <c r="AS177" s="612"/>
      <c r="AT177" s="612"/>
      <c r="AU177" s="612"/>
      <c r="AV177" s="612"/>
      <c r="AW177" s="612"/>
      <c r="AX177" s="612"/>
      <c r="AY177" s="612"/>
      <c r="AZ177" s="612"/>
      <c r="BA177" s="612"/>
      <c r="BB177" s="612"/>
    </row>
    <row r="178" spans="1:54" x14ac:dyDescent="0.25">
      <c r="A178" s="612"/>
      <c r="B178" s="612"/>
      <c r="C178" s="612"/>
      <c r="D178" s="612"/>
      <c r="E178" s="612"/>
      <c r="F178" s="612"/>
      <c r="G178" s="612"/>
      <c r="H178" s="612"/>
      <c r="I178" s="612"/>
      <c r="J178" s="612"/>
      <c r="K178" s="612"/>
      <c r="L178" s="612"/>
      <c r="M178" s="639"/>
      <c r="N178" s="640"/>
      <c r="O178" s="612"/>
      <c r="P178" s="612"/>
      <c r="Q178" s="612"/>
      <c r="R178" s="612"/>
      <c r="S178" s="612"/>
      <c r="T178" s="612"/>
      <c r="U178" s="612"/>
      <c r="V178" s="612"/>
      <c r="W178" s="612"/>
      <c r="X178" s="612"/>
      <c r="Y178" s="612"/>
      <c r="Z178" s="612"/>
      <c r="AA178" s="612"/>
      <c r="AB178" s="612"/>
      <c r="AC178" s="612"/>
      <c r="AD178" s="612"/>
      <c r="AE178" s="612"/>
      <c r="AF178" s="612"/>
      <c r="AG178" s="612"/>
      <c r="AH178" s="612"/>
      <c r="AI178" s="612"/>
      <c r="AJ178" s="612"/>
      <c r="AK178" s="612"/>
      <c r="AL178" s="612"/>
      <c r="AM178" s="612"/>
      <c r="AN178" s="612"/>
      <c r="AO178" s="612"/>
      <c r="AP178" s="612"/>
      <c r="AQ178" s="612"/>
      <c r="AR178" s="612"/>
      <c r="AS178" s="612"/>
      <c r="AT178" s="612"/>
      <c r="AU178" s="612"/>
      <c r="AV178" s="612"/>
      <c r="AW178" s="612"/>
      <c r="AX178" s="612"/>
      <c r="AY178" s="612"/>
      <c r="AZ178" s="612"/>
      <c r="BA178" s="612"/>
      <c r="BB178" s="612"/>
    </row>
    <row r="179" spans="1:54" x14ac:dyDescent="0.25">
      <c r="A179" s="612"/>
      <c r="B179" s="612"/>
      <c r="C179" s="612"/>
      <c r="D179" s="612"/>
      <c r="E179" s="612"/>
      <c r="F179" s="612"/>
      <c r="G179" s="612"/>
      <c r="H179" s="612"/>
      <c r="I179" s="612"/>
      <c r="J179" s="612"/>
      <c r="K179" s="612"/>
      <c r="L179" s="612"/>
      <c r="M179" s="639"/>
      <c r="N179" s="640"/>
      <c r="O179" s="612"/>
      <c r="P179" s="612"/>
      <c r="Q179" s="612"/>
      <c r="R179" s="612"/>
      <c r="S179" s="612"/>
      <c r="T179" s="612"/>
      <c r="U179" s="612"/>
      <c r="V179" s="612"/>
      <c r="W179" s="612"/>
      <c r="X179" s="612"/>
      <c r="Y179" s="612"/>
      <c r="Z179" s="612"/>
      <c r="AA179" s="612"/>
      <c r="AB179" s="612"/>
      <c r="AC179" s="612"/>
      <c r="AD179" s="612"/>
      <c r="AE179" s="612"/>
      <c r="AF179" s="612"/>
      <c r="AG179" s="612"/>
      <c r="AH179" s="612"/>
      <c r="AI179" s="612"/>
      <c r="AJ179" s="612"/>
      <c r="AK179" s="612"/>
      <c r="AL179" s="612"/>
      <c r="AM179" s="612"/>
      <c r="AN179" s="612"/>
      <c r="AO179" s="612"/>
      <c r="AP179" s="612"/>
      <c r="AQ179" s="612"/>
      <c r="AR179" s="612"/>
      <c r="AS179" s="612"/>
      <c r="AT179" s="612"/>
      <c r="AU179" s="612"/>
      <c r="AV179" s="612"/>
      <c r="AW179" s="612"/>
      <c r="AX179" s="612"/>
      <c r="AY179" s="612"/>
      <c r="AZ179" s="612"/>
      <c r="BA179" s="612"/>
      <c r="BB179" s="612"/>
    </row>
    <row r="180" spans="1:54" x14ac:dyDescent="0.25">
      <c r="A180" s="612"/>
      <c r="B180" s="612"/>
      <c r="C180" s="612"/>
      <c r="D180" s="612"/>
      <c r="E180" s="612"/>
      <c r="F180" s="612"/>
      <c r="G180" s="612"/>
      <c r="H180" s="612"/>
      <c r="I180" s="612"/>
      <c r="J180" s="612"/>
      <c r="K180" s="612"/>
      <c r="L180" s="612"/>
      <c r="M180" s="639"/>
      <c r="N180" s="640"/>
      <c r="O180" s="612"/>
      <c r="P180" s="612"/>
      <c r="Q180" s="612"/>
      <c r="R180" s="612"/>
      <c r="S180" s="612"/>
      <c r="T180" s="612"/>
      <c r="U180" s="612"/>
      <c r="V180" s="612"/>
      <c r="W180" s="612"/>
      <c r="X180" s="612"/>
      <c r="Y180" s="612"/>
      <c r="Z180" s="612"/>
      <c r="AA180" s="612"/>
      <c r="AB180" s="612"/>
      <c r="AC180" s="612"/>
      <c r="AD180" s="612"/>
      <c r="AE180" s="612"/>
      <c r="AF180" s="612"/>
      <c r="AG180" s="612"/>
      <c r="AH180" s="612"/>
      <c r="AI180" s="612"/>
      <c r="AJ180" s="612"/>
      <c r="AK180" s="612"/>
      <c r="AL180" s="612"/>
      <c r="AM180" s="612"/>
      <c r="AN180" s="612"/>
      <c r="AO180" s="612"/>
      <c r="AP180" s="612"/>
      <c r="AQ180" s="612"/>
      <c r="AR180" s="612"/>
      <c r="AS180" s="612"/>
      <c r="AT180" s="612"/>
      <c r="AU180" s="612"/>
      <c r="AV180" s="612"/>
      <c r="AW180" s="612"/>
      <c r="AX180" s="612"/>
      <c r="AY180" s="612"/>
      <c r="AZ180" s="612"/>
      <c r="BA180" s="612"/>
      <c r="BB180" s="612"/>
    </row>
    <row r="181" spans="1:54" x14ac:dyDescent="0.25">
      <c r="A181" s="612"/>
      <c r="B181" s="612"/>
      <c r="C181" s="612"/>
      <c r="D181" s="612"/>
      <c r="E181" s="612"/>
      <c r="F181" s="612"/>
      <c r="G181" s="612"/>
      <c r="H181" s="612"/>
      <c r="I181" s="612"/>
      <c r="J181" s="612"/>
      <c r="K181" s="612"/>
      <c r="L181" s="612"/>
      <c r="M181" s="639"/>
      <c r="N181" s="640"/>
      <c r="O181" s="612"/>
      <c r="P181" s="612"/>
      <c r="Q181" s="612"/>
      <c r="R181" s="612"/>
      <c r="S181" s="612"/>
      <c r="T181" s="612"/>
      <c r="U181" s="612"/>
      <c r="V181" s="612"/>
      <c r="W181" s="612"/>
      <c r="X181" s="612"/>
      <c r="Y181" s="612"/>
      <c r="Z181" s="612"/>
      <c r="AA181" s="612"/>
      <c r="AB181" s="612"/>
      <c r="AC181" s="612"/>
      <c r="AD181" s="612"/>
      <c r="AE181" s="612"/>
      <c r="AF181" s="612"/>
      <c r="AG181" s="612"/>
      <c r="AH181" s="612"/>
      <c r="AI181" s="612"/>
      <c r="AJ181" s="612"/>
      <c r="AK181" s="612"/>
      <c r="AL181" s="612"/>
      <c r="AM181" s="612"/>
      <c r="AN181" s="612"/>
      <c r="AO181" s="612"/>
      <c r="AP181" s="612"/>
      <c r="AQ181" s="612"/>
      <c r="AR181" s="612"/>
      <c r="AS181" s="612"/>
      <c r="AT181" s="612"/>
      <c r="AU181" s="612"/>
      <c r="AV181" s="612"/>
      <c r="AW181" s="612"/>
      <c r="AX181" s="612"/>
      <c r="AY181" s="612"/>
      <c r="AZ181" s="612"/>
      <c r="BA181" s="612"/>
      <c r="BB181" s="612"/>
    </row>
    <row r="182" spans="1:54" x14ac:dyDescent="0.25">
      <c r="A182" s="612"/>
      <c r="B182" s="612"/>
      <c r="C182" s="612"/>
      <c r="D182" s="612"/>
      <c r="E182" s="612"/>
      <c r="F182" s="612"/>
      <c r="G182" s="612"/>
      <c r="H182" s="612"/>
      <c r="I182" s="612"/>
      <c r="J182" s="612"/>
      <c r="K182" s="612"/>
      <c r="L182" s="612"/>
      <c r="M182" s="639"/>
      <c r="N182" s="640"/>
      <c r="O182" s="612"/>
      <c r="P182" s="612"/>
      <c r="Q182" s="612"/>
      <c r="R182" s="612"/>
      <c r="S182" s="612"/>
      <c r="T182" s="612"/>
      <c r="U182" s="612"/>
      <c r="V182" s="612"/>
      <c r="W182" s="612"/>
      <c r="X182" s="612"/>
      <c r="Y182" s="612"/>
      <c r="Z182" s="612"/>
      <c r="AA182" s="612"/>
      <c r="AB182" s="612"/>
      <c r="AC182" s="612"/>
      <c r="AD182" s="612"/>
      <c r="AE182" s="612"/>
      <c r="AF182" s="612"/>
      <c r="AG182" s="612"/>
      <c r="AH182" s="612"/>
      <c r="AI182" s="612"/>
      <c r="AJ182" s="612"/>
      <c r="AK182" s="612"/>
      <c r="AL182" s="612"/>
      <c r="AM182" s="612"/>
      <c r="AN182" s="612"/>
      <c r="AO182" s="612"/>
      <c r="AP182" s="612"/>
      <c r="AQ182" s="612"/>
      <c r="AR182" s="612"/>
      <c r="AS182" s="612"/>
      <c r="AT182" s="612"/>
      <c r="AU182" s="612"/>
      <c r="AV182" s="612"/>
      <c r="AW182" s="612"/>
      <c r="AX182" s="612"/>
      <c r="AY182" s="612"/>
      <c r="AZ182" s="612"/>
      <c r="BA182" s="612"/>
      <c r="BB182" s="612"/>
    </row>
    <row r="183" spans="1:54" x14ac:dyDescent="0.25">
      <c r="A183" s="612"/>
      <c r="B183" s="612"/>
      <c r="C183" s="612"/>
      <c r="D183" s="612"/>
      <c r="E183" s="612"/>
      <c r="F183" s="612"/>
      <c r="G183" s="612"/>
      <c r="H183" s="612"/>
      <c r="I183" s="612"/>
      <c r="J183" s="612"/>
      <c r="K183" s="612"/>
      <c r="L183" s="612"/>
      <c r="M183" s="639"/>
      <c r="N183" s="640"/>
      <c r="O183" s="612"/>
      <c r="P183" s="612"/>
      <c r="Q183" s="612"/>
      <c r="R183" s="612"/>
      <c r="S183" s="612"/>
      <c r="T183" s="612"/>
      <c r="U183" s="612"/>
      <c r="V183" s="612"/>
      <c r="W183" s="612"/>
      <c r="X183" s="612"/>
      <c r="Y183" s="612"/>
      <c r="Z183" s="612"/>
      <c r="AA183" s="612"/>
      <c r="AB183" s="612"/>
      <c r="AC183" s="612"/>
      <c r="AD183" s="612"/>
      <c r="AE183" s="612"/>
      <c r="AF183" s="612"/>
      <c r="AG183" s="612"/>
      <c r="AH183" s="612"/>
      <c r="AI183" s="612"/>
      <c r="AJ183" s="612"/>
      <c r="AK183" s="612"/>
      <c r="AL183" s="612"/>
      <c r="AM183" s="612"/>
      <c r="AN183" s="612"/>
      <c r="AO183" s="612"/>
      <c r="AP183" s="612"/>
      <c r="AQ183" s="612"/>
      <c r="AR183" s="612"/>
      <c r="AS183" s="612"/>
      <c r="AT183" s="612"/>
      <c r="AU183" s="612"/>
      <c r="AV183" s="612"/>
      <c r="AW183" s="612"/>
      <c r="AX183" s="612"/>
      <c r="AY183" s="612"/>
      <c r="AZ183" s="612"/>
      <c r="BA183" s="612"/>
      <c r="BB183" s="612"/>
    </row>
    <row r="184" spans="1:54" x14ac:dyDescent="0.25">
      <c r="A184" s="612"/>
      <c r="B184" s="612"/>
      <c r="C184" s="612"/>
      <c r="D184" s="612"/>
      <c r="E184" s="612"/>
      <c r="F184" s="612"/>
      <c r="G184" s="612"/>
      <c r="H184" s="612"/>
      <c r="I184" s="612"/>
      <c r="J184" s="612"/>
      <c r="K184" s="612"/>
      <c r="L184" s="612"/>
      <c r="M184" s="639"/>
      <c r="N184" s="640"/>
      <c r="O184" s="612"/>
      <c r="P184" s="612"/>
      <c r="Q184" s="612"/>
      <c r="R184" s="612"/>
      <c r="S184" s="612"/>
      <c r="T184" s="612"/>
      <c r="U184" s="612"/>
      <c r="V184" s="612"/>
      <c r="W184" s="612"/>
      <c r="X184" s="612"/>
      <c r="Y184" s="612"/>
      <c r="Z184" s="612"/>
      <c r="AA184" s="612"/>
      <c r="AB184" s="612"/>
      <c r="AC184" s="612"/>
      <c r="AD184" s="612"/>
      <c r="AE184" s="612"/>
      <c r="AF184" s="612"/>
      <c r="AG184" s="612"/>
      <c r="AH184" s="612"/>
      <c r="AI184" s="612"/>
      <c r="AJ184" s="612"/>
      <c r="AK184" s="612"/>
      <c r="AL184" s="612"/>
      <c r="AM184" s="612"/>
      <c r="AN184" s="612"/>
      <c r="AO184" s="612"/>
      <c r="AP184" s="612"/>
      <c r="AQ184" s="612"/>
      <c r="AR184" s="612"/>
      <c r="AS184" s="612"/>
      <c r="AT184" s="612"/>
      <c r="AU184" s="612"/>
      <c r="AV184" s="612"/>
      <c r="AW184" s="612"/>
      <c r="AX184" s="612"/>
      <c r="AY184" s="612"/>
      <c r="AZ184" s="612"/>
      <c r="BA184" s="612"/>
      <c r="BB184" s="612"/>
    </row>
    <row r="185" spans="1:54" x14ac:dyDescent="0.25">
      <c r="A185" s="612"/>
      <c r="B185" s="612"/>
      <c r="C185" s="612"/>
      <c r="D185" s="612"/>
      <c r="E185" s="612"/>
      <c r="F185" s="612"/>
      <c r="G185" s="612"/>
      <c r="H185" s="612"/>
      <c r="I185" s="612"/>
      <c r="J185" s="612"/>
      <c r="K185" s="612"/>
      <c r="L185" s="612"/>
      <c r="M185" s="639"/>
      <c r="N185" s="640"/>
      <c r="O185" s="612"/>
      <c r="P185" s="612"/>
      <c r="Q185" s="612"/>
      <c r="R185" s="612"/>
      <c r="S185" s="612"/>
      <c r="T185" s="612"/>
      <c r="U185" s="612"/>
      <c r="V185" s="612"/>
      <c r="W185" s="612"/>
      <c r="X185" s="612"/>
      <c r="Y185" s="612"/>
      <c r="Z185" s="612"/>
      <c r="AA185" s="612"/>
      <c r="AB185" s="612"/>
      <c r="AC185" s="612"/>
      <c r="AD185" s="612"/>
      <c r="AE185" s="612"/>
      <c r="AF185" s="612"/>
      <c r="AG185" s="612"/>
      <c r="AH185" s="612"/>
      <c r="AI185" s="612"/>
      <c r="AJ185" s="612"/>
      <c r="AK185" s="612"/>
      <c r="AL185" s="612"/>
      <c r="AM185" s="612"/>
      <c r="AN185" s="612"/>
      <c r="AO185" s="612"/>
      <c r="AP185" s="612"/>
      <c r="AQ185" s="612"/>
      <c r="AR185" s="612"/>
      <c r="AS185" s="612"/>
      <c r="AT185" s="612"/>
      <c r="AU185" s="612"/>
      <c r="AV185" s="612"/>
      <c r="AW185" s="612"/>
      <c r="AX185" s="612"/>
      <c r="AY185" s="612"/>
      <c r="AZ185" s="612"/>
      <c r="BA185" s="612"/>
      <c r="BB185" s="612"/>
    </row>
    <row r="186" spans="1:54" x14ac:dyDescent="0.25">
      <c r="A186" s="612"/>
      <c r="B186" s="612"/>
      <c r="C186" s="612"/>
      <c r="D186" s="612"/>
      <c r="E186" s="612"/>
      <c r="F186" s="612"/>
      <c r="G186" s="612"/>
      <c r="H186" s="612"/>
      <c r="I186" s="612"/>
      <c r="J186" s="612"/>
      <c r="K186" s="612"/>
      <c r="L186" s="612"/>
      <c r="M186" s="639"/>
      <c r="N186" s="640"/>
      <c r="O186" s="612"/>
      <c r="P186" s="612"/>
      <c r="Q186" s="612"/>
      <c r="R186" s="612"/>
      <c r="S186" s="612"/>
      <c r="T186" s="612"/>
      <c r="U186" s="612"/>
      <c r="V186" s="612"/>
      <c r="W186" s="612"/>
      <c r="X186" s="612"/>
      <c r="Y186" s="612"/>
      <c r="Z186" s="612"/>
      <c r="AA186" s="612"/>
      <c r="AB186" s="612"/>
      <c r="AC186" s="612"/>
      <c r="AD186" s="612"/>
      <c r="AE186" s="612"/>
      <c r="AF186" s="612"/>
      <c r="AG186" s="612"/>
      <c r="AH186" s="612"/>
      <c r="AI186" s="612"/>
      <c r="AJ186" s="612"/>
      <c r="AK186" s="612"/>
      <c r="AL186" s="612"/>
      <c r="AM186" s="612"/>
      <c r="AN186" s="612"/>
      <c r="AO186" s="612"/>
      <c r="AP186" s="612"/>
      <c r="AQ186" s="612"/>
      <c r="AR186" s="612"/>
      <c r="AS186" s="612"/>
      <c r="AT186" s="612"/>
      <c r="AU186" s="612"/>
      <c r="AV186" s="612"/>
      <c r="AW186" s="612"/>
      <c r="AX186" s="612"/>
      <c r="AY186" s="612"/>
      <c r="AZ186" s="612"/>
      <c r="BA186" s="612"/>
      <c r="BB186" s="612"/>
    </row>
    <row r="187" spans="1:54" x14ac:dyDescent="0.25">
      <c r="A187" s="612"/>
      <c r="B187" s="612"/>
      <c r="C187" s="612"/>
      <c r="D187" s="612"/>
      <c r="E187" s="612"/>
      <c r="F187" s="612"/>
      <c r="G187" s="612"/>
      <c r="H187" s="612"/>
      <c r="I187" s="612"/>
      <c r="J187" s="612"/>
      <c r="K187" s="612"/>
      <c r="L187" s="612"/>
      <c r="M187" s="639"/>
      <c r="N187" s="640"/>
      <c r="O187" s="612"/>
      <c r="P187" s="612"/>
      <c r="Q187" s="612"/>
      <c r="R187" s="612"/>
      <c r="S187" s="612"/>
      <c r="T187" s="612"/>
      <c r="U187" s="612"/>
      <c r="V187" s="612"/>
      <c r="W187" s="612"/>
      <c r="X187" s="612"/>
      <c r="Y187" s="612"/>
      <c r="Z187" s="612"/>
      <c r="AA187" s="612"/>
      <c r="AB187" s="612"/>
      <c r="AC187" s="612"/>
      <c r="AD187" s="612"/>
      <c r="AE187" s="612"/>
      <c r="AF187" s="612"/>
      <c r="AG187" s="612"/>
      <c r="AH187" s="612"/>
      <c r="AI187" s="612"/>
      <c r="AJ187" s="612"/>
      <c r="AK187" s="612"/>
      <c r="AL187" s="612"/>
      <c r="AM187" s="612"/>
      <c r="AN187" s="612"/>
      <c r="AO187" s="612"/>
      <c r="AP187" s="612"/>
      <c r="AQ187" s="612"/>
      <c r="AR187" s="612"/>
      <c r="AS187" s="612"/>
      <c r="AT187" s="612"/>
      <c r="AU187" s="612"/>
      <c r="AV187" s="612"/>
      <c r="AW187" s="612"/>
      <c r="AX187" s="612"/>
      <c r="AY187" s="612"/>
      <c r="AZ187" s="612"/>
      <c r="BA187" s="612"/>
      <c r="BB187" s="612"/>
    </row>
    <row r="188" spans="1:54" x14ac:dyDescent="0.25">
      <c r="A188" s="612"/>
      <c r="B188" s="612"/>
      <c r="C188" s="612"/>
      <c r="D188" s="612"/>
      <c r="E188" s="612"/>
      <c r="F188" s="612"/>
      <c r="G188" s="612"/>
      <c r="H188" s="612"/>
      <c r="I188" s="612"/>
      <c r="J188" s="612"/>
      <c r="K188" s="612"/>
      <c r="L188" s="612"/>
      <c r="M188" s="639"/>
      <c r="N188" s="640"/>
      <c r="O188" s="612"/>
      <c r="P188" s="612"/>
      <c r="Q188" s="612"/>
      <c r="R188" s="612"/>
      <c r="S188" s="612"/>
      <c r="T188" s="612"/>
      <c r="U188" s="612"/>
      <c r="V188" s="612"/>
      <c r="W188" s="612"/>
      <c r="X188" s="612"/>
      <c r="Y188" s="612"/>
      <c r="Z188" s="612"/>
      <c r="AA188" s="612"/>
      <c r="AB188" s="612"/>
      <c r="AC188" s="612"/>
      <c r="AD188" s="612"/>
      <c r="AE188" s="612"/>
      <c r="AF188" s="612"/>
      <c r="AG188" s="612"/>
      <c r="AH188" s="612"/>
      <c r="AI188" s="612"/>
      <c r="AJ188" s="612"/>
      <c r="AK188" s="612"/>
      <c r="AL188" s="612"/>
      <c r="AM188" s="612"/>
      <c r="AN188" s="612"/>
      <c r="AO188" s="612"/>
      <c r="AP188" s="612"/>
      <c r="AQ188" s="612"/>
      <c r="AR188" s="612"/>
      <c r="AS188" s="612"/>
      <c r="AT188" s="612"/>
      <c r="AU188" s="612"/>
      <c r="AV188" s="612"/>
      <c r="AW188" s="612"/>
      <c r="AX188" s="612"/>
      <c r="AY188" s="612"/>
      <c r="AZ188" s="612"/>
      <c r="BA188" s="612"/>
      <c r="BB188" s="612"/>
    </row>
    <row r="189" spans="1:54" x14ac:dyDescent="0.25">
      <c r="A189" s="612"/>
      <c r="B189" s="612"/>
      <c r="C189" s="612"/>
      <c r="D189" s="612"/>
      <c r="E189" s="612"/>
      <c r="F189" s="612"/>
      <c r="G189" s="612"/>
      <c r="H189" s="612"/>
      <c r="I189" s="612"/>
      <c r="J189" s="612"/>
      <c r="K189" s="612"/>
      <c r="L189" s="612"/>
      <c r="M189" s="639"/>
      <c r="N189" s="640"/>
      <c r="O189" s="612"/>
      <c r="P189" s="612"/>
      <c r="Q189" s="612"/>
      <c r="R189" s="612"/>
      <c r="S189" s="612"/>
      <c r="T189" s="612"/>
      <c r="U189" s="612"/>
      <c r="V189" s="612"/>
      <c r="W189" s="612"/>
      <c r="X189" s="612"/>
      <c r="Y189" s="612"/>
      <c r="Z189" s="612"/>
      <c r="AA189" s="612"/>
      <c r="AB189" s="612"/>
      <c r="AC189" s="612"/>
      <c r="AD189" s="612"/>
      <c r="AE189" s="612"/>
      <c r="AF189" s="612"/>
      <c r="AG189" s="612"/>
      <c r="AH189" s="612"/>
      <c r="AI189" s="612"/>
      <c r="AJ189" s="612"/>
      <c r="AK189" s="612"/>
      <c r="AL189" s="612"/>
      <c r="AM189" s="612"/>
      <c r="AN189" s="612"/>
      <c r="AO189" s="612"/>
      <c r="AP189" s="612"/>
      <c r="AQ189" s="612"/>
      <c r="AR189" s="612"/>
      <c r="AS189" s="612"/>
      <c r="AT189" s="612"/>
      <c r="AU189" s="612"/>
      <c r="AV189" s="612"/>
      <c r="AW189" s="612"/>
      <c r="AX189" s="612"/>
      <c r="AY189" s="612"/>
      <c r="AZ189" s="612"/>
      <c r="BA189" s="612"/>
      <c r="BB189" s="612"/>
    </row>
    <row r="190" spans="1:54" x14ac:dyDescent="0.25">
      <c r="A190" s="612"/>
      <c r="B190" s="612"/>
      <c r="C190" s="612"/>
      <c r="D190" s="612"/>
      <c r="E190" s="612"/>
      <c r="F190" s="612"/>
      <c r="G190" s="612"/>
      <c r="H190" s="612"/>
      <c r="I190" s="612"/>
      <c r="J190" s="612"/>
      <c r="K190" s="612"/>
      <c r="L190" s="612"/>
      <c r="M190" s="639"/>
      <c r="N190" s="640"/>
      <c r="O190" s="612"/>
      <c r="P190" s="612"/>
      <c r="Q190" s="612"/>
      <c r="R190" s="612"/>
      <c r="S190" s="612"/>
      <c r="T190" s="612"/>
      <c r="U190" s="612"/>
      <c r="V190" s="612"/>
      <c r="W190" s="612"/>
      <c r="X190" s="612"/>
      <c r="Y190" s="612"/>
      <c r="Z190" s="612"/>
      <c r="AA190" s="612"/>
      <c r="AB190" s="612"/>
      <c r="AC190" s="612"/>
      <c r="AD190" s="612"/>
      <c r="AE190" s="612"/>
      <c r="AF190" s="612"/>
      <c r="AG190" s="612"/>
      <c r="AH190" s="612"/>
      <c r="AI190" s="612"/>
      <c r="AJ190" s="612"/>
      <c r="AK190" s="612"/>
      <c r="AL190" s="612"/>
      <c r="AM190" s="612"/>
      <c r="AN190" s="612"/>
      <c r="AO190" s="612"/>
      <c r="AP190" s="612"/>
      <c r="AQ190" s="612"/>
      <c r="AR190" s="612"/>
      <c r="AS190" s="612"/>
      <c r="AT190" s="612"/>
      <c r="AU190" s="612"/>
      <c r="AV190" s="612"/>
      <c r="AW190" s="612"/>
      <c r="AX190" s="612"/>
      <c r="AY190" s="612"/>
      <c r="AZ190" s="612"/>
      <c r="BA190" s="612"/>
      <c r="BB190" s="612"/>
    </row>
    <row r="191" spans="1:54" x14ac:dyDescent="0.25">
      <c r="A191" s="612"/>
      <c r="B191" s="612"/>
      <c r="C191" s="612"/>
      <c r="D191" s="612"/>
      <c r="E191" s="612"/>
      <c r="F191" s="612"/>
      <c r="G191" s="612"/>
      <c r="H191" s="612"/>
      <c r="I191" s="612"/>
      <c r="J191" s="612"/>
      <c r="K191" s="612"/>
      <c r="L191" s="612"/>
      <c r="M191" s="639"/>
      <c r="N191" s="640"/>
      <c r="O191" s="612"/>
      <c r="P191" s="612"/>
      <c r="Q191" s="612"/>
      <c r="R191" s="612"/>
      <c r="S191" s="612"/>
      <c r="T191" s="612"/>
      <c r="U191" s="612"/>
      <c r="V191" s="612"/>
      <c r="W191" s="612"/>
      <c r="X191" s="612"/>
      <c r="Y191" s="612"/>
      <c r="Z191" s="612"/>
      <c r="AA191" s="612"/>
      <c r="AB191" s="612"/>
      <c r="AC191" s="612"/>
      <c r="AD191" s="612"/>
      <c r="AE191" s="612"/>
      <c r="AF191" s="612"/>
      <c r="AG191" s="612"/>
      <c r="AH191" s="612"/>
      <c r="AI191" s="612"/>
      <c r="AJ191" s="612"/>
      <c r="AK191" s="612"/>
      <c r="AL191" s="612"/>
      <c r="AM191" s="612"/>
      <c r="AN191" s="612"/>
      <c r="AO191" s="612"/>
      <c r="AP191" s="612"/>
      <c r="AQ191" s="612"/>
      <c r="AR191" s="612"/>
      <c r="AS191" s="612"/>
      <c r="AT191" s="612"/>
      <c r="AU191" s="612"/>
      <c r="AV191" s="612"/>
      <c r="AW191" s="612"/>
      <c r="AX191" s="612"/>
      <c r="AY191" s="612"/>
      <c r="AZ191" s="612"/>
      <c r="BA191" s="612"/>
      <c r="BB191" s="612"/>
    </row>
    <row r="192" spans="1:54" x14ac:dyDescent="0.25">
      <c r="A192" s="612"/>
      <c r="B192" s="612"/>
      <c r="C192" s="612"/>
      <c r="D192" s="612"/>
      <c r="E192" s="612"/>
      <c r="F192" s="612"/>
      <c r="G192" s="612"/>
      <c r="H192" s="612"/>
      <c r="I192" s="612"/>
      <c r="J192" s="612"/>
      <c r="K192" s="612"/>
      <c r="L192" s="612"/>
      <c r="M192" s="639"/>
      <c r="N192" s="640"/>
      <c r="O192" s="612"/>
      <c r="P192" s="612"/>
      <c r="Q192" s="612"/>
      <c r="R192" s="612"/>
      <c r="S192" s="612"/>
      <c r="T192" s="612"/>
      <c r="U192" s="612"/>
      <c r="V192" s="612"/>
      <c r="W192" s="612"/>
      <c r="X192" s="612"/>
      <c r="Y192" s="612"/>
      <c r="Z192" s="612"/>
      <c r="AA192" s="612"/>
      <c r="AB192" s="612"/>
      <c r="AC192" s="612"/>
      <c r="AD192" s="612"/>
      <c r="AE192" s="612"/>
      <c r="AF192" s="612"/>
      <c r="AG192" s="612"/>
      <c r="AH192" s="612"/>
      <c r="AI192" s="612"/>
      <c r="AJ192" s="612"/>
      <c r="AK192" s="612"/>
      <c r="AL192" s="612"/>
      <c r="AM192" s="612"/>
      <c r="AN192" s="612"/>
      <c r="AO192" s="612"/>
      <c r="AP192" s="612"/>
      <c r="AQ192" s="612"/>
      <c r="AR192" s="612"/>
      <c r="AS192" s="612"/>
      <c r="AT192" s="612"/>
      <c r="AU192" s="612"/>
      <c r="AV192" s="612"/>
      <c r="AW192" s="612"/>
      <c r="AX192" s="612"/>
      <c r="AY192" s="612"/>
      <c r="AZ192" s="612"/>
      <c r="BA192" s="612"/>
      <c r="BB192" s="612"/>
    </row>
    <row r="193" spans="1:54" x14ac:dyDescent="0.25">
      <c r="A193" s="612"/>
      <c r="B193" s="612"/>
      <c r="C193" s="612"/>
      <c r="D193" s="612"/>
      <c r="E193" s="612"/>
      <c r="F193" s="612"/>
      <c r="G193" s="612"/>
      <c r="H193" s="612"/>
      <c r="I193" s="612"/>
      <c r="J193" s="612"/>
      <c r="K193" s="612"/>
      <c r="L193" s="612"/>
      <c r="M193" s="639"/>
      <c r="N193" s="640"/>
      <c r="O193" s="612"/>
      <c r="P193" s="612"/>
      <c r="Q193" s="612"/>
      <c r="R193" s="612"/>
      <c r="S193" s="612"/>
      <c r="T193" s="612"/>
      <c r="U193" s="612"/>
      <c r="V193" s="612"/>
      <c r="W193" s="612"/>
      <c r="X193" s="612"/>
      <c r="Y193" s="612"/>
      <c r="Z193" s="612"/>
      <c r="AA193" s="612"/>
      <c r="AB193" s="612"/>
      <c r="AC193" s="612"/>
      <c r="AD193" s="612"/>
      <c r="AE193" s="612"/>
      <c r="AF193" s="612"/>
      <c r="AG193" s="612"/>
      <c r="AH193" s="612"/>
      <c r="AI193" s="612"/>
      <c r="AJ193" s="612"/>
      <c r="AK193" s="612"/>
      <c r="AL193" s="612"/>
      <c r="AM193" s="612"/>
      <c r="AN193" s="612"/>
      <c r="AO193" s="612"/>
      <c r="AP193" s="612"/>
      <c r="AQ193" s="612"/>
      <c r="AR193" s="612"/>
      <c r="AS193" s="612"/>
      <c r="AT193" s="612"/>
      <c r="AU193" s="612"/>
      <c r="AV193" s="612"/>
      <c r="AW193" s="612"/>
      <c r="AX193" s="612"/>
      <c r="AY193" s="612"/>
      <c r="AZ193" s="612"/>
      <c r="BA193" s="612"/>
      <c r="BB193" s="612"/>
    </row>
    <row r="194" spans="1:54" x14ac:dyDescent="0.25">
      <c r="A194" s="612"/>
      <c r="B194" s="612"/>
      <c r="C194" s="612"/>
      <c r="D194" s="612"/>
      <c r="E194" s="612"/>
      <c r="F194" s="612"/>
      <c r="G194" s="612"/>
      <c r="H194" s="612"/>
      <c r="I194" s="612"/>
      <c r="J194" s="612"/>
      <c r="K194" s="612"/>
      <c r="L194" s="612"/>
      <c r="M194" s="639"/>
      <c r="N194" s="640"/>
      <c r="O194" s="612"/>
      <c r="P194" s="612"/>
      <c r="Q194" s="612"/>
      <c r="R194" s="612"/>
      <c r="S194" s="612"/>
      <c r="T194" s="612"/>
      <c r="U194" s="612"/>
      <c r="V194" s="612"/>
      <c r="W194" s="612"/>
      <c r="X194" s="612"/>
      <c r="Y194" s="612"/>
      <c r="Z194" s="612"/>
      <c r="AA194" s="612"/>
      <c r="AB194" s="612"/>
      <c r="AC194" s="612"/>
      <c r="AD194" s="612"/>
      <c r="AE194" s="612"/>
      <c r="AF194" s="612"/>
      <c r="AG194" s="612"/>
      <c r="AH194" s="612"/>
      <c r="AI194" s="612"/>
      <c r="AJ194" s="612"/>
      <c r="AK194" s="612"/>
      <c r="AL194" s="612"/>
      <c r="AM194" s="612"/>
      <c r="AN194" s="612"/>
      <c r="AO194" s="612"/>
      <c r="AP194" s="612"/>
      <c r="AQ194" s="612"/>
      <c r="AR194" s="612"/>
      <c r="AS194" s="612"/>
      <c r="AT194" s="612"/>
      <c r="AU194" s="612"/>
      <c r="AV194" s="612"/>
      <c r="AW194" s="612"/>
      <c r="AX194" s="612"/>
      <c r="AY194" s="612"/>
      <c r="AZ194" s="612"/>
      <c r="BA194" s="612"/>
      <c r="BB194" s="612"/>
    </row>
    <row r="195" spans="1:54" x14ac:dyDescent="0.25">
      <c r="A195" s="612"/>
      <c r="B195" s="612"/>
      <c r="C195" s="612"/>
      <c r="D195" s="612"/>
      <c r="E195" s="612"/>
      <c r="F195" s="612"/>
      <c r="G195" s="612"/>
      <c r="H195" s="612"/>
      <c r="I195" s="612"/>
      <c r="J195" s="612"/>
      <c r="K195" s="612"/>
      <c r="L195" s="612"/>
      <c r="M195" s="639"/>
      <c r="N195" s="640"/>
      <c r="O195" s="612"/>
      <c r="P195" s="612"/>
      <c r="Q195" s="612"/>
      <c r="R195" s="612"/>
      <c r="S195" s="612"/>
      <c r="T195" s="612"/>
      <c r="U195" s="612"/>
      <c r="V195" s="612"/>
      <c r="W195" s="612"/>
      <c r="X195" s="612"/>
      <c r="Y195" s="612"/>
      <c r="Z195" s="612"/>
      <c r="AA195" s="612"/>
      <c r="AB195" s="612"/>
      <c r="AC195" s="612"/>
      <c r="AD195" s="612"/>
      <c r="AE195" s="612"/>
      <c r="AF195" s="612"/>
      <c r="AG195" s="612"/>
      <c r="AH195" s="612"/>
      <c r="AI195" s="612"/>
      <c r="AJ195" s="612"/>
      <c r="AK195" s="612"/>
      <c r="AL195" s="612"/>
      <c r="AM195" s="612"/>
      <c r="AN195" s="612"/>
      <c r="AO195" s="612"/>
      <c r="AP195" s="612"/>
      <c r="AQ195" s="612"/>
      <c r="AR195" s="612"/>
      <c r="AS195" s="612"/>
      <c r="AT195" s="612"/>
      <c r="AU195" s="612"/>
      <c r="AV195" s="612"/>
      <c r="AW195" s="612"/>
      <c r="AX195" s="612"/>
      <c r="AY195" s="612"/>
      <c r="AZ195" s="612"/>
      <c r="BA195" s="612"/>
      <c r="BB195" s="612"/>
    </row>
  </sheetData>
  <sheetProtection algorithmName="SHA-512" hashValue="2VTyDHdrNO98r2vd6XOvi5HRuzXBggt13EZ5HpJ2ifuoRCnbRNYUuXrlF519ZEWPwQ9kxOA7AGyrvxGesNLGrg==" saltValue="afHWFZ1JKBYwYo8aPdA0YQ==" spinCount="100000" sheet="1" objects="1" scenarios="1"/>
  <mergeCells count="243">
    <mergeCell ref="A1:C2"/>
    <mergeCell ref="D1:D2"/>
    <mergeCell ref="G1:L2"/>
    <mergeCell ref="A3:L3"/>
    <mergeCell ref="A4:L4"/>
    <mergeCell ref="A5:L5"/>
    <mergeCell ref="A10:F10"/>
    <mergeCell ref="G10:L10"/>
    <mergeCell ref="A11:F11"/>
    <mergeCell ref="G11:L11"/>
    <mergeCell ref="A12:F12"/>
    <mergeCell ref="G12:L12"/>
    <mergeCell ref="A6:F6"/>
    <mergeCell ref="G6:L6"/>
    <mergeCell ref="A7:F7"/>
    <mergeCell ref="G7:L7"/>
    <mergeCell ref="A9:F9"/>
    <mergeCell ref="G9:L9"/>
    <mergeCell ref="A13:L14"/>
    <mergeCell ref="A15:D15"/>
    <mergeCell ref="G15:H15"/>
    <mergeCell ref="I15:J15"/>
    <mergeCell ref="K15:L15"/>
    <mergeCell ref="A16:F16"/>
    <mergeCell ref="G16:H16"/>
    <mergeCell ref="I16:J16"/>
    <mergeCell ref="K16:L16"/>
    <mergeCell ref="A19:F19"/>
    <mergeCell ref="G19:H19"/>
    <mergeCell ref="I19:J19"/>
    <mergeCell ref="K19:L19"/>
    <mergeCell ref="A20:F20"/>
    <mergeCell ref="G20:H20"/>
    <mergeCell ref="I20:J20"/>
    <mergeCell ref="K20:L20"/>
    <mergeCell ref="A17:F17"/>
    <mergeCell ref="G17:H17"/>
    <mergeCell ref="I17:J17"/>
    <mergeCell ref="K17:L17"/>
    <mergeCell ref="A18:F18"/>
    <mergeCell ref="G18:H18"/>
    <mergeCell ref="I18:J18"/>
    <mergeCell ref="K18:L18"/>
    <mergeCell ref="A21:L21"/>
    <mergeCell ref="A22:D22"/>
    <mergeCell ref="G22:H22"/>
    <mergeCell ref="I22:J22"/>
    <mergeCell ref="K22:L22"/>
    <mergeCell ref="A23:F23"/>
    <mergeCell ref="G23:H23"/>
    <mergeCell ref="I23:J23"/>
    <mergeCell ref="K23:L23"/>
    <mergeCell ref="A26:F26"/>
    <mergeCell ref="G26:H26"/>
    <mergeCell ref="I26:J26"/>
    <mergeCell ref="K26:L26"/>
    <mergeCell ref="A27:F27"/>
    <mergeCell ref="G27:H27"/>
    <mergeCell ref="I27:J27"/>
    <mergeCell ref="K27:L27"/>
    <mergeCell ref="A24:F24"/>
    <mergeCell ref="G24:H24"/>
    <mergeCell ref="I24:J24"/>
    <mergeCell ref="K24:L24"/>
    <mergeCell ref="A25:F25"/>
    <mergeCell ref="G25:H25"/>
    <mergeCell ref="I25:J25"/>
    <mergeCell ref="K25:L25"/>
    <mergeCell ref="A28:L28"/>
    <mergeCell ref="A29:D29"/>
    <mergeCell ref="G29:H29"/>
    <mergeCell ref="I29:J29"/>
    <mergeCell ref="K29:L29"/>
    <mergeCell ref="A30:F30"/>
    <mergeCell ref="G30:H30"/>
    <mergeCell ref="I30:J30"/>
    <mergeCell ref="K30:L30"/>
    <mergeCell ref="A33:F33"/>
    <mergeCell ref="G33:H33"/>
    <mergeCell ref="I33:J33"/>
    <mergeCell ref="K33:L33"/>
    <mergeCell ref="A34:F34"/>
    <mergeCell ref="G34:H34"/>
    <mergeCell ref="I34:J34"/>
    <mergeCell ref="K34:L34"/>
    <mergeCell ref="A31:F31"/>
    <mergeCell ref="G31:H31"/>
    <mergeCell ref="I31:J31"/>
    <mergeCell ref="K31:L31"/>
    <mergeCell ref="A32:F32"/>
    <mergeCell ref="G32:H32"/>
    <mergeCell ref="I32:J32"/>
    <mergeCell ref="K32:L32"/>
    <mergeCell ref="A38:F38"/>
    <mergeCell ref="G38:H38"/>
    <mergeCell ref="I38:J38"/>
    <mergeCell ref="K38:L38"/>
    <mergeCell ref="A39:F39"/>
    <mergeCell ref="G39:H39"/>
    <mergeCell ref="I39:J39"/>
    <mergeCell ref="K39:L39"/>
    <mergeCell ref="A35:L35"/>
    <mergeCell ref="A36:D36"/>
    <mergeCell ref="G36:H36"/>
    <mergeCell ref="I36:J36"/>
    <mergeCell ref="K36:L36"/>
    <mergeCell ref="A37:F37"/>
    <mergeCell ref="G37:H37"/>
    <mergeCell ref="I37:J37"/>
    <mergeCell ref="K37:L37"/>
    <mergeCell ref="A42:L42"/>
    <mergeCell ref="G43:H43"/>
    <mergeCell ref="I43:J43"/>
    <mergeCell ref="K43:L43"/>
    <mergeCell ref="A44:F44"/>
    <mergeCell ref="G44:H44"/>
    <mergeCell ref="I44:J44"/>
    <mergeCell ref="K44:L44"/>
    <mergeCell ref="A40:F40"/>
    <mergeCell ref="G40:H40"/>
    <mergeCell ref="I40:J40"/>
    <mergeCell ref="K40:L40"/>
    <mergeCell ref="A41:F41"/>
    <mergeCell ref="G41:H41"/>
    <mergeCell ref="I41:J41"/>
    <mergeCell ref="K41:L41"/>
    <mergeCell ref="A47:F47"/>
    <mergeCell ref="G47:H47"/>
    <mergeCell ref="I47:J47"/>
    <mergeCell ref="K47:L47"/>
    <mergeCell ref="A48:F48"/>
    <mergeCell ref="G48:H48"/>
    <mergeCell ref="I48:J48"/>
    <mergeCell ref="K48:L48"/>
    <mergeCell ref="A45:F45"/>
    <mergeCell ref="G45:H45"/>
    <mergeCell ref="I45:J45"/>
    <mergeCell ref="K45:L45"/>
    <mergeCell ref="A46:F46"/>
    <mergeCell ref="G46:H46"/>
    <mergeCell ref="I46:J46"/>
    <mergeCell ref="K46:L46"/>
    <mergeCell ref="A49:L49"/>
    <mergeCell ref="A50:D50"/>
    <mergeCell ref="G50:H50"/>
    <mergeCell ref="I50:J50"/>
    <mergeCell ref="K50:L50"/>
    <mergeCell ref="A51:F51"/>
    <mergeCell ref="G51:H51"/>
    <mergeCell ref="I51:J51"/>
    <mergeCell ref="K51:L51"/>
    <mergeCell ref="A54:F54"/>
    <mergeCell ref="G54:H54"/>
    <mergeCell ref="I54:J54"/>
    <mergeCell ref="K54:L54"/>
    <mergeCell ref="A55:F55"/>
    <mergeCell ref="G55:H55"/>
    <mergeCell ref="I55:J55"/>
    <mergeCell ref="K55:L55"/>
    <mergeCell ref="A52:F52"/>
    <mergeCell ref="G52:H52"/>
    <mergeCell ref="I52:J52"/>
    <mergeCell ref="K52:L52"/>
    <mergeCell ref="A53:F53"/>
    <mergeCell ref="G53:H53"/>
    <mergeCell ref="I53:J53"/>
    <mergeCell ref="K53:L53"/>
    <mergeCell ref="A56:L56"/>
    <mergeCell ref="A57:D57"/>
    <mergeCell ref="G57:H57"/>
    <mergeCell ref="I57:J57"/>
    <mergeCell ref="K57:L57"/>
    <mergeCell ref="A58:F58"/>
    <mergeCell ref="G58:H58"/>
    <mergeCell ref="I58:J58"/>
    <mergeCell ref="K58:L58"/>
    <mergeCell ref="A61:F61"/>
    <mergeCell ref="G61:H61"/>
    <mergeCell ref="I61:J61"/>
    <mergeCell ref="K61:L61"/>
    <mergeCell ref="A62:F62"/>
    <mergeCell ref="G62:H62"/>
    <mergeCell ref="I62:J62"/>
    <mergeCell ref="K62:L62"/>
    <mergeCell ref="A59:F59"/>
    <mergeCell ref="G59:H59"/>
    <mergeCell ref="I59:J59"/>
    <mergeCell ref="K59:L59"/>
    <mergeCell ref="A60:F60"/>
    <mergeCell ref="G60:H60"/>
    <mergeCell ref="I60:J60"/>
    <mergeCell ref="K60:L60"/>
    <mergeCell ref="A63:L63"/>
    <mergeCell ref="A64:D64"/>
    <mergeCell ref="G64:H64"/>
    <mergeCell ref="I64:J64"/>
    <mergeCell ref="K64:L64"/>
    <mergeCell ref="A65:F65"/>
    <mergeCell ref="G65:H65"/>
    <mergeCell ref="I65:J65"/>
    <mergeCell ref="K65:L65"/>
    <mergeCell ref="A68:F68"/>
    <mergeCell ref="G68:H68"/>
    <mergeCell ref="I68:J68"/>
    <mergeCell ref="K68:L68"/>
    <mergeCell ref="A69:F69"/>
    <mergeCell ref="G69:H69"/>
    <mergeCell ref="I69:J69"/>
    <mergeCell ref="K69:L69"/>
    <mergeCell ref="A66:F66"/>
    <mergeCell ref="G66:H66"/>
    <mergeCell ref="I66:J66"/>
    <mergeCell ref="K66:L66"/>
    <mergeCell ref="A67:F67"/>
    <mergeCell ref="G67:H67"/>
    <mergeCell ref="I67:J67"/>
    <mergeCell ref="K67:L67"/>
    <mergeCell ref="A73:F73"/>
    <mergeCell ref="G73:H73"/>
    <mergeCell ref="I73:J73"/>
    <mergeCell ref="K73:L73"/>
    <mergeCell ref="A74:F74"/>
    <mergeCell ref="G74:H74"/>
    <mergeCell ref="I74:J74"/>
    <mergeCell ref="K74:L74"/>
    <mergeCell ref="A70:L70"/>
    <mergeCell ref="A71:D71"/>
    <mergeCell ref="G71:H71"/>
    <mergeCell ref="I71:J71"/>
    <mergeCell ref="K71:L71"/>
    <mergeCell ref="A72:F72"/>
    <mergeCell ref="G72:H72"/>
    <mergeCell ref="I72:J72"/>
    <mergeCell ref="K72:L72"/>
    <mergeCell ref="A77:L77"/>
    <mergeCell ref="A75:F75"/>
    <mergeCell ref="G75:H75"/>
    <mergeCell ref="I75:J75"/>
    <mergeCell ref="K75:L75"/>
    <mergeCell ref="A76:F76"/>
    <mergeCell ref="G76:H76"/>
    <mergeCell ref="I76:J76"/>
    <mergeCell ref="K76:L76"/>
  </mergeCells>
  <conditionalFormatting sqref="M15">
    <cfRule type="expression" dxfId="267" priority="23" stopIfTrue="1">
      <formula>$K$15&gt;0</formula>
    </cfRule>
  </conditionalFormatting>
  <conditionalFormatting sqref="M29">
    <cfRule type="expression" dxfId="266" priority="21" stopIfTrue="1">
      <formula>$K$29&gt;0</formula>
    </cfRule>
  </conditionalFormatting>
  <conditionalFormatting sqref="M7:M8">
    <cfRule type="expression" dxfId="265" priority="147">
      <formula>COUNTIF($G$7,"S")</formula>
    </cfRule>
    <cfRule type="expression" dxfId="264" priority="148">
      <formula>COUNTIF($G$7,"A")</formula>
    </cfRule>
    <cfRule type="expression" dxfId="263" priority="165">
      <formula>COUNTIF($G$7,"N")</formula>
    </cfRule>
    <cfRule type="expression" dxfId="262" priority="166">
      <formula>COUNTIF($G$7, "Y")</formula>
    </cfRule>
  </conditionalFormatting>
  <conditionalFormatting sqref="G19:H19">
    <cfRule type="expression" dxfId="261" priority="33">
      <formula>$G$18&gt;ROUND($G$17,1)</formula>
    </cfRule>
    <cfRule type="containsText" dxfId="260" priority="156" operator="containsText" text="NA">
      <formula>NOT(ISERROR(SEARCH("NA",G19)))</formula>
    </cfRule>
    <cfRule type="expression" dxfId="259" priority="162">
      <formula>$G$18&lt;=ROUND($N$17,1)</formula>
    </cfRule>
  </conditionalFormatting>
  <conditionalFormatting sqref="I19:J19">
    <cfRule type="containsText" dxfId="258" priority="152" operator="containsText" text="NA">
      <formula>NOT(ISERROR(SEARCH("NA",I19)))</formula>
    </cfRule>
    <cfRule type="expression" dxfId="257" priority="160">
      <formula>$I$19&gt;=14.5%</formula>
    </cfRule>
    <cfRule type="expression" dxfId="256" priority="161">
      <formula>$I$18&gt;ROUND($I$17,1)</formula>
    </cfRule>
  </conditionalFormatting>
  <conditionalFormatting sqref="G33:H33">
    <cfRule type="expression" dxfId="255" priority="31">
      <formula>$G$32&gt;ROUND($G$31,1)</formula>
    </cfRule>
    <cfRule type="containsText" dxfId="254" priority="154" operator="containsText" text="NA">
      <formula>NOT(ISERROR(SEARCH("NA",G33)))</formula>
    </cfRule>
    <cfRule type="expression" dxfId="253" priority="159">
      <formula>$G$32&lt;=$N$31</formula>
    </cfRule>
  </conditionalFormatting>
  <conditionalFormatting sqref="I33:J33">
    <cfRule type="containsText" dxfId="252" priority="151" operator="containsText" text="NA">
      <formula>NOT(ISERROR(SEARCH("NA",I33)))</formula>
    </cfRule>
    <cfRule type="expression" dxfId="251" priority="157">
      <formula>$I$33&gt;=14.5%</formula>
    </cfRule>
    <cfRule type="expression" dxfId="250" priority="158">
      <formula>$I$32&gt;ROUND($I$31,1)</formula>
    </cfRule>
  </conditionalFormatting>
  <conditionalFormatting sqref="K19:L19">
    <cfRule type="expression" dxfId="249" priority="155">
      <formula>$K$18&gt;ROUND($K$17,1)</formula>
    </cfRule>
  </conditionalFormatting>
  <conditionalFormatting sqref="K33:L33">
    <cfRule type="expression" dxfId="248" priority="153">
      <formula>$K$32&gt;ROUND($K$31,1)</formula>
    </cfRule>
  </conditionalFormatting>
  <conditionalFormatting sqref="M57">
    <cfRule type="expression" dxfId="247" priority="17" stopIfTrue="1">
      <formula>AND($K$57&gt;0,$G$57&gt;0)</formula>
    </cfRule>
  </conditionalFormatting>
  <conditionalFormatting sqref="G61:H61">
    <cfRule type="expression" dxfId="246" priority="27">
      <formula>$G$60&gt;ROUND($G$59,1)</formula>
    </cfRule>
    <cfRule type="containsText" dxfId="245" priority="142" operator="containsText" text="NA">
      <formula>NOT(ISERROR(SEARCH("NA",G61)))</formula>
    </cfRule>
    <cfRule type="expression" dxfId="244" priority="145">
      <formula>$G$60&lt;=$N$59</formula>
    </cfRule>
  </conditionalFormatting>
  <conditionalFormatting sqref="I61:J61">
    <cfRule type="containsText" dxfId="243" priority="140" operator="containsText" text="NA">
      <formula>NOT(ISERROR(SEARCH("NA",I61)))</formula>
    </cfRule>
    <cfRule type="expression" dxfId="242" priority="143">
      <formula>$I$61&gt;=14.5%</formula>
    </cfRule>
    <cfRule type="expression" dxfId="241" priority="144">
      <formula>$I$60&gt;ROUND($I$59,1)</formula>
    </cfRule>
  </conditionalFormatting>
  <conditionalFormatting sqref="K61:L61">
    <cfRule type="expression" dxfId="240" priority="141">
      <formula>$K$60&gt;ROUND($K$59,1)</formula>
    </cfRule>
  </conditionalFormatting>
  <conditionalFormatting sqref="M64">
    <cfRule type="expression" dxfId="239" priority="16" stopIfTrue="1">
      <formula>AND($K$64&gt;0,$G$64&gt;0)</formula>
    </cfRule>
  </conditionalFormatting>
  <conditionalFormatting sqref="G68:H68">
    <cfRule type="expression" dxfId="238" priority="26">
      <formula>$G$67&gt;ROUND($G$66,1)</formula>
    </cfRule>
    <cfRule type="containsText" dxfId="237" priority="135" operator="containsText" text="NA">
      <formula>NOT(ISERROR(SEARCH("NA",G68)))</formula>
    </cfRule>
    <cfRule type="expression" dxfId="236" priority="138">
      <formula>$G$67&lt;=$N$66</formula>
    </cfRule>
  </conditionalFormatting>
  <conditionalFormatting sqref="I68:J68">
    <cfRule type="containsText" dxfId="235" priority="133" operator="containsText" text="NA">
      <formula>NOT(ISERROR(SEARCH("NA",I68)))</formula>
    </cfRule>
    <cfRule type="expression" dxfId="234" priority="136">
      <formula>$I$68&gt;=14.5%</formula>
    </cfRule>
    <cfRule type="expression" dxfId="233" priority="137">
      <formula>$I$67&gt;ROUND($I$66,1)</formula>
    </cfRule>
  </conditionalFormatting>
  <conditionalFormatting sqref="K68:L68">
    <cfRule type="expression" dxfId="232" priority="134">
      <formula>$K$67&gt;ROUND($K$66,1)</formula>
    </cfRule>
  </conditionalFormatting>
  <conditionalFormatting sqref="I20">
    <cfRule type="expression" dxfId="231" priority="130">
      <formula>$I$20="5410.13"</formula>
    </cfRule>
    <cfRule type="expression" dxfId="230" priority="131">
      <formula>$I$20="5410.15"</formula>
    </cfRule>
    <cfRule type="expression" dxfId="229" priority="132">
      <formula>$I$20="5410.17"</formula>
    </cfRule>
  </conditionalFormatting>
  <conditionalFormatting sqref="M22">
    <cfRule type="expression" dxfId="228" priority="22" stopIfTrue="1">
      <formula>$K$22&gt;0</formula>
    </cfRule>
  </conditionalFormatting>
  <conditionalFormatting sqref="G26:H26">
    <cfRule type="expression" dxfId="227" priority="32">
      <formula>$G$25&gt;ROUND($G$24,1)</formula>
    </cfRule>
    <cfRule type="containsText" dxfId="226" priority="110" operator="containsText" text="NA">
      <formula>NOT(ISERROR(SEARCH("NA",G26)))</formula>
    </cfRule>
    <cfRule type="expression" dxfId="225" priority="113">
      <formula>$G$25&lt;=$N$24</formula>
    </cfRule>
  </conditionalFormatting>
  <conditionalFormatting sqref="I26:J26">
    <cfRule type="containsText" dxfId="224" priority="108" operator="containsText" text="NA">
      <formula>NOT(ISERROR(SEARCH("NA",I26)))</formula>
    </cfRule>
    <cfRule type="expression" dxfId="223" priority="111">
      <formula>$I$26&gt;=14.5%</formula>
    </cfRule>
    <cfRule type="expression" dxfId="222" priority="112">
      <formula>$I$25&gt;ROUND($I$24,1)</formula>
    </cfRule>
  </conditionalFormatting>
  <conditionalFormatting sqref="K26:L26">
    <cfRule type="expression" dxfId="221" priority="109">
      <formula>$K$25&gt;ROUND($K$24,1)</formula>
    </cfRule>
  </conditionalFormatting>
  <conditionalFormatting sqref="I27">
    <cfRule type="expression" dxfId="220" priority="105">
      <formula>$I$27="5410.13"</formula>
    </cfRule>
    <cfRule type="expression" dxfId="219" priority="106">
      <formula>$I$27="5410.15"</formula>
    </cfRule>
    <cfRule type="expression" dxfId="218" priority="107">
      <formula>$I$27="5410.17"</formula>
    </cfRule>
  </conditionalFormatting>
  <conditionalFormatting sqref="I34">
    <cfRule type="expression" dxfId="217" priority="127">
      <formula>$I$34="5410.14"</formula>
    </cfRule>
    <cfRule type="expression" dxfId="216" priority="128">
      <formula>$I$34="5410.16"</formula>
    </cfRule>
    <cfRule type="expression" dxfId="215" priority="129">
      <formula>$I$34="5410.18"</formula>
    </cfRule>
  </conditionalFormatting>
  <conditionalFormatting sqref="M36">
    <cfRule type="expression" dxfId="214" priority="20" stopIfTrue="1">
      <formula>$K$36&gt;0</formula>
    </cfRule>
  </conditionalFormatting>
  <conditionalFormatting sqref="G40:H40">
    <cfRule type="expression" dxfId="213" priority="30">
      <formula>$G$39&gt;ROUND($G$38,1)</formula>
    </cfRule>
    <cfRule type="containsText" dxfId="212" priority="100" operator="containsText" text="NA">
      <formula>NOT(ISERROR(SEARCH("NA",G40)))</formula>
    </cfRule>
    <cfRule type="expression" dxfId="211" priority="103">
      <formula>$G$39&lt;=$N$38</formula>
    </cfRule>
  </conditionalFormatting>
  <conditionalFormatting sqref="I40:J40">
    <cfRule type="containsText" dxfId="210" priority="98" operator="containsText" text="NA">
      <formula>NOT(ISERROR(SEARCH("NA",I40)))</formula>
    </cfRule>
    <cfRule type="expression" dxfId="209" priority="101">
      <formula>$I$40&gt;=14.5%</formula>
    </cfRule>
    <cfRule type="expression" dxfId="208" priority="102">
      <formula>$I$39&gt;ROUND($I$38,1)</formula>
    </cfRule>
  </conditionalFormatting>
  <conditionalFormatting sqref="K40:L40">
    <cfRule type="expression" dxfId="207" priority="99">
      <formula>$K$39&gt;ROUND($K$38,1)</formula>
    </cfRule>
  </conditionalFormatting>
  <conditionalFormatting sqref="I41">
    <cfRule type="expression" dxfId="206" priority="95">
      <formula>$I$41="5410.14"</formula>
    </cfRule>
    <cfRule type="expression" dxfId="205" priority="96">
      <formula>$I$41="5410.16"</formula>
    </cfRule>
    <cfRule type="expression" dxfId="204" priority="97">
      <formula>$I$41="5410.18"</formula>
    </cfRule>
  </conditionalFormatting>
  <conditionalFormatting sqref="M43">
    <cfRule type="expression" dxfId="203" priority="18" stopIfTrue="1">
      <formula>$K$43&gt;0</formula>
    </cfRule>
  </conditionalFormatting>
  <conditionalFormatting sqref="G47:H47">
    <cfRule type="expression" dxfId="202" priority="29">
      <formula>$G$46&gt;ROUND($G$45,1)</formula>
    </cfRule>
    <cfRule type="containsText" dxfId="201" priority="90" operator="containsText" text="NA">
      <formula>NOT(ISERROR(SEARCH("NA",G47)))</formula>
    </cfRule>
    <cfRule type="expression" dxfId="200" priority="93">
      <formula>$G$46&lt;=$N$45</formula>
    </cfRule>
  </conditionalFormatting>
  <conditionalFormatting sqref="I47:J47">
    <cfRule type="containsText" dxfId="199" priority="88" operator="containsText" text="NA">
      <formula>NOT(ISERROR(SEARCH("NA",I47)))</formula>
    </cfRule>
    <cfRule type="expression" dxfId="198" priority="91">
      <formula>$I$47&gt;=14.5%</formula>
    </cfRule>
    <cfRule type="expression" dxfId="197" priority="92">
      <formula>$I$46&gt;ROUND($I$45,1)</formula>
    </cfRule>
  </conditionalFormatting>
  <conditionalFormatting sqref="K47:L47">
    <cfRule type="expression" dxfId="196" priority="89">
      <formula>$K$46&gt;ROUND($K$45,1)</formula>
    </cfRule>
  </conditionalFormatting>
  <conditionalFormatting sqref="I48">
    <cfRule type="expression" dxfId="195" priority="85">
      <formula>$I$48="5410.14"</formula>
    </cfRule>
    <cfRule type="expression" dxfId="194" priority="86">
      <formula>$I$48="5410.16"</formula>
    </cfRule>
    <cfRule type="expression" dxfId="193" priority="87">
      <formula>$I$48="5410.18"</formula>
    </cfRule>
  </conditionalFormatting>
  <conditionalFormatting sqref="M50">
    <cfRule type="expression" dxfId="192" priority="19" stopIfTrue="1">
      <formula>$K$50&gt;0</formula>
    </cfRule>
  </conditionalFormatting>
  <conditionalFormatting sqref="G54:H54">
    <cfRule type="expression" dxfId="191" priority="28">
      <formula>$G$53&gt;ROUND($G$52,1)</formula>
    </cfRule>
    <cfRule type="containsText" dxfId="190" priority="80" operator="containsText" text="NA">
      <formula>NOT(ISERROR(SEARCH("NA",G54)))</formula>
    </cfRule>
    <cfRule type="expression" dxfId="189" priority="83">
      <formula>$G$53&lt;=$N$52</formula>
    </cfRule>
  </conditionalFormatting>
  <conditionalFormatting sqref="I54:J54">
    <cfRule type="containsText" dxfId="188" priority="78" operator="containsText" text="NA">
      <formula>NOT(ISERROR(SEARCH("NA",I54)))</formula>
    </cfRule>
    <cfRule type="expression" dxfId="187" priority="81">
      <formula>$I$54&gt;=14.5%</formula>
    </cfRule>
    <cfRule type="expression" dxfId="186" priority="82">
      <formula>$I$53&gt;ROUND($I$52,1)</formula>
    </cfRule>
  </conditionalFormatting>
  <conditionalFormatting sqref="K54:L54">
    <cfRule type="expression" dxfId="185" priority="79">
      <formula>$K$53&gt;ROUND($K$52,1)</formula>
    </cfRule>
  </conditionalFormatting>
  <conditionalFormatting sqref="I55">
    <cfRule type="expression" dxfId="184" priority="75">
      <formula>$I$55="5410.14"</formula>
    </cfRule>
    <cfRule type="expression" dxfId="183" priority="76">
      <formula>$I$55="5410.16"</formula>
    </cfRule>
    <cfRule type="expression" dxfId="182" priority="77">
      <formula>$I$55="5410.18"</formula>
    </cfRule>
  </conditionalFormatting>
  <conditionalFormatting sqref="M71">
    <cfRule type="expression" dxfId="181" priority="15" stopIfTrue="1">
      <formula>AND($K$71&gt;0,$G$71&gt;0)</formula>
    </cfRule>
  </conditionalFormatting>
  <conditionalFormatting sqref="G75:H75">
    <cfRule type="expression" dxfId="180" priority="25">
      <formula>$G$74&gt;ROUND($G$73,1)</formula>
    </cfRule>
    <cfRule type="containsText" dxfId="179" priority="70" operator="containsText" text="NA">
      <formula>NOT(ISERROR(SEARCH("NA",G75)))</formula>
    </cfRule>
    <cfRule type="expression" dxfId="178" priority="73">
      <formula>$G$74&lt;=$N$73</formula>
    </cfRule>
  </conditionalFormatting>
  <conditionalFormatting sqref="I75:J75">
    <cfRule type="containsText" dxfId="177" priority="68" operator="containsText" text="NA">
      <formula>NOT(ISERROR(SEARCH("NA",I75)))</formula>
    </cfRule>
    <cfRule type="expression" dxfId="176" priority="71">
      <formula>$I$75&gt;=14.5%</formula>
    </cfRule>
    <cfRule type="expression" dxfId="175" priority="72">
      <formula>$I$74&gt;ROUND($I$73,1)</formula>
    </cfRule>
  </conditionalFormatting>
  <conditionalFormatting sqref="K75:L75">
    <cfRule type="expression" dxfId="174" priority="69">
      <formula>$K$74&gt;ROUND($K$73,1)</formula>
    </cfRule>
  </conditionalFormatting>
  <conditionalFormatting sqref="I62">
    <cfRule type="expression" dxfId="173" priority="121">
      <formula>$I$62="5410.13"</formula>
    </cfRule>
    <cfRule type="expression" dxfId="172" priority="122">
      <formula>$I$62="5410.14"</formula>
    </cfRule>
    <cfRule type="expression" dxfId="171" priority="123">
      <formula>$I$62="5410.15"</formula>
    </cfRule>
    <cfRule type="expression" dxfId="170" priority="124">
      <formula>$I$62="5410.16"</formula>
    </cfRule>
    <cfRule type="expression" dxfId="169" priority="125">
      <formula>$I$62="5410.17"</formula>
    </cfRule>
    <cfRule type="expression" dxfId="168" priority="126">
      <formula>$I$62="5410.18"</formula>
    </cfRule>
  </conditionalFormatting>
  <conditionalFormatting sqref="I69">
    <cfRule type="expression" dxfId="167" priority="115">
      <formula>$I$69="5410.13"</formula>
    </cfRule>
    <cfRule type="expression" dxfId="166" priority="116">
      <formula>$I$69="5410.14"</formula>
    </cfRule>
    <cfRule type="expression" dxfId="165" priority="117">
      <formula>$I$69="5410.15"</formula>
    </cfRule>
    <cfRule type="expression" dxfId="164" priority="118">
      <formula>$I$69="5410.16"</formula>
    </cfRule>
    <cfRule type="expression" dxfId="163" priority="119">
      <formula>$I$69="5410.17"</formula>
    </cfRule>
    <cfRule type="expression" dxfId="162" priority="120">
      <formula>$I$69="5410.18"</formula>
    </cfRule>
  </conditionalFormatting>
  <conditionalFormatting sqref="I76">
    <cfRule type="expression" dxfId="161" priority="62">
      <formula>$I$76="5410.13"</formula>
    </cfRule>
    <cfRule type="expression" dxfId="160" priority="63">
      <formula>$I$76="5410.14"</formula>
    </cfRule>
    <cfRule type="expression" dxfId="159" priority="64">
      <formula>$I$76="5410.15"</formula>
    </cfRule>
    <cfRule type="expression" dxfId="158" priority="65">
      <formula>$I$76="5410.16"</formula>
    </cfRule>
    <cfRule type="expression" dxfId="157" priority="66">
      <formula>$I$76="5410.17"</formula>
    </cfRule>
    <cfRule type="expression" dxfId="156" priority="67">
      <formula>$I$76="5410.18"</formula>
    </cfRule>
  </conditionalFormatting>
  <conditionalFormatting sqref="I20:J20">
    <cfRule type="expression" dxfId="155" priority="61">
      <formula>$I$19&lt;14.5%</formula>
    </cfRule>
  </conditionalFormatting>
  <conditionalFormatting sqref="I27:J27">
    <cfRule type="expression" dxfId="154" priority="60">
      <formula>$I$26&lt;14.5%</formula>
    </cfRule>
  </conditionalFormatting>
  <conditionalFormatting sqref="I34:J34">
    <cfRule type="expression" dxfId="153" priority="59">
      <formula>$I$33&lt;14.5%</formula>
    </cfRule>
  </conditionalFormatting>
  <conditionalFormatting sqref="I41:J41">
    <cfRule type="expression" dxfId="152" priority="58">
      <formula>$I$40&lt;14.5%</formula>
    </cfRule>
  </conditionalFormatting>
  <conditionalFormatting sqref="I48:J48">
    <cfRule type="expression" dxfId="151" priority="57">
      <formula>$I$47&lt;14.5%</formula>
    </cfRule>
  </conditionalFormatting>
  <conditionalFormatting sqref="I55:J55">
    <cfRule type="expression" dxfId="150" priority="56">
      <formula>$I$54&lt;14.5%</formula>
    </cfRule>
  </conditionalFormatting>
  <conditionalFormatting sqref="I62:J62">
    <cfRule type="expression" dxfId="149" priority="55">
      <formula>$I$61&lt;14.5%</formula>
    </cfRule>
  </conditionalFormatting>
  <conditionalFormatting sqref="I69:J69">
    <cfRule type="expression" dxfId="148" priority="54">
      <formula>$I$68&lt;14.5%</formula>
    </cfRule>
  </conditionalFormatting>
  <conditionalFormatting sqref="I76:J76">
    <cfRule type="expression" dxfId="147" priority="53">
      <formula>$I$75&lt;14.5%</formula>
    </cfRule>
  </conditionalFormatting>
  <conditionalFormatting sqref="G17:H17">
    <cfRule type="expression" dxfId="146" priority="52">
      <formula>COUNTIF($K$15,"")</formula>
    </cfRule>
  </conditionalFormatting>
  <conditionalFormatting sqref="I17:J17">
    <cfRule type="expression" dxfId="145" priority="51">
      <formula>COUNTIF($K$15,"")</formula>
    </cfRule>
  </conditionalFormatting>
  <conditionalFormatting sqref="K17:L17">
    <cfRule type="expression" dxfId="144" priority="50">
      <formula>COUNTIF($K$15,"")</formula>
    </cfRule>
  </conditionalFormatting>
  <conditionalFormatting sqref="G18:H18">
    <cfRule type="expression" dxfId="143" priority="49">
      <formula>COUNTIF($K$15,"")</formula>
    </cfRule>
  </conditionalFormatting>
  <conditionalFormatting sqref="I18:J18">
    <cfRule type="expression" dxfId="142" priority="48">
      <formula>COUNTIF($K$15,"")</formula>
    </cfRule>
  </conditionalFormatting>
  <conditionalFormatting sqref="K18:L18">
    <cfRule type="expression" dxfId="141" priority="47">
      <formula>COUNTIF($K$15,"")</formula>
    </cfRule>
  </conditionalFormatting>
  <conditionalFormatting sqref="G24:H24">
    <cfRule type="expression" dxfId="140" priority="46">
      <formula>COUNTIF($K$22,"")</formula>
    </cfRule>
  </conditionalFormatting>
  <conditionalFormatting sqref="G25:H25">
    <cfRule type="expression" dxfId="139" priority="45">
      <formula>COUNTIF($K$22,"")</formula>
    </cfRule>
  </conditionalFormatting>
  <conditionalFormatting sqref="I24:J24">
    <cfRule type="expression" dxfId="138" priority="44">
      <formula>COUNTIF($K$22,"")</formula>
    </cfRule>
  </conditionalFormatting>
  <conditionalFormatting sqref="I25:J25">
    <cfRule type="expression" dxfId="137" priority="43">
      <formula>COUNTIF($K$22,"")</formula>
    </cfRule>
  </conditionalFormatting>
  <conditionalFormatting sqref="K24:L24">
    <cfRule type="expression" dxfId="136" priority="42">
      <formula>COUNTIF($K$22,"")</formula>
    </cfRule>
  </conditionalFormatting>
  <conditionalFormatting sqref="K25:L25">
    <cfRule type="expression" dxfId="135" priority="41">
      <formula>COUNTIF($K$22,"")</formula>
    </cfRule>
  </conditionalFormatting>
  <conditionalFormatting sqref="G31:L32">
    <cfRule type="expression" dxfId="134" priority="40">
      <formula>COUNTIF($K$29,"")</formula>
    </cfRule>
  </conditionalFormatting>
  <conditionalFormatting sqref="G38:L39">
    <cfRule type="expression" dxfId="133" priority="39">
      <formula>COUNTIF($K$36,"")</formula>
    </cfRule>
  </conditionalFormatting>
  <conditionalFormatting sqref="G45:L46">
    <cfRule type="expression" dxfId="132" priority="38">
      <formula>COUNTIF($K$43,"")</formula>
    </cfRule>
  </conditionalFormatting>
  <conditionalFormatting sqref="G52:L53">
    <cfRule type="expression" dxfId="131" priority="37">
      <formula>COUNTIF($K$50,"")</formula>
    </cfRule>
  </conditionalFormatting>
  <conditionalFormatting sqref="G59:L60">
    <cfRule type="expression" dxfId="130" priority="36">
      <formula>COUNTIF($K$57,"")</formula>
    </cfRule>
  </conditionalFormatting>
  <conditionalFormatting sqref="G66:L67">
    <cfRule type="expression" dxfId="129" priority="35">
      <formula>COUNTIF($K$64,"")</formula>
    </cfRule>
  </conditionalFormatting>
  <conditionalFormatting sqref="G73:L74">
    <cfRule type="expression" dxfId="128" priority="34">
      <formula>COUNTIF($K$71,"")</formula>
    </cfRule>
  </conditionalFormatting>
  <conditionalFormatting sqref="G20:H20">
    <cfRule type="expression" dxfId="127" priority="169">
      <formula>$G$18&gt;$N$17</formula>
    </cfRule>
    <cfRule type="expression" dxfId="126" priority="170">
      <formula>$G$20="5410.11"</formula>
    </cfRule>
  </conditionalFormatting>
  <conditionalFormatting sqref="G27:H27">
    <cfRule type="expression" dxfId="125" priority="171">
      <formula>$G$25&gt;$N$24</formula>
    </cfRule>
    <cfRule type="expression" dxfId="124" priority="172">
      <formula>$G$27="5410.11"</formula>
    </cfRule>
  </conditionalFormatting>
  <conditionalFormatting sqref="G34:H34">
    <cfRule type="expression" dxfId="123" priority="173">
      <formula>$G$32&gt;$N$31</formula>
    </cfRule>
    <cfRule type="expression" dxfId="122" priority="174">
      <formula>$G$34="5410.12"</formula>
    </cfRule>
  </conditionalFormatting>
  <conditionalFormatting sqref="G41:H41">
    <cfRule type="expression" dxfId="121" priority="175">
      <formula>$G$39&gt;$N$38</formula>
    </cfRule>
    <cfRule type="expression" dxfId="120" priority="176">
      <formula>$G$41="5410.12"</formula>
    </cfRule>
  </conditionalFormatting>
  <conditionalFormatting sqref="G48:H48">
    <cfRule type="expression" dxfId="119" priority="177">
      <formula>$G$46&gt;$N$45</formula>
    </cfRule>
    <cfRule type="expression" dxfId="118" priority="178">
      <formula>$G$48="5410.12"</formula>
    </cfRule>
  </conditionalFormatting>
  <conditionalFormatting sqref="G55:H55">
    <cfRule type="expression" dxfId="117" priority="179">
      <formula>$G$53&gt;$N$52</formula>
    </cfRule>
    <cfRule type="expression" dxfId="116" priority="180">
      <formula>$G$55="5410.12"</formula>
    </cfRule>
  </conditionalFormatting>
  <conditionalFormatting sqref="G62:H62">
    <cfRule type="expression" dxfId="115" priority="181">
      <formula>$G$60&gt;$N$59</formula>
    </cfRule>
    <cfRule type="expression" dxfId="114" priority="182">
      <formula>$G$62="5410.11"</formula>
    </cfRule>
    <cfRule type="expression" dxfId="113" priority="183">
      <formula>$G$62="5410.12"</formula>
    </cfRule>
  </conditionalFormatting>
  <conditionalFormatting sqref="G69:H69">
    <cfRule type="expression" dxfId="112" priority="184">
      <formula>$G$67&gt;$N$66</formula>
    </cfRule>
    <cfRule type="expression" dxfId="111" priority="185">
      <formula>$G$69="5410.12"</formula>
    </cfRule>
    <cfRule type="expression" dxfId="110" priority="186">
      <formula>$G$69="5410.11"</formula>
    </cfRule>
  </conditionalFormatting>
  <conditionalFormatting sqref="G76:H76">
    <cfRule type="expression" dxfId="109" priority="187">
      <formula>$G$74&gt;$N$73</formula>
    </cfRule>
    <cfRule type="expression" dxfId="108" priority="188">
      <formula>$G$76="5410.12"</formula>
    </cfRule>
    <cfRule type="expression" dxfId="107" priority="189">
      <formula>$G$76="5410.11"</formula>
    </cfRule>
  </conditionalFormatting>
  <conditionalFormatting sqref="M6">
    <cfRule type="expression" dxfId="106" priority="24">
      <formula>$G$6&gt;DATE(1999,12,31)</formula>
    </cfRule>
  </conditionalFormatting>
  <conditionalFormatting sqref="M15 M18">
    <cfRule type="expression" dxfId="105" priority="168" stopIfTrue="1">
      <formula>$F$15="na"</formula>
    </cfRule>
  </conditionalFormatting>
  <conditionalFormatting sqref="M22 M25">
    <cfRule type="expression" dxfId="104" priority="114" stopIfTrue="1">
      <formula>$F$22="na"</formula>
    </cfRule>
  </conditionalFormatting>
  <conditionalFormatting sqref="M29 M32">
    <cfRule type="expression" dxfId="103" priority="167" stopIfTrue="1">
      <formula>$F$29="na"</formula>
    </cfRule>
  </conditionalFormatting>
  <conditionalFormatting sqref="M36 M39">
    <cfRule type="expression" dxfId="102" priority="104" stopIfTrue="1">
      <formula>$F$36="na"</formula>
    </cfRule>
  </conditionalFormatting>
  <conditionalFormatting sqref="M50 M53">
    <cfRule type="expression" dxfId="101" priority="84" stopIfTrue="1">
      <formula>$F$50="na"</formula>
    </cfRule>
  </conditionalFormatting>
  <conditionalFormatting sqref="M43 M46">
    <cfRule type="expression" dxfId="100" priority="94" stopIfTrue="1">
      <formula>$F$43="na"</formula>
    </cfRule>
  </conditionalFormatting>
  <conditionalFormatting sqref="M57 M60">
    <cfRule type="expression" dxfId="99" priority="146" stopIfTrue="1">
      <formula>$F$57="na"</formula>
    </cfRule>
  </conditionalFormatting>
  <conditionalFormatting sqref="M64 M67">
    <cfRule type="expression" dxfId="98" priority="139" stopIfTrue="1">
      <formula>$F$64="na"</formula>
    </cfRule>
  </conditionalFormatting>
  <conditionalFormatting sqref="M71 M74">
    <cfRule type="expression" dxfId="97" priority="74" stopIfTrue="1">
      <formula>$F$71="na"</formula>
    </cfRule>
  </conditionalFormatting>
  <conditionalFormatting sqref="K15:L15">
    <cfRule type="expression" dxfId="96" priority="14" stopIfTrue="1">
      <formula>$F$15="na"</formula>
    </cfRule>
  </conditionalFormatting>
  <conditionalFormatting sqref="K22:L22">
    <cfRule type="expression" dxfId="95" priority="13" stopIfTrue="1">
      <formula>$F$22="na"</formula>
    </cfRule>
  </conditionalFormatting>
  <conditionalFormatting sqref="K29:L29">
    <cfRule type="expression" dxfId="94" priority="12" stopIfTrue="1">
      <formula>$F$29="na"</formula>
    </cfRule>
  </conditionalFormatting>
  <conditionalFormatting sqref="K36:L36">
    <cfRule type="expression" dxfId="93" priority="11" stopIfTrue="1">
      <formula>$F$36="na"</formula>
    </cfRule>
  </conditionalFormatting>
  <conditionalFormatting sqref="K43:L43">
    <cfRule type="expression" dxfId="92" priority="10" stopIfTrue="1">
      <formula>$F$43="na"</formula>
    </cfRule>
  </conditionalFormatting>
  <conditionalFormatting sqref="K50:L50">
    <cfRule type="expression" dxfId="91" priority="9" stopIfTrue="1">
      <formula>$F$50="na"</formula>
    </cfRule>
  </conditionalFormatting>
  <conditionalFormatting sqref="K57:L57">
    <cfRule type="expression" dxfId="90" priority="8" stopIfTrue="1">
      <formula>$F$57="na"</formula>
    </cfRule>
  </conditionalFormatting>
  <conditionalFormatting sqref="G57:H57">
    <cfRule type="expression" dxfId="89" priority="7" stopIfTrue="1">
      <formula>$F$57="na"</formula>
    </cfRule>
  </conditionalFormatting>
  <conditionalFormatting sqref="K64:L64">
    <cfRule type="expression" dxfId="88" priority="6" stopIfTrue="1">
      <formula>$F$64="na"</formula>
    </cfRule>
  </conditionalFormatting>
  <conditionalFormatting sqref="G64:H64">
    <cfRule type="expression" dxfId="87" priority="5" stopIfTrue="1">
      <formula>$F$64="na"</formula>
    </cfRule>
  </conditionalFormatting>
  <conditionalFormatting sqref="K71:L71">
    <cfRule type="expression" dxfId="86" priority="4" stopIfTrue="1">
      <formula>$F$71="na"</formula>
    </cfRule>
  </conditionalFormatting>
  <conditionalFormatting sqref="G71:H71">
    <cfRule type="expression" dxfId="85" priority="3" stopIfTrue="1">
      <formula>$F$71="na"</formula>
    </cfRule>
  </conditionalFormatting>
  <conditionalFormatting sqref="M9">
    <cfRule type="expression" dxfId="84" priority="1" stopIfTrue="1">
      <formula>$G$9&gt;0</formula>
    </cfRule>
  </conditionalFormatting>
  <conditionalFormatting sqref="M10:M12">
    <cfRule type="expression" dxfId="83" priority="2" stopIfTrue="1">
      <formula>$G$10&gt;0</formula>
    </cfRule>
  </conditionalFormatting>
  <conditionalFormatting sqref="M18">
    <cfRule type="expression" dxfId="82" priority="190">
      <formula>ROUND($K$18,1)&gt;ROUND($K$17,1)</formula>
    </cfRule>
    <cfRule type="expression" dxfId="81" priority="191">
      <formula>ROUND($I$18,1)&gt;ROUND($I$17,1)</formula>
    </cfRule>
    <cfRule type="expression" dxfId="80" priority="192">
      <formula>ROUND($G$18,1)&gt;ROUND($G$17,1)</formula>
    </cfRule>
    <cfRule type="expression" dxfId="79" priority="193">
      <formula>AND($G$11="T3 IF IN ECA ELSE T2",I18&gt;0,K18&gt;0)</formula>
    </cfRule>
    <cfRule type="expression" dxfId="78" priority="194">
      <formula>AND($G$11="T2",I18&gt;0)</formula>
    </cfRule>
    <cfRule type="expression" dxfId="77" priority="195">
      <formula>AND($G$11="T1",G18&gt;0)</formula>
    </cfRule>
  </conditionalFormatting>
  <conditionalFormatting sqref="I17:L18 I31:L32 I59:L60 I66:L67 I24:L25 I38:L39 I45:L46 I52:L53 I73:L74">
    <cfRule type="expression" dxfId="76" priority="196">
      <formula>COUNTIF($G$11,"T1")</formula>
    </cfRule>
  </conditionalFormatting>
  <conditionalFormatting sqref="G17:H18 K17:L18 G31:H32 K31:L32 K59:L60 K66:L67 K24:L25 K38:L39 K45:L46 K52:L53 K73:L74 G59:H60 G66:H67 G24:H25 G45:H46 G52:H53 G73:H74">
    <cfRule type="expression" dxfId="75" priority="197">
      <formula>COUNTIF($G$11,"T2")</formula>
    </cfRule>
  </conditionalFormatting>
  <conditionalFormatting sqref="G17:H18 G31:H32 G59:H60 G66:H67 G24:H25 G45:H46 G52:H53 G73:H74">
    <cfRule type="expression" dxfId="74" priority="198">
      <formula>COUNTIF($G$11,"T3 IF IN ECA ELSE T2")</formula>
    </cfRule>
  </conditionalFormatting>
  <conditionalFormatting sqref="G38:H39">
    <cfRule type="expression" dxfId="73" priority="199">
      <formula>COUNTIF($G$11,"T3 IF IN ECA ELSE T2")</formula>
    </cfRule>
    <cfRule type="expression" dxfId="72" priority="200">
      <formula>COUNTIF($G$11,"T2")</formula>
    </cfRule>
  </conditionalFormatting>
  <conditionalFormatting sqref="M25">
    <cfRule type="expression" dxfId="71" priority="201">
      <formula>ROUND($K$25,1)&gt;ROUND($K$24,1)</formula>
    </cfRule>
    <cfRule type="expression" dxfId="70" priority="202">
      <formula>ROUND($I$25,1)&gt;ROUND($I$24,1)</formula>
    </cfRule>
    <cfRule type="expression" dxfId="69" priority="203">
      <formula>ROUND($G$25,1)&gt;ROUND($G$24,1)</formula>
    </cfRule>
    <cfRule type="expression" dxfId="68" priority="204">
      <formula>AND($G$11="T3 IF IN ECA ELSE T2",I25&gt;0,K25&gt;0)</formula>
    </cfRule>
    <cfRule type="expression" dxfId="67" priority="205">
      <formula>AND($G$11="T2",I25&gt;0)</formula>
    </cfRule>
    <cfRule type="expression" dxfId="66" priority="206">
      <formula>AND($G$11="T1",G25&gt;0)</formula>
    </cfRule>
  </conditionalFormatting>
  <conditionalFormatting sqref="M32">
    <cfRule type="expression" dxfId="65" priority="207">
      <formula>ROUND($K$32,1)&gt;ROUND($K$31,1)</formula>
    </cfRule>
    <cfRule type="expression" dxfId="64" priority="208">
      <formula>ROUND($I$32,1)&gt;ROUND($I$31,1)</formula>
    </cfRule>
    <cfRule type="expression" dxfId="63" priority="209">
      <formula>ROUND($G$32,1)&gt;ROUND($G$31,1)</formula>
    </cfRule>
    <cfRule type="expression" dxfId="62" priority="210">
      <formula>AND($G$11="T3 IF IN ECA ELSE T2",I32&gt;0,K32&gt;0)</formula>
    </cfRule>
    <cfRule type="expression" dxfId="61" priority="211">
      <formula>AND($G$11="T2",I32&gt;0)</formula>
    </cfRule>
    <cfRule type="expression" dxfId="60" priority="212">
      <formula>AND($G$11="T1",G32&gt;0)</formula>
    </cfRule>
  </conditionalFormatting>
  <conditionalFormatting sqref="M39">
    <cfRule type="expression" dxfId="59" priority="213">
      <formula>ROUND($K$39,1)&gt;ROUND($K$38,1)</formula>
    </cfRule>
    <cfRule type="expression" dxfId="58" priority="214">
      <formula>ROUND($I$39,1)&gt;ROUND($I$38,1)</formula>
    </cfRule>
    <cfRule type="expression" dxfId="57" priority="215">
      <formula>ROUND($G$39,1)&gt;ROUND($G$38,1)</formula>
    </cfRule>
    <cfRule type="expression" dxfId="56" priority="216">
      <formula>AND($G$11="T3 IF IN ECA ELSE T2",I39&gt;0,K39&gt;0)</formula>
    </cfRule>
    <cfRule type="expression" dxfId="55" priority="217">
      <formula>AND($G$11="T2",I39&gt;0)</formula>
    </cfRule>
    <cfRule type="expression" dxfId="54" priority="218">
      <formula>AND($G$11="T1",G39&gt;0)</formula>
    </cfRule>
  </conditionalFormatting>
  <conditionalFormatting sqref="M46">
    <cfRule type="expression" dxfId="53" priority="219">
      <formula>ROUND($K$46,1)&gt;ROUND($K$45,1)</formula>
    </cfRule>
    <cfRule type="expression" dxfId="52" priority="220">
      <formula>ROUND($I$46,1)&gt;ROUND($I$45,1)</formula>
    </cfRule>
    <cfRule type="expression" dxfId="51" priority="221">
      <formula>ROUND($G$46,1)&gt;ROUND($G$45,1)</formula>
    </cfRule>
    <cfRule type="expression" dxfId="50" priority="222">
      <formula>AND($G$11="T3 IF IN ECA ELSE T2",I46&gt;0,K46&gt;0)</formula>
    </cfRule>
    <cfRule type="expression" dxfId="49" priority="223">
      <formula>AND($G$11="T2",I46&gt;0)</formula>
    </cfRule>
    <cfRule type="expression" dxfId="48" priority="224">
      <formula>AND($G$11="T1",G46&gt;0)</formula>
    </cfRule>
  </conditionalFormatting>
  <conditionalFormatting sqref="M53">
    <cfRule type="expression" dxfId="47" priority="225">
      <formula>ROUND($K$53,1)&gt;ROUND($K$52,1)</formula>
    </cfRule>
    <cfRule type="expression" dxfId="46" priority="226">
      <formula>ROUND($I$53,1)&gt;ROUND($I$52,1)</formula>
    </cfRule>
    <cfRule type="expression" dxfId="45" priority="227">
      <formula>ROUND($G$53,1)&gt;ROUND($G$52,1)</formula>
    </cfRule>
    <cfRule type="expression" dxfId="44" priority="228">
      <formula>AND($G$11="T3 IF IN ECA ELSE T2",I53&gt;0,K53&gt;0)</formula>
    </cfRule>
    <cfRule type="expression" dxfId="43" priority="229">
      <formula>AND($G$11="T2",I53&gt;0)</formula>
    </cfRule>
    <cfRule type="expression" dxfId="42" priority="230">
      <formula>AND($G$11="T1",G53&gt;0)</formula>
    </cfRule>
  </conditionalFormatting>
  <conditionalFormatting sqref="M60">
    <cfRule type="expression" dxfId="41" priority="231">
      <formula>ROUND($K$60,1)&gt;ROUND($K$59,1)</formula>
    </cfRule>
    <cfRule type="expression" dxfId="40" priority="232">
      <formula>ROUND($I$60,1)&gt;ROUND($I$59,1)</formula>
    </cfRule>
    <cfRule type="expression" dxfId="39" priority="233">
      <formula>ROUND($G$60,1)&gt;ROUND($G$59,1)</formula>
    </cfRule>
    <cfRule type="expression" dxfId="38" priority="234">
      <formula>AND($G$11="T3 IF IN ECA ELSE T2",I60&gt;0,K60&gt;0)</formula>
    </cfRule>
    <cfRule type="expression" dxfId="37" priority="235">
      <formula>AND($G$11="T2",I60&gt;0)</formula>
    </cfRule>
    <cfRule type="expression" dxfId="36" priority="236">
      <formula>AND($G$11="T1",G60&gt;0)</formula>
    </cfRule>
  </conditionalFormatting>
  <conditionalFormatting sqref="M67">
    <cfRule type="expression" dxfId="35" priority="237">
      <formula>ROUND($K$67,1)&gt;ROUND($K$66,1)</formula>
    </cfRule>
    <cfRule type="expression" dxfId="34" priority="238">
      <formula>ROUND($I$67,1)&gt;ROUND($I$66,1)</formula>
    </cfRule>
    <cfRule type="expression" dxfId="33" priority="239">
      <formula>ROUND($G$67,1)&gt;ROUND($G$66,1)</formula>
    </cfRule>
    <cfRule type="expression" dxfId="32" priority="240">
      <formula>AND($G$11="T3 IF IN ECA ELSE T2",I67&gt;0,K67&gt;0)</formula>
    </cfRule>
    <cfRule type="expression" dxfId="31" priority="241">
      <formula>AND($G$11="T2",I67&gt;0)</formula>
    </cfRule>
    <cfRule type="expression" dxfId="30" priority="242">
      <formula>AND($G$11="T1",G67&gt;0)</formula>
    </cfRule>
  </conditionalFormatting>
  <conditionalFormatting sqref="M74">
    <cfRule type="expression" dxfId="29" priority="243">
      <formula>ROUND($K$74,1)&gt;ROUND($K$73,1)</formula>
    </cfRule>
    <cfRule type="expression" dxfId="28" priority="244">
      <formula>ROUND($I$74,1)&gt;ROUND($I$73,1)</formula>
    </cfRule>
    <cfRule type="expression" dxfId="27" priority="245">
      <formula>ROUND($G$74,1)&gt;ROUND($G$73,1)</formula>
    </cfRule>
    <cfRule type="expression" dxfId="26" priority="246">
      <formula>AND($G$11="T3 IF IN ECA ELSE T2",I74&gt;0,K74&gt;0)</formula>
    </cfRule>
    <cfRule type="expression" dxfId="25" priority="247">
      <formula>AND($G$11="T2",I74&gt;0)</formula>
    </cfRule>
    <cfRule type="expression" dxfId="24" priority="248">
      <formula>AND($G$11="T1",G74&gt;0)</formula>
    </cfRule>
  </conditionalFormatting>
  <conditionalFormatting sqref="G7:L7">
    <cfRule type="expression" dxfId="23" priority="149">
      <formula>$G$7="S"</formula>
    </cfRule>
    <cfRule type="expression" dxfId="22" priority="150">
      <formula>$G$7="A"</formula>
    </cfRule>
    <cfRule type="expression" dxfId="21" priority="163">
      <formula>$G$7="N"</formula>
    </cfRule>
    <cfRule type="expression" dxfId="20" priority="164">
      <formula>$G$7="Y"</formula>
    </cfRule>
  </conditionalFormatting>
  <dataValidations count="9">
    <dataValidation type="list" allowBlank="1" showInputMessage="1" showErrorMessage="1" promptTitle="ELECTRICITY GENERATION" prompt="Use drop-down to select as appropriate" sqref="G10:L10" xr:uid="{DC37DAB3-C22C-4973-83EE-D5FCEA2DBCDC}">
      <formula1>$AD$12:$AD$16</formula1>
    </dataValidation>
    <dataValidation type="list" allowBlank="1" showInputMessage="1" showErrorMessage="1" promptTitle="PROPULSION TYPE" prompt="Use drop-down to select as approproiate" sqref="G9:L9" xr:uid="{271E02B1-C2B9-4D00-9F02-60A1EDB91D71}">
      <formula1>$AC$12:$AC$16</formula1>
    </dataValidation>
    <dataValidation type="list" allowBlank="1" showInputMessage="1" showErrorMessage="1" promptTitle="MAIN/AUXILIARY" prompt="Select Appropriate Engine Type" sqref="G57:H57 G71:H71 G64:H64" xr:uid="{9C59EAA8-F605-4DDF-B678-67DB4407A053}">
      <formula1>$AC$9:$AC$11</formula1>
    </dataValidation>
    <dataValidation type="date" allowBlank="1" showInputMessage="1" showErrorMessage="1" errorTitle="DATE ERROR" error="Enter a valid date on/after 01/01/2000" promptTitle="Date Format" prompt="DD/MM/YYYY" sqref="G6:L6" xr:uid="{442E06E7-3DEC-400C-8DEA-BF55AEBB9E5B}">
      <formula1>36526</formula1>
      <formula2>55153</formula2>
    </dataValidation>
    <dataValidation type="textLength" operator="equal" allowBlank="1" showDropDown="1" showInputMessage="1" showErrorMessage="1" errorTitle="Check entered value" error="Enter Y or N" prompt="Enter Y or N" sqref="G7:L8" xr:uid="{0977248A-C462-4F29-8630-B90BF3A444AF}">
      <formula1>1</formula1>
    </dataValidation>
    <dataValidation allowBlank="1" showInputMessage="1" showErrorMessage="1" promptTitle="Main Engine" prompt="Please input main engine value only." sqref="K15:L15 K22:L22" xr:uid="{0A92777A-7F7A-466C-8967-2A607C2BA994}"/>
    <dataValidation allowBlank="1" showInputMessage="1" showErrorMessage="1" promptTitle="Auxiliary Engine" prompt="Please input auxiliary engine value only." sqref="K43:L43 K29:L29 K36:L36" xr:uid="{847A138D-13F6-42BC-9646-954F8CE40685}"/>
    <dataValidation allowBlank="1" showInputMessage="1" showErrorMessage="1" promptTitle="Auxiliary engine" prompt="Please input auxiliary engine value only." sqref="K50:L50" xr:uid="{D1947110-D2D1-451C-BDB7-9D12F844C560}"/>
    <dataValidation allowBlank="1" showInputMessage="1" showErrorMessage="1" promptTitle="Main/Auxiliary/Other Engine" prompt="Please input appropriate value as per engine type selected." sqref="K64:L64 K57:L57 K71:L71" xr:uid="{D6749E7A-7D38-40C9-B9E0-D0C8C13DE6C9}"/>
  </dataValidations>
  <pageMargins left="0.70866141732283472" right="0.70866141732283472" top="0.74803149606299213" bottom="0.74803149606299213" header="0.31496062992125984" footer="0.31496062992125984"/>
  <pageSetup paperSize="9" scale="56" fitToWidth="0" fitToHeight="0" orientation="portrait" r:id="rId1"/>
  <headerFooter alignWithMargins="0">
    <oddFooter>&amp;LCKL ROR / VERSION 2023 / 1.0&amp;R&amp;P of &amp;N</oddFooter>
  </headerFooter>
  <rowBreaks count="1" manualBreakCount="1">
    <brk id="56"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15"/>
  <sheetViews>
    <sheetView zoomScale="90" zoomScaleNormal="90" zoomScaleSheetLayoutView="90" workbookViewId="0">
      <pane ySplit="1" topLeftCell="A2" activePane="bottomLeft" state="frozen"/>
      <selection pane="bottomLeft" activeCell="F1" sqref="F1"/>
    </sheetView>
  </sheetViews>
  <sheetFormatPr defaultColWidth="9.140625" defaultRowHeight="15" x14ac:dyDescent="0.25"/>
  <cols>
    <col min="1" max="1" width="5.85546875" style="524" customWidth="1"/>
    <col min="2" max="2" width="25.42578125" style="524" customWidth="1"/>
    <col min="3" max="3" width="33.5703125" style="524" customWidth="1"/>
    <col min="4" max="4" width="21.5703125" style="524" bestFit="1" customWidth="1"/>
    <col min="5" max="5" width="14.7109375" style="524" customWidth="1"/>
    <col min="6" max="6" width="18" style="566" customWidth="1"/>
    <col min="7" max="7" width="9.140625" style="566"/>
    <col min="8" max="16384" width="9.140625" style="567"/>
  </cols>
  <sheetData>
    <row r="1" spans="1:7" s="524" customFormat="1" ht="18.75" customHeight="1" x14ac:dyDescent="0.25">
      <c r="A1" s="825" t="s">
        <v>784</v>
      </c>
      <c r="B1" s="826"/>
      <c r="C1" s="826"/>
      <c r="D1" s="826"/>
      <c r="E1" s="827"/>
      <c r="F1" s="523"/>
      <c r="G1" s="523"/>
    </row>
    <row r="2" spans="1:7" s="524" customFormat="1" ht="9.9499999999999993" customHeight="1" x14ac:dyDescent="0.25">
      <c r="F2" s="523"/>
      <c r="G2" s="523"/>
    </row>
    <row r="3" spans="1:7" s="524" customFormat="1" ht="15.75" x14ac:dyDescent="0.25">
      <c r="A3" s="525" t="s">
        <v>785</v>
      </c>
      <c r="D3" s="828" t="str">
        <f>'Checklist - Basic Ship Ro-Ro'!A1</f>
        <v xml:space="preserve">GA Code: </v>
      </c>
      <c r="E3" s="828"/>
      <c r="F3" s="523"/>
      <c r="G3" s="523"/>
    </row>
    <row r="4" spans="1:7" s="524" customFormat="1" x14ac:dyDescent="0.25">
      <c r="A4" s="524" t="s">
        <v>786</v>
      </c>
      <c r="D4" s="828" t="str">
        <f>'Checklist - Basic Ship Ro-Ro'!C1</f>
        <v xml:space="preserve">Ship name:   </v>
      </c>
      <c r="E4" s="828"/>
      <c r="F4" s="523"/>
      <c r="G4" s="523"/>
    </row>
    <row r="5" spans="1:7" s="524" customFormat="1" x14ac:dyDescent="0.25">
      <c r="A5" s="526" t="s">
        <v>787</v>
      </c>
      <c r="D5" s="828" t="str">
        <f>'Checklist - Basic Ship Ro-Ro'!T1</f>
        <v xml:space="preserve">Date of Ship Survey:  </v>
      </c>
      <c r="E5" s="828"/>
      <c r="F5" s="523"/>
      <c r="G5" s="523"/>
    </row>
    <row r="6" spans="1:7" s="524" customFormat="1" ht="9.9499999999999993" customHeight="1" x14ac:dyDescent="0.25">
      <c r="A6" s="526"/>
      <c r="F6" s="523"/>
      <c r="G6" s="523"/>
    </row>
    <row r="7" spans="1:7" s="524" customFormat="1" x14ac:dyDescent="0.25">
      <c r="A7" s="527" t="s">
        <v>788</v>
      </c>
      <c r="F7" s="523"/>
      <c r="G7" s="523"/>
    </row>
    <row r="8" spans="1:7" s="524" customFormat="1" ht="52.5" customHeight="1" thickBot="1" x14ac:dyDescent="0.3">
      <c r="A8" s="820" t="s">
        <v>789</v>
      </c>
      <c r="B8" s="821"/>
      <c r="C8" s="821"/>
      <c r="D8" s="821"/>
      <c r="E8" s="821"/>
      <c r="F8" s="523"/>
      <c r="G8" s="523"/>
    </row>
    <row r="9" spans="1:7" s="524" customFormat="1" ht="15.75" thickBot="1" x14ac:dyDescent="0.3">
      <c r="A9" s="528" t="s">
        <v>790</v>
      </c>
      <c r="B9" s="528" t="s">
        <v>791</v>
      </c>
      <c r="C9" s="529" t="s">
        <v>792</v>
      </c>
      <c r="D9" s="529" t="s">
        <v>793</v>
      </c>
      <c r="E9" s="530" t="s">
        <v>794</v>
      </c>
      <c r="F9" s="523"/>
      <c r="G9" s="523"/>
    </row>
    <row r="10" spans="1:7" s="524" customFormat="1" ht="15.75" hidden="1" thickBot="1" x14ac:dyDescent="0.3">
      <c r="A10" s="531"/>
      <c r="B10" s="532"/>
      <c r="C10" s="533"/>
      <c r="D10" s="533"/>
      <c r="E10" s="534"/>
      <c r="F10" s="523"/>
      <c r="G10" s="523"/>
    </row>
    <row r="11" spans="1:7" s="540" customFormat="1" ht="45" x14ac:dyDescent="0.25">
      <c r="A11" s="535"/>
      <c r="B11" s="536" t="s">
        <v>795</v>
      </c>
      <c r="C11" s="537" t="s">
        <v>796</v>
      </c>
      <c r="D11" s="537" t="s">
        <v>797</v>
      </c>
      <c r="E11" s="538" t="s">
        <v>798</v>
      </c>
      <c r="F11" s="539"/>
      <c r="G11" s="539"/>
    </row>
    <row r="12" spans="1:7" s="540" customFormat="1" ht="60" x14ac:dyDescent="0.25">
      <c r="A12" s="541"/>
      <c r="B12" s="542" t="s">
        <v>799</v>
      </c>
      <c r="C12" s="543" t="s">
        <v>800</v>
      </c>
      <c r="D12" s="543" t="s">
        <v>797</v>
      </c>
      <c r="E12" s="544" t="s">
        <v>801</v>
      </c>
      <c r="F12" s="539"/>
      <c r="G12" s="539"/>
    </row>
    <row r="13" spans="1:7" s="540" customFormat="1" ht="60" x14ac:dyDescent="0.25">
      <c r="A13" s="541" t="s">
        <v>317</v>
      </c>
      <c r="B13" s="542" t="s">
        <v>802</v>
      </c>
      <c r="C13" s="543" t="s">
        <v>803</v>
      </c>
      <c r="D13" s="543" t="s">
        <v>797</v>
      </c>
      <c r="E13" s="544" t="s">
        <v>804</v>
      </c>
      <c r="F13" s="539"/>
      <c r="G13" s="539"/>
    </row>
    <row r="14" spans="1:7" s="540" customFormat="1" ht="60" x14ac:dyDescent="0.25">
      <c r="A14" s="541"/>
      <c r="B14" s="542" t="s">
        <v>805</v>
      </c>
      <c r="C14" s="543" t="s">
        <v>806</v>
      </c>
      <c r="D14" s="543" t="s">
        <v>807</v>
      </c>
      <c r="E14" s="544" t="s">
        <v>798</v>
      </c>
      <c r="F14" s="539"/>
      <c r="G14" s="539"/>
    </row>
    <row r="15" spans="1:7" s="540" customFormat="1" ht="60" x14ac:dyDescent="0.25">
      <c r="A15" s="541"/>
      <c r="B15" s="542" t="s">
        <v>808</v>
      </c>
      <c r="C15" s="543" t="s">
        <v>809</v>
      </c>
      <c r="D15" s="543" t="s">
        <v>797</v>
      </c>
      <c r="E15" s="544" t="s">
        <v>810</v>
      </c>
      <c r="F15" s="539"/>
      <c r="G15" s="539"/>
    </row>
    <row r="16" spans="1:7" s="540" customFormat="1" ht="105" x14ac:dyDescent="0.25">
      <c r="A16" s="541"/>
      <c r="B16" s="542" t="s">
        <v>811</v>
      </c>
      <c r="C16" s="543" t="s">
        <v>812</v>
      </c>
      <c r="D16" s="543" t="s">
        <v>797</v>
      </c>
      <c r="E16" s="544" t="s">
        <v>813</v>
      </c>
      <c r="F16" s="539"/>
      <c r="G16" s="539"/>
    </row>
    <row r="17" spans="1:7" s="540" customFormat="1" ht="60" x14ac:dyDescent="0.25">
      <c r="A17" s="541"/>
      <c r="B17" s="542" t="s">
        <v>814</v>
      </c>
      <c r="C17" s="543" t="s">
        <v>815</v>
      </c>
      <c r="D17" s="543" t="s">
        <v>797</v>
      </c>
      <c r="E17" s="544" t="s">
        <v>798</v>
      </c>
      <c r="F17" s="539"/>
      <c r="G17" s="539"/>
    </row>
    <row r="18" spans="1:7" s="540" customFormat="1" ht="75" x14ac:dyDescent="0.25">
      <c r="A18" s="541"/>
      <c r="B18" s="542" t="s">
        <v>816</v>
      </c>
      <c r="C18" s="543" t="s">
        <v>817</v>
      </c>
      <c r="D18" s="543" t="s">
        <v>807</v>
      </c>
      <c r="E18" s="544" t="s">
        <v>818</v>
      </c>
      <c r="F18" s="539"/>
      <c r="G18" s="539"/>
    </row>
    <row r="19" spans="1:7" s="540" customFormat="1" ht="90" x14ac:dyDescent="0.25">
      <c r="A19" s="541"/>
      <c r="B19" s="542" t="s">
        <v>819</v>
      </c>
      <c r="C19" s="543" t="s">
        <v>820</v>
      </c>
      <c r="D19" s="543" t="s">
        <v>797</v>
      </c>
      <c r="E19" s="544" t="s">
        <v>821</v>
      </c>
      <c r="F19" s="539"/>
      <c r="G19" s="539"/>
    </row>
    <row r="20" spans="1:7" s="540" customFormat="1" ht="45" x14ac:dyDescent="0.25">
      <c r="A20" s="541"/>
      <c r="B20" s="542" t="s">
        <v>822</v>
      </c>
      <c r="C20" s="543" t="s">
        <v>823</v>
      </c>
      <c r="D20" s="543" t="s">
        <v>807</v>
      </c>
      <c r="E20" s="544" t="s">
        <v>824</v>
      </c>
      <c r="F20" s="539"/>
      <c r="G20" s="539"/>
    </row>
    <row r="21" spans="1:7" s="540" customFormat="1" ht="45.75" thickBot="1" x14ac:dyDescent="0.3">
      <c r="A21" s="545"/>
      <c r="B21" s="546" t="s">
        <v>825</v>
      </c>
      <c r="C21" s="547" t="s">
        <v>826</v>
      </c>
      <c r="D21" s="547" t="s">
        <v>797</v>
      </c>
      <c r="E21" s="548" t="s">
        <v>827</v>
      </c>
      <c r="F21" s="539"/>
      <c r="G21" s="539"/>
    </row>
    <row r="22" spans="1:7" s="524" customFormat="1" x14ac:dyDescent="0.25">
      <c r="B22" s="549"/>
      <c r="C22" s="549"/>
      <c r="D22" s="549"/>
      <c r="E22" s="549"/>
      <c r="F22" s="523"/>
      <c r="G22" s="523"/>
    </row>
    <row r="23" spans="1:7" s="524" customFormat="1" ht="9.9499999999999993" customHeight="1" x14ac:dyDescent="0.25">
      <c r="F23" s="523"/>
      <c r="G23" s="523"/>
    </row>
    <row r="24" spans="1:7" s="524" customFormat="1" x14ac:dyDescent="0.25">
      <c r="A24" s="550" t="s">
        <v>828</v>
      </c>
      <c r="C24" s="549"/>
      <c r="D24" s="549"/>
      <c r="E24" s="549"/>
      <c r="F24" s="523"/>
      <c r="G24" s="523"/>
    </row>
    <row r="25" spans="1:7" s="524" customFormat="1" ht="63" customHeight="1" thickBot="1" x14ac:dyDescent="0.3">
      <c r="A25" s="820" t="s">
        <v>829</v>
      </c>
      <c r="B25" s="821"/>
      <c r="C25" s="821"/>
      <c r="D25" s="821"/>
      <c r="E25" s="821"/>
      <c r="F25" s="523"/>
      <c r="G25" s="523"/>
    </row>
    <row r="26" spans="1:7" s="524" customFormat="1" ht="15.75" thickBot="1" x14ac:dyDescent="0.3">
      <c r="A26" s="551" t="s">
        <v>790</v>
      </c>
      <c r="B26" s="552" t="s">
        <v>791</v>
      </c>
      <c r="C26" s="553" t="s">
        <v>792</v>
      </c>
      <c r="D26" s="553" t="s">
        <v>793</v>
      </c>
      <c r="E26" s="554" t="s">
        <v>794</v>
      </c>
      <c r="F26" s="523"/>
      <c r="G26" s="523"/>
    </row>
    <row r="27" spans="1:7" s="524" customFormat="1" ht="15.75" hidden="1" thickBot="1" x14ac:dyDescent="0.3">
      <c r="A27" s="555"/>
      <c r="B27" s="556"/>
      <c r="C27" s="557"/>
      <c r="D27" s="557"/>
      <c r="E27" s="558"/>
      <c r="F27" s="523"/>
      <c r="G27" s="523"/>
    </row>
    <row r="28" spans="1:7" s="524" customFormat="1" ht="45" x14ac:dyDescent="0.25">
      <c r="A28" s="535"/>
      <c r="B28" s="559" t="s">
        <v>830</v>
      </c>
      <c r="C28" s="560" t="s">
        <v>831</v>
      </c>
      <c r="D28" s="560" t="s">
        <v>797</v>
      </c>
      <c r="E28" s="561" t="s">
        <v>832</v>
      </c>
      <c r="F28" s="523"/>
      <c r="G28" s="523"/>
    </row>
    <row r="29" spans="1:7" s="524" customFormat="1" ht="45" x14ac:dyDescent="0.25">
      <c r="A29" s="541"/>
      <c r="B29" s="542" t="s">
        <v>833</v>
      </c>
      <c r="C29" s="543" t="s">
        <v>834</v>
      </c>
      <c r="D29" s="543" t="s">
        <v>807</v>
      </c>
      <c r="E29" s="544" t="s">
        <v>798</v>
      </c>
      <c r="F29" s="523"/>
      <c r="G29" s="523"/>
    </row>
    <row r="30" spans="1:7" s="524" customFormat="1" ht="30" x14ac:dyDescent="0.25">
      <c r="A30" s="541"/>
      <c r="B30" s="542" t="s">
        <v>835</v>
      </c>
      <c r="C30" s="543" t="s">
        <v>836</v>
      </c>
      <c r="D30" s="543" t="s">
        <v>807</v>
      </c>
      <c r="E30" s="544" t="s">
        <v>798</v>
      </c>
      <c r="F30" s="523"/>
      <c r="G30" s="523"/>
    </row>
    <row r="31" spans="1:7" s="524" customFormat="1" ht="30" x14ac:dyDescent="0.25">
      <c r="A31" s="541"/>
      <c r="B31" s="542" t="s">
        <v>837</v>
      </c>
      <c r="C31" s="543" t="s">
        <v>838</v>
      </c>
      <c r="D31" s="543" t="s">
        <v>807</v>
      </c>
      <c r="E31" s="544" t="s">
        <v>798</v>
      </c>
      <c r="F31" s="523"/>
      <c r="G31" s="523"/>
    </row>
    <row r="32" spans="1:7" s="524" customFormat="1" ht="45" x14ac:dyDescent="0.25">
      <c r="A32" s="541"/>
      <c r="B32" s="542" t="s">
        <v>839</v>
      </c>
      <c r="C32" s="543" t="s">
        <v>840</v>
      </c>
      <c r="D32" s="543" t="s">
        <v>807</v>
      </c>
      <c r="E32" s="544" t="s">
        <v>798</v>
      </c>
      <c r="F32" s="523"/>
      <c r="G32" s="523"/>
    </row>
    <row r="33" spans="1:7" s="524" customFormat="1" ht="30" x14ac:dyDescent="0.25">
      <c r="A33" s="541"/>
      <c r="B33" s="542" t="s">
        <v>841</v>
      </c>
      <c r="C33" s="543" t="s">
        <v>842</v>
      </c>
      <c r="D33" s="543" t="s">
        <v>807</v>
      </c>
      <c r="E33" s="544" t="s">
        <v>798</v>
      </c>
      <c r="F33" s="523"/>
      <c r="G33" s="523"/>
    </row>
    <row r="34" spans="1:7" s="524" customFormat="1" ht="30" x14ac:dyDescent="0.25">
      <c r="A34" s="541"/>
      <c r="B34" s="542" t="s">
        <v>843</v>
      </c>
      <c r="C34" s="543" t="s">
        <v>844</v>
      </c>
      <c r="D34" s="543" t="s">
        <v>797</v>
      </c>
      <c r="E34" s="544" t="s">
        <v>798</v>
      </c>
      <c r="F34" s="523"/>
      <c r="G34" s="523"/>
    </row>
    <row r="35" spans="1:7" s="524" customFormat="1" ht="30.75" thickBot="1" x14ac:dyDescent="0.3">
      <c r="A35" s="545"/>
      <c r="B35" s="546" t="s">
        <v>845</v>
      </c>
      <c r="C35" s="547" t="s">
        <v>846</v>
      </c>
      <c r="D35" s="547" t="s">
        <v>807</v>
      </c>
      <c r="E35" s="548" t="s">
        <v>798</v>
      </c>
      <c r="F35" s="523"/>
      <c r="G35" s="523"/>
    </row>
    <row r="36" spans="1:7" s="524" customFormat="1" x14ac:dyDescent="0.25">
      <c r="B36" s="549"/>
      <c r="C36" s="549"/>
      <c r="D36" s="549"/>
      <c r="E36" s="549"/>
      <c r="F36" s="523"/>
      <c r="G36" s="523"/>
    </row>
    <row r="37" spans="1:7" s="524" customFormat="1" x14ac:dyDescent="0.25">
      <c r="A37" s="550" t="s">
        <v>847</v>
      </c>
      <c r="C37" s="549"/>
      <c r="D37" s="549"/>
      <c r="E37" s="549"/>
      <c r="F37" s="523"/>
      <c r="G37" s="523"/>
    </row>
    <row r="38" spans="1:7" s="524" customFormat="1" ht="51" customHeight="1" thickBot="1" x14ac:dyDescent="0.3">
      <c r="A38" s="820" t="s">
        <v>848</v>
      </c>
      <c r="B38" s="821"/>
      <c r="C38" s="821"/>
      <c r="D38" s="821"/>
      <c r="E38" s="821"/>
      <c r="F38" s="523"/>
      <c r="G38" s="523"/>
    </row>
    <row r="39" spans="1:7" s="524" customFormat="1" ht="15.75" thickBot="1" x14ac:dyDescent="0.3">
      <c r="A39" s="551" t="s">
        <v>790</v>
      </c>
      <c r="B39" s="552" t="s">
        <v>791</v>
      </c>
      <c r="C39" s="553" t="s">
        <v>792</v>
      </c>
      <c r="D39" s="553" t="s">
        <v>793</v>
      </c>
      <c r="E39" s="554" t="s">
        <v>794</v>
      </c>
      <c r="F39" s="523"/>
      <c r="G39" s="523"/>
    </row>
    <row r="40" spans="1:7" s="524" customFormat="1" ht="15.75" hidden="1" thickBot="1" x14ac:dyDescent="0.3">
      <c r="A40" s="555"/>
      <c r="B40" s="556"/>
      <c r="C40" s="557"/>
      <c r="D40" s="557"/>
      <c r="E40" s="558"/>
      <c r="F40" s="523"/>
      <c r="G40" s="523"/>
    </row>
    <row r="41" spans="1:7" s="524" customFormat="1" ht="60" x14ac:dyDescent="0.25">
      <c r="A41" s="535"/>
      <c r="B41" s="559" t="s">
        <v>849</v>
      </c>
      <c r="C41" s="560" t="s">
        <v>850</v>
      </c>
      <c r="D41" s="560" t="s">
        <v>797</v>
      </c>
      <c r="E41" s="561" t="s">
        <v>851</v>
      </c>
      <c r="F41" s="523"/>
      <c r="G41" s="523"/>
    </row>
    <row r="42" spans="1:7" s="524" customFormat="1" ht="60" x14ac:dyDescent="0.25">
      <c r="A42" s="541"/>
      <c r="B42" s="542" t="s">
        <v>852</v>
      </c>
      <c r="C42" s="543" t="s">
        <v>853</v>
      </c>
      <c r="D42" s="543" t="s">
        <v>807</v>
      </c>
      <c r="E42" s="544" t="s">
        <v>798</v>
      </c>
      <c r="F42" s="523"/>
      <c r="G42" s="523"/>
    </row>
    <row r="43" spans="1:7" s="524" customFormat="1" ht="45.75" thickBot="1" x14ac:dyDescent="0.3">
      <c r="A43" s="545"/>
      <c r="B43" s="546" t="s">
        <v>854</v>
      </c>
      <c r="C43" s="547" t="s">
        <v>855</v>
      </c>
      <c r="D43" s="547" t="s">
        <v>807</v>
      </c>
      <c r="E43" s="548" t="s">
        <v>798</v>
      </c>
      <c r="F43" s="523"/>
      <c r="G43" s="523"/>
    </row>
    <row r="44" spans="1:7" s="524" customFormat="1" x14ac:dyDescent="0.25">
      <c r="B44" s="549"/>
      <c r="C44" s="549"/>
      <c r="D44" s="549"/>
      <c r="E44" s="549"/>
      <c r="F44" s="523"/>
      <c r="G44" s="523"/>
    </row>
    <row r="45" spans="1:7" s="524" customFormat="1" ht="9.9499999999999993" customHeight="1" x14ac:dyDescent="0.25">
      <c r="F45" s="523"/>
      <c r="G45" s="523"/>
    </row>
    <row r="46" spans="1:7" s="524" customFormat="1" x14ac:dyDescent="0.25">
      <c r="A46" s="550" t="s">
        <v>856</v>
      </c>
      <c r="C46" s="549"/>
      <c r="D46" s="549"/>
      <c r="E46" s="549"/>
      <c r="F46" s="523"/>
      <c r="G46" s="523"/>
    </row>
    <row r="47" spans="1:7" s="524" customFormat="1" ht="48" customHeight="1" thickBot="1" x14ac:dyDescent="0.3">
      <c r="A47" s="820" t="s">
        <v>857</v>
      </c>
      <c r="B47" s="821"/>
      <c r="C47" s="821"/>
      <c r="D47" s="821"/>
      <c r="E47" s="821"/>
      <c r="F47" s="523"/>
      <c r="G47" s="523"/>
    </row>
    <row r="48" spans="1:7" s="524" customFormat="1" ht="15.75" thickBot="1" x14ac:dyDescent="0.3">
      <c r="A48" s="551" t="s">
        <v>790</v>
      </c>
      <c r="B48" s="552" t="s">
        <v>791</v>
      </c>
      <c r="C48" s="553" t="s">
        <v>792</v>
      </c>
      <c r="D48" s="553" t="s">
        <v>793</v>
      </c>
      <c r="E48" s="554" t="s">
        <v>794</v>
      </c>
      <c r="F48" s="523"/>
      <c r="G48" s="523"/>
    </row>
    <row r="49" spans="1:7" s="524" customFormat="1" ht="15.75" hidden="1" thickBot="1" x14ac:dyDescent="0.3">
      <c r="A49" s="555"/>
      <c r="B49" s="556"/>
      <c r="C49" s="557"/>
      <c r="D49" s="557"/>
      <c r="E49" s="558"/>
      <c r="F49" s="523"/>
      <c r="G49" s="523"/>
    </row>
    <row r="50" spans="1:7" s="524" customFormat="1" ht="90" x14ac:dyDescent="0.25">
      <c r="A50" s="535"/>
      <c r="B50" s="559" t="s">
        <v>858</v>
      </c>
      <c r="C50" s="560" t="s">
        <v>859</v>
      </c>
      <c r="D50" s="560" t="s">
        <v>860</v>
      </c>
      <c r="E50" s="561" t="s">
        <v>861</v>
      </c>
      <c r="F50" s="523"/>
      <c r="G50" s="523"/>
    </row>
    <row r="51" spans="1:7" s="524" customFormat="1" ht="75" x14ac:dyDescent="0.25">
      <c r="A51" s="541"/>
      <c r="B51" s="542" t="s">
        <v>862</v>
      </c>
      <c r="C51" s="543" t="s">
        <v>863</v>
      </c>
      <c r="D51" s="543" t="s">
        <v>860</v>
      </c>
      <c r="E51" s="544" t="s">
        <v>864</v>
      </c>
      <c r="F51" s="523"/>
      <c r="G51" s="523"/>
    </row>
    <row r="52" spans="1:7" s="524" customFormat="1" ht="30" x14ac:dyDescent="0.25">
      <c r="A52" s="541"/>
      <c r="B52" s="542" t="s">
        <v>865</v>
      </c>
      <c r="C52" s="543" t="s">
        <v>866</v>
      </c>
      <c r="D52" s="543" t="s">
        <v>860</v>
      </c>
      <c r="E52" s="544" t="s">
        <v>798</v>
      </c>
      <c r="F52" s="523"/>
      <c r="G52" s="523"/>
    </row>
    <row r="53" spans="1:7" s="524" customFormat="1" ht="75.75" thickBot="1" x14ac:dyDescent="0.3">
      <c r="A53" s="545"/>
      <c r="B53" s="546" t="s">
        <v>867</v>
      </c>
      <c r="C53" s="547" t="s">
        <v>868</v>
      </c>
      <c r="D53" s="547" t="s">
        <v>860</v>
      </c>
      <c r="E53" s="548" t="s">
        <v>864</v>
      </c>
      <c r="F53" s="523"/>
      <c r="G53" s="523"/>
    </row>
    <row r="54" spans="1:7" s="524" customFormat="1" ht="9.9499999999999993" customHeight="1" x14ac:dyDescent="0.25">
      <c r="B54" s="549"/>
      <c r="C54" s="549"/>
      <c r="D54" s="549"/>
      <c r="E54" s="549"/>
      <c r="F54" s="523"/>
      <c r="G54" s="523"/>
    </row>
    <row r="55" spans="1:7" s="524" customFormat="1" x14ac:dyDescent="0.25">
      <c r="A55" s="550" t="s">
        <v>869</v>
      </c>
      <c r="C55" s="549"/>
      <c r="D55" s="549"/>
      <c r="E55" s="549"/>
      <c r="F55" s="523"/>
      <c r="G55" s="523"/>
    </row>
    <row r="56" spans="1:7" s="524" customFormat="1" ht="64.5" customHeight="1" thickBot="1" x14ac:dyDescent="0.3">
      <c r="A56" s="820" t="s">
        <v>870</v>
      </c>
      <c r="B56" s="821"/>
      <c r="C56" s="821"/>
      <c r="D56" s="821"/>
      <c r="E56" s="821"/>
      <c r="F56" s="523"/>
      <c r="G56" s="523"/>
    </row>
    <row r="57" spans="1:7" s="524" customFormat="1" ht="15.75" thickBot="1" x14ac:dyDescent="0.3">
      <c r="A57" s="551" t="s">
        <v>790</v>
      </c>
      <c r="B57" s="552" t="s">
        <v>791</v>
      </c>
      <c r="C57" s="553" t="s">
        <v>792</v>
      </c>
      <c r="D57" s="553" t="s">
        <v>793</v>
      </c>
      <c r="E57" s="554" t="s">
        <v>794</v>
      </c>
      <c r="F57" s="523"/>
      <c r="G57" s="523"/>
    </row>
    <row r="58" spans="1:7" s="524" customFormat="1" ht="15.75" hidden="1" thickBot="1" x14ac:dyDescent="0.3">
      <c r="A58" s="555"/>
      <c r="B58" s="556"/>
      <c r="C58" s="557"/>
      <c r="D58" s="557"/>
      <c r="E58" s="558"/>
      <c r="F58" s="523"/>
      <c r="G58" s="523"/>
    </row>
    <row r="59" spans="1:7" s="524" customFormat="1" ht="45" x14ac:dyDescent="0.25">
      <c r="A59" s="535"/>
      <c r="B59" s="559" t="s">
        <v>871</v>
      </c>
      <c r="C59" s="560" t="s">
        <v>872</v>
      </c>
      <c r="D59" s="560" t="s">
        <v>807</v>
      </c>
      <c r="E59" s="561" t="s">
        <v>798</v>
      </c>
      <c r="F59" s="523"/>
      <c r="G59" s="523"/>
    </row>
    <row r="60" spans="1:7" s="524" customFormat="1" ht="60" x14ac:dyDescent="0.25">
      <c r="A60" s="541"/>
      <c r="B60" s="542" t="s">
        <v>873</v>
      </c>
      <c r="C60" s="543" t="s">
        <v>874</v>
      </c>
      <c r="D60" s="543" t="s">
        <v>807</v>
      </c>
      <c r="E60" s="544" t="s">
        <v>875</v>
      </c>
      <c r="F60" s="523"/>
      <c r="G60" s="523"/>
    </row>
    <row r="61" spans="1:7" s="524" customFormat="1" ht="30" x14ac:dyDescent="0.25">
      <c r="A61" s="541"/>
      <c r="B61" s="542" t="s">
        <v>876</v>
      </c>
      <c r="C61" s="543" t="s">
        <v>877</v>
      </c>
      <c r="D61" s="543" t="s">
        <v>797</v>
      </c>
      <c r="E61" s="544" t="s">
        <v>878</v>
      </c>
      <c r="F61" s="523"/>
      <c r="G61" s="523"/>
    </row>
    <row r="62" spans="1:7" s="524" customFormat="1" ht="30" x14ac:dyDescent="0.25">
      <c r="A62" s="541"/>
      <c r="B62" s="542" t="s">
        <v>879</v>
      </c>
      <c r="C62" s="543" t="s">
        <v>880</v>
      </c>
      <c r="D62" s="543" t="s">
        <v>797</v>
      </c>
      <c r="E62" s="544" t="s">
        <v>798</v>
      </c>
      <c r="F62" s="523"/>
      <c r="G62" s="523"/>
    </row>
    <row r="63" spans="1:7" s="524" customFormat="1" ht="45" x14ac:dyDescent="0.25">
      <c r="A63" s="541"/>
      <c r="B63" s="542" t="s">
        <v>881</v>
      </c>
      <c r="C63" s="543" t="s">
        <v>882</v>
      </c>
      <c r="D63" s="543" t="s">
        <v>797</v>
      </c>
      <c r="E63" s="544" t="s">
        <v>798</v>
      </c>
      <c r="F63" s="523"/>
      <c r="G63" s="523"/>
    </row>
    <row r="64" spans="1:7" s="524" customFormat="1" ht="30.75" thickBot="1" x14ac:dyDescent="0.3">
      <c r="A64" s="545"/>
      <c r="B64" s="546" t="s">
        <v>883</v>
      </c>
      <c r="C64" s="547" t="s">
        <v>884</v>
      </c>
      <c r="D64" s="547" t="s">
        <v>807</v>
      </c>
      <c r="E64" s="548" t="s">
        <v>798</v>
      </c>
      <c r="F64" s="523"/>
      <c r="G64" s="523"/>
    </row>
    <row r="65" spans="1:7" s="524" customFormat="1" ht="5.0999999999999996" customHeight="1" x14ac:dyDescent="0.25">
      <c r="F65" s="523"/>
      <c r="G65" s="523"/>
    </row>
    <row r="66" spans="1:7" s="524" customFormat="1" x14ac:dyDescent="0.25">
      <c r="A66" s="562" t="s">
        <v>885</v>
      </c>
      <c r="F66" s="523"/>
      <c r="G66" s="523"/>
    </row>
    <row r="67" spans="1:7" s="524" customFormat="1" x14ac:dyDescent="0.25">
      <c r="B67" s="563" t="s">
        <v>807</v>
      </c>
      <c r="C67" s="822" t="s">
        <v>886</v>
      </c>
      <c r="D67" s="819"/>
      <c r="E67" s="819"/>
      <c r="F67" s="523"/>
      <c r="G67" s="523"/>
    </row>
    <row r="68" spans="1:7" s="524" customFormat="1" ht="30" customHeight="1" x14ac:dyDescent="0.25">
      <c r="B68" s="563" t="s">
        <v>797</v>
      </c>
      <c r="C68" s="822" t="s">
        <v>887</v>
      </c>
      <c r="D68" s="819"/>
      <c r="E68" s="819"/>
      <c r="F68" s="523"/>
      <c r="G68" s="523"/>
    </row>
    <row r="69" spans="1:7" s="524" customFormat="1" ht="32.25" customHeight="1" x14ac:dyDescent="0.25">
      <c r="B69" s="564" t="s">
        <v>860</v>
      </c>
      <c r="C69" s="823" t="s">
        <v>888</v>
      </c>
      <c r="D69" s="824"/>
      <c r="E69" s="824"/>
      <c r="F69" s="523"/>
      <c r="G69" s="523"/>
    </row>
    <row r="70" spans="1:7" s="524" customFormat="1" ht="9.9499999999999993" customHeight="1" x14ac:dyDescent="0.25">
      <c r="F70" s="523"/>
      <c r="G70" s="523"/>
    </row>
    <row r="71" spans="1:7" s="524" customFormat="1" x14ac:dyDescent="0.25">
      <c r="A71" s="524" t="s">
        <v>889</v>
      </c>
      <c r="F71" s="523"/>
      <c r="G71" s="523"/>
    </row>
    <row r="72" spans="1:7" s="524" customFormat="1" x14ac:dyDescent="0.25">
      <c r="A72" s="524" t="s">
        <v>890</v>
      </c>
      <c r="F72" s="523"/>
      <c r="G72" s="523"/>
    </row>
    <row r="73" spans="1:7" s="524" customFormat="1" ht="33.75" customHeight="1" x14ac:dyDescent="0.25">
      <c r="A73" s="818" t="s">
        <v>891</v>
      </c>
      <c r="B73" s="819"/>
      <c r="C73" s="819"/>
      <c r="D73" s="819"/>
      <c r="E73" s="819"/>
      <c r="F73" s="523"/>
      <c r="G73" s="523"/>
    </row>
    <row r="74" spans="1:7" s="524" customFormat="1" x14ac:dyDescent="0.25">
      <c r="A74" s="565" t="s">
        <v>892</v>
      </c>
      <c r="F74" s="523"/>
      <c r="G74" s="523"/>
    </row>
    <row r="75" spans="1:7" s="524" customFormat="1" x14ac:dyDescent="0.25">
      <c r="F75" s="523"/>
      <c r="G75" s="523"/>
    </row>
    <row r="76" spans="1:7" s="524" customFormat="1" x14ac:dyDescent="0.25">
      <c r="F76" s="523"/>
      <c r="G76" s="523"/>
    </row>
    <row r="77" spans="1:7" s="524" customFormat="1" x14ac:dyDescent="0.25">
      <c r="F77" s="523"/>
      <c r="G77" s="523"/>
    </row>
    <row r="78" spans="1:7" s="524" customFormat="1" x14ac:dyDescent="0.25">
      <c r="F78" s="523"/>
      <c r="G78" s="523"/>
    </row>
    <row r="79" spans="1:7" s="524" customFormat="1" x14ac:dyDescent="0.25">
      <c r="F79" s="523"/>
      <c r="G79" s="523"/>
    </row>
    <row r="80" spans="1:7" s="524" customFormat="1" x14ac:dyDescent="0.25">
      <c r="F80" s="523"/>
      <c r="G80" s="523"/>
    </row>
    <row r="81" spans="6:7" s="524" customFormat="1" x14ac:dyDescent="0.25">
      <c r="F81" s="523"/>
      <c r="G81" s="523"/>
    </row>
    <row r="82" spans="6:7" s="524" customFormat="1" x14ac:dyDescent="0.25">
      <c r="F82" s="523"/>
      <c r="G82" s="523"/>
    </row>
    <row r="83" spans="6:7" s="524" customFormat="1" x14ac:dyDescent="0.25">
      <c r="F83" s="523"/>
      <c r="G83" s="523"/>
    </row>
    <row r="84" spans="6:7" s="524" customFormat="1" x14ac:dyDescent="0.25">
      <c r="F84" s="523"/>
      <c r="G84" s="523"/>
    </row>
    <row r="85" spans="6:7" s="524" customFormat="1" x14ac:dyDescent="0.25">
      <c r="F85" s="523"/>
      <c r="G85" s="523"/>
    </row>
    <row r="86" spans="6:7" s="524" customFormat="1" x14ac:dyDescent="0.25">
      <c r="F86" s="523"/>
      <c r="G86" s="523"/>
    </row>
    <row r="87" spans="6:7" s="524" customFormat="1" x14ac:dyDescent="0.25">
      <c r="F87" s="523"/>
      <c r="G87" s="523"/>
    </row>
    <row r="88" spans="6:7" s="524" customFormat="1" x14ac:dyDescent="0.25">
      <c r="F88" s="523"/>
      <c r="G88" s="523"/>
    </row>
    <row r="89" spans="6:7" s="524" customFormat="1" x14ac:dyDescent="0.25">
      <c r="F89" s="523"/>
      <c r="G89" s="523"/>
    </row>
    <row r="90" spans="6:7" s="524" customFormat="1" x14ac:dyDescent="0.25">
      <c r="F90" s="523"/>
      <c r="G90" s="523"/>
    </row>
    <row r="91" spans="6:7" s="524" customFormat="1" x14ac:dyDescent="0.25">
      <c r="F91" s="523"/>
      <c r="G91" s="523"/>
    </row>
    <row r="92" spans="6:7" s="524" customFormat="1" x14ac:dyDescent="0.25">
      <c r="F92" s="523"/>
      <c r="G92" s="523"/>
    </row>
    <row r="93" spans="6:7" s="524" customFormat="1" x14ac:dyDescent="0.25">
      <c r="F93" s="523"/>
      <c r="G93" s="523"/>
    </row>
    <row r="94" spans="6:7" s="524" customFormat="1" x14ac:dyDescent="0.25">
      <c r="F94" s="523"/>
      <c r="G94" s="523"/>
    </row>
    <row r="95" spans="6:7" s="524" customFormat="1" x14ac:dyDescent="0.25">
      <c r="F95" s="523"/>
      <c r="G95" s="523"/>
    </row>
    <row r="96" spans="6:7" s="524" customFormat="1" x14ac:dyDescent="0.25">
      <c r="F96" s="523"/>
      <c r="G96" s="523"/>
    </row>
    <row r="97" spans="6:7" s="524" customFormat="1" x14ac:dyDescent="0.25">
      <c r="F97" s="523"/>
      <c r="G97" s="523"/>
    </row>
    <row r="98" spans="6:7" s="524" customFormat="1" x14ac:dyDescent="0.25">
      <c r="F98" s="523"/>
      <c r="G98" s="523"/>
    </row>
    <row r="99" spans="6:7" s="524" customFormat="1" x14ac:dyDescent="0.25">
      <c r="F99" s="523"/>
      <c r="G99" s="523"/>
    </row>
    <row r="100" spans="6:7" s="524" customFormat="1" x14ac:dyDescent="0.25">
      <c r="F100" s="523"/>
      <c r="G100" s="523"/>
    </row>
    <row r="101" spans="6:7" s="524" customFormat="1" x14ac:dyDescent="0.25">
      <c r="F101" s="523"/>
      <c r="G101" s="523"/>
    </row>
    <row r="102" spans="6:7" s="524" customFormat="1" x14ac:dyDescent="0.25">
      <c r="F102" s="523"/>
      <c r="G102" s="523"/>
    </row>
    <row r="103" spans="6:7" s="524" customFormat="1" x14ac:dyDescent="0.25">
      <c r="F103" s="523"/>
      <c r="G103" s="523"/>
    </row>
    <row r="104" spans="6:7" s="524" customFormat="1" x14ac:dyDescent="0.25">
      <c r="F104" s="523"/>
      <c r="G104" s="523"/>
    </row>
    <row r="105" spans="6:7" s="524" customFormat="1" x14ac:dyDescent="0.25">
      <c r="F105" s="523"/>
      <c r="G105" s="523"/>
    </row>
    <row r="106" spans="6:7" s="524" customFormat="1" x14ac:dyDescent="0.25">
      <c r="F106" s="523"/>
      <c r="G106" s="523"/>
    </row>
    <row r="107" spans="6:7" s="524" customFormat="1" x14ac:dyDescent="0.25">
      <c r="F107" s="523"/>
      <c r="G107" s="523"/>
    </row>
    <row r="108" spans="6:7" s="524" customFormat="1" x14ac:dyDescent="0.25">
      <c r="F108" s="523"/>
      <c r="G108" s="523"/>
    </row>
    <row r="109" spans="6:7" s="524" customFormat="1" x14ac:dyDescent="0.25">
      <c r="F109" s="523"/>
      <c r="G109" s="523"/>
    </row>
    <row r="110" spans="6:7" s="524" customFormat="1" x14ac:dyDescent="0.25">
      <c r="F110" s="523"/>
      <c r="G110" s="523"/>
    </row>
    <row r="111" spans="6:7" s="524" customFormat="1" x14ac:dyDescent="0.25">
      <c r="F111" s="523"/>
      <c r="G111" s="523"/>
    </row>
    <row r="112" spans="6:7" s="524" customFormat="1" x14ac:dyDescent="0.25">
      <c r="F112" s="523"/>
      <c r="G112" s="523"/>
    </row>
    <row r="113" spans="6:7" s="524" customFormat="1" x14ac:dyDescent="0.25">
      <c r="F113" s="523"/>
      <c r="G113" s="523"/>
    </row>
    <row r="114" spans="6:7" s="524" customFormat="1" x14ac:dyDescent="0.25">
      <c r="F114" s="523"/>
      <c r="G114" s="523"/>
    </row>
    <row r="115" spans="6:7" s="524" customFormat="1" x14ac:dyDescent="0.25">
      <c r="F115" s="523"/>
      <c r="G115" s="523"/>
    </row>
  </sheetData>
  <sheetProtection algorithmName="SHA-512" hashValue="joysr05Ey1VrP3iSrxTnphhl1qfGoYEZdgX0hBIjXDOIrYpn+mb1d1rzEsDCKF/6V5DMehwDtg+9SbhcDlghkQ==" saltValue="IbzAxqMBQGuU4a10gaDDRA==" spinCount="100000" sheet="1" objects="1" scenarios="1"/>
  <mergeCells count="13">
    <mergeCell ref="A25:E25"/>
    <mergeCell ref="A1:E1"/>
    <mergeCell ref="D3:E3"/>
    <mergeCell ref="D4:E4"/>
    <mergeCell ref="D5:E5"/>
    <mergeCell ref="A8:E8"/>
    <mergeCell ref="A73:E73"/>
    <mergeCell ref="A38:E38"/>
    <mergeCell ref="A47:E47"/>
    <mergeCell ref="A56:E56"/>
    <mergeCell ref="C67:E67"/>
    <mergeCell ref="C68:E68"/>
    <mergeCell ref="C69:E69"/>
  </mergeCells>
  <conditionalFormatting sqref="A11">
    <cfRule type="containsText" dxfId="19" priority="19" operator="containsText" text="y">
      <formula>NOT(ISERROR(SEARCH("y",A11)))</formula>
    </cfRule>
    <cfRule type="containsText" dxfId="18" priority="20" operator="containsText" text="a">
      <formula>NOT(ISERROR(SEARCH("a",A11)))</formula>
    </cfRule>
  </conditionalFormatting>
  <conditionalFormatting sqref="A12:A21">
    <cfRule type="containsText" dxfId="17" priority="17" operator="containsText" text="y">
      <formula>NOT(ISERROR(SEARCH("y",A12)))</formula>
    </cfRule>
    <cfRule type="containsText" dxfId="16" priority="18" operator="containsText" text="a">
      <formula>NOT(ISERROR(SEARCH("a",A12)))</formula>
    </cfRule>
  </conditionalFormatting>
  <conditionalFormatting sqref="A28">
    <cfRule type="containsText" dxfId="15" priority="15" operator="containsText" text="y">
      <formula>NOT(ISERROR(SEARCH("y",A28)))</formula>
    </cfRule>
    <cfRule type="containsText" dxfId="14" priority="16" operator="containsText" text="a">
      <formula>NOT(ISERROR(SEARCH("a",A28)))</formula>
    </cfRule>
  </conditionalFormatting>
  <conditionalFormatting sqref="A29:A35">
    <cfRule type="containsText" dxfId="13" priority="13" operator="containsText" text="y">
      <formula>NOT(ISERROR(SEARCH("y",A29)))</formula>
    </cfRule>
    <cfRule type="containsText" dxfId="12" priority="14" operator="containsText" text="a">
      <formula>NOT(ISERROR(SEARCH("a",A29)))</formula>
    </cfRule>
  </conditionalFormatting>
  <conditionalFormatting sqref="A41">
    <cfRule type="containsText" dxfId="11" priority="11" operator="containsText" text="y">
      <formula>NOT(ISERROR(SEARCH("y",A41)))</formula>
    </cfRule>
    <cfRule type="containsText" dxfId="10" priority="12" operator="containsText" text="a">
      <formula>NOT(ISERROR(SEARCH("a",A41)))</formula>
    </cfRule>
  </conditionalFormatting>
  <conditionalFormatting sqref="A42:A43">
    <cfRule type="containsText" dxfId="9" priority="9" operator="containsText" text="y">
      <formula>NOT(ISERROR(SEARCH("y",A42)))</formula>
    </cfRule>
    <cfRule type="containsText" dxfId="8" priority="10" operator="containsText" text="a">
      <formula>NOT(ISERROR(SEARCH("a",A42)))</formula>
    </cfRule>
  </conditionalFormatting>
  <conditionalFormatting sqref="A60:A64">
    <cfRule type="containsText" dxfId="7" priority="1" operator="containsText" text="y">
      <formula>NOT(ISERROR(SEARCH("y",A60)))</formula>
    </cfRule>
    <cfRule type="containsText" dxfId="6" priority="2" operator="containsText" text="a">
      <formula>NOT(ISERROR(SEARCH("a",A60)))</formula>
    </cfRule>
  </conditionalFormatting>
  <conditionalFormatting sqref="A50">
    <cfRule type="containsText" dxfId="5" priority="7" operator="containsText" text="y">
      <formula>NOT(ISERROR(SEARCH("y",A50)))</formula>
    </cfRule>
    <cfRule type="containsText" dxfId="4" priority="8" operator="containsText" text="a">
      <formula>NOT(ISERROR(SEARCH("a",A50)))</formula>
    </cfRule>
  </conditionalFormatting>
  <conditionalFormatting sqref="A51:A53">
    <cfRule type="containsText" dxfId="3" priority="5" operator="containsText" text="y">
      <formula>NOT(ISERROR(SEARCH("y",A51)))</formula>
    </cfRule>
    <cfRule type="containsText" dxfId="2" priority="6" operator="containsText" text="a">
      <formula>NOT(ISERROR(SEARCH("a",A51)))</formula>
    </cfRule>
  </conditionalFormatting>
  <conditionalFormatting sqref="A59">
    <cfRule type="containsText" dxfId="1" priority="3" operator="containsText" text="y">
      <formula>NOT(ISERROR(SEARCH("y",A59)))</formula>
    </cfRule>
    <cfRule type="containsText" dxfId="0" priority="4" operator="containsText" text="a">
      <formula>NOT(ISERROR(SEARCH("a",A59)))</formula>
    </cfRule>
  </conditionalFormatting>
  <dataValidations count="1">
    <dataValidation type="custom" errorStyle="information" allowBlank="1" showInputMessage="1" showErrorMessage="1" errorTitle="Fill 'Y'" error="Fill 'Y' if technology used on-board" sqref="A11:A21 A28:A35 A41:A43 A50:A53 A59:A64" xr:uid="{00000000-0002-0000-0E00-000000000000}">
      <formula1>OR(A11="Y", A11="A")</formula1>
    </dataValidation>
  </dataValidations>
  <hyperlinks>
    <hyperlink ref="B11" r:id="rId1" display="http://glomeep.imo.org/technology/auxiliary-systems-optimization/" xr:uid="{00000000-0004-0000-0E00-000000000000}"/>
    <hyperlink ref="B12" r:id="rId2" display="http://glomeep.imo.org/technology/engine-de-rating/" xr:uid="{00000000-0004-0000-0E00-000001000000}"/>
    <hyperlink ref="B13" r:id="rId3" display="http://glomeep.imo.org/technology/engine-performance-optimization-automatic/" xr:uid="{00000000-0004-0000-0E00-000002000000}"/>
    <hyperlink ref="B14" r:id="rId4" display="http://glomeep.imo.org/technology/engine-performance-optimization-manual/" xr:uid="{00000000-0004-0000-0E00-000003000000}"/>
    <hyperlink ref="B15" r:id="rId5" display="http://glomeep.imo.org/technology/exhaust-gas-boilers-on-auxiliary-engines/" xr:uid="{00000000-0004-0000-0E00-000004000000}"/>
    <hyperlink ref="B16" r:id="rId6" display="http://glomeep.imo.org/technology/hybridization-plug-in-or-conventional/" xr:uid="{00000000-0004-0000-0E00-000005000000}"/>
    <hyperlink ref="B17" r:id="rId7" display="http://glomeep.imo.org/technology/improved-auxiliary-engine-load/" xr:uid="{00000000-0004-0000-0E00-000006000000}"/>
    <hyperlink ref="B18" r:id="rId8" display="http://glomeep.imo.org/technology/shaft-generator/" xr:uid="{00000000-0004-0000-0E00-000007000000}"/>
    <hyperlink ref="B19" r:id="rId9" display="http://glomeep.imo.org/technology/shore-power/" xr:uid="{00000000-0004-0000-0E00-000008000000}"/>
    <hyperlink ref="B20" r:id="rId10" display="http://glomeep.imo.org/technology/steam-plant-operation-improvement/" xr:uid="{00000000-0004-0000-0E00-000009000000}"/>
    <hyperlink ref="B21" r:id="rId11" display="http://glomeep.imo.org/technology/waste-heat-recovery-systems/" xr:uid="{00000000-0004-0000-0E00-00000A000000}"/>
    <hyperlink ref="B28" r:id="rId12" display="http://glomeep.imo.org/technology/air-cavity-lubrication/" xr:uid="{00000000-0004-0000-0E00-00000B000000}"/>
    <hyperlink ref="B29" r:id="rId13" display="http://glomeep.imo.org/technology/hull-cleaning/" xr:uid="{00000000-0004-0000-0E00-00000C000000}"/>
    <hyperlink ref="B30" r:id="rId14" display="http://glomeep.imo.org/technology/hull-coating/" xr:uid="{00000000-0004-0000-0E00-00000D000000}"/>
    <hyperlink ref="B31" r:id="rId15" display="http://glomeep.imo.org/technology/hull-form-optimization/" xr:uid="{00000000-0004-0000-0E00-00000E000000}"/>
    <hyperlink ref="B32" r:id="rId16" display="http://glomeep.imo.org/technology/hull-retrofitting/" xr:uid="{00000000-0004-0000-0E00-00000F000000}"/>
    <hyperlink ref="B33" r:id="rId17" display="http://glomeep.imo.org/technology/propeller-polishing/" xr:uid="{00000000-0004-0000-0E00-000010000000}"/>
    <hyperlink ref="B34" r:id="rId18" display="http://glomeep.imo.org/technology/propeller-retrofitting/" xr:uid="{00000000-0004-0000-0E00-000011000000}"/>
    <hyperlink ref="B35" r:id="rId19" display="http://glomeep.imo.org/technology/propulsion-improving-devices-pids/" xr:uid="{00000000-0004-0000-0E00-000012000000}"/>
    <hyperlink ref="B41" r:id="rId20" display="http://glomeep.imo.org/technology/cargo-handling-systems-cargo-discharge-operation/" xr:uid="{00000000-0004-0000-0E00-000013000000}"/>
    <hyperlink ref="B42" r:id="rId21" display="http://glomeep.imo.org/technology/energy-efficient-lighting-system/" xr:uid="{00000000-0004-0000-0E00-000014000000}"/>
    <hyperlink ref="B43" r:id="rId22" display="http://glomeep.imo.org/technology/frequency-controlled-electric-motors/" xr:uid="{00000000-0004-0000-0E00-000015000000}"/>
    <hyperlink ref="B50" r:id="rId23" display="http://glomeep.imo.org/technology/fixed-sails-or-wings/" xr:uid="{00000000-0004-0000-0E00-000016000000}"/>
    <hyperlink ref="B51" r:id="rId24" display="http://glomeep.imo.org/technology/flettner-rotors/" xr:uid="{00000000-0004-0000-0E00-000017000000}"/>
    <hyperlink ref="B52" r:id="rId25" display="http://glomeep.imo.org/technology/kite/" xr:uid="{00000000-0004-0000-0E00-000018000000}"/>
    <hyperlink ref="B53" r:id="rId26" display="http://glomeep.imo.org/technology/solar-panels/" xr:uid="{00000000-0004-0000-0E00-000019000000}"/>
    <hyperlink ref="B59" r:id="rId27" display="http://glomeep.imo.org/technology/autopilot-adjustment-and-use/" xr:uid="{00000000-0004-0000-0E00-00001A000000}"/>
    <hyperlink ref="B60" r:id="rId28" display="http://glomeep.imo.org/technology/combinator-optimizing/" xr:uid="{00000000-0004-0000-0E00-00001B000000}"/>
    <hyperlink ref="B61" r:id="rId29" display="http://glomeep.imo.org/technology/efficient-dp-operation/" xr:uid="{00000000-0004-0000-0E00-00001C000000}"/>
    <hyperlink ref="B62" r:id="rId30" display="http://glomeep.imo.org/technology/speed-management/" xr:uid="{00000000-0004-0000-0E00-00001D000000}"/>
    <hyperlink ref="B63" r:id="rId31" display="http://glomeep.imo.org/technology/trim-and-draft-optimization/" xr:uid="{00000000-0004-0000-0E00-00001E000000}"/>
    <hyperlink ref="B64" r:id="rId32" display="http://glomeep.imo.org/technology/weather-routing/" xr:uid="{00000000-0004-0000-0E00-00001F000000}"/>
    <hyperlink ref="A74" r:id="rId33" display="http://glomeep.imo.org/legal-disclaimer-for-eet-ip/" xr:uid="{00000000-0004-0000-0E00-000020000000}"/>
    <hyperlink ref="A5" r:id="rId34" xr:uid="{00000000-0004-0000-0E00-000021000000}"/>
  </hyperlinks>
  <pageMargins left="0.43307086614173229" right="0.23622047244094491" top="0.39370078740157483" bottom="0.31496062992125984" header="0.23622047244094491" footer="0.15748031496062992"/>
  <pageSetup paperSize="9" scale="85" orientation="portrait" r:id="rId35"/>
  <headerFooter alignWithMargins="0">
    <oddFooter>&amp;L&amp;8CKL ROR / VERSION 2023 / 1.0&amp;R&amp;8&amp;P of &amp;N</oddFooter>
  </headerFooter>
  <rowBreaks count="2" manualBreakCount="2">
    <brk id="22" max="4" man="1"/>
    <brk id="4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Checklist - Basic Ship Ro-Ro</vt:lpstr>
      <vt:lpstr>Checklist - Ranking Ship Ro-Ro</vt:lpstr>
      <vt:lpstr>Ship - Total Score Review</vt:lpstr>
      <vt:lpstr>NOx Data Sheet</vt:lpstr>
      <vt:lpstr>Ship - CO2 - GloMEEP</vt:lpstr>
      <vt:lpstr>'Checklist - Basic Ship Ro-Ro'!Print_Area</vt:lpstr>
      <vt:lpstr>'Checklist - Ranking Ship Ro-Ro'!Print_Area</vt:lpstr>
      <vt:lpstr>'NOx Data Sheet'!Print_Area</vt:lpstr>
      <vt:lpstr>'Ship - CO2 - GloMEEP'!Print_Area</vt:lpstr>
      <vt:lpstr>'Ship - Total Score Review'!Print_Area</vt:lpstr>
      <vt:lpstr>'Checklist - Basic Ship Ro-Ro'!Print_Titles</vt:lpstr>
      <vt:lpstr>'Checklist - Ranking Ship Ro-Ro'!Print_Titles</vt:lpstr>
      <vt:lpstr>'NOx Data Sheet'!Print_Titles</vt:lpstr>
      <vt:lpstr>'Ship - CO2 - GloMEEP'!Print_Titles</vt:lpstr>
      <vt:lpstr>'Ship - Total Score Review'!Print_Titles</vt:lpstr>
      <vt:lpstr>'Ship - CO2 - GloMEEP'!PropulsionImprovements</vt:lpstr>
    </vt:vector>
  </TitlesOfParts>
  <Company>Green Award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 Award</dc:creator>
  <cp:lastModifiedBy>Jain, K. P. (Kanu Priya) - Green Award</cp:lastModifiedBy>
  <cp:lastPrinted>2023-01-11T09:07:20Z</cp:lastPrinted>
  <dcterms:created xsi:type="dcterms:W3CDTF">2001-05-28T13:46:28Z</dcterms:created>
  <dcterms:modified xsi:type="dcterms:W3CDTF">2023-01-25T11:44:32Z</dcterms:modified>
</cp:coreProperties>
</file>